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pivotTables/pivotTable1.xml" ContentType="application/vnd.openxmlformats-officedocument.spreadsheetml.pivotTable+xml"/>
  <Override PartName="/xl/drawings/drawing22.xml" ContentType="application/vnd.openxmlformats-officedocument.drawing+xml"/>
  <Override PartName="/xl/charts/chart25.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checkCompatibility="1" defaultThemeVersion="124226"/>
  <bookViews>
    <workbookView xWindow="120" yWindow="45" windowWidth="21840" windowHeight="12090" tabRatio="711"/>
  </bookViews>
  <sheets>
    <sheet name="1.Portada" sheetId="2" r:id="rId1"/>
    <sheet name="2. Contenido" sheetId="3" r:id="rId2"/>
    <sheet name="3. Resumen_Relevante" sheetId="4" r:id="rId3"/>
    <sheet name="4. Oferta Generación" sheetId="5" r:id="rId4"/>
    <sheet name="5. MatrizGeneraciónSEIN (1)" sheetId="6" r:id="rId5"/>
    <sheet name="6. MatrizGeneraciónSEIN (2)" sheetId="17" r:id="rId6"/>
    <sheet name="7. MatrizGeneraciónSEIN (3)" sheetId="18" r:id="rId7"/>
    <sheet name="8. FP RER" sheetId="34" r:id="rId8"/>
    <sheet name="9. MatrizGeneraciónSEIN (4)" sheetId="19" r:id="rId9"/>
    <sheet name="10. MáxDemandaSEIN (1)" sheetId="7" r:id="rId10"/>
    <sheet name="11. MáxDemandaSEIN (2)" sheetId="20" r:id="rId11"/>
    <sheet name="12. Hidrología (1)" sheetId="8" r:id="rId12"/>
    <sheet name="13. Hidrología (2)" sheetId="21" r:id="rId13"/>
    <sheet name="14. Hidrología (3)" sheetId="22" r:id="rId14"/>
    <sheet name="15. Hidrología (4)" sheetId="23" r:id="rId15"/>
    <sheet name="16. CostosMarginalesSEIN" sheetId="9" r:id="rId16"/>
    <sheet name="17. HorasCongestionTransmisión" sheetId="10" r:id="rId17"/>
    <sheet name="18. Eventos" sheetId="11" r:id="rId18"/>
    <sheet name="19. Anexos_Producción (1)" sheetId="12" r:id="rId19"/>
    <sheet name="20. Anexos_Producción (2)" sheetId="24" r:id="rId20"/>
    <sheet name="21.Anexos_MáxDemanda (1)" sheetId="13" r:id="rId21"/>
    <sheet name="22.Anexos_MáxDemanda (2)" sheetId="26" r:id="rId22"/>
    <sheet name="23.Anexos_MáxDemanda (3)" sheetId="35" r:id="rId23"/>
    <sheet name="24. Anexos_Eventos (1)" sheetId="14" r:id="rId24"/>
    <sheet name="25. Anexos_Eventos (2)" sheetId="27" r:id="rId25"/>
    <sheet name="26. Anexos_Eventos (3)" sheetId="28" r:id="rId26"/>
    <sheet name="Portada_2" sheetId="16" r:id="rId27"/>
  </sheets>
  <definedNames>
    <definedName name="_xlnm._FilterDatabase" localSheetId="9" hidden="1">'10. MáxDemandaSEIN (1)'!$N$49:$P$101</definedName>
    <definedName name="_xlnm._FilterDatabase" localSheetId="10" hidden="1">'11. MáxDemandaSEIN (2)'!$M$10:$O$63</definedName>
    <definedName name="_xlnm._FilterDatabase" localSheetId="16" hidden="1">'17. HorasCongestionTransmisión'!$O$5:$U$125</definedName>
    <definedName name="_xlnm._FilterDatabase" localSheetId="18" hidden="1">'19. Anexos_Producción (1)'!$A$7:$I$97</definedName>
    <definedName name="_xlnm._FilterDatabase" localSheetId="19" hidden="1">'20. Anexos_Producción (2)'!$A$7:$J$77</definedName>
    <definedName name="_xlnm._FilterDatabase" localSheetId="20" hidden="1">'21.Anexos_MáxDemanda (1)'!$A$7:$J$117</definedName>
    <definedName name="_xlnm._FilterDatabase" localSheetId="21" hidden="1">'22.Anexos_MáxDemanda (2)'!$B$7:$L$62</definedName>
    <definedName name="_xlnm._FilterDatabase" localSheetId="4" hidden="1">'5. MatrizGeneraciónSEIN (1)'!$O$161:$Q$213</definedName>
    <definedName name="_xlnm._FilterDatabase" localSheetId="5" hidden="1">'6. MatrizGeneraciónSEIN (2)'!#REF!</definedName>
    <definedName name="_xlnm._FilterDatabase" localSheetId="6" hidden="1">'7. MatrizGeneraciónSEIN (3)'!$O$64:$Q$116</definedName>
    <definedName name="_xlnm._FilterDatabase" localSheetId="7" hidden="1">'8. FP RER'!#REF!</definedName>
    <definedName name="_xlnm._FilterDatabase" localSheetId="8" hidden="1">'9. MatrizGeneraciónSEIN (4)'!$M$8:$O$61</definedName>
    <definedName name="fd" localSheetId="22">#REF!</definedName>
    <definedName name="fd" localSheetId="7">#REF!</definedName>
    <definedName name="fd">#REF!</definedName>
    <definedName name="MAESTRA" localSheetId="22">#REF!</definedName>
    <definedName name="MAESTRA" localSheetId="7">#REF!</definedName>
    <definedName name="MAESTRA">#REF!</definedName>
    <definedName name="MES" localSheetId="22">#REF!</definedName>
    <definedName name="MES" localSheetId="7">#REF!</definedName>
    <definedName name="MES">#REF!</definedName>
    <definedName name="MES_ACTUAL" localSheetId="22">#REF!</definedName>
    <definedName name="MES_ACTUAL" localSheetId="7">#REF!</definedName>
    <definedName name="MES_ACTUAL">#REF!</definedName>
    <definedName name="_xlnm.Print_Area" localSheetId="0">'1.Portada'!$A$1:$Q$68</definedName>
    <definedName name="_xlnm.Print_Area" localSheetId="9">'10. MáxDemandaSEIN (1)'!$A$1:$K$50</definedName>
    <definedName name="_xlnm.Print_Area" localSheetId="10">'11. MáxDemandaSEIN (2)'!$A$1:$J$69</definedName>
    <definedName name="_xlnm.Print_Area" localSheetId="11">'12. Hidrología (1)'!$A$1:$I$60</definedName>
    <definedName name="_xlnm.Print_Area" localSheetId="12">'13. Hidrología (2)'!$A$1:$I$59</definedName>
    <definedName name="_xlnm.Print_Area" localSheetId="13">'14. Hidrología (3)'!$A$1:$I$58</definedName>
    <definedName name="_xlnm.Print_Area" localSheetId="14">'15. Hidrología (4)'!$A$1:$I$75</definedName>
    <definedName name="_xlnm.Print_Area" localSheetId="15">'16. CostosMarginalesSEIN'!$A$1:$H$51</definedName>
    <definedName name="_xlnm.Print_Area" localSheetId="16">'17. HorasCongestionTransmisión'!$A$1:$I$53</definedName>
    <definedName name="_xlnm.Print_Area" localSheetId="17">'18. Eventos'!$A$2:$L$82</definedName>
    <definedName name="_xlnm.Print_Area" localSheetId="18">'19. Anexos_Producción (1)'!$A$1:$I$99</definedName>
    <definedName name="_xlnm.Print_Area" localSheetId="1">'2. Contenido'!$A$1:$Q$43</definedName>
    <definedName name="_xlnm.Print_Area" localSheetId="19">'20. Anexos_Producción (2)'!$A$1:$I$95</definedName>
    <definedName name="_xlnm.Print_Area" localSheetId="20">'21.Anexos_MáxDemanda (1)'!$A$1:$H$118</definedName>
    <definedName name="_xlnm.Print_Area" localSheetId="21">'22.Anexos_MáxDemanda (2)'!$A$1:$J$107</definedName>
    <definedName name="_xlnm.Print_Area" localSheetId="22">'23.Anexos_MáxDemanda (3)'!$A$1:$K$46</definedName>
    <definedName name="_xlnm.Print_Area" localSheetId="23">'24. Anexos_Eventos (1)'!$A$2:$I$25</definedName>
    <definedName name="_xlnm.Print_Area" localSheetId="24">'25. Anexos_Eventos (2)'!$A$2:$I$21</definedName>
    <definedName name="_xlnm.Print_Area" localSheetId="25">'26. Anexos_Eventos (3)'!$A$2:$I$11</definedName>
    <definedName name="_xlnm.Print_Area" localSheetId="2">'3. Resumen_Relevante'!$A$1:$Q$42</definedName>
    <definedName name="_xlnm.Print_Area" localSheetId="3">'4. Oferta Generación'!$A$1:$K$101</definedName>
    <definedName name="_xlnm.Print_Area" localSheetId="4">'5. MatrizGeneraciónSEIN (1)'!$A$1:$K$60</definedName>
    <definedName name="_xlnm.Print_Area" localSheetId="5">'6. MatrizGeneraciónSEIN (2)'!$A$1:$K$64</definedName>
    <definedName name="_xlnm.Print_Area" localSheetId="6">'7. MatrizGeneraciónSEIN (3)'!$A$1:$K$61</definedName>
    <definedName name="_xlnm.Print_Area" localSheetId="7">'8. FP RER'!$A$1:$K$90</definedName>
    <definedName name="_xlnm.Print_Area" localSheetId="8">'9. MatrizGeneraciónSEIN (4)'!$A$1:$J$68</definedName>
    <definedName name="_xlnm.Print_Area" localSheetId="26">Portada_2!$A$1:$R$72</definedName>
    <definedName name="Z_7398011F_6792_457D_9968_3CBE3236EAF9_.wvu.PrintArea" localSheetId="0" hidden="1">'1.Portada'!$A$1:$Q$68</definedName>
    <definedName name="Z_7398011F_6792_457D_9968_3CBE3236EAF9_.wvu.PrintArea" localSheetId="9" hidden="1">'10. MáxDemandaSEIN (1)'!$A$1:$K$103</definedName>
    <definedName name="Z_7398011F_6792_457D_9968_3CBE3236EAF9_.wvu.PrintArea" localSheetId="10" hidden="1">'11. MáxDemandaSEIN (2)'!$A$1:$J$65</definedName>
    <definedName name="Z_7398011F_6792_457D_9968_3CBE3236EAF9_.wvu.PrintArea" localSheetId="11" hidden="1">'12. Hidrología (1)'!$A$1:$I$316</definedName>
    <definedName name="Z_7398011F_6792_457D_9968_3CBE3236EAF9_.wvu.PrintArea" localSheetId="12" hidden="1">'13. Hidrología (2)'!$A$1:$I$316</definedName>
    <definedName name="Z_7398011F_6792_457D_9968_3CBE3236EAF9_.wvu.PrintArea" localSheetId="13" hidden="1">'14. Hidrología (3)'!$A$1:$I$316</definedName>
    <definedName name="Z_7398011F_6792_457D_9968_3CBE3236EAF9_.wvu.PrintArea" localSheetId="14" hidden="1">'15. Hidrología (4)'!$A$1:$I$316</definedName>
    <definedName name="Z_7398011F_6792_457D_9968_3CBE3236EAF9_.wvu.PrintArea" localSheetId="15" hidden="1">'16. CostosMarginalesSEIN'!$A$1:$H$51</definedName>
    <definedName name="Z_7398011F_6792_457D_9968_3CBE3236EAF9_.wvu.PrintArea" localSheetId="16" hidden="1">'17. HorasCongestionTransmisión'!$A$1:$I$40</definedName>
    <definedName name="Z_7398011F_6792_457D_9968_3CBE3236EAF9_.wvu.PrintArea" localSheetId="17" hidden="1">'18. Eventos'!$A$1:$I$39</definedName>
    <definedName name="Z_7398011F_6792_457D_9968_3CBE3236EAF9_.wvu.PrintArea" localSheetId="18" hidden="1">'19. Anexos_Producción (1)'!$A$1:$I$98</definedName>
    <definedName name="Z_7398011F_6792_457D_9968_3CBE3236EAF9_.wvu.PrintArea" localSheetId="1" hidden="1">'2. Contenido'!$A$1:$Q$44</definedName>
    <definedName name="Z_7398011F_6792_457D_9968_3CBE3236EAF9_.wvu.PrintArea" localSheetId="19" hidden="1">'20. Anexos_Producción (2)'!$A$1:$I$23</definedName>
    <definedName name="Z_7398011F_6792_457D_9968_3CBE3236EAF9_.wvu.PrintArea" localSheetId="20" hidden="1">'21.Anexos_MáxDemanda (1)'!$A$1:$I$116</definedName>
    <definedName name="Z_7398011F_6792_457D_9968_3CBE3236EAF9_.wvu.PrintArea" localSheetId="21" hidden="1">'22.Anexos_MáxDemanda (2)'!$B$1:$K$2</definedName>
    <definedName name="Z_7398011F_6792_457D_9968_3CBE3236EAF9_.wvu.PrintArea" localSheetId="22" hidden="1">'23.Anexos_MáxDemanda (3)'!$B$1:$L$1</definedName>
    <definedName name="Z_7398011F_6792_457D_9968_3CBE3236EAF9_.wvu.PrintArea" localSheetId="23" hidden="1">'24. Anexos_Eventos (1)'!$A$1:$I$22</definedName>
    <definedName name="Z_7398011F_6792_457D_9968_3CBE3236EAF9_.wvu.PrintArea" localSheetId="24" hidden="1">'25. Anexos_Eventos (2)'!$A$1:$I$22</definedName>
    <definedName name="Z_7398011F_6792_457D_9968_3CBE3236EAF9_.wvu.PrintArea" localSheetId="25" hidden="1">'26. Anexos_Eventos (3)'!$A$1:$I$20</definedName>
    <definedName name="Z_7398011F_6792_457D_9968_3CBE3236EAF9_.wvu.PrintArea" localSheetId="2" hidden="1">'3. Resumen_Relevante'!$A$1:$Q$42</definedName>
    <definedName name="Z_7398011F_6792_457D_9968_3CBE3236EAF9_.wvu.PrintArea" localSheetId="3" hidden="1">'4. Oferta Generación'!$A$1:$K$47</definedName>
    <definedName name="Z_7398011F_6792_457D_9968_3CBE3236EAF9_.wvu.PrintArea" localSheetId="4" hidden="1">'5. MatrizGeneraciónSEIN (1)'!$A$1:$L$218</definedName>
    <definedName name="Z_7398011F_6792_457D_9968_3CBE3236EAF9_.wvu.PrintArea" localSheetId="5" hidden="1">'6. MatrizGeneraciónSEIN (2)'!$A$1:$L$179</definedName>
    <definedName name="Z_7398011F_6792_457D_9968_3CBE3236EAF9_.wvu.PrintArea" localSheetId="6" hidden="1">'7. MatrizGeneraciónSEIN (3)'!$A$1:$L$121</definedName>
    <definedName name="Z_7398011F_6792_457D_9968_3CBE3236EAF9_.wvu.PrintArea" localSheetId="7" hidden="1">'8. FP RER'!$A$1:$K$150</definedName>
    <definedName name="Z_7398011F_6792_457D_9968_3CBE3236EAF9_.wvu.PrintArea" localSheetId="8" hidden="1">'9. MatrizGeneraciónSEIN (4)'!$A$6:$J$69</definedName>
    <definedName name="Z_7398011F_6792_457D_9968_3CBE3236EAF9_.wvu.Rows" localSheetId="1" hidden="1">'2. Contenido'!$60:$75</definedName>
  </definedNames>
  <calcPr calcId="145621" calcMode="manual"/>
  <customWorkbookViews>
    <customWorkbookView name="Ricardo Varas Barrios  - Personal View" guid="{7398011F-6792-457D-9968-3CBE3236EAF9}" mergeInterval="0" personalView="1" maximized="1" windowWidth="1916" windowHeight="858" tabRatio="690" activeSheetId="1"/>
  </customWorkbookViews>
  <pivotCaches>
    <pivotCache cacheId="3" r:id="rId28"/>
  </pivotCaches>
</workbook>
</file>

<file path=xl/calcChain.xml><?xml version="1.0" encoding="utf-8"?>
<calcChain xmlns="http://schemas.openxmlformats.org/spreadsheetml/2006/main">
  <c r="C15" i="18" l="1"/>
  <c r="B15" i="18"/>
  <c r="C14" i="18"/>
  <c r="B14" i="18"/>
  <c r="C13" i="18"/>
  <c r="B13" i="18"/>
  <c r="C12" i="18"/>
  <c r="B12" i="18"/>
  <c r="C11" i="18"/>
  <c r="B11" i="18"/>
  <c r="D15" i="18"/>
  <c r="D14" i="18"/>
  <c r="D13" i="18"/>
  <c r="D12" i="18"/>
  <c r="E15" i="18"/>
  <c r="E14" i="18"/>
  <c r="E13" i="18"/>
  <c r="E12" i="18"/>
  <c r="E11" i="18"/>
  <c r="D11" i="18"/>
  <c r="J15" i="18"/>
  <c r="J14" i="18"/>
  <c r="J13" i="18"/>
  <c r="J12" i="18"/>
  <c r="J11" i="18"/>
  <c r="H15" i="18"/>
  <c r="H14" i="18"/>
  <c r="H13" i="18"/>
  <c r="H12" i="18"/>
  <c r="H11" i="18"/>
  <c r="G15" i="18"/>
  <c r="G14" i="18"/>
  <c r="G13" i="18"/>
  <c r="G12" i="18"/>
  <c r="G11" i="18"/>
  <c r="AN43" i="6" l="1"/>
  <c r="J12" i="11" l="1"/>
  <c r="J11" i="11"/>
  <c r="J10" i="11"/>
  <c r="J9" i="11"/>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9" i="26"/>
  <c r="H60" i="26"/>
  <c r="H61" i="26"/>
  <c r="H62" i="26"/>
  <c r="D64" i="20" l="1"/>
  <c r="C65" i="20"/>
  <c r="B65" i="20"/>
  <c r="I17" i="7"/>
  <c r="I22" i="7"/>
  <c r="AN43" i="7"/>
  <c r="D62" i="19"/>
  <c r="C63" i="19"/>
  <c r="B63" i="19"/>
  <c r="F13" i="9"/>
  <c r="D63" i="19" l="1"/>
  <c r="S12" i="6"/>
  <c r="D63" i="20" l="1"/>
  <c r="A4" i="17" l="1"/>
  <c r="A6" i="6"/>
  <c r="H63" i="26" l="1"/>
  <c r="G17" i="13"/>
  <c r="G16" i="13"/>
  <c r="G15" i="13"/>
  <c r="G107" i="13"/>
  <c r="G108" i="13"/>
  <c r="G109" i="13"/>
  <c r="G110" i="13"/>
  <c r="G111" i="13"/>
  <c r="G112" i="13"/>
  <c r="G113" i="13"/>
  <c r="G114" i="13"/>
  <c r="G115" i="13"/>
  <c r="G116" i="13"/>
  <c r="G117" i="13"/>
  <c r="G9" i="13"/>
  <c r="G10" i="13"/>
  <c r="G11" i="13"/>
  <c r="G12" i="13"/>
  <c r="G13" i="13"/>
  <c r="G14"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8" i="13" l="1"/>
  <c r="K15" i="11"/>
  <c r="I15" i="11"/>
  <c r="H15" i="11"/>
  <c r="G15" i="11"/>
  <c r="F15" i="11"/>
  <c r="E15" i="11"/>
  <c r="D15" i="11"/>
  <c r="C15" i="11"/>
  <c r="P115" i="10"/>
  <c r="P116" i="10" s="1"/>
  <c r="P117" i="10" s="1"/>
  <c r="P118" i="10" s="1"/>
  <c r="P119" i="10" s="1"/>
  <c r="P120" i="10" s="1"/>
  <c r="P121" i="10" s="1"/>
  <c r="P122" i="10" s="1"/>
  <c r="P123" i="10" s="1"/>
  <c r="P124" i="10" s="1"/>
  <c r="P125" i="10" s="1"/>
  <c r="P104" i="10"/>
  <c r="P105" i="10" s="1"/>
  <c r="P106" i="10" s="1"/>
  <c r="P107" i="10" s="1"/>
  <c r="P108" i="10" s="1"/>
  <c r="P109" i="10" s="1"/>
  <c r="P110" i="10" s="1"/>
  <c r="P111" i="10" s="1"/>
  <c r="P112" i="10" s="1"/>
  <c r="P113" i="10" s="1"/>
  <c r="P103" i="10"/>
  <c r="P92" i="10"/>
  <c r="P93" i="10" s="1"/>
  <c r="P94" i="10" s="1"/>
  <c r="P95" i="10" s="1"/>
  <c r="P96" i="10" s="1"/>
  <c r="P97" i="10" s="1"/>
  <c r="P98" i="10" s="1"/>
  <c r="P99" i="10" s="1"/>
  <c r="P100" i="10" s="1"/>
  <c r="P101" i="10" s="1"/>
  <c r="P91" i="10"/>
  <c r="P80" i="10"/>
  <c r="P81" i="10" s="1"/>
  <c r="P82" i="10" s="1"/>
  <c r="P83" i="10" s="1"/>
  <c r="P84" i="10" s="1"/>
  <c r="P85" i="10" s="1"/>
  <c r="P86" i="10" s="1"/>
  <c r="P87" i="10" s="1"/>
  <c r="P88" i="10" s="1"/>
  <c r="P89" i="10" s="1"/>
  <c r="P79" i="10"/>
  <c r="P71" i="10"/>
  <c r="P72" i="10" s="1"/>
  <c r="P73" i="10" s="1"/>
  <c r="P74" i="10" s="1"/>
  <c r="P75" i="10" s="1"/>
  <c r="P76" i="10" s="1"/>
  <c r="P77" i="10" s="1"/>
  <c r="P69" i="10"/>
  <c r="P70" i="10" s="1"/>
  <c r="P68" i="10"/>
  <c r="P67" i="10"/>
  <c r="P62" i="10"/>
  <c r="P63" i="10" s="1"/>
  <c r="P64" i="10" s="1"/>
  <c r="P65" i="10" s="1"/>
  <c r="P55" i="10"/>
  <c r="P56" i="10" s="1"/>
  <c r="P57" i="10" s="1"/>
  <c r="P58" i="10" s="1"/>
  <c r="P59" i="10" s="1"/>
  <c r="P60" i="10" s="1"/>
  <c r="P61" i="10" s="1"/>
  <c r="P43" i="10"/>
  <c r="P44" i="10" s="1"/>
  <c r="P45" i="10" s="1"/>
  <c r="P46" i="10" s="1"/>
  <c r="P47" i="10" s="1"/>
  <c r="P48" i="10" s="1"/>
  <c r="P49" i="10" s="1"/>
  <c r="P50" i="10" s="1"/>
  <c r="P51" i="10" s="1"/>
  <c r="P52" i="10" s="1"/>
  <c r="P53" i="10" s="1"/>
  <c r="P31" i="10"/>
  <c r="P32" i="10" s="1"/>
  <c r="P33" i="10" s="1"/>
  <c r="P34" i="10" s="1"/>
  <c r="P35" i="10" s="1"/>
  <c r="P36" i="10" s="1"/>
  <c r="P37" i="10" s="1"/>
  <c r="P38" i="10" s="1"/>
  <c r="P39" i="10" s="1"/>
  <c r="P40" i="10" s="1"/>
  <c r="P41" i="10" s="1"/>
  <c r="P19" i="10"/>
  <c r="P20" i="10" s="1"/>
  <c r="P21" i="10" s="1"/>
  <c r="P22" i="10" s="1"/>
  <c r="P23" i="10" s="1"/>
  <c r="P24" i="10" s="1"/>
  <c r="P25" i="10" s="1"/>
  <c r="P26" i="10" s="1"/>
  <c r="P27" i="10" s="1"/>
  <c r="P28" i="10" s="1"/>
  <c r="P29" i="10" s="1"/>
  <c r="H14" i="10"/>
  <c r="G14" i="10"/>
  <c r="H13" i="10"/>
  <c r="G13" i="10"/>
  <c r="H12" i="10"/>
  <c r="G12" i="10"/>
  <c r="H11" i="10"/>
  <c r="G11" i="10"/>
  <c r="P10" i="10"/>
  <c r="P11" i="10" s="1"/>
  <c r="P12" i="10" s="1"/>
  <c r="P13" i="10" s="1"/>
  <c r="P14" i="10" s="1"/>
  <c r="P15" i="10" s="1"/>
  <c r="P16" i="10" s="1"/>
  <c r="P17" i="10" s="1"/>
  <c r="H10" i="10"/>
  <c r="G10" i="10"/>
  <c r="H9" i="10"/>
  <c r="G9" i="10"/>
  <c r="P8" i="10"/>
  <c r="P9" i="10" s="1"/>
  <c r="H8" i="10"/>
  <c r="G8" i="10"/>
  <c r="P7" i="10"/>
  <c r="F20" i="9"/>
  <c r="F19" i="9"/>
  <c r="F18" i="9"/>
  <c r="F17" i="9"/>
  <c r="F16" i="9"/>
  <c r="F15" i="9"/>
  <c r="F14" i="9"/>
  <c r="F11" i="9"/>
  <c r="F10" i="9"/>
  <c r="F9" i="9"/>
  <c r="F30" i="22"/>
  <c r="F29" i="22"/>
  <c r="F28" i="22"/>
  <c r="F27" i="22"/>
  <c r="F26" i="22"/>
  <c r="F25" i="22"/>
  <c r="F24" i="22"/>
  <c r="F23" i="22"/>
  <c r="F22" i="22"/>
  <c r="F21" i="22"/>
  <c r="F20" i="22"/>
  <c r="F19" i="22"/>
  <c r="F18" i="22"/>
  <c r="F17" i="22"/>
  <c r="F16" i="22"/>
  <c r="F15" i="22"/>
  <c r="F14" i="22"/>
  <c r="F13" i="22"/>
  <c r="F12" i="22"/>
  <c r="F11" i="22"/>
  <c r="F10" i="22"/>
  <c r="F9" i="22"/>
  <c r="F8" i="22"/>
  <c r="F7" i="22"/>
  <c r="F28" i="8"/>
  <c r="F27" i="8"/>
  <c r="F26" i="8"/>
  <c r="F25" i="8"/>
  <c r="F24" i="8"/>
  <c r="F23" i="8"/>
  <c r="F22" i="8"/>
  <c r="F21" i="8"/>
  <c r="F20" i="8"/>
  <c r="F19" i="8"/>
  <c r="F18" i="8"/>
  <c r="F17" i="8"/>
  <c r="F16" i="8"/>
  <c r="F15" i="8"/>
  <c r="F14" i="8"/>
  <c r="F13" i="8"/>
  <c r="F12" i="8"/>
  <c r="F11" i="8"/>
  <c r="F10" i="8"/>
  <c r="F9" i="8"/>
  <c r="F8" i="8"/>
  <c r="F7" i="8"/>
  <c r="D65"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AQ50" i="7"/>
  <c r="V50" i="7" s="1"/>
  <c r="AQ49" i="7"/>
  <c r="V49" i="7"/>
  <c r="AQ48" i="7"/>
  <c r="AQ47" i="7"/>
  <c r="V47" i="7" s="1"/>
  <c r="AQ46" i="7"/>
  <c r="V46" i="7" s="1"/>
  <c r="AQ45" i="7"/>
  <c r="V45" i="7"/>
  <c r="AQ44" i="7"/>
  <c r="AQ43" i="7"/>
  <c r="V43" i="7" s="1"/>
  <c r="AN42" i="7"/>
  <c r="AQ42" i="7" s="1"/>
  <c r="V42" i="7" s="1"/>
  <c r="AQ41" i="7"/>
  <c r="V41" i="7" s="1"/>
  <c r="N41" i="7"/>
  <c r="AQ40" i="7"/>
  <c r="V40" i="7" s="1"/>
  <c r="N40" i="7"/>
  <c r="AQ39" i="7"/>
  <c r="V48" i="7" s="1"/>
  <c r="N39" i="7"/>
  <c r="AQ38" i="7"/>
  <c r="V38" i="7" s="1"/>
  <c r="AQ37" i="7"/>
  <c r="AQ36" i="7"/>
  <c r="V36" i="7"/>
  <c r="AQ35" i="7"/>
  <c r="V35" i="7" s="1"/>
  <c r="AQ34" i="7"/>
  <c r="V34" i="7" s="1"/>
  <c r="AQ33" i="7"/>
  <c r="AQ32" i="7"/>
  <c r="V32" i="7"/>
  <c r="AQ31" i="7"/>
  <c r="V31" i="7" s="1"/>
  <c r="AQ30" i="7"/>
  <c r="V30" i="7" s="1"/>
  <c r="AQ29" i="7"/>
  <c r="AQ28" i="7"/>
  <c r="V37" i="7" s="1"/>
  <c r="AQ27" i="7"/>
  <c r="V27" i="7"/>
  <c r="AQ26" i="7"/>
  <c r="V26" i="7"/>
  <c r="AQ25" i="7"/>
  <c r="V25" i="7" s="1"/>
  <c r="AQ24" i="7"/>
  <c r="AQ23" i="7"/>
  <c r="V23" i="7" s="1"/>
  <c r="AQ22" i="7"/>
  <c r="V22" i="7" s="1"/>
  <c r="AQ21" i="7"/>
  <c r="AQ20" i="7"/>
  <c r="V20" i="7" s="1"/>
  <c r="AQ19" i="7"/>
  <c r="V19" i="7" s="1"/>
  <c r="AQ18" i="7"/>
  <c r="K18" i="7"/>
  <c r="AQ17" i="7"/>
  <c r="AQ16" i="7"/>
  <c r="AQ15" i="7"/>
  <c r="V24" i="7" s="1"/>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N4" i="34"/>
  <c r="H9" i="18"/>
  <c r="J9" i="18" s="1"/>
  <c r="K28" i="17"/>
  <c r="I28" i="17"/>
  <c r="F28" i="17"/>
  <c r="H8" i="17"/>
  <c r="J8" i="17" s="1"/>
  <c r="AN50" i="6"/>
  <c r="AN49" i="6"/>
  <c r="AN48" i="6"/>
  <c r="AN47" i="6"/>
  <c r="AN46" i="6"/>
  <c r="AN45" i="6"/>
  <c r="AN44" i="6"/>
  <c r="AN42" i="6"/>
  <c r="AN41" i="6"/>
  <c r="AN40" i="6"/>
  <c r="AN39" i="6"/>
  <c r="AN38" i="6"/>
  <c r="AN37" i="6"/>
  <c r="AN36" i="6"/>
  <c r="AN35" i="6"/>
  <c r="AN34" i="6"/>
  <c r="AN33" i="6"/>
  <c r="AN32" i="6"/>
  <c r="AN31" i="6"/>
  <c r="AN30" i="6"/>
  <c r="AN29" i="6"/>
  <c r="AN28" i="6"/>
  <c r="AN27" i="6"/>
  <c r="AN26" i="6"/>
  <c r="AN25" i="6"/>
  <c r="AN24" i="6"/>
  <c r="AN23" i="6"/>
  <c r="AN22" i="6"/>
  <c r="AN21" i="6"/>
  <c r="AN20" i="6"/>
  <c r="AN19" i="6"/>
  <c r="AN18" i="6"/>
  <c r="AN17" i="6"/>
  <c r="K17" i="6"/>
  <c r="AN16" i="6"/>
  <c r="AN15" i="6"/>
  <c r="T10" i="6"/>
  <c r="U10" i="18" s="1"/>
  <c r="S10" i="6"/>
  <c r="Q10" i="6"/>
  <c r="H10" i="6"/>
  <c r="J10" i="6" s="1"/>
  <c r="U10" i="6" s="1"/>
  <c r="D10" i="6"/>
  <c r="F64" i="5"/>
  <c r="E64" i="5"/>
  <c r="D64" i="5"/>
  <c r="C64" i="5"/>
  <c r="G63" i="5"/>
  <c r="G62" i="5"/>
  <c r="I54" i="5"/>
  <c r="H54" i="5"/>
  <c r="R40" i="5"/>
  <c r="Q40" i="5"/>
  <c r="P40" i="5"/>
  <c r="S39" i="5"/>
  <c r="S38" i="5"/>
  <c r="S37" i="5"/>
  <c r="S36" i="5"/>
  <c r="S35" i="5"/>
  <c r="O34" i="5"/>
  <c r="O40" i="5" s="1"/>
  <c r="O26" i="5"/>
  <c r="O25" i="5"/>
  <c r="O28" i="5" s="1"/>
  <c r="I12" i="5"/>
  <c r="H12" i="5"/>
  <c r="V8" i="4"/>
  <c r="T8" i="4"/>
  <c r="U3" i="4"/>
  <c r="O25" i="6" s="1"/>
  <c r="O17" i="17" s="1"/>
  <c r="B17" i="17" s="1"/>
  <c r="U2" i="4"/>
  <c r="M25" i="4" s="1"/>
  <c r="CA47" i="2"/>
  <c r="E25" i="4" l="1"/>
  <c r="T10" i="18"/>
  <c r="S9" i="17"/>
  <c r="P12" i="6"/>
  <c r="V10" i="18"/>
  <c r="U9" i="17"/>
  <c r="Q13" i="6"/>
  <c r="R17" i="6"/>
  <c r="R13" i="17" s="1"/>
  <c r="E13" i="17" s="1"/>
  <c r="O20" i="6"/>
  <c r="O24" i="6"/>
  <c r="O16" i="17" s="1"/>
  <c r="B16" i="17" s="1"/>
  <c r="O28" i="6"/>
  <c r="R10" i="18"/>
  <c r="Q9" i="17"/>
  <c r="P10" i="7"/>
  <c r="R12" i="6"/>
  <c r="O21" i="6"/>
  <c r="N24" i="7"/>
  <c r="O23" i="7"/>
  <c r="C15" i="7" s="1"/>
  <c r="P22" i="7"/>
  <c r="D16" i="7" s="1"/>
  <c r="P19" i="7"/>
  <c r="P16" i="7"/>
  <c r="N12" i="7"/>
  <c r="Q28" i="7"/>
  <c r="E20" i="7" s="1"/>
  <c r="F20" i="7" s="1"/>
  <c r="N23" i="7"/>
  <c r="B15" i="7" s="1"/>
  <c r="O22" i="7"/>
  <c r="C16" i="7" s="1"/>
  <c r="O19" i="7"/>
  <c r="O16" i="7"/>
  <c r="P28" i="7"/>
  <c r="D20" i="7" s="1"/>
  <c r="Q27" i="7"/>
  <c r="E19" i="7" s="1"/>
  <c r="N22" i="7"/>
  <c r="B16" i="7" s="1"/>
  <c r="Q21" i="7"/>
  <c r="N19" i="7"/>
  <c r="Q18" i="7"/>
  <c r="N16" i="7"/>
  <c r="Q15" i="7"/>
  <c r="O28" i="7"/>
  <c r="C20" i="7" s="1"/>
  <c r="P27" i="7"/>
  <c r="D19" i="7" s="1"/>
  <c r="D21" i="7" s="1"/>
  <c r="P21" i="7"/>
  <c r="P18" i="7"/>
  <c r="P15" i="7"/>
  <c r="Q14" i="7"/>
  <c r="Q11" i="7"/>
  <c r="N28" i="7"/>
  <c r="B20" i="7" s="1"/>
  <c r="O27" i="7"/>
  <c r="C19" i="7" s="1"/>
  <c r="C21" i="7" s="1"/>
  <c r="Q25" i="7"/>
  <c r="O21" i="7"/>
  <c r="Q20" i="7"/>
  <c r="O18" i="7"/>
  <c r="Q17" i="7"/>
  <c r="O15" i="7"/>
  <c r="P14" i="7"/>
  <c r="Q13" i="7"/>
  <c r="P11" i="7"/>
  <c r="N27" i="7"/>
  <c r="B19" i="7" s="1"/>
  <c r="P25" i="7"/>
  <c r="Q24" i="7"/>
  <c r="N21" i="7"/>
  <c r="P20" i="7"/>
  <c r="N18" i="7"/>
  <c r="P17" i="7"/>
  <c r="N15" i="7"/>
  <c r="O14" i="7"/>
  <c r="P13" i="7"/>
  <c r="Q12" i="7"/>
  <c r="O11" i="7"/>
  <c r="O25" i="7"/>
  <c r="P24" i="7"/>
  <c r="Q23" i="7"/>
  <c r="E15" i="7" s="1"/>
  <c r="O20" i="7"/>
  <c r="O17" i="7"/>
  <c r="N14" i="7"/>
  <c r="O13" i="7"/>
  <c r="P12" i="7"/>
  <c r="N11" i="7"/>
  <c r="O18" i="6"/>
  <c r="O14" i="17" s="1"/>
  <c r="B14" i="17" s="1"/>
  <c r="Q17" i="6"/>
  <c r="Q13" i="17" s="1"/>
  <c r="D13" i="17" s="1"/>
  <c r="R16" i="6"/>
  <c r="R11" i="17" s="1"/>
  <c r="E11" i="17" s="1"/>
  <c r="O12" i="6"/>
  <c r="U9" i="6"/>
  <c r="P17" i="6"/>
  <c r="P13" i="17" s="1"/>
  <c r="C13" i="17" s="1"/>
  <c r="O24" i="7"/>
  <c r="O12" i="7"/>
  <c r="Q16" i="6"/>
  <c r="O17" i="6"/>
  <c r="O13" i="17" s="1"/>
  <c r="B13" i="17" s="1"/>
  <c r="P16" i="6"/>
  <c r="P11" i="17" s="1"/>
  <c r="C11" i="17" s="1"/>
  <c r="R15" i="6"/>
  <c r="S9" i="6"/>
  <c r="Q27" i="6"/>
  <c r="Q25" i="6"/>
  <c r="Q17" i="17" s="1"/>
  <c r="D17" i="17" s="1"/>
  <c r="Q22" i="6"/>
  <c r="Q20" i="6"/>
  <c r="P19" i="6"/>
  <c r="R18" i="6"/>
  <c r="R14" i="17" s="1"/>
  <c r="E14" i="17" s="1"/>
  <c r="P23" i="7"/>
  <c r="D15" i="7" s="1"/>
  <c r="N20" i="7"/>
  <c r="R19" i="6"/>
  <c r="O16" i="6"/>
  <c r="O11" i="17" s="1"/>
  <c r="B11" i="17" s="1"/>
  <c r="Q15" i="6"/>
  <c r="R14" i="6"/>
  <c r="N17" i="7"/>
  <c r="R28" i="6"/>
  <c r="R27" i="6"/>
  <c r="R25" i="6"/>
  <c r="R17" i="17" s="1"/>
  <c r="E17" i="17" s="1"/>
  <c r="F17" i="17" s="1"/>
  <c r="R24" i="6"/>
  <c r="R16" i="17" s="1"/>
  <c r="E16" i="17" s="1"/>
  <c r="R23" i="6"/>
  <c r="R22" i="6"/>
  <c r="R21" i="6"/>
  <c r="R20" i="6"/>
  <c r="Q19" i="6"/>
  <c r="P15" i="6"/>
  <c r="P12" i="17" s="1"/>
  <c r="C12" i="17" s="1"/>
  <c r="Q14" i="6"/>
  <c r="R13" i="6"/>
  <c r="Q28" i="6"/>
  <c r="Q24" i="6"/>
  <c r="Q23" i="6"/>
  <c r="Q21" i="6"/>
  <c r="O15" i="6"/>
  <c r="O12" i="17" s="1"/>
  <c r="B12" i="17" s="1"/>
  <c r="P14" i="6"/>
  <c r="P18" i="17" s="1"/>
  <c r="C18" i="17" s="1"/>
  <c r="Q22" i="7"/>
  <c r="E16" i="7" s="1"/>
  <c r="F16" i="7" s="1"/>
  <c r="Q19" i="7"/>
  <c r="P28" i="6"/>
  <c r="P27" i="6"/>
  <c r="P25" i="6"/>
  <c r="P17" i="17" s="1"/>
  <c r="C17" i="17" s="1"/>
  <c r="P24" i="6"/>
  <c r="P16" i="17" s="1"/>
  <c r="C16" i="17" s="1"/>
  <c r="P23" i="6"/>
  <c r="P22" i="6"/>
  <c r="P21" i="6"/>
  <c r="P20" i="6"/>
  <c r="O19" i="6"/>
  <c r="Q18" i="6"/>
  <c r="Q14" i="17" s="1"/>
  <c r="D14" i="17" s="1"/>
  <c r="O14" i="6"/>
  <c r="O18" i="17" s="1"/>
  <c r="B18" i="17" s="1"/>
  <c r="P13" i="6"/>
  <c r="Q12" i="6"/>
  <c r="N25" i="7"/>
  <c r="N13" i="7"/>
  <c r="Q16" i="7"/>
  <c r="O22" i="6"/>
  <c r="P18" i="6"/>
  <c r="P14" i="17" s="1"/>
  <c r="C14" i="17" s="1"/>
  <c r="O23" i="6"/>
  <c r="O27" i="6"/>
  <c r="T9" i="6"/>
  <c r="E10" i="6"/>
  <c r="C10" i="6"/>
  <c r="O13" i="6"/>
  <c r="B3" i="35"/>
  <c r="F6" i="10"/>
  <c r="E6" i="10"/>
  <c r="D6" i="10"/>
  <c r="V17" i="7"/>
  <c r="V21" i="7"/>
  <c r="V18" i="7"/>
  <c r="V15" i="7"/>
  <c r="V2" i="4"/>
  <c r="T9" i="17"/>
  <c r="A6" i="4"/>
  <c r="V28" i="7"/>
  <c r="V29" i="7"/>
  <c r="V33" i="7"/>
  <c r="V16" i="7"/>
  <c r="V39" i="7"/>
  <c r="V44" i="7"/>
  <c r="G64" i="5"/>
  <c r="P26" i="5"/>
  <c r="P28" i="5"/>
  <c r="P27" i="5"/>
  <c r="S34" i="5"/>
  <c r="S40" i="5" s="1"/>
  <c r="P25" i="5"/>
  <c r="D15" i="10"/>
  <c r="E15" i="10"/>
  <c r="F15" i="10"/>
  <c r="G7" i="10"/>
  <c r="H7" i="10"/>
  <c r="J15" i="11"/>
  <c r="G15" i="10" l="1"/>
  <c r="B21" i="7"/>
  <c r="S19" i="6"/>
  <c r="S14" i="6"/>
  <c r="S18" i="17" s="1"/>
  <c r="G18" i="17" s="1"/>
  <c r="S28" i="6"/>
  <c r="S27" i="6"/>
  <c r="S25" i="6"/>
  <c r="S17" i="17" s="1"/>
  <c r="G17" i="17" s="1"/>
  <c r="S24" i="6"/>
  <c r="S16" i="17" s="1"/>
  <c r="G16" i="17" s="1"/>
  <c r="S23" i="6"/>
  <c r="S22" i="6"/>
  <c r="S21" i="6"/>
  <c r="S20" i="6"/>
  <c r="S13" i="6"/>
  <c r="S18" i="6"/>
  <c r="S14" i="17" s="1"/>
  <c r="G14" i="17" s="1"/>
  <c r="S17" i="6"/>
  <c r="S13" i="17" s="1"/>
  <c r="G13" i="17" s="1"/>
  <c r="S16" i="6"/>
  <c r="S11" i="17" s="1"/>
  <c r="G11" i="17" s="1"/>
  <c r="S15" i="6"/>
  <c r="S12" i="17" s="1"/>
  <c r="G12" i="17" s="1"/>
  <c r="C18" i="6"/>
  <c r="P24" i="17"/>
  <c r="S13" i="18"/>
  <c r="R21" i="17"/>
  <c r="E21" i="17" s="1"/>
  <c r="U37" i="4"/>
  <c r="E15" i="6"/>
  <c r="Q12" i="17"/>
  <c r="D12" i="17" s="1"/>
  <c r="T33" i="4"/>
  <c r="B12" i="7"/>
  <c r="B11" i="7"/>
  <c r="D4" i="12"/>
  <c r="D4" i="24" s="1"/>
  <c r="G5" i="12"/>
  <c r="G5" i="24" s="1"/>
  <c r="A16" i="4"/>
  <c r="O21" i="17"/>
  <c r="B21" i="17" s="1"/>
  <c r="P13" i="18"/>
  <c r="B15" i="6"/>
  <c r="P11" i="18"/>
  <c r="P25" i="17"/>
  <c r="C19" i="6"/>
  <c r="C26" i="17" s="1"/>
  <c r="Q25" i="17"/>
  <c r="D19" i="6"/>
  <c r="D26" i="17" s="1"/>
  <c r="S12" i="18"/>
  <c r="E14" i="6"/>
  <c r="U34" i="4"/>
  <c r="R22" i="17"/>
  <c r="E22" i="17" s="1"/>
  <c r="P26" i="7"/>
  <c r="P29" i="7" s="1"/>
  <c r="D13" i="7"/>
  <c r="C11" i="7"/>
  <c r="C12" i="7"/>
  <c r="P15" i="18"/>
  <c r="O20" i="17"/>
  <c r="B20" i="17" s="1"/>
  <c r="B14" i="7"/>
  <c r="U19" i="6"/>
  <c r="U14" i="6"/>
  <c r="U18" i="17" s="1"/>
  <c r="J18" i="17" s="1"/>
  <c r="U28" i="6"/>
  <c r="U24" i="6"/>
  <c r="U16" i="17" s="1"/>
  <c r="J16" i="17" s="1"/>
  <c r="U22" i="6"/>
  <c r="U20" i="6"/>
  <c r="U27" i="6"/>
  <c r="U25" i="6"/>
  <c r="U17" i="17" s="1"/>
  <c r="J17" i="17" s="1"/>
  <c r="U23" i="6"/>
  <c r="U21" i="6"/>
  <c r="U18" i="6"/>
  <c r="U14" i="17" s="1"/>
  <c r="J14" i="17" s="1"/>
  <c r="U12" i="6"/>
  <c r="U16" i="6"/>
  <c r="U11" i="17" s="1"/>
  <c r="J11" i="17" s="1"/>
  <c r="U17" i="6"/>
  <c r="U13" i="17" s="1"/>
  <c r="J13" i="17" s="1"/>
  <c r="U15" i="6"/>
  <c r="U12" i="17" s="1"/>
  <c r="J12" i="17" s="1"/>
  <c r="U13" i="6"/>
  <c r="Q16" i="17"/>
  <c r="D16" i="17" s="1"/>
  <c r="F16" i="17" s="1"/>
  <c r="R13" i="18"/>
  <c r="D15" i="6"/>
  <c r="T12" i="4" s="1"/>
  <c r="Q21" i="17"/>
  <c r="D21" i="17" s="1"/>
  <c r="T37" i="4"/>
  <c r="C13" i="7"/>
  <c r="O26" i="7"/>
  <c r="O29" i="7" s="1"/>
  <c r="R28" i="7"/>
  <c r="G20" i="7" s="1"/>
  <c r="S27" i="7"/>
  <c r="H19" i="7" s="1"/>
  <c r="S21" i="7"/>
  <c r="S18" i="7"/>
  <c r="S15" i="7"/>
  <c r="T14" i="7"/>
  <c r="T11" i="7"/>
  <c r="R27" i="7"/>
  <c r="G19" i="7" s="1"/>
  <c r="T25" i="7"/>
  <c r="R21" i="7"/>
  <c r="T20" i="7"/>
  <c r="R18" i="7"/>
  <c r="T17" i="7"/>
  <c r="R15" i="7"/>
  <c r="S14" i="7"/>
  <c r="T13" i="7"/>
  <c r="S11" i="7"/>
  <c r="S25" i="7"/>
  <c r="T24" i="7"/>
  <c r="S20" i="7"/>
  <c r="S17" i="7"/>
  <c r="R14" i="7"/>
  <c r="S13" i="7"/>
  <c r="T12" i="7"/>
  <c r="R11" i="7"/>
  <c r="R25" i="7"/>
  <c r="S24" i="7"/>
  <c r="T23" i="7"/>
  <c r="J15" i="7" s="1"/>
  <c r="R20" i="7"/>
  <c r="R17" i="7"/>
  <c r="R13" i="7"/>
  <c r="S12" i="7"/>
  <c r="R24" i="7"/>
  <c r="S23" i="7"/>
  <c r="H15" i="7" s="1"/>
  <c r="T22" i="7"/>
  <c r="J16" i="7" s="1"/>
  <c r="K16" i="7" s="1"/>
  <c r="T19" i="7"/>
  <c r="T16" i="7"/>
  <c r="R12" i="7"/>
  <c r="R23" i="7"/>
  <c r="G15" i="7" s="1"/>
  <c r="O41" i="7" s="1"/>
  <c r="S22" i="7"/>
  <c r="H16" i="7" s="1"/>
  <c r="I16" i="7" s="1"/>
  <c r="S19" i="7"/>
  <c r="S16" i="7"/>
  <c r="T28" i="7"/>
  <c r="J20" i="7" s="1"/>
  <c r="K20" i="7" s="1"/>
  <c r="R22" i="7"/>
  <c r="G16" i="7" s="1"/>
  <c r="R19" i="7"/>
  <c r="R16" i="7"/>
  <c r="S28" i="7"/>
  <c r="H20" i="7" s="1"/>
  <c r="I20" i="7" s="1"/>
  <c r="T21" i="7"/>
  <c r="T18" i="7"/>
  <c r="T15" i="7"/>
  <c r="T27" i="7"/>
  <c r="O15" i="17"/>
  <c r="B15" i="17" s="1"/>
  <c r="B13" i="6"/>
  <c r="Q15" i="18"/>
  <c r="P20" i="17"/>
  <c r="C20" i="17" s="1"/>
  <c r="U35" i="4"/>
  <c r="R15" i="17"/>
  <c r="E15" i="17" s="1"/>
  <c r="E13" i="6"/>
  <c r="S11" i="18"/>
  <c r="Q24" i="17"/>
  <c r="D18" i="6"/>
  <c r="C14" i="7"/>
  <c r="Q26" i="7"/>
  <c r="Q29" i="7" s="1"/>
  <c r="E13" i="7"/>
  <c r="P14" i="18"/>
  <c r="O19" i="17"/>
  <c r="B19" i="17" s="1"/>
  <c r="F13" i="17"/>
  <c r="E10" i="7"/>
  <c r="R10" i="6"/>
  <c r="U8" i="4"/>
  <c r="R24" i="17"/>
  <c r="E18" i="6"/>
  <c r="U33" i="4"/>
  <c r="R12" i="17"/>
  <c r="E12" i="17" s="1"/>
  <c r="F12" i="17" s="1"/>
  <c r="B12" i="6"/>
  <c r="O10" i="17"/>
  <c r="O26" i="6"/>
  <c r="P17" i="18" s="1"/>
  <c r="B13" i="7"/>
  <c r="N26" i="7"/>
  <c r="N29" i="7" s="1"/>
  <c r="F19" i="7"/>
  <c r="E21" i="7"/>
  <c r="P19" i="17"/>
  <c r="C19" i="17" s="1"/>
  <c r="Q14" i="18"/>
  <c r="R10" i="17"/>
  <c r="R26" i="6"/>
  <c r="S17" i="18" s="1"/>
  <c r="U32" i="4"/>
  <c r="E12" i="6"/>
  <c r="P21" i="17"/>
  <c r="C21" i="17" s="1"/>
  <c r="Q13" i="18"/>
  <c r="C15" i="6"/>
  <c r="Q12" i="18"/>
  <c r="P22" i="17"/>
  <c r="C22" i="17" s="1"/>
  <c r="C14" i="6"/>
  <c r="R11" i="18"/>
  <c r="F14" i="17"/>
  <c r="D11" i="7"/>
  <c r="D6" i="13" s="1"/>
  <c r="E6" i="26" s="1"/>
  <c r="D12" i="7"/>
  <c r="D7" i="13" s="1"/>
  <c r="E7" i="26" s="1"/>
  <c r="O24" i="17"/>
  <c r="B18" i="6"/>
  <c r="P15" i="17"/>
  <c r="C15" i="17" s="1"/>
  <c r="C13" i="6"/>
  <c r="Q19" i="17"/>
  <c r="D19" i="17" s="1"/>
  <c r="R14" i="18"/>
  <c r="T38" i="4"/>
  <c r="S15" i="18"/>
  <c r="R20" i="17"/>
  <c r="E20" i="17" s="1"/>
  <c r="U39" i="4"/>
  <c r="Q11" i="18"/>
  <c r="F15" i="7"/>
  <c r="E14" i="7"/>
  <c r="P10" i="17"/>
  <c r="P26" i="6"/>
  <c r="Q17" i="18" s="1"/>
  <c r="C12" i="6"/>
  <c r="P10" i="6"/>
  <c r="B10" i="6"/>
  <c r="O10" i="6" s="1"/>
  <c r="Q18" i="17"/>
  <c r="D18" i="17" s="1"/>
  <c r="T36" i="4"/>
  <c r="T15" i="6"/>
  <c r="T12" i="17" s="1"/>
  <c r="H12" i="17" s="1"/>
  <c r="T19" i="6"/>
  <c r="T28" i="6"/>
  <c r="T27" i="6"/>
  <c r="T25" i="6"/>
  <c r="T17" i="17" s="1"/>
  <c r="H17" i="17" s="1"/>
  <c r="I17" i="17" s="1"/>
  <c r="T24" i="6"/>
  <c r="T16" i="17" s="1"/>
  <c r="H16" i="17" s="1"/>
  <c r="T23" i="6"/>
  <c r="T22" i="6"/>
  <c r="T21" i="6"/>
  <c r="T20" i="6"/>
  <c r="T13" i="6"/>
  <c r="T18" i="6"/>
  <c r="T14" i="17" s="1"/>
  <c r="H14" i="17" s="1"/>
  <c r="I14" i="17" s="1"/>
  <c r="T12" i="6"/>
  <c r="T17" i="6"/>
  <c r="T13" i="17" s="1"/>
  <c r="H13" i="17" s="1"/>
  <c r="T16" i="6"/>
  <c r="T11" i="17" s="1"/>
  <c r="H11" i="17" s="1"/>
  <c r="I11" i="17" s="1"/>
  <c r="T14" i="6"/>
  <c r="T18" i="17" s="1"/>
  <c r="H18" i="17" s="1"/>
  <c r="D12" i="6"/>
  <c r="Q10" i="17"/>
  <c r="Q26" i="6"/>
  <c r="R17" i="18" s="1"/>
  <c r="T32" i="4"/>
  <c r="R25" i="17"/>
  <c r="E19" i="6"/>
  <c r="O22" i="17"/>
  <c r="B22" i="17" s="1"/>
  <c r="P12" i="18"/>
  <c r="B14" i="6"/>
  <c r="R12" i="18"/>
  <c r="Q22" i="17"/>
  <c r="D22" i="17" s="1"/>
  <c r="D14" i="6"/>
  <c r="T11" i="4" s="1"/>
  <c r="T34" i="4"/>
  <c r="R19" i="17"/>
  <c r="E19" i="17" s="1"/>
  <c r="S14" i="18"/>
  <c r="U38" i="4"/>
  <c r="R18" i="17"/>
  <c r="E18" i="17" s="1"/>
  <c r="U36" i="4"/>
  <c r="Q20" i="17"/>
  <c r="D20" i="17" s="1"/>
  <c r="R15" i="18"/>
  <c r="T39" i="4"/>
  <c r="Q11" i="17"/>
  <c r="D11" i="17" s="1"/>
  <c r="F11" i="17" s="1"/>
  <c r="B19" i="6"/>
  <c r="B26" i="17" s="1"/>
  <c r="O25" i="17"/>
  <c r="D14" i="7"/>
  <c r="Q15" i="17"/>
  <c r="D15" i="17" s="1"/>
  <c r="T35" i="4"/>
  <c r="D13" i="6"/>
  <c r="T10" i="4" s="1"/>
  <c r="E11" i="7"/>
  <c r="E6" i="13" s="1"/>
  <c r="F6" i="26" s="1"/>
  <c r="E12" i="7"/>
  <c r="E7" i="13" s="1"/>
  <c r="F7" i="26" s="1"/>
  <c r="H15" i="10"/>
  <c r="I13" i="17" l="1"/>
  <c r="G21" i="7"/>
  <c r="G14" i="7"/>
  <c r="O40" i="7" s="1"/>
  <c r="H14" i="7"/>
  <c r="P40" i="7" s="1"/>
  <c r="B16" i="6"/>
  <c r="I16" i="17"/>
  <c r="C17" i="7"/>
  <c r="C22" i="7" s="1"/>
  <c r="K12" i="17"/>
  <c r="K11" i="17"/>
  <c r="F15" i="18"/>
  <c r="F14" i="18"/>
  <c r="C16" i="18"/>
  <c r="C17" i="18" s="1"/>
  <c r="N10" i="7"/>
  <c r="P10" i="18"/>
  <c r="O9" i="17"/>
  <c r="U15" i="17"/>
  <c r="J15" i="17" s="1"/>
  <c r="J13" i="6"/>
  <c r="F22" i="17"/>
  <c r="C25" i="17"/>
  <c r="C29" i="17" s="1"/>
  <c r="C20" i="6"/>
  <c r="T40" i="4"/>
  <c r="D39" i="4" s="1"/>
  <c r="R26" i="7"/>
  <c r="R29" i="7" s="1"/>
  <c r="G13" i="7"/>
  <c r="U24" i="17"/>
  <c r="J18" i="6"/>
  <c r="B16" i="18"/>
  <c r="B17" i="18" s="1"/>
  <c r="T13" i="18"/>
  <c r="G15" i="6"/>
  <c r="S21" i="17"/>
  <c r="G21" i="17" s="1"/>
  <c r="H13" i="6"/>
  <c r="T15" i="17"/>
  <c r="H15" i="17" s="1"/>
  <c r="T25" i="17"/>
  <c r="H19" i="6"/>
  <c r="C16" i="6"/>
  <c r="F20" i="17"/>
  <c r="R16" i="18"/>
  <c r="S16" i="18"/>
  <c r="K13" i="17"/>
  <c r="V15" i="18"/>
  <c r="U20" i="17"/>
  <c r="J20" i="17" s="1"/>
  <c r="U11" i="4"/>
  <c r="V11" i="4" s="1"/>
  <c r="X11" i="4" s="1"/>
  <c r="F14" i="6"/>
  <c r="P16" i="18"/>
  <c r="F15" i="6"/>
  <c r="U12" i="4"/>
  <c r="V12" i="4" s="1"/>
  <c r="X12" i="4" s="1"/>
  <c r="T12" i="18"/>
  <c r="S22" i="17"/>
  <c r="G22" i="17" s="1"/>
  <c r="G14" i="6"/>
  <c r="S20" i="17"/>
  <c r="G20" i="17" s="1"/>
  <c r="T15" i="18"/>
  <c r="D25" i="17"/>
  <c r="D29" i="17" s="1"/>
  <c r="D20" i="6"/>
  <c r="T26" i="7"/>
  <c r="T29" i="7" s="1"/>
  <c r="J13" i="7"/>
  <c r="K15" i="18"/>
  <c r="U22" i="17"/>
  <c r="J22" i="17" s="1"/>
  <c r="V12" i="18"/>
  <c r="J14" i="6"/>
  <c r="T10" i="17"/>
  <c r="T26" i="6"/>
  <c r="U17" i="18" s="1"/>
  <c r="H12" i="6"/>
  <c r="J12" i="7"/>
  <c r="J11" i="7"/>
  <c r="U15" i="18"/>
  <c r="T20" i="17"/>
  <c r="H20" i="17" s="1"/>
  <c r="I20" i="17" s="1"/>
  <c r="E16" i="6"/>
  <c r="U9" i="4"/>
  <c r="F12" i="6"/>
  <c r="E25" i="17"/>
  <c r="E20" i="6"/>
  <c r="F18" i="6"/>
  <c r="F19" i="17"/>
  <c r="D16" i="6"/>
  <c r="T9" i="4"/>
  <c r="U14" i="18"/>
  <c r="T19" i="17"/>
  <c r="H19" i="17" s="1"/>
  <c r="I12" i="17"/>
  <c r="P23" i="17"/>
  <c r="C10" i="17"/>
  <c r="C23" i="17" s="1"/>
  <c r="B25" i="17"/>
  <c r="B29" i="17" s="1"/>
  <c r="B20" i="6"/>
  <c r="U40" i="4"/>
  <c r="M39" i="4" s="1"/>
  <c r="F13" i="7"/>
  <c r="E17" i="7"/>
  <c r="F13" i="6"/>
  <c r="U10" i="4"/>
  <c r="V10" i="4" s="1"/>
  <c r="X10" i="4" s="1"/>
  <c r="K19" i="7"/>
  <c r="J21" i="7"/>
  <c r="K21" i="7" s="1"/>
  <c r="U10" i="17"/>
  <c r="U26" i="6"/>
  <c r="V17" i="18" s="1"/>
  <c r="J12" i="6"/>
  <c r="K16" i="17"/>
  <c r="F12" i="18"/>
  <c r="F21" i="17"/>
  <c r="S10" i="17"/>
  <c r="S26" i="6"/>
  <c r="T17" i="18" s="1"/>
  <c r="G12" i="6"/>
  <c r="F18" i="17"/>
  <c r="Q16" i="18"/>
  <c r="K17" i="17"/>
  <c r="O10" i="7"/>
  <c r="Q10" i="18"/>
  <c r="P9" i="17"/>
  <c r="U11" i="18"/>
  <c r="V13" i="18"/>
  <c r="K14" i="18"/>
  <c r="U21" i="17"/>
  <c r="J21" i="17" s="1"/>
  <c r="J15" i="6"/>
  <c r="K15" i="6" s="1"/>
  <c r="I18" i="17"/>
  <c r="U13" i="18"/>
  <c r="T21" i="17"/>
  <c r="H21" i="17" s="1"/>
  <c r="H15" i="6"/>
  <c r="V36" i="4"/>
  <c r="F14" i="7"/>
  <c r="B17" i="7"/>
  <c r="B22" i="7" s="1"/>
  <c r="F15" i="17"/>
  <c r="I15" i="7"/>
  <c r="P41" i="7"/>
  <c r="H21" i="7"/>
  <c r="I21" i="7" s="1"/>
  <c r="I19" i="7"/>
  <c r="K14" i="17"/>
  <c r="U25" i="17"/>
  <c r="S24" i="17"/>
  <c r="G18" i="6"/>
  <c r="B10" i="17"/>
  <c r="B23" i="17" s="1"/>
  <c r="O23" i="17"/>
  <c r="J14" i="7"/>
  <c r="V11" i="18"/>
  <c r="T24" i="17"/>
  <c r="H18" i="6"/>
  <c r="D16" i="18"/>
  <c r="D17" i="18" s="1"/>
  <c r="E16" i="18"/>
  <c r="F11" i="18"/>
  <c r="Q23" i="17"/>
  <c r="D10" i="17"/>
  <c r="D23" i="17" s="1"/>
  <c r="Q41" i="7"/>
  <c r="K15" i="7"/>
  <c r="I15" i="18"/>
  <c r="T22" i="17"/>
  <c r="H22" i="17" s="1"/>
  <c r="I22" i="17" s="1"/>
  <c r="H14" i="6"/>
  <c r="U12" i="18"/>
  <c r="R23" i="17"/>
  <c r="E10" i="17"/>
  <c r="Q10" i="7"/>
  <c r="S10" i="18"/>
  <c r="R9" i="17"/>
  <c r="G11" i="7"/>
  <c r="F6" i="13" s="1"/>
  <c r="G6" i="26" s="1"/>
  <c r="G12" i="7"/>
  <c r="F7" i="13" s="1"/>
  <c r="G7" i="26" s="1"/>
  <c r="H11" i="7"/>
  <c r="H12" i="7"/>
  <c r="V14" i="18"/>
  <c r="U19" i="17"/>
  <c r="K19" i="17" s="1"/>
  <c r="K18" i="17"/>
  <c r="D17" i="7"/>
  <c r="D22" i="7" s="1"/>
  <c r="F13" i="18"/>
  <c r="G13" i="6"/>
  <c r="S15" i="17"/>
  <c r="G15" i="17" s="1"/>
  <c r="S25" i="17"/>
  <c r="G19" i="6"/>
  <c r="G26" i="17" s="1"/>
  <c r="E26" i="17"/>
  <c r="F26" i="17" s="1"/>
  <c r="F19" i="6"/>
  <c r="S26" i="7"/>
  <c r="S29" i="7" s="1"/>
  <c r="H13" i="7"/>
  <c r="T14" i="18"/>
  <c r="S19" i="17"/>
  <c r="G19" i="17" s="1"/>
  <c r="T11" i="18"/>
  <c r="R40" i="7" l="1"/>
  <c r="I14" i="7"/>
  <c r="V33" i="4"/>
  <c r="I12" i="18"/>
  <c r="I13" i="18"/>
  <c r="I14" i="6"/>
  <c r="G16" i="6"/>
  <c r="K12" i="18"/>
  <c r="K13" i="6"/>
  <c r="K15" i="17"/>
  <c r="V16" i="18"/>
  <c r="K21" i="17"/>
  <c r="V37" i="4"/>
  <c r="V38" i="4"/>
  <c r="V34" i="4"/>
  <c r="V39" i="4"/>
  <c r="U13" i="4"/>
  <c r="W38" i="4"/>
  <c r="V32" i="4"/>
  <c r="F16" i="6"/>
  <c r="U23" i="17"/>
  <c r="J10" i="17"/>
  <c r="W35" i="4"/>
  <c r="I12" i="6"/>
  <c r="H16" i="6"/>
  <c r="K13" i="7"/>
  <c r="J17" i="7"/>
  <c r="Q39" i="7"/>
  <c r="G17" i="7"/>
  <c r="G22" i="7" s="1"/>
  <c r="O39" i="7"/>
  <c r="X17" i="18"/>
  <c r="V9" i="4"/>
  <c r="X9" i="4" s="1"/>
  <c r="T13" i="4"/>
  <c r="S23" i="17"/>
  <c r="G10" i="17"/>
  <c r="G23" i="17" s="1"/>
  <c r="X13" i="18"/>
  <c r="N13" i="18"/>
  <c r="S41" i="7"/>
  <c r="I21" i="17"/>
  <c r="I15" i="17"/>
  <c r="T41" i="4"/>
  <c r="X11" i="18"/>
  <c r="N11" i="18"/>
  <c r="T16" i="18"/>
  <c r="X16" i="18" s="1"/>
  <c r="K20" i="17"/>
  <c r="H26" i="17"/>
  <c r="I26" i="17" s="1"/>
  <c r="I19" i="6"/>
  <c r="W39" i="4"/>
  <c r="G16" i="18"/>
  <c r="G17" i="18" s="1"/>
  <c r="X14" i="18"/>
  <c r="N14" i="18"/>
  <c r="E23" i="17"/>
  <c r="F23" i="17" s="1"/>
  <c r="F10" i="17"/>
  <c r="H25" i="17"/>
  <c r="H20" i="6"/>
  <c r="I18" i="6"/>
  <c r="G25" i="17"/>
  <c r="G29" i="17" s="1"/>
  <c r="G20" i="6"/>
  <c r="I14" i="18"/>
  <c r="E22" i="7"/>
  <c r="F22" i="7" s="1"/>
  <c r="F17" i="7"/>
  <c r="K14" i="6"/>
  <c r="I13" i="6"/>
  <c r="W34" i="4"/>
  <c r="U41" i="4"/>
  <c r="K13" i="18"/>
  <c r="E17" i="18"/>
  <c r="F16" i="18"/>
  <c r="I15" i="6"/>
  <c r="I11" i="18"/>
  <c r="H16" i="18"/>
  <c r="J16" i="6"/>
  <c r="K16" i="6" s="1"/>
  <c r="K12" i="6"/>
  <c r="I19" i="17"/>
  <c r="E29" i="17"/>
  <c r="F25" i="17"/>
  <c r="X15" i="18"/>
  <c r="N15" i="18"/>
  <c r="W33" i="4"/>
  <c r="J25" i="17"/>
  <c r="J20" i="6"/>
  <c r="K18" i="6"/>
  <c r="W36" i="4"/>
  <c r="K11" i="18"/>
  <c r="J16" i="18"/>
  <c r="W37" i="4"/>
  <c r="Q40" i="7"/>
  <c r="S40" i="7" s="1"/>
  <c r="K14" i="7"/>
  <c r="T23" i="17"/>
  <c r="H10" i="17"/>
  <c r="X12" i="18"/>
  <c r="N12" i="18"/>
  <c r="I13" i="7"/>
  <c r="H17" i="7"/>
  <c r="P39" i="7"/>
  <c r="R41" i="7"/>
  <c r="J26" i="17"/>
  <c r="K26" i="17" s="1"/>
  <c r="K19" i="6"/>
  <c r="U16" i="18"/>
  <c r="W32" i="4"/>
  <c r="K22" i="17"/>
  <c r="V35" i="4"/>
  <c r="B19" i="4" l="1"/>
  <c r="Q43" i="7"/>
  <c r="Q44" i="7" s="1"/>
  <c r="I16" i="6"/>
  <c r="T19" i="18"/>
  <c r="K25" i="17"/>
  <c r="J29" i="17"/>
  <c r="H17" i="18"/>
  <c r="I16" i="18"/>
  <c r="V13" i="4"/>
  <c r="X13" i="4" s="1"/>
  <c r="W13" i="4"/>
  <c r="T19" i="4"/>
  <c r="T18" i="4"/>
  <c r="T21" i="4"/>
  <c r="T22" i="4"/>
  <c r="T17" i="4"/>
  <c r="T20" i="4"/>
  <c r="T16" i="4"/>
  <c r="B21" i="4" s="1"/>
  <c r="K16" i="18"/>
  <c r="J17" i="18"/>
  <c r="H22" i="7"/>
  <c r="I25" i="17"/>
  <c r="H29" i="17"/>
  <c r="H23" i="17"/>
  <c r="I23" i="17" s="1"/>
  <c r="I10" i="17"/>
  <c r="R39" i="7"/>
  <c r="O43" i="7"/>
  <c r="J23" i="17"/>
  <c r="K10" i="17"/>
  <c r="S39" i="7"/>
  <c r="P43" i="7"/>
  <c r="K17" i="7"/>
  <c r="J22" i="7"/>
  <c r="K22" i="7" s="1"/>
  <c r="A17" i="4" l="1"/>
  <c r="R43" i="7"/>
  <c r="O44" i="7"/>
  <c r="S43" i="7"/>
  <c r="P44" i="7"/>
  <c r="S44" i="7" s="1"/>
  <c r="K23" i="17"/>
  <c r="R44" i="7" l="1"/>
</calcChain>
</file>

<file path=xl/sharedStrings.xml><?xml version="1.0" encoding="utf-8"?>
<sst xmlns="http://schemas.openxmlformats.org/spreadsheetml/2006/main" count="2330" uniqueCount="843">
  <si>
    <t>-</t>
  </si>
  <si>
    <t>CONTENIDO</t>
  </si>
  <si>
    <t>RESUMEN RELEVANTE</t>
  </si>
  <si>
    <t>Página N°</t>
  </si>
  <si>
    <t>Por tipo de Generación</t>
  </si>
  <si>
    <t>Exportación</t>
  </si>
  <si>
    <t>3</t>
  </si>
  <si>
    <t>4</t>
  </si>
  <si>
    <t>5</t>
  </si>
  <si>
    <t>6</t>
  </si>
  <si>
    <t>7</t>
  </si>
  <si>
    <t>8</t>
  </si>
  <si>
    <t>9</t>
  </si>
  <si>
    <t>14</t>
  </si>
  <si>
    <t>15</t>
  </si>
  <si>
    <t>16</t>
  </si>
  <si>
    <t>1</t>
  </si>
  <si>
    <t>2</t>
  </si>
  <si>
    <t>Empresa</t>
  </si>
  <si>
    <t>Central</t>
  </si>
  <si>
    <t>Recurso Energético</t>
  </si>
  <si>
    <t>Unidad</t>
  </si>
  <si>
    <t>Potencia Efectiva (MW)</t>
  </si>
  <si>
    <t>Tipo de Generación</t>
  </si>
  <si>
    <t>Tensión de conexión 
(kV)</t>
  </si>
  <si>
    <t>Potencia Instalada 
(MW)</t>
  </si>
  <si>
    <t>Fecha de Ingreso en Operación Comercial</t>
  </si>
  <si>
    <t>Tipo de Tecnologia</t>
  </si>
  <si>
    <t>Total</t>
  </si>
  <si>
    <t>Hidroeléctrica</t>
  </si>
  <si>
    <t>Termoeléctrica</t>
  </si>
  <si>
    <t>Hidro</t>
  </si>
  <si>
    <t>Turbina a Gas</t>
  </si>
  <si>
    <t>Diesel 2</t>
  </si>
  <si>
    <t>Pelton</t>
  </si>
  <si>
    <t>Francis</t>
  </si>
  <si>
    <t>Aerogenerador</t>
  </si>
  <si>
    <t>TIPO DE 
GENERACIÓN</t>
  </si>
  <si>
    <t>POTENCIA EFECTIVA 
(MW)</t>
  </si>
  <si>
    <t>PARTICIPACIÓN 
 (%)</t>
  </si>
  <si>
    <t>Solar</t>
  </si>
  <si>
    <t>Eólico</t>
  </si>
  <si>
    <t>TOTAL</t>
  </si>
  <si>
    <t>HIDRO</t>
  </si>
  <si>
    <t>Gas Natural de Camisea</t>
  </si>
  <si>
    <t>TECNOLOGÍA</t>
  </si>
  <si>
    <t>RECURSOS ENERGÉTICOS</t>
  </si>
  <si>
    <t>DIESEL2</t>
  </si>
  <si>
    <t>Motor de Combustión Interna</t>
  </si>
  <si>
    <t>VIENTO</t>
  </si>
  <si>
    <t>últimos 3 meses</t>
  </si>
  <si>
    <t>Var (%)</t>
  </si>
  <si>
    <t>Termoeléctrico</t>
  </si>
  <si>
    <t>Hidroeléctrico</t>
  </si>
  <si>
    <t>Producción Total del SEIN</t>
  </si>
  <si>
    <t>Intercambios Internacionales</t>
  </si>
  <si>
    <t>Importación</t>
  </si>
  <si>
    <t>Gas Natural de Aguaytía</t>
  </si>
  <si>
    <t>Gas Natural de Malacas</t>
  </si>
  <si>
    <t>Carbón</t>
  </si>
  <si>
    <t>Residual 500</t>
  </si>
  <si>
    <t>Residual 6</t>
  </si>
  <si>
    <t>Bagazo</t>
  </si>
  <si>
    <t>Biogás</t>
  </si>
  <si>
    <t>Por Recursos Energéticos Renovables (RER)</t>
  </si>
  <si>
    <t>Participación RER en el SEIN (%)</t>
  </si>
  <si>
    <t>Anexos</t>
  </si>
  <si>
    <t>Grand Total</t>
  </si>
  <si>
    <t>CELEPSA</t>
  </si>
  <si>
    <t>EGASA</t>
  </si>
  <si>
    <t>EGEMSA</t>
  </si>
  <si>
    <t>EGESUR</t>
  </si>
  <si>
    <t>LUZ DEL SUR</t>
  </si>
  <si>
    <t>PETRAMAS</t>
  </si>
  <si>
    <t>PLANTA ETEN</t>
  </si>
  <si>
    <t>SAN GABÁN</t>
  </si>
  <si>
    <t>SDE PIURA</t>
  </si>
  <si>
    <t>SHOUGESA</t>
  </si>
  <si>
    <t>SINERSA</t>
  </si>
  <si>
    <t>TERMOCHILCA</t>
  </si>
  <si>
    <t>TERMOSELVA</t>
  </si>
  <si>
    <t xml:space="preserve">Por tipo de Recurso Energético </t>
  </si>
  <si>
    <t>Por Empresa Integrante  (GWh)</t>
  </si>
  <si>
    <t>Var 2016/2015</t>
  </si>
  <si>
    <t>Por Empresa Integrante  (MW)</t>
  </si>
  <si>
    <t>HIDROLOGIA</t>
  </si>
  <si>
    <t>CAUDALES NATURALES</t>
  </si>
  <si>
    <t>SEMANA</t>
  </si>
  <si>
    <t>PATIVILCA</t>
  </si>
  <si>
    <t>SANTA</t>
  </si>
  <si>
    <t>CHANCAY</t>
  </si>
  <si>
    <t>RÍMAC</t>
  </si>
  <si>
    <t>SANTA EULALIA</t>
  </si>
  <si>
    <t>MANTARO</t>
  </si>
  <si>
    <t>TULUMAYO</t>
  </si>
  <si>
    <t>TARMA</t>
  </si>
  <si>
    <t>TURBINADO CHARCANI V</t>
  </si>
  <si>
    <t>INGRESO ARICOTA</t>
  </si>
  <si>
    <t>VILCANOTA</t>
  </si>
  <si>
    <t>MES</t>
  </si>
  <si>
    <t>Hidrología EDEGEL</t>
  </si>
  <si>
    <t>Volumen Lagunas Edegel (Santa Eulalia y Marca)</t>
  </si>
  <si>
    <t>Volumen Útil del Lago Junín Electroperú</t>
  </si>
  <si>
    <t>VOLUMEN UTIL RESERVORIOS EGASA ( (El Frayle, Pañe, Pillones,  Aguada Blanca, Chalhuanca y Bamputañe)</t>
  </si>
  <si>
    <t>LAGUNA/ EMBALSE</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</si>
  <si>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</si>
  <si>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</si>
  <si>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</si>
  <si>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</si>
  <si>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</si>
  <si>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</si>
  <si>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</si>
  <si>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</si>
  <si>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</si>
  <si>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</si>
  <si>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</si>
  <si>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</si>
  <si>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</si>
  <si>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</si>
  <si>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(EGENOR)</t>
  </si>
  <si>
    <t>Lagunas Cullicocha (EGENOR)</t>
  </si>
  <si>
    <t>Lagunas Aguashcocha (EGENOR)</t>
  </si>
  <si>
    <t>Lagunas Rahucolta (EGENOR)</t>
  </si>
  <si>
    <t>Lagunas EDEGEL</t>
  </si>
  <si>
    <t>Laguna Yuracmayo</t>
  </si>
  <si>
    <t>Laguna Paucarcocha</t>
  </si>
  <si>
    <t>Gallito Ciego</t>
  </si>
  <si>
    <t>Turbinado Charcani V</t>
  </si>
  <si>
    <t>Turbinado Aricota</t>
  </si>
  <si>
    <t>Vilcanota</t>
  </si>
  <si>
    <t>Natural San Gaban</t>
  </si>
  <si>
    <t>Descargado Lagunas San Gaban</t>
  </si>
  <si>
    <t>Descarga Upamayo</t>
  </si>
  <si>
    <t>Mejorada- Ingreso Tablachaca</t>
  </si>
  <si>
    <t>Descargado Paucarcocha</t>
  </si>
  <si>
    <t>Natural Cañete</t>
  </si>
  <si>
    <t>Tubinado Platanal</t>
  </si>
  <si>
    <t>Natural Tarma + Natural Yanango</t>
  </si>
  <si>
    <t>Natural Tulumayo</t>
  </si>
  <si>
    <t>Paucartambo Natural</t>
  </si>
  <si>
    <t>Descarga Lagunas STATKRAFT</t>
  </si>
  <si>
    <t>Descarga Lagunas EDEGEL</t>
  </si>
  <si>
    <t>Descargado Yuracmayo (Rimac)</t>
  </si>
  <si>
    <t>Descargado Viconga</t>
  </si>
  <si>
    <t>Ingreso Toma Cahua (Pativilca)</t>
  </si>
  <si>
    <t>Descargado Pomacocha</t>
  </si>
  <si>
    <t>Natural Santa</t>
  </si>
  <si>
    <t>Natural Chancay</t>
  </si>
  <si>
    <t>Ingreso Toma Tamboraque</t>
  </si>
  <si>
    <t>Natural Jequetepeque</t>
  </si>
  <si>
    <t>Descargado Gallito Ciego</t>
  </si>
  <si>
    <t>CAUDAL PROMEDIO</t>
  </si>
  <si>
    <t>Mes</t>
  </si>
  <si>
    <t>Enero</t>
  </si>
  <si>
    <t>Abril</t>
  </si>
  <si>
    <t>Mayo</t>
  </si>
  <si>
    <t>Junio</t>
  </si>
  <si>
    <t>Julio</t>
  </si>
  <si>
    <t>Agosto</t>
  </si>
  <si>
    <t>Setiembre</t>
  </si>
  <si>
    <t>Octubre</t>
  </si>
  <si>
    <t>Noviembre</t>
  </si>
  <si>
    <t>Diciembre</t>
  </si>
  <si>
    <t>AÑO</t>
  </si>
  <si>
    <t>NIVEL DE TENSIÓN</t>
  </si>
  <si>
    <t>ÁREA OPERATIVA</t>
  </si>
  <si>
    <t>EQUIPO DE TRANSMISIÓN</t>
  </si>
  <si>
    <t>DESCRIPCIÓN</t>
  </si>
  <si>
    <t>HORAS DE CONGESTIÓN</t>
  </si>
  <si>
    <t>220 - 500</t>
  </si>
  <si>
    <t>SUR</t>
  </si>
  <si>
    <t>L-2051 L-2052
 L-5036</t>
  </si>
  <si>
    <t>ENLACE 
CENTRO SUR</t>
  </si>
  <si>
    <t>CENTRO</t>
  </si>
  <si>
    <t>L-1120</t>
  </si>
  <si>
    <t>Paragsha - Huanuco 
138kV</t>
  </si>
  <si>
    <t>L-2018</t>
  </si>
  <si>
    <t>San Juan  - Los Industriales 220kV</t>
  </si>
  <si>
    <t>L-2244 L-2245 
L-2246</t>
  </si>
  <si>
    <t xml:space="preserve"> Chavarria -Ventanilla 220kV</t>
  </si>
  <si>
    <t>L-2105</t>
  </si>
  <si>
    <t>Planicie - Carabayllo</t>
  </si>
  <si>
    <t>(All)</t>
  </si>
  <si>
    <t>Sum of HORAS DE CONGESTIÓN</t>
  </si>
  <si>
    <t>TOTAL HORAS DE CONGESTIÓN EN EL SEIN</t>
  </si>
  <si>
    <t>Enlace Centro - Sur</t>
  </si>
  <si>
    <t>Paragsha - Huánuco 138kV</t>
  </si>
  <si>
    <t>Gas Natural</t>
  </si>
  <si>
    <t>Diesel2/Residual500/Residual 6</t>
  </si>
  <si>
    <t>INFORME DE LA OPERACIÓN MENSUAL</t>
  </si>
  <si>
    <t>C.T. AGUAYTIA</t>
  </si>
  <si>
    <t>STATKRAFT</t>
  </si>
  <si>
    <t>C.H. CAHUA</t>
  </si>
  <si>
    <t>C.H. PARIAC</t>
  </si>
  <si>
    <t>C.H. MISAPUQUIO</t>
  </si>
  <si>
    <t>C.H. HUAYLLACHO</t>
  </si>
  <si>
    <t>C.H. SAN ANTONIO</t>
  </si>
  <si>
    <t>C.H. SAN IGNACIO</t>
  </si>
  <si>
    <t>C.H. GALLITO CIEGO</t>
  </si>
  <si>
    <t>C.H. YAUPI</t>
  </si>
  <si>
    <t>C.H. MALPASO</t>
  </si>
  <si>
    <t>C.H. OROYA</t>
  </si>
  <si>
    <t>C.H. PACHACHACA</t>
  </si>
  <si>
    <t>C.H. MANTARO</t>
  </si>
  <si>
    <t>C.H. RESTITUCION</t>
  </si>
  <si>
    <t>C.T. TUMBES</t>
  </si>
  <si>
    <t>C.T. VENTANILLA</t>
  </si>
  <si>
    <t>C.H. CHIMAY</t>
  </si>
  <si>
    <t>C.H. HUANCHOR</t>
  </si>
  <si>
    <t>C.H. YANANGO</t>
  </si>
  <si>
    <t>C.H. CALLAHUANCA</t>
  </si>
  <si>
    <t>C.H. HUINCO</t>
  </si>
  <si>
    <t>C.H. HUAMPANI</t>
  </si>
  <si>
    <t>C.H. MATUCANA</t>
  </si>
  <si>
    <t>C.H. MOYOPAMPA</t>
  </si>
  <si>
    <t>C.H. CARHUAQUERO</t>
  </si>
  <si>
    <t>C.H. CARHUAQUERO IV</t>
  </si>
  <si>
    <t>C.H. CAÑA BRAVA</t>
  </si>
  <si>
    <t>C.H. CAÑON DEL PATO</t>
  </si>
  <si>
    <t>ENGIE</t>
  </si>
  <si>
    <t>C.H. CHARCANI I</t>
  </si>
  <si>
    <t>C.H. CHARCANI II</t>
  </si>
  <si>
    <t>C.H. CHARCANI III</t>
  </si>
  <si>
    <t>C.H. CHARCANI IV</t>
  </si>
  <si>
    <t>C.H. CHARCANI V</t>
  </si>
  <si>
    <t>C.H. CHARCANI VI</t>
  </si>
  <si>
    <t>C.T. PISCO</t>
  </si>
  <si>
    <t>C.H. ARICOTA I</t>
  </si>
  <si>
    <t>C.T. INDEPENDENCIA</t>
  </si>
  <si>
    <t>C.H. MACHUPICCHU</t>
  </si>
  <si>
    <t>SDF ENERGIA</t>
  </si>
  <si>
    <t>C.T. OQUENDO</t>
  </si>
  <si>
    <t>C.T. KALLPA</t>
  </si>
  <si>
    <t>PARAMONGA</t>
  </si>
  <si>
    <t>C.T. MAPLE ETANOL</t>
  </si>
  <si>
    <t>C.H. YANAPAMPA</t>
  </si>
  <si>
    <t>C.H. LAS PIZARRAS</t>
  </si>
  <si>
    <t>FENIX POWER PERÚ</t>
  </si>
  <si>
    <t>PARQUE EOLICO MARCONA S.R.L.</t>
  </si>
  <si>
    <t>C.H. CANCHAYLLO</t>
  </si>
  <si>
    <t>C.H. SANTA TERESA</t>
  </si>
  <si>
    <t>C.H. CHEVES</t>
  </si>
  <si>
    <t>C.T. RECKA</t>
  </si>
  <si>
    <t>C.H. QUITARACSA</t>
  </si>
  <si>
    <t>PARQUE EOLICO TRES HERMANAS S.A.C.</t>
  </si>
  <si>
    <t>EMPRESA DE GENERACION HUALLAGA</t>
  </si>
  <si>
    <t>C.H. CHAGLLA</t>
  </si>
  <si>
    <t>SAMAY I S.A.</t>
  </si>
  <si>
    <t>C.T. PUERTO BRAVO</t>
  </si>
  <si>
    <t>C.T. CHILCA 2</t>
  </si>
  <si>
    <t>CERRO DEL AGUILA S.A.</t>
  </si>
  <si>
    <t>C.H. CERRO DEL AGUILA</t>
  </si>
  <si>
    <t>C.H. CHANCAY</t>
  </si>
  <si>
    <t>C.H. RUCUY</t>
  </si>
  <si>
    <t>INFRAESTRUCTURA Y ENERGIAS DEL PERU</t>
  </si>
  <si>
    <t>C.T. NEPI</t>
  </si>
  <si>
    <t>ENEL GENERACION PIURA S.A.</t>
  </si>
  <si>
    <t>ELECTROPERU</t>
  </si>
  <si>
    <t>CHINANGO S.A.C.</t>
  </si>
  <si>
    <t>HIDROELECTRICA HUANCHOR S.A.C.</t>
  </si>
  <si>
    <t>ENEL GENERACION PERU S.A.A.</t>
  </si>
  <si>
    <t>KALLPA GENERACION</t>
  </si>
  <si>
    <t>SAN GABAN</t>
  </si>
  <si>
    <t>AGRO INDUSTRIAL PARAMONGA</t>
  </si>
  <si>
    <t>MAJA ENERGIA S.A.C.</t>
  </si>
  <si>
    <t>ELECTRICA SANTA ROSA</t>
  </si>
  <si>
    <t>AGROAURORA S.A.C.</t>
  </si>
  <si>
    <t>GTS MAJES S.A.C</t>
  </si>
  <si>
    <t>GTS REPARTICION S.A.C.</t>
  </si>
  <si>
    <t xml:space="preserve">TACNA SOLAR SAC. </t>
  </si>
  <si>
    <t>ELECTRICA YANAPAMPA SAC</t>
  </si>
  <si>
    <t>MOQUEGUA FV S.A.C.</t>
  </si>
  <si>
    <t>EMPRESA DE GENERACION ELECTRICA DE JUNIN</t>
  </si>
  <si>
    <t xml:space="preserve">EMPRESA ELECTRICA RIO DOBLE </t>
  </si>
  <si>
    <t>EMPRESA DE GENERACION ELECTRICA CANCHAYLLO SAC</t>
  </si>
  <si>
    <t>MINERA CERRO VERDE</t>
  </si>
  <si>
    <t>EMPRESA CONCESIONARIA ENERGIA LIMPIA SAC</t>
  </si>
  <si>
    <t>EMPRESA</t>
  </si>
  <si>
    <t>EQUIPO</t>
  </si>
  <si>
    <t>FECHA</t>
  </si>
  <si>
    <t>DESCRIPCIÓN DEL EVENTO</t>
  </si>
  <si>
    <t>INTERRUPCIÓN (MW)</t>
  </si>
  <si>
    <t>DISMINUCIÓN (MW)</t>
  </si>
  <si>
    <t>ELECTRO PUNO</t>
  </si>
  <si>
    <t>MINERA ARUNTANI</t>
  </si>
  <si>
    <t>L. PUNO - TUCARI - LINEA L-6007</t>
  </si>
  <si>
    <t>HIDRANDINA</t>
  </si>
  <si>
    <t>ELECTRO NOR OESTE</t>
  </si>
  <si>
    <t>ELECTRO SUR ESTE</t>
  </si>
  <si>
    <t>TRANSMANTARO</t>
  </si>
  <si>
    <t>RED DE ENERGIA DEL PERU</t>
  </si>
  <si>
    <t>L. GUADALUPE - CHEPÉN - LINEA L-6645</t>
  </si>
  <si>
    <t>L. AZÁNGARO - PUTINA - LINEA L-6024</t>
  </si>
  <si>
    <t>L. COMBAPATA - SICUANI - LINEA L-6001</t>
  </si>
  <si>
    <t>HIDROELÉCTRICA</t>
  </si>
  <si>
    <t>TERMOELÉCTRICA</t>
  </si>
  <si>
    <t>CENTRAL HIDROELÉCTRICA PÍAS 1</t>
  </si>
  <si>
    <t>CH EL PLATANAL</t>
  </si>
  <si>
    <t>CELEPSA Total</t>
  </si>
  <si>
    <t>C.T. CHILINA DIESEL</t>
  </si>
  <si>
    <t>C.T. CHILINA VAPOR</t>
  </si>
  <si>
    <t>C.T. MOLLENDO DIESEL</t>
  </si>
  <si>
    <t>EGASA Total</t>
  </si>
  <si>
    <t>EGEMSA Total</t>
  </si>
  <si>
    <t>C.H. ARICOTA II</t>
  </si>
  <si>
    <t>EGESUR Total</t>
  </si>
  <si>
    <t>C.H. PURMACANA</t>
  </si>
  <si>
    <t>ELECTROPERU Total</t>
  </si>
  <si>
    <t>C.T. LA GRINGA</t>
  </si>
  <si>
    <t>C.H. RUNATULLO II</t>
  </si>
  <si>
    <t>C.H. RUNATULLO III</t>
  </si>
  <si>
    <t>EMPRESA DE GENERACION ELECTRICA RIO BAÑOS S.A.C.</t>
  </si>
  <si>
    <t>P.C.H CHAGLLA</t>
  </si>
  <si>
    <t>C.H HUANZA</t>
  </si>
  <si>
    <t xml:space="preserve">C.T. SANTA ROSA                                                                 </t>
  </si>
  <si>
    <t xml:space="preserve">C.T. SANTA ROSA II                                                              </t>
  </si>
  <si>
    <t>C.T. MALACAS 2</t>
  </si>
  <si>
    <t>C.T. RESERVA FRIA DE GENERACION TALARA</t>
  </si>
  <si>
    <t>ENERGÍA EÓLICA S.A.</t>
  </si>
  <si>
    <t>C.E. CUPISNIQUE</t>
  </si>
  <si>
    <t>C.E. TALARA</t>
  </si>
  <si>
    <t xml:space="preserve">C.H. YUNCAN                             </t>
  </si>
  <si>
    <t>C.T. CHILCA 1</t>
  </si>
  <si>
    <t>C.T. ILO 1</t>
  </si>
  <si>
    <t>C.T. ILO 2</t>
  </si>
  <si>
    <t>C.T. RESERVA FRIA PLANTA ILO</t>
  </si>
  <si>
    <t>ENGIE Total</t>
  </si>
  <si>
    <t>CENTRAL TERMICA FENIX</t>
  </si>
  <si>
    <t>GENERADORA ENERGÍA DEL PERÚ</t>
  </si>
  <si>
    <t xml:space="preserve">C.H. LA JOYA                            </t>
  </si>
  <si>
    <t>CS-MAJES SOLAR 20T</t>
  </si>
  <si>
    <t>CS-REPARTICION</t>
  </si>
  <si>
    <t>HIDROCAÑETE S.A.</t>
  </si>
  <si>
    <t>CH-IMPERIAL</t>
  </si>
  <si>
    <t>HUASAHUASI I</t>
  </si>
  <si>
    <t xml:space="preserve">HUASAHUASI II                           </t>
  </si>
  <si>
    <t>SANTA CRUZ I</t>
  </si>
  <si>
    <t>SANTA CRUZ II</t>
  </si>
  <si>
    <t>CT RF PTO MALDONADO</t>
  </si>
  <si>
    <t>CT RF PUCALLPA</t>
  </si>
  <si>
    <t xml:space="preserve">C.T. LAS FLORES                         </t>
  </si>
  <si>
    <t>LUZ DEL SUR Total</t>
  </si>
  <si>
    <t>CH. RONCADOR</t>
  </si>
  <si>
    <t>CS MOQUEGUA FV</t>
  </si>
  <si>
    <t>CS PANAMERICANA SOLAR</t>
  </si>
  <si>
    <t>C.E. MARCONA</t>
  </si>
  <si>
    <t>C.E. TRES HERMANAS</t>
  </si>
  <si>
    <t>C.T. HUAYCOLORO</t>
  </si>
  <si>
    <t>C.T. RESERVA FRIA DE GENERACION ETEN</t>
  </si>
  <si>
    <t xml:space="preserve">C.H. SAN GABAN II                       </t>
  </si>
  <si>
    <t>SAN GABAN Total</t>
  </si>
  <si>
    <t>C.T. Tablazo</t>
  </si>
  <si>
    <t>SDF ENERGIA Total</t>
  </si>
  <si>
    <t>C.T. SAN NICOLAS</t>
  </si>
  <si>
    <t>SHOUGESA Total</t>
  </si>
  <si>
    <t xml:space="preserve">C.H. POECHOS II                         </t>
  </si>
  <si>
    <t>STATKRAFT Total</t>
  </si>
  <si>
    <t>CS TACNA SOLAR</t>
  </si>
  <si>
    <t>CT OLLEROS</t>
  </si>
  <si>
    <t>TERMOCHILCA Total</t>
  </si>
  <si>
    <t>TERMOSELVA Total</t>
  </si>
  <si>
    <t>CENTRAL</t>
  </si>
  <si>
    <t>(MWh)</t>
  </si>
  <si>
    <t>GENERACIÓN</t>
  </si>
  <si>
    <t>TIPO DE EQUIPO</t>
  </si>
  <si>
    <t>FENOMENOS AMBIENTALES</t>
  </si>
  <si>
    <t>FALLAS DE EQUIPO</t>
  </si>
  <si>
    <t>FALLA EXTERNA</t>
  </si>
  <si>
    <t>OTRAS CAUSA DISTINTAS A LAS ANTERIORES</t>
  </si>
  <si>
    <t>FALLAS CUYA CAUSA NO FUE IDENTIFICADA</t>
  </si>
  <si>
    <t>FALLA DEL SISTEMA DE PROTECCIÓN</t>
  </si>
  <si>
    <t>FALLA HUMANA</t>
  </si>
  <si>
    <t>ENERGÍA INTERRUMPIDA APROXIMADA</t>
  </si>
  <si>
    <t>FNA</t>
  </si>
  <si>
    <t>FEC</t>
  </si>
  <si>
    <t>EXT</t>
  </si>
  <si>
    <t>OTR</t>
  </si>
  <si>
    <t>FNI</t>
  </si>
  <si>
    <t>FEP</t>
  </si>
  <si>
    <t>FHU</t>
  </si>
  <si>
    <t>MWh</t>
  </si>
  <si>
    <t>ENERGIA INTERRUMPIDA APROXIMADA POR TIPO DE EQUIPO (MWh)</t>
  </si>
  <si>
    <t>NOTA: El valor de la estimación de la energía interrumpida es obtenida  con los registros de potencia de las interrupciones y/o disminuciones de carga por su respectivo periodo de interrupción.</t>
  </si>
  <si>
    <t>ANUAL</t>
  </si>
  <si>
    <t xml:space="preserve">ACUMULADO </t>
  </si>
  <si>
    <t>ANUAL 2017</t>
  </si>
  <si>
    <t>2017/2016</t>
  </si>
  <si>
    <t>%</t>
  </si>
  <si>
    <t>MÁXIMA DEMANDA (MW)</t>
  </si>
  <si>
    <t>Variación 2017/2016 (GWh)</t>
  </si>
  <si>
    <t>Var 2017/2016</t>
  </si>
  <si>
    <t>Ciclo Combinado</t>
  </si>
  <si>
    <t>Variación 2017/2016 (MW)</t>
  </si>
  <si>
    <t>La estadística de fallas corresponde a los eventos y fallas que ocasionaron interrupción y/o disminución del suministro eléctrico.</t>
  </si>
  <si>
    <t>***</t>
  </si>
  <si>
    <t>EXPORTACIÓN</t>
  </si>
  <si>
    <t>IMPORTACIÓN</t>
  </si>
  <si>
    <t>RER (*)</t>
  </si>
  <si>
    <t>HFP</t>
  </si>
  <si>
    <t>HP</t>
  </si>
  <si>
    <t>HORA</t>
  </si>
  <si>
    <t>DEMANDA SEIN</t>
  </si>
  <si>
    <t>MW</t>
  </si>
  <si>
    <t>Máxima Demanda Mensual:</t>
  </si>
  <si>
    <t>Fecha:</t>
  </si>
  <si>
    <t>Hora:</t>
  </si>
  <si>
    <t>(*) Se denomina RER a los Recursos Energéticos Renovables tales como biomasa, eólica, solar, geotérmica, mareomotriz e hidráulicas cuya capacidad instalada no sobrepasa de los 20 MW, según D.L. N° 1002</t>
  </si>
  <si>
    <t>Var. 2017/2016
(%)</t>
  </si>
  <si>
    <t>Var. (2017/2016)</t>
  </si>
  <si>
    <t>Var. (2016/2015)</t>
  </si>
  <si>
    <t xml:space="preserve">SAN GABÁN </t>
  </si>
  <si>
    <t>Motor Diesel</t>
  </si>
  <si>
    <t>C.T. Taparachi</t>
  </si>
  <si>
    <t>01.01.2017</t>
  </si>
  <si>
    <t>Fecha de Retiro en Operación Comercial</t>
  </si>
  <si>
    <t>Variación</t>
  </si>
  <si>
    <t>TG6</t>
  </si>
  <si>
    <t>25.02.2017</t>
  </si>
  <si>
    <t>Turbina a gas</t>
  </si>
  <si>
    <t>11.02.2017</t>
  </si>
  <si>
    <t>GN de Malacas</t>
  </si>
  <si>
    <t>C.T. DOLORESPATA 1</t>
  </si>
  <si>
    <t>C.T.E. CACHIMAYO</t>
  </si>
  <si>
    <t>C.T. BELLAVISTA_1(A_D)</t>
  </si>
  <si>
    <t>GN La Isla</t>
  </si>
  <si>
    <t>C.T. Malacas 1</t>
  </si>
  <si>
    <t>(*) A partir del 02/02/2017 la empresa Duke Energy Egenor S en C por A. cambió de Razón Social a Orazul Energy Egenor S en C por A.</t>
  </si>
  <si>
    <t>GAS NATURAL</t>
  </si>
  <si>
    <t>TG01</t>
  </si>
  <si>
    <t>SKD1, MAN (1;3;4)</t>
  </si>
  <si>
    <t>Mes:</t>
  </si>
  <si>
    <t># Mes:</t>
  </si>
  <si>
    <t># Días:</t>
  </si>
  <si>
    <t>ENERO</t>
  </si>
  <si>
    <t>FEBRERO</t>
  </si>
  <si>
    <t>MARZO</t>
  </si>
  <si>
    <t>ABRIL</t>
  </si>
  <si>
    <t>MAYO</t>
  </si>
  <si>
    <t>JUNIO</t>
  </si>
  <si>
    <t>JULIO</t>
  </si>
  <si>
    <t>AGOSTO</t>
  </si>
  <si>
    <t>SETIEMBRE</t>
  </si>
  <si>
    <t>OCTUBRE</t>
  </si>
  <si>
    <t>NOVIEMBRE</t>
  </si>
  <si>
    <t>DICIEMBRE</t>
  </si>
  <si>
    <t xml:space="preserve"> AGUA </t>
  </si>
  <si>
    <t xml:space="preserve"> CA </t>
  </si>
  <si>
    <t xml:space="preserve"> D2 </t>
  </si>
  <si>
    <t xml:space="preserve"> GN AGUAYTÍA </t>
  </si>
  <si>
    <t xml:space="preserve"> GN CAMISEA </t>
  </si>
  <si>
    <t xml:space="preserve"> GN MALACAS </t>
  </si>
  <si>
    <t xml:space="preserve"> GN LA ISLA </t>
  </si>
  <si>
    <t xml:space="preserve"> AGUA RER</t>
  </si>
  <si>
    <t xml:space="preserve"> SOLAR </t>
  </si>
  <si>
    <t xml:space="preserve"> EOLICO </t>
  </si>
  <si>
    <t xml:space="preserve"> R500 </t>
  </si>
  <si>
    <t xml:space="preserve"> R6 </t>
  </si>
  <si>
    <t>Total Produc</t>
  </si>
  <si>
    <t>Año Anterior</t>
  </si>
  <si>
    <t>PARTICIPACION ACUM. 2017</t>
  </si>
  <si>
    <t>GN Camisea</t>
  </si>
  <si>
    <t>GN Aagyatía, Malacas, La isla</t>
  </si>
  <si>
    <t>Diesel</t>
  </si>
  <si>
    <t>Residual</t>
  </si>
  <si>
    <t>%Participación</t>
  </si>
  <si>
    <t>Febrero</t>
  </si>
  <si>
    <t>fecha</t>
  </si>
  <si>
    <t>MD2017</t>
  </si>
  <si>
    <t>MD2016</t>
  </si>
  <si>
    <t>MD2015</t>
  </si>
  <si>
    <t>AGRO INDUSTRIAL PARAMONGA Total</t>
  </si>
  <si>
    <t>AGROAURORA S.A.C. Total</t>
  </si>
  <si>
    <t>CERRO DEL AGUILA S.A. Total</t>
  </si>
  <si>
    <t>CHINANGO S.A.C. Total</t>
  </si>
  <si>
    <t>ELECTRICA SANTA ROSA Total</t>
  </si>
  <si>
    <t>ELECTRICA YANAPAMPA SAC Total</t>
  </si>
  <si>
    <t>EMPRESA CONCESIONARIA ENERGIA LIMPIA SAC Total</t>
  </si>
  <si>
    <t>EMPRESA DE GENERACION ELECTRICA CANCHAYLLO SAC Total</t>
  </si>
  <si>
    <t>EMPRESA DE GENERACION ELECTRICA DE JUNIN Total</t>
  </si>
  <si>
    <t>EMPRESA DE GENERACION ELECTRICA RIO BAÑOS S.A.C. Total</t>
  </si>
  <si>
    <t>EMPRESA DE GENERACION HUALLAGA Total</t>
  </si>
  <si>
    <t>ENEL GENERACION PERU S.A.A. Total</t>
  </si>
  <si>
    <t>ENEL GENERACION PIURA S.A. Total</t>
  </si>
  <si>
    <t>ENERGÍA EÓLICA S.A. Total</t>
  </si>
  <si>
    <t>FENIX POWER PERÚ Total</t>
  </si>
  <si>
    <t>GENERADORA ENERGÍA DEL PERÚ Total</t>
  </si>
  <si>
    <t>GTS MAJES S.A.C Total</t>
  </si>
  <si>
    <t>GTS REPARTICION S.A.C. Total</t>
  </si>
  <si>
    <t>HIDROCAÑETE S.A. Total</t>
  </si>
  <si>
    <t>HIDROELECTRICA HUANCHOR S.A.C. Total</t>
  </si>
  <si>
    <t>INFRAESTRUCTURA Y ENERGIAS DEL PERU Total</t>
  </si>
  <si>
    <t>KALLPA GENERACION Total</t>
  </si>
  <si>
    <t>MAJA ENERGIA S.A.C. Total</t>
  </si>
  <si>
    <t>MINERA CERRO VERDE Total</t>
  </si>
  <si>
    <t>MOQUEGUA FV S.A.C. Total</t>
  </si>
  <si>
    <t>ORAZUL ENERGY Total</t>
  </si>
  <si>
    <t>PARQUE EOLICO MARCONA S.R.L. Total</t>
  </si>
  <si>
    <t>PARQUE EOLICO TRES HERMANAS S.A.C. Total</t>
  </si>
  <si>
    <t>SAMAY I S.A. Total</t>
  </si>
  <si>
    <t>AGUAS Y ENERGIA PERU Total</t>
  </si>
  <si>
    <t>EMPRESA DE GENERACION HUANZA Total</t>
  </si>
  <si>
    <t>L. POMACOCHA - CARHUAMAYO - LINEA L-2294</t>
  </si>
  <si>
    <t>S.E. HUACHIPA - BARRA BARRA-60KV</t>
  </si>
  <si>
    <t xml:space="preserve">LINEA DE TRANSMISION          </t>
  </si>
  <si>
    <t>BARRA</t>
  </si>
  <si>
    <t>TIPO</t>
  </si>
  <si>
    <t>Eólica</t>
  </si>
  <si>
    <t>Producción (GWh)</t>
  </si>
  <si>
    <t>Factor de planta</t>
  </si>
  <si>
    <t>(*) Se denomina RER a los Recursos Energéticos Renovables (biomasa, eólica, solar, geotérmica, mareomotriz), e hidroléctricas cuya capacidad instalada no sobrepase los 20 MW, según D.L. N° 1002</t>
  </si>
  <si>
    <t>L. SANTA ROSA N. - CHAVARRÍA</t>
  </si>
  <si>
    <t>L. VENTANILLA - ZAPALLAL</t>
  </si>
  <si>
    <t>S.E. INDEPENDENCIA</t>
  </si>
  <si>
    <t>L-2003</t>
  </si>
  <si>
    <t>T3-261  T4-261</t>
  </si>
  <si>
    <t>L-2242  L-2243</t>
  </si>
  <si>
    <t>10</t>
  </si>
  <si>
    <t>12</t>
  </si>
  <si>
    <t>17</t>
  </si>
  <si>
    <t>RUNATULLO III</t>
  </si>
  <si>
    <t>LAS PIZARRAS</t>
  </si>
  <si>
    <t>RUNATULLO II</t>
  </si>
  <si>
    <t>PÍAS</t>
  </si>
  <si>
    <t>CARHUAQUERO IV</t>
  </si>
  <si>
    <t>RUCUY</t>
  </si>
  <si>
    <t>HUASAHUASI II</t>
  </si>
  <si>
    <t>CAÑA BRAVA</t>
  </si>
  <si>
    <t>LA JOYA</t>
  </si>
  <si>
    <t>RONCADOR</t>
  </si>
  <si>
    <t>NUEVA IMPERIAL</t>
  </si>
  <si>
    <t>CANCHAYLLO</t>
  </si>
  <si>
    <t>YANAPAMPA</t>
  </si>
  <si>
    <t>POECHOS II</t>
  </si>
  <si>
    <t xml:space="preserve">PURMACANA </t>
  </si>
  <si>
    <t>TRES HERMANAS</t>
  </si>
  <si>
    <t>MARCONA</t>
  </si>
  <si>
    <t>CUPISNIQUE</t>
  </si>
  <si>
    <t>TALARA</t>
  </si>
  <si>
    <t>TACNA SOLAR</t>
  </si>
  <si>
    <t>PANAMERICANA</t>
  </si>
  <si>
    <t>MOQUEGUA FV</t>
  </si>
  <si>
    <t>MAJES</t>
  </si>
  <si>
    <t>REPARTICIÓN</t>
  </si>
  <si>
    <t>LA GRINGA V</t>
  </si>
  <si>
    <t>MAPLE ETANOL</t>
  </si>
  <si>
    <t>HUAYCOLORO</t>
  </si>
  <si>
    <t>AGROAURORA</t>
  </si>
  <si>
    <t>SANTA ROSA</t>
  </si>
  <si>
    <t>CERRO VERDE</t>
  </si>
  <si>
    <t>IYEPSA</t>
  </si>
  <si>
    <t>ECELIM</t>
  </si>
  <si>
    <t>HIDROCAÑETE</t>
  </si>
  <si>
    <t>MAJA</t>
  </si>
  <si>
    <t>GEPSA</t>
  </si>
  <si>
    <t>AIPSA</t>
  </si>
  <si>
    <t>AYEPSA</t>
  </si>
  <si>
    <t>RIO BAÑOS</t>
  </si>
  <si>
    <t>ENERGÍA EÓLICA</t>
  </si>
  <si>
    <t>SANTA CRUZ</t>
  </si>
  <si>
    <t>ENEL PIURA</t>
  </si>
  <si>
    <t>SAMAY I</t>
  </si>
  <si>
    <t>CHINANGO</t>
  </si>
  <si>
    <t>CERRO DEL AGUILA</t>
  </si>
  <si>
    <t>HUALLAGA</t>
  </si>
  <si>
    <t>KALLPA</t>
  </si>
  <si>
    <t>GTS MAJES</t>
  </si>
  <si>
    <t>GTS REPARTICION</t>
  </si>
  <si>
    <t>HUANCHOR</t>
  </si>
  <si>
    <t>ENEL GENERACION</t>
  </si>
  <si>
    <t>ENEL GENERACIÓN PIURA S.A.A.</t>
  </si>
  <si>
    <t>VARIACION
%</t>
  </si>
  <si>
    <t>Var 
(%)</t>
  </si>
  <si>
    <t>Potencia generada en el  SEIN</t>
  </si>
  <si>
    <t>Producción Total RER (*)</t>
  </si>
  <si>
    <t>Var (%)
2017/2016</t>
  </si>
  <si>
    <t>Var (%)
2016/2015</t>
  </si>
  <si>
    <t>Total Máxima Demanda</t>
  </si>
  <si>
    <t xml:space="preserve">• Máxima demanda mensual correspondiente a los periodos HFP y HP. </t>
  </si>
  <si>
    <t>POTENCIA GENERADA EN EL SEIN</t>
  </si>
  <si>
    <t>SOLAR</t>
  </si>
  <si>
    <t>EÓLICO</t>
  </si>
  <si>
    <t>VARIACIÓN (%)</t>
  </si>
  <si>
    <t>Gas Natural de La Isla</t>
  </si>
  <si>
    <t>Marzo</t>
  </si>
  <si>
    <t>EMPRESA ELÉCTRICA AGUA AZUL S.A.</t>
  </si>
  <si>
    <t>Agua</t>
  </si>
  <si>
    <t>Turbina Francis</t>
  </si>
  <si>
    <t>C.H. Potrero</t>
  </si>
  <si>
    <t>G1 ; G2</t>
  </si>
  <si>
    <t>29.04.2017</t>
  </si>
  <si>
    <t>R500</t>
  </si>
  <si>
    <t>Turbina a vapor</t>
  </si>
  <si>
    <t>CATKATO</t>
  </si>
  <si>
    <t>TG2</t>
  </si>
  <si>
    <t>TV3</t>
  </si>
  <si>
    <t>17.04.2017</t>
  </si>
  <si>
    <t>POTRERO</t>
  </si>
  <si>
    <t>EGEJUNIN</t>
  </si>
  <si>
    <t>HUANZA</t>
  </si>
  <si>
    <t>AGUA AZUL</t>
  </si>
  <si>
    <t>RIO DOBLE</t>
  </si>
  <si>
    <t>FENIX</t>
  </si>
  <si>
    <t>ORAZUL</t>
  </si>
  <si>
    <t>PE MARCONA</t>
  </si>
  <si>
    <t>PE TRES HERMANAS</t>
  </si>
  <si>
    <t>Máxima Demanda en el periodo  enero a abril</t>
  </si>
  <si>
    <t>(*) Información correspondiente a los valores emitidos en los IEOD´s</t>
  </si>
  <si>
    <t>TRANSFORMADOR</t>
  </si>
  <si>
    <t>L. CACHIMAYO - DOLORESPATA - LINEA L-1003</t>
  </si>
  <si>
    <t>ETENORTE</t>
  </si>
  <si>
    <t>L. KIMAN AYLLU - SIHUAS - LINEA L-1132</t>
  </si>
  <si>
    <t>L. CHAGLLA - PARAGSHA - LINEA L-2150</t>
  </si>
  <si>
    <t>L. ARICOTA 1 - SARITA - LINEA L-6667</t>
  </si>
  <si>
    <t>EMPRESA ELECTRICA AGUA AZUL</t>
  </si>
  <si>
    <t>EMPRESA ELECTRICA AGUA AZUL Total</t>
  </si>
  <si>
    <t xml:space="preserve">TOTAL GENERACIÓN </t>
  </si>
  <si>
    <t>PRODUCCIÓN DE ENERGÍA EN EL 2016 (MWh)</t>
  </si>
  <si>
    <t>(2) A partir del 02/02/2017 la empresa Duke Energy Egenor S en C por A. cambió de Razón Social a Orazul Energy Egenor S en C por A.</t>
  </si>
  <si>
    <t>(3) Se concluye la operación comercial de la Central Termoeléctrica Tablazo propiedad de SDE PIURA a partir de las 00:00 horas del 11/02/2017</t>
  </si>
  <si>
    <t>(4) Ingreso a operación comercial de la unidad TG6 de la C.T. MALACAS 1 de propiedad de la empresa ENEL GENERACIÓN PIURA S.A. a  partir del 25.02.2017</t>
  </si>
  <si>
    <t>(1) Se concluye la operación comercial de las unidades SKD, MAN1, MAN3 y MAN4 de la C.T. TAPARACHI de propiedad de la empresa SAN GABAN S.A. a partir del 01.01.2017</t>
  </si>
  <si>
    <t>(5) Se concluye la operación comercial de las unidades CATKATO, TG2 y TV3 de la C.T. ILO1 de propiedad de la empresa ENGIE S.A. a partir del 17.04.2017</t>
  </si>
  <si>
    <t>(6) Ingreso a operación comercial de la C.H. POTRERO de propiedad de la empresa AGUA AZUL S.A. a  partir del 29.04.2017</t>
  </si>
  <si>
    <t>19:00</t>
  </si>
  <si>
    <t>19</t>
  </si>
  <si>
    <t>22</t>
  </si>
  <si>
    <t>1. OFERTA DE GENERACIÓN ELÉCTRICA EN EL SEIN</t>
  </si>
  <si>
    <t>2. MATRIZ ELÉCTRICA DE GENERACIÓN DEL SEIN (GWh)</t>
  </si>
  <si>
    <t>3. MÁXIMA DEMANDA COINCIDENTE DE POTENCIA EN EL SEIN (MW)</t>
  </si>
  <si>
    <t>4. HIDROLOGÍA PARA LA OPERACIÓN DEL SEIN</t>
  </si>
  <si>
    <t>5. COSTOS MARGINALES PROMEDIO PONDERADO MENSUAL DEL SEIN (US$/MWh)</t>
  </si>
  <si>
    <t>6. HORAS DE CONGESTIÓN EN LAS PRINCIPALES EQUIPOS DE TRANSMISIÓN DEL SEIN (Horas)</t>
  </si>
  <si>
    <t>7. EVENTOS Y FALLAS QUE OCASIONARON DISMINUCIÓN O INTERRUPCIÓN DE SUMINISTROS</t>
  </si>
  <si>
    <t>I. PRODUCCIÓN DE ELECTRICIDAD MENSUAL POR EMPRESA Y TIPO DE GENERACIÓN</t>
  </si>
  <si>
    <t>II. MÁXIMA DEMANDA MENSUAL DE POTENCIA A NIVEL DE GENERACIÓN</t>
  </si>
  <si>
    <t>III. LISTADO DE EVENTOS Y FALLAS</t>
  </si>
  <si>
    <t>1.2. Retiro de Operación Comercial</t>
  </si>
  <si>
    <t>1.1. Producción por tipo de Generación</t>
  </si>
  <si>
    <t>1.2. Producción por tipo de Recurso Energético</t>
  </si>
  <si>
    <t>1.3. Producción por Recursos Energéticos Renovables</t>
  </si>
  <si>
    <t>1.4. Factor de planta de las centrales RER</t>
  </si>
  <si>
    <t>1.5. Participación de la producción por empresas Integrantes</t>
  </si>
  <si>
    <t>1.2. Participación por Empresas Integrantes</t>
  </si>
  <si>
    <t>1.1. Volumen útil de los embalses y lagunas (Mm3)</t>
  </si>
  <si>
    <t>1.3. Promedio mensual de los caudales (m3/s)</t>
  </si>
  <si>
    <t>1.2. Evolución de volúmenes de embalses y lagunas</t>
  </si>
  <si>
    <t>1.4. Evolución de los caudales</t>
  </si>
  <si>
    <t>5.1. Evolución de los Costos Marginales Promedio Mensual (US$/MWh)</t>
  </si>
  <si>
    <t>6.1. Por Área Operativa</t>
  </si>
  <si>
    <t>1.1. Ingreso en Operación Comercial al SEIN</t>
  </si>
  <si>
    <t>1.1. INGRESO EN OPERACIÓN COMERCIAL AL SEIN</t>
  </si>
  <si>
    <t xml:space="preserve">          La nueva oferta de generación en el SEIN acumulada en el 2017 es de 54,90 MW de potencia efectiva y 55,5 MW de capacidad instalada.</t>
  </si>
  <si>
    <r>
      <rPr>
        <b/>
        <sz val="11"/>
        <rFont val="Calibri Light"/>
        <family val="2"/>
      </rPr>
      <t>Nota:</t>
    </r>
    <r>
      <rPr>
        <sz val="11"/>
        <rFont val="Calibri Light"/>
        <family val="2"/>
      </rPr>
      <t xml:space="preserve"> El valor de potencia efectiva corresponde al declarado en la fecha de ingreso de operación comercial</t>
    </r>
  </si>
  <si>
    <t>1.2 RETIRO DE OPERACIÓN COMERCIAL DEL SEIN</t>
  </si>
  <si>
    <t>2.MATRIZ ELÉCTRICA DE GENERACIÓN EN EL SEIN (GWh)</t>
  </si>
  <si>
    <r>
      <rPr>
        <b/>
        <sz val="8"/>
        <rFont val="Arial"/>
        <family val="2"/>
      </rPr>
      <t>Cuadro N° 4:</t>
    </r>
    <r>
      <rPr>
        <sz val="8"/>
        <rFont val="Arial"/>
        <family val="2"/>
      </rPr>
      <t xml:space="preserve"> Producción de energía eléctrica (GWh) por tipo de generación en el SEIN.</t>
    </r>
  </si>
  <si>
    <r>
      <rPr>
        <b/>
        <sz val="9"/>
        <rFont val="Arial"/>
        <family val="2"/>
      </rPr>
      <t>Cuadro N° 5:</t>
    </r>
    <r>
      <rPr>
        <sz val="9"/>
        <rFont val="Arial"/>
        <family val="2"/>
      </rPr>
      <t xml:space="preserve"> Producción de energía eléctrica (GWh) por tipo de recurso energético en el SEIN.</t>
    </r>
  </si>
  <si>
    <t>2.3. PRODUCCIÓN POR RECURSOS ENERGÉTICOS RENOVABLES (GWh)</t>
  </si>
  <si>
    <t>2.4. FACTOR DE PLANTA DE LAS CENTRALES RER DEL SEIN</t>
  </si>
  <si>
    <r>
      <rPr>
        <b/>
        <sz val="8"/>
        <rFont val="Arial"/>
        <family val="2"/>
      </rPr>
      <t>Cuadro N° 6:</t>
    </r>
    <r>
      <rPr>
        <sz val="8"/>
        <rFont val="Arial"/>
        <family val="2"/>
      </rPr>
      <t xml:space="preserve"> Producción de energía eléctrica (GWh) con recursos energético renovables en el SEIN.</t>
    </r>
  </si>
  <si>
    <t>2.5. PARTICIPACIÓN DE LA PRODUCCIÓN (GWh) POR EMPRESAS INTEGRANTES</t>
  </si>
  <si>
    <r>
      <rPr>
        <b/>
        <sz val="8"/>
        <rFont val="Arial"/>
        <family val="2"/>
      </rPr>
      <t>Cuadro N° 7:</t>
    </r>
    <r>
      <rPr>
        <sz val="8"/>
        <rFont val="Arial"/>
        <family val="2"/>
      </rPr>
      <t xml:space="preserve"> Producción de energía eléctrica (GWh) y factor de planta de las centrales con recursos energético renovables en el SEIN.
• Centrales RER no adjudicadas: C.H. Pías y C.T. Maple etanol</t>
    </r>
  </si>
  <si>
    <t>3. MÁXIMA DEMANDA COINCIDENTE DE POTENCIA DEL SEIN (MW)</t>
  </si>
  <si>
    <t>3.1. MÁXIMA DEMANDA COINCIDENTE DE POTENCIA POR TIPO DE GENERACIÓN (MW)</t>
  </si>
  <si>
    <t>1.1. Máxima demanda Por tipo de generación</t>
  </si>
  <si>
    <r>
      <rPr>
        <b/>
        <sz val="9"/>
        <rFont val="Arial"/>
        <family val="2"/>
      </rPr>
      <t>Cuadro N° 9:</t>
    </r>
    <r>
      <rPr>
        <sz val="9"/>
        <rFont val="Arial"/>
        <family val="2"/>
      </rPr>
      <t xml:space="preserve"> Máxima demanda coincidente de potencia (MW) por tipo de generación en el SEIN.</t>
    </r>
  </si>
  <si>
    <t>3.2. PARTICIPACIÓN DE LAS EMPRESAS INTEGRANTES EN LA MÁXIMA DEMANDA COINCIDENTE (MW)</t>
  </si>
  <si>
    <t>4.1. VOLÚMEN UTIL DE LOS EMBALSES Y LAGUNAS (Millones de m3)</t>
  </si>
  <si>
    <t>4.2. EVOLUCIÓN DE VOLUMENES DE LOS EMBALSES Y LAGUNAS</t>
  </si>
  <si>
    <r>
      <rPr>
        <b/>
        <sz val="10"/>
        <rFont val="Arial"/>
        <family val="2"/>
      </rPr>
      <t>Gráfico N°13:</t>
    </r>
    <r>
      <rPr>
        <sz val="10"/>
        <rFont val="Arial"/>
        <family val="2"/>
      </rPr>
      <t xml:space="preserve"> Evolución semanal del volumen del lago JUNÍN durante los años 2014, 2015, 2016 y 2017.</t>
    </r>
  </si>
  <si>
    <r>
      <rPr>
        <b/>
        <sz val="10"/>
        <rFont val="Arial"/>
        <family val="2"/>
      </rPr>
      <t>Gráfico N°12:</t>
    </r>
    <r>
      <rPr>
        <sz val="10"/>
        <rFont val="Arial"/>
        <family val="2"/>
      </rPr>
      <t xml:space="preserve"> Evolución semanal del volumen de las lagunas de ENEL durante los años 2014, 2015, 2016 y 2017.</t>
    </r>
  </si>
  <si>
    <r>
      <rPr>
        <b/>
        <sz val="10"/>
        <rFont val="Arial"/>
        <family val="2"/>
      </rPr>
      <t>Gráfico N°14:</t>
    </r>
    <r>
      <rPr>
        <sz val="10"/>
        <rFont val="Arial"/>
        <family val="2"/>
      </rPr>
      <t xml:space="preserve"> Evolución semanal del volumen de los embalses de EGASA durante los años 2014, 2015, 2016 y 2017.</t>
    </r>
  </si>
  <si>
    <t>4.3. PROMEDIO MENSUAL DE LOS CAUDALES (m3/s)</t>
  </si>
  <si>
    <t>4.4. EVOLUCIÓN DE LOS CAUDALES</t>
  </si>
  <si>
    <r>
      <rPr>
        <b/>
        <sz val="10"/>
        <rFont val="Arial"/>
        <family val="2"/>
      </rPr>
      <t xml:space="preserve">Gráfico N°15: </t>
    </r>
    <r>
      <rPr>
        <sz val="10"/>
        <rFont val="Arial"/>
        <family val="2"/>
      </rPr>
      <t>Evolución del promedio semanal de caudales de los ríos SANTA, CHANCAY y PATIVILCA en los años 2014, 2015, 2016 y 2017.</t>
    </r>
  </si>
  <si>
    <r>
      <rPr>
        <b/>
        <sz val="8"/>
        <rFont val="Arial"/>
        <family val="2"/>
      </rPr>
      <t xml:space="preserve">Gráfico N°16: </t>
    </r>
    <r>
      <rPr>
        <sz val="8"/>
        <rFont val="Arial"/>
        <family val="2"/>
      </rPr>
      <t>Evolución del promedio semanal de caudales de los ríos RÍMAC y SANTA EULALIA en los años 2014, 2015, 2016 y 2017.</t>
    </r>
  </si>
  <si>
    <r>
      <rPr>
        <b/>
        <sz val="8"/>
        <rFont val="Arial"/>
        <family val="2"/>
      </rPr>
      <t xml:space="preserve">Gráfico N°17: </t>
    </r>
    <r>
      <rPr>
        <sz val="8"/>
        <rFont val="Arial"/>
        <family val="2"/>
      </rPr>
      <t>Evolución del promedio semanal de caudales de los ríos MANTARO, TULUMAYO y TARMA  en los años 2014, 2015, 2016 y 2017.</t>
    </r>
  </si>
  <si>
    <t>5.1. Evolución  de los Costos Marginales Promedio mensual (US$/MWh)</t>
  </si>
  <si>
    <r>
      <rPr>
        <b/>
        <sz val="8"/>
        <rFont val="Arial"/>
        <family val="2"/>
      </rPr>
      <t xml:space="preserve">Gráfico N°18: </t>
    </r>
    <r>
      <rPr>
        <sz val="8"/>
        <rFont val="Arial"/>
        <family val="2"/>
      </rPr>
      <t>Evolución del promedio semanal de caudales de las cuencas CHILI, ARICOTA, VILCANOTA Y SAN GABÁN en los años 2014, 2015, 2016 y 2017.</t>
    </r>
  </si>
  <si>
    <r>
      <rPr>
        <b/>
        <sz val="10"/>
        <rFont val="Arial"/>
        <family val="2"/>
      </rPr>
      <t xml:space="preserve">Gráfico N°19: </t>
    </r>
    <r>
      <rPr>
        <sz val="10"/>
        <rFont val="Arial"/>
        <family val="2"/>
      </rPr>
      <t xml:space="preserve">Evolución de los costos Marginales Promedio Ponderado mensual del SEIN  (Barra de Referencia Santa Rosa) de los años 2015,2016 y </t>
    </r>
    <r>
      <rPr>
        <sz val="10"/>
        <color theme="0"/>
        <rFont val="Arial"/>
        <family val="2"/>
      </rPr>
      <t>____________</t>
    </r>
    <r>
      <rPr>
        <sz val="10"/>
        <rFont val="Arial"/>
        <family val="2"/>
      </rPr>
      <t>2017</t>
    </r>
  </si>
  <si>
    <r>
      <rPr>
        <b/>
        <sz val="10"/>
        <rFont val="Arial"/>
        <family val="2"/>
      </rPr>
      <t>Cuadro N°13:</t>
    </r>
    <r>
      <rPr>
        <sz val="10"/>
        <rFont val="Arial"/>
        <family val="2"/>
      </rPr>
      <t xml:space="preserve"> Comparación de los costos Marginales Promedio Ponderado del SEIN  (Barra de Referencia Santa Rosa) de los años 2015, 2016 y 2017.</t>
    </r>
  </si>
  <si>
    <t>6. HORAS DE CONGESTIÓN DE LOS PRINCIPALES EQUIPOS DE TRANSMISIÓN DEL SEIN (Horas)</t>
  </si>
  <si>
    <t>6.1. HORAS DE CONGESTION POR ÁREA OPERATIVA</t>
  </si>
  <si>
    <t>7. EVENTOS Y FALLAS QUE OCASIONARON INTERRUPCIÓN Y DISMINUCIÓN DE SUMINISTRO ELÉCTRICO</t>
  </si>
  <si>
    <t>7.1. FALLAS POR TIPO DE EQUIPO Y CAUSA SEGÚN CLASIFICACION CIER</t>
  </si>
  <si>
    <t>FALLAS POR TIPO  DE EQUIPO</t>
  </si>
  <si>
    <t>ANEXO I: PRODUCCIÓN DE ELECTRICIDAD MENSUAL POR EMPRESA Y TIPO DE GENERACIÓN EN EL SEIN</t>
  </si>
  <si>
    <t>ANEXO II: MÁXIMA DEMANDA MENSUAL DE POTENCIA A NIVEL DE GENERACIÓN</t>
  </si>
  <si>
    <t>ANEXO III: LISTADO DE EVENTOS Y FALLAS QUE OCASIONARON INTERRUPCIÓN Y DISMINUCIÓN DE SUMINISTRO ELÉCTRICO</t>
  </si>
  <si>
    <r>
      <rPr>
        <b/>
        <sz val="16"/>
        <rFont val="Arial"/>
        <family val="2"/>
      </rPr>
      <t>Gráfico N°21:</t>
    </r>
    <r>
      <rPr>
        <sz val="16"/>
        <rFont val="Arial"/>
        <family val="2"/>
      </rPr>
      <t xml:space="preserve"> Porcentaje de participación por tipo de causa en el número de fallas.</t>
    </r>
  </si>
  <si>
    <r>
      <rPr>
        <b/>
        <sz val="16"/>
        <rFont val="Arial"/>
        <family val="2"/>
      </rPr>
      <t>Gráfico N°22:</t>
    </r>
    <r>
      <rPr>
        <sz val="16"/>
        <rFont val="Arial"/>
        <family val="2"/>
      </rPr>
      <t xml:space="preserve"> Comparación en el número de fallas por tipo de equipo.</t>
    </r>
  </si>
  <si>
    <t>7.1. Fallas por tipo de equipo y causa según clasificación CIER</t>
  </si>
  <si>
    <t>1. OFERTA DE GENERACIÓN ELÉCTRICA DEL SEIN (ENERO A MAYO 2017)</t>
  </si>
  <si>
    <t xml:space="preserve"> POTENCIA INSTALADA A MAYO  2016 (MW)</t>
  </si>
  <si>
    <t xml:space="preserve"> POTENCIA INSTALADA A MAYO  2017 (MW)</t>
  </si>
  <si>
    <r>
      <rPr>
        <b/>
        <sz val="10"/>
        <rFont val="Arial"/>
        <family val="2"/>
      </rPr>
      <t>Gráfico N° 2:</t>
    </r>
    <r>
      <rPr>
        <sz val="10"/>
        <rFont val="Arial"/>
        <family val="2"/>
      </rPr>
      <t xml:space="preserve"> Comparación de la potencia instalada en el SEIN mayo 2016 y mayo 2017</t>
    </r>
  </si>
  <si>
    <r>
      <rPr>
        <b/>
        <sz val="10"/>
        <rFont val="Arial"/>
        <family val="2"/>
      </rPr>
      <t>Cuadro N° 3:</t>
    </r>
    <r>
      <rPr>
        <sz val="10"/>
        <rFont val="Arial"/>
        <family val="2"/>
      </rPr>
      <t xml:space="preserve"> Comparación de la potencia instalada en el SEIN mayo 2016 y mayo 2017</t>
    </r>
  </si>
  <si>
    <t xml:space="preserve"> BIOGAS </t>
  </si>
  <si>
    <r>
      <rPr>
        <b/>
        <sz val="10"/>
        <rFont val="Arial"/>
        <family val="2"/>
      </rPr>
      <t>Cuadro N° 2:</t>
    </r>
    <r>
      <rPr>
        <sz val="10"/>
        <rFont val="Arial"/>
        <family val="2"/>
      </rPr>
      <t xml:space="preserve"> Relación de retiros de operación comercial en el periodo enero - mayo del año 2017</t>
    </r>
  </si>
  <si>
    <t>Cuadro N° 1: Relación de ingresos a operación comercial en el periodo enero - mayo del año 2017</t>
  </si>
  <si>
    <t>Gráfico 1: Ingreso de Potencia Efectiva por tipo de Recurso Energético y Tecnología 
de enero a mayo 2017 (MW)</t>
  </si>
  <si>
    <t xml:space="preserve"> BAGAZO</t>
  </si>
  <si>
    <r>
      <rPr>
        <b/>
        <sz val="8"/>
        <rFont val="Arial"/>
        <family val="2"/>
      </rPr>
      <t>Gráfico N° 3:</t>
    </r>
    <r>
      <rPr>
        <sz val="8"/>
        <rFont val="Arial"/>
        <family val="2"/>
      </rPr>
      <t xml:space="preserve"> Comparación de la producción de energía eléctrica acumulada por tipo de generación periodo enero - mayo</t>
    </r>
  </si>
  <si>
    <r>
      <rPr>
        <b/>
        <sz val="8"/>
        <rFont val="Arial"/>
        <family val="2"/>
      </rPr>
      <t>Gráfico N° 4:</t>
    </r>
    <r>
      <rPr>
        <sz val="8"/>
        <rFont val="Arial"/>
        <family val="2"/>
      </rPr>
      <t xml:space="preserve"> Comparación de la producción de energía eléctrica acumulada por tipo de recurso energético, periodo enero - mayo</t>
    </r>
  </si>
  <si>
    <t>Generación Acumulada de enero a mayo</t>
  </si>
  <si>
    <r>
      <rPr>
        <b/>
        <sz val="8"/>
        <rFont val="Arial"/>
        <family val="2"/>
      </rPr>
      <t>Gráfico N° 5:</t>
    </r>
    <r>
      <rPr>
        <sz val="8"/>
        <rFont val="Arial"/>
        <family val="2"/>
      </rPr>
      <t xml:space="preserve"> Comparación de la producción de energía eléctrica acumulada con recursos energéticos renovables, periodo enero - mayo de los años 2015, 2016 y 2017 .</t>
    </r>
  </si>
  <si>
    <r>
      <rPr>
        <b/>
        <sz val="8"/>
        <rFont val="Arial"/>
        <family val="2"/>
      </rPr>
      <t>Gráfico N° 6:</t>
    </r>
    <r>
      <rPr>
        <sz val="8"/>
        <rFont val="Arial"/>
        <family val="2"/>
      </rPr>
      <t xml:space="preserve"> Participación de las RER en la Matriz de Generación del SEIN - Periodo enero a mayo 2017</t>
    </r>
  </si>
  <si>
    <t>MAYO 2017</t>
  </si>
  <si>
    <t>Potencia efectiva al 31/05/2017 (MW)</t>
  </si>
  <si>
    <t>ACUMULADO AL 31/05/2017</t>
  </si>
  <si>
    <t>ACUMULADO AL 31/05/2016</t>
  </si>
  <si>
    <t>MAYO 2016</t>
  </si>
  <si>
    <r>
      <rPr>
        <b/>
        <sz val="8"/>
        <rFont val="Arial"/>
        <family val="2"/>
      </rPr>
      <t>Gráfico N° 8:</t>
    </r>
    <r>
      <rPr>
        <sz val="8"/>
        <rFont val="Arial"/>
        <family val="2"/>
      </rPr>
      <t xml:space="preserve"> factor de planta de las centrales con recursos energético renovables en el SEIN, en el periodo acumulado enero - mayo de los años 2016 y 2017.</t>
    </r>
  </si>
  <si>
    <t>MARAÑON</t>
  </si>
  <si>
    <r>
      <rPr>
        <b/>
        <sz val="8"/>
        <rFont val="Arial"/>
        <family val="2"/>
      </rPr>
      <t>Gráfico N° 7:</t>
    </r>
    <r>
      <rPr>
        <sz val="8"/>
        <rFont val="Arial"/>
        <family val="2"/>
      </rPr>
      <t xml:space="preserve"> Producción de energía eléctrica (GWh) y factor de planta de las centrales con recursos energético renovables por tipo de generación en el SEIN - mayo 2017</t>
    </r>
  </si>
  <si>
    <t>VOLUMEN UTIL
31-05-2017</t>
  </si>
  <si>
    <t>VOLUMEN UTIL
31-05-2016</t>
  </si>
  <si>
    <t xml:space="preserve">FALLAS  POR TIPO DE CAUSA  -  MAYO 2017  </t>
  </si>
  <si>
    <r>
      <rPr>
        <b/>
        <sz val="9"/>
        <rFont val="Arial"/>
        <family val="2"/>
      </rPr>
      <t>Gráfico N° 9:</t>
    </r>
    <r>
      <rPr>
        <sz val="9"/>
        <rFont val="Arial"/>
        <family val="2"/>
      </rPr>
      <t xml:space="preserve"> Comparación de producción energética (GWh) de las empresas generadoras del COES en el mes de mayo  de los años 2016 y 2017.</t>
    </r>
  </si>
  <si>
    <r>
      <rPr>
        <b/>
        <sz val="9"/>
        <rFont val="Arial"/>
        <family val="2"/>
      </rPr>
      <t>Cuadro N° 8:</t>
    </r>
    <r>
      <rPr>
        <sz val="9"/>
        <rFont val="Arial"/>
        <family val="2"/>
      </rPr>
      <t xml:space="preserve"> Participación de las empresas generadoras del COES en la producción de energía eléctrica (GWh) en el mes de mayo de los años 2016 y 2017.</t>
    </r>
  </si>
  <si>
    <r>
      <rPr>
        <b/>
        <sz val="9"/>
        <rFont val="Arial"/>
        <family val="2"/>
      </rPr>
      <t>Gráfico N° 10:</t>
    </r>
    <r>
      <rPr>
        <sz val="9"/>
        <rFont val="Arial"/>
        <family val="2"/>
      </rPr>
      <t xml:space="preserve"> Comparación de la máxima demanda coincidente de potencia (MW) por tipo de generación en el SEIN, en el periodo enero - mayo de los años 2015, 2016 y 2017</t>
    </r>
  </si>
  <si>
    <t>Máxima Demanda  de mayo</t>
  </si>
  <si>
    <r>
      <rPr>
        <b/>
        <sz val="9"/>
        <rFont val="Arial"/>
        <family val="2"/>
      </rPr>
      <t>Cuadro N° 10:</t>
    </r>
    <r>
      <rPr>
        <sz val="9"/>
        <rFont val="Arial"/>
        <family val="2"/>
      </rPr>
      <t xml:space="preserve"> Participación de las empresas generadoras del COES en la máxima demanda coincidente (MW) en el mes de mayo de los años 2016 y 2017.</t>
    </r>
  </si>
  <si>
    <r>
      <rPr>
        <b/>
        <sz val="9"/>
        <rFont val="Arial"/>
        <family val="2"/>
      </rPr>
      <t>Gráfico N° 11:</t>
    </r>
    <r>
      <rPr>
        <sz val="9"/>
        <rFont val="Arial"/>
        <family val="2"/>
      </rPr>
      <t xml:space="preserve"> Comparación de la máxima demanda coincidente  (MW) de las empresas generadoras del COES en el mes de mayo de los años 2016 y 2017.</t>
    </r>
  </si>
  <si>
    <r>
      <rPr>
        <b/>
        <sz val="9"/>
        <rFont val="Arial"/>
        <family val="2"/>
      </rPr>
      <t>Cuadro N° 14:</t>
    </r>
    <r>
      <rPr>
        <sz val="9"/>
        <rFont val="Arial"/>
        <family val="2"/>
      </rPr>
      <t xml:space="preserve"> Horas de operación de los principales equipos de congestion en mayo de los años 2015, 2016 y 2017</t>
    </r>
  </si>
  <si>
    <r>
      <rPr>
        <b/>
        <sz val="9"/>
        <rFont val="Arial"/>
        <family val="2"/>
      </rPr>
      <t>Gráfico N° 20:</t>
    </r>
    <r>
      <rPr>
        <sz val="9"/>
        <rFont val="Arial"/>
        <family val="2"/>
      </rPr>
      <t xml:space="preserve"> Comparación de las horas de operación de los principales equipos de congestion en mayo de los años 2015, 2016 y 2017</t>
    </r>
  </si>
  <si>
    <r>
      <rPr>
        <b/>
        <sz val="16"/>
        <rFont val="Arial"/>
        <family val="2"/>
      </rPr>
      <t>Cuadro N°15:</t>
    </r>
    <r>
      <rPr>
        <sz val="16"/>
        <rFont val="Arial"/>
        <family val="2"/>
      </rPr>
      <t xml:space="preserve"> Número de fallas y energía interrumpida (MWh) por tipo de equipo y Causa según clasificacion CIER en el mes de mayo 2017.</t>
    </r>
  </si>
  <si>
    <t xml:space="preserve">SHOUGANG HIERRO PERU                              </t>
  </si>
  <si>
    <t xml:space="preserve">SEAL                                              </t>
  </si>
  <si>
    <t>L. LA UNIÓN - SECHURA - LINEA L-658 B</t>
  </si>
  <si>
    <t>L. EL HIERRO - MARCONA - LINEA L-2299</t>
  </si>
  <si>
    <t>S.E. TOCACHE - TRAFO3D T35-121</t>
  </si>
  <si>
    <t>L. CHIMBOTE 1 - CHIMBOTE 2 - LINEA L-1106</t>
  </si>
  <si>
    <t>S.E. SAN NICOLÁS - BARRA BARRA 1 13.8kV</t>
  </si>
  <si>
    <t>L. PIURA OESTE - LA UNIÓN - LINEA L-6658-A</t>
  </si>
  <si>
    <t>S.E. ABANCAY - LINEA L-6003</t>
  </si>
  <si>
    <t>L. CHILINA - PQUE INDUSTRIAL_AREQUIPA - LINEA L-3060</t>
  </si>
  <si>
    <t>S.E. HUACHIPA - SSEE SS.EE</t>
  </si>
  <si>
    <t>L. CHIMBOTE SUR - NEPEÑA - LINEA L-1112</t>
  </si>
  <si>
    <t>S.E. TUMBES - TRAFO3D T-200</t>
  </si>
  <si>
    <t>L. CHIMBOTE 1 - HUALLANCA - LINEA L-1105</t>
  </si>
  <si>
    <t>Desconectó la línea L-6645 (Guadalupe - Chepén) de 60 kV  por falla bifásica a tierra entre las fases "S" y "T". De acuerdo con lo informado por HIDRANDINA, titular de la línea, la falla se produjo por acto vandálico al encontrarse una soga de nylon, ubicada entre las estructuras N° 7 y 8, la cual cortocircuitaba las fases de la línea. El sistema de protección señalizo la activación de la función diferencial (87). El sistema de protección detecto la falla a una distancia de 0,14 km de la S.E. Chepén. Como consecuencia se interrumpió los suministros de la S.E. Chepén con un total de 4,50 MW y el usuario libre CEMENTOS PACASMAYO disminuyó su carga de 3,67 MW a 2,18 MW por actuación de sus protecciones propias. A las 01:06 h, el CCO-COES coordinó con el CC-CNP normalizar el total de sus suministros interrumpidos. A las 03:42 h, el CC-HID declaró al CCO-COES disponible la línea L-6645. A las 03:48 h, se conectó la línea L-6645 y se procedió a restablecer los suministros interrumpidos de la S.E. Chepén.</t>
  </si>
  <si>
    <t>Desconectó la línea L-2294 (Pomacocha - Carhuamayo) de 220 kV, por falla en la fase "S". De acuerdo a lo informado por TRANSMANTARO, titular de la línea, la falla se produjo por descargas atmosféricas. Cabe resaltar que previo al evento se produjo un recierre monofásico exitoso en la fase "S". El sistema de protección señalizo la activación de la función diferencial (87). El sistema de protección detecto la falla a una distancia de 10,70 km de la S.E. Pomococha. No se produjo interrupción de suministros en el SEIN. El usuario libre MINERA CHINALCO reporto la reducción de su carga en 19,80 MW. A las 16:16 h, el CCO-COES coordinó con el CC-CHN  normalizar su carga interrumpida. A las 17:28 h, se conectó la línea L-2294.</t>
  </si>
  <si>
    <t>Se produjo recierre exitoso en la fase "S" de la línea L-1003 (Cachimayo - Dolorespata) de 138 kV, por falla. De acuerdo a lo informado por EGEMSA, titular de la línea, la falla se produjo por presencia de pirotécnicos, a la altura de la estructura T34. El sistema de protección señalizo la activación de la función de distancia (21). El sistema de protección detecto la falla a una distancia de 4,90 km de la S.E. Dolrespata. Como consecuencia  el usuario libre INCASAC redujo su carga en 3,30 MW por actuación de sus protecciones propias. No se produjo interrupción de suministros en el SEIN. A las 05:47 h, el usuario libre INCASAC normalizó su carga interrumpida.</t>
  </si>
  <si>
    <t>Desconectó la línea L-6658B (La Unión - Sechura) de 60 kV, por falla a tierra en la fase "R". De acuerdo a lo informado por ENOSA, titular de la línea, la causa de la falla no ha sido determinada. El sistema de protección detecto la falla a una distancia de 9,30 km de la S.E. La Unión. Como consecuencia se interrumpió el suministro de las subestaciones Sechura y Constante con un total de 3,29 MW. A las 09:02 h, se conectó la línea con lo cual se inició la normalización de los suministros interrumpidos.</t>
  </si>
  <si>
    <t>Desconectó la línea L-6007 (Puno - Tukari) de 60 KV por falla en las fases "S" y "T". De acuerdo, con lo informado por MINERA ARUNTANI, titular de la línea, la falla se produjo por fuertes vientos en la zona. El sistema de protección señalizo la activación de la función de distancia (21). Como consecuencia se interrumpió el suministro de la S.E. Tukari, con un total de 5,00 MW. A las 18:22 h, se conectó la línea L-6007 y se inició la recuperación del suministro interrumpido.</t>
  </si>
  <si>
    <t>Desconectó la línea L-2299 (Marcona - El Hierro) de 220 kV, por falla en la fase "T". De acuerdo a lo informado por MINERA SHOUGANG, titular de la línea, la falla se produjo por descargas atmosféricas. El sistema de protección señalizo la activación de la función diferencial (87). Como consecuencia se interrumpió el suministro de la S.E. El Hierro con un total de 3,60 MW. A las 23:36 h, se conectó la línea L-2299 y se inició la normalización del suministro interrumpido.</t>
  </si>
  <si>
    <t>Desconectó el transformador T35- 121 de 138/22.9 kV de la S.E. Tocache por activación  indebida de su protección mecánica Buccholz, según lo informado por REP, titular del transformador. Asimismo, informó que la desconexión del transformador sucedió instantes después de producirse un sismo de magnitud 5,3 con epicentro a 32 km de la ciudad de Tayabamba, con lo cual, se presume que el movimiento telúrico haya provocado la activación de esta protección mecánica del transformador. Como consecuencia, se interrumpió el suministro de la S.E. Tocache, con un total de 3,70 MW. A las 03:14 h, se conectó el transformador paralelo T66-121 y se procedió a normalizar el suministro interrumpido. A las 08:58 h, se conectó el transformador T35- 121 y se procedió a transferir la carga de transformador T66-121 a este equipo, para la posterior desconexión del transformador T-66-121.</t>
  </si>
  <si>
    <t>Desconectaron las l¿neas L-1106 y L-1107 (Chimbote 1 - Chimbote 2) de 138 kV por falla monof¿sica en la fase "T" en la l¿nea L-1106 debido a acercamiento de ave a la l¿nea de acuerdo a lo informado por el titular de la l¿nea. En ambos extremos la protecci¿n de la l¿nea L-1106 actu¿ para despejar la falla; sin embrago dado que los interruptores en Chimbote 2 no aperturaron oportunamente desconect¿ la l¿nea L-1107 como respaldo ante la falla en la L-1106. Como consecuencia la SE Chimbote 2 qued¿ fuera de servicio y Sider Per¿ interrumpi¿ 43.5 MW. A las 08:30 h, el CC-ETN declar¿ disponible las l¿neas. A las 08:32 h, se conect¿ la l¿nea L-1106. A las 08:38 h, se conect¿ la l¿nea L-1107 y se inici¿ el restablecimiento de los suministros interrumpidos.</t>
  </si>
  <si>
    <t>Desconectó la línea L-6667 (Aricota 1 - Sarita) de 66 kV, por falla en la línea de 33 kV (Sarita - Caserío Aricota). De acuerdo a lo informado por EGESUR, titular de la línea. El sistema de protección señalizo la activación de la función de sobrecorriente direccional a en la fase "T" (67).  Como consecuencia se interrumpió el suministro de la S.E. Sarita, con un total de 0,60 MW. A las 08:47 h, se conectó la línea L-6667 y se procedió a normalizar los suministros interrumpidos.</t>
  </si>
  <si>
    <t>Desconectó la barra de 13,8 kV de la S.E. San Nicolas. De acuerdo, a lo informado por SHOUGESA titular de la barra, la falla se produjo por bajo aislamiento en el interruptor de llegada de la S.E-1 (Relaves) del circuito P1 de 13,8 kV de SHOUGANG. Se produjo la desconexión del circuito P1 y de los interruptores en 13,8 kV de los transformadores T22-61 y T23-61, asimismo, desconectó el transformador T23-61 en el lado de 60 kV de la S.E. San Nicolas. El sistema de protección señalizo la activación de la función de sobrecorriente (51) trifásica. Cabe resaltar que el transformador T21-63 se encontraba fuera de servicio por mantenimiento mayor. Como consecuencia se interrumpió el suministro de la S.E. San Nicolas con 46,00 MW. A las 06:52 h, se conectó el lado de 13,8 kV del transformador T22-61, con lo cual el CCO-COES coordinó con el CC-MSH recuperar el suministro interrumpido. A las 10:03 h, se conectó el transformador T23-61.</t>
  </si>
  <si>
    <t>Desconectó la línea L-6658-A (Piura Oeste - La Unión) de 60 kV, por falla en la fase "R". De acuerdo a lo informado por ENOSA, titular de la línea, la falla se produjo por acercamiento de aves a la línea (estructura N° 132). El sistema de protección señalizo la activación de la función de distancia (21), zona 1. El sistema de protección detecto la falla a una distancia de 25,00 km de la S.E. Piura Oeste. Como consecuencia se interrumpió el suministro de las subestaciones La Unión, Sechura y Constante, con un total de 6,78 MW. A las 06:57 h, se conectó la línea L-6658-A y se procedió a normalizar los suministros interrumpidos.</t>
  </si>
  <si>
    <t>Desconectó la línea L-6003 (Tamburco- Andahuaylas) de 60kV. De acuerdo a lo informado por ELECTROSURESTE, titular de la línea, se produjo sobrecarga  provocada por el usuario libre Catalina Huanca Sociedad Minera. Como consecuencia se interrumpió los suministros de la S.E. Andahuaylas, con un total de 13,18 MW. A las 18:22 h, se conectó la línea L-6003 y se recuperó la carga interrumpida.</t>
  </si>
  <si>
    <t>El CCO-COES coordinó con las empresas LUZ DEL SUR, ENGIE, STATKRAFT, COELVISAC, ELÉCTRICA SANTA ROSA, ELECTROPERÚ y KALLPA el rechazo manual de carga de los usuarios libres de las subestaciones Huachipa, Ñaña y Santa Clara, con un total de 5,00 MW, debido a la sobrecarga de las líneas L-657 (Santa Rosa Antigua - Huachipa) de 60 kV y L-656 (Huachipa - Santa Clara) de 60 kV. A las 10:00 h, los usuarios libres iniciaron la reducción de carga alcanzando un total de 2,50 MW. A las 10:56 h, el CCO-COES coordinó con los usuarios libres incrementar el rechazo manual de carga a un total de 10,00 MW. A las 10:56 h, los usuarios libres iniciaron el incremento de carga alcanzando un total de 6,90 MW. A las 18:00 h, el CCO-COES coordinó con los usuarios libres reducir el rechazo manual de carga a un total de 5,00 MW. A las 18:05 h, los usuarios libres iniciaron la reducción de carga alcanzando un total de 6,33 MW. A las 20:23 h, el CCO-COES coordinó con los demás centros de control que efectuaron el Rechazo Manual de Carga recuperar el 100% de la carga interrumpida.</t>
  </si>
  <si>
    <t>Desconectaron las líneas L-2150/L-2151 (Chaglla - Paragsha 2) de 220 kV por falla, debido a descargas atmosféricas en la zona. Como consecuencia desconectó la C.H. Chaglla cuando generaba 446 MW y se interrumpió 200 MW aproximadamente por actuación de Esquema de Rechazo Automático de Carga por Mínima Frecuencia (ERACMF). A las 19:03 h, el CCO-COES coordinó con los demás centros de carga la recuperación de los suministros interrumpidos. A las 19:22 h y 20:11 h, se conectaron  las líneas L-2150 y L-2151, respectivamente. A las 19:50 h y 20:53 h, sincronizaron los grupos G2 y G1 con el SEIN, respectivamente.</t>
  </si>
  <si>
    <t>Desconectó el transformador T7-31 de 33/10 kV de la S.E. Challapampa cuya causa no fue informada por la  SEAL, titular del equipo. Como consecuencia, desconectaron las líneas L-3060/L-3061 (Parque Industrial - Challapampa) de 33 kV y los transformadores T41-31 y T42-31 de 33/10 kV en la S.E. Parque Industrial, con lo cual, se interrumpieron los suministros en las subestaciones Parque Industrial y Challapampa, con un total de 37,08 MW. A las 08:00 h, se conectaron los transformadores T41-31 y T42-31 en la S.E. Parque Industrial procediendo a recuperar los suministros interrumpidos. A las 09:02 h, se conectaron las líneas L-3060 y L-3061, procediendo a recuperar el suministro del usuario libre Backus. El transformador T7-31 de la S.E. Challapampa quedó indisponible.</t>
  </si>
  <si>
    <t>El CCO-COES coordinó con las empresas LUZ DEL SUR, ENGIE, STATKRAFT, COELVISAC, ELÉCTRICA SANTA ROSA, ELECTROPERÚ y KALLPA el rechazo manual de carga de los usuarios libres de las subestaciones Huachipa, Ñaña y Santa Clara, con un total de 10,00 MW, debido a la sobrecarga de las líneas L-657 (Santa Rosa Antigua - Huachipa) de 60 kV y L-656 (Huachipa - Santa Clara) de 60 kV. A las 09:49 h, los usuarios libres iniciaron la reducción de carga alcanzando un total de 9,03 MW. A las 13:18 h, el CCO-COES coordinó con los demás centros de control que efectuaron el Rechazo Manual de Carga recuperar el 100% de la carga interrumpida.</t>
  </si>
  <si>
    <t>Desconectó la línea L-6007 (Puno - Tukari) de 60 KV, cuya causa no fue informada por MINERA ARUNTANI, titular de la línea. El sistema de protección señalizo la activación de la función de distancia (21) zona 1. Como consecuencia se interrumpió la carga de la S.E. Tukari, con un total de  4,89 MW. A las 17:40 h, se energizó la línea L-6007 y se recuperó la carga interrumpida.</t>
  </si>
  <si>
    <t>El CCO-COES coordinó con las empresas LUZ DEL SUR, ENGIE, STATKRAFT, COELVISAC, ELÉCTRICA SANTA ROSA, ELECTROPERÚ y KALLPA el rechazo manual de carga de los usuarios libres de las subestaciones Huachipa, Ñaña y Santa Clara, con un total de 8,00 MW, debido a la sobrecarga de las líneas L-657 (Santa Rosa Antigua - Huachipa) de 60 kV y L-656 (Huachipa - Santa Clara) de 60 kV. A las 09:26 h, los usuarios libres iniciaron la reducción de carga alcanzando un total de 4,67 MW. A las 17:24 h, el CCO-COES coordinó con los demás centros de control que efectuaron el Rechazo Manual de Carga, recuperar el 100% de la carga interrumpida.</t>
  </si>
  <si>
    <t>Desconectó la línea L-1112 (Chimbote Sur - Nepeña) de 138 KV, debido a una falla monofásica a tierra en la fase "T". De acuerdo con lo informado por HIDRANDINA, titular de la línea, la falla se produjo por el contacto de un volquete con la línea entre las estructuras N°2 y N°3. Como consecuencia, se interrumpió el suministro de las subestaciones Nepeña, Casma y San Jacinto, con un total de 8,12 MW. A las 11:01 h, se conectó la línea L-1112 y procedió a normalizar el suministro interrumpido.</t>
  </si>
  <si>
    <t>Se energizó la línea L-6666 (Zorritos-Tumbes) de 60 kV y del transformador T200 de la C.T. Tumbes, con resultado negativo, debido a actuación de su protección de distancia (21) con apertura trifásica, luego de culminar los trabajos de puenteo del interruptor IN-6485 de 60 kV del transformador T200 por mantenimiento programado. A las 11:08 h, se energizó nuevamente la línea L-6666 y el transformador T200, con resultado negativo, con las mismas señalizaciones, por lo que el CCO-COES coordinó con el CC-ELP inspeccionar sus equipos y determinar la causa de la falla. A las 11:42 h, se energizó línea L-6666 en vacío. A partir de esta maniobra el CCO-COES coordinó con CC-ELP inspeccionar el transformador T200 de la C.T. Tumbes. A las 12:13 h, el CCO-COES coordinó con el CC-ELP energizar el transformador T200 y la línea L-6666 desde la C.T. Tumbes para verificar disponibilidad y sincronizar en la S.E. Zorritos. A las 12:27 h, el  CC-ELP informó al CCO-COES que el arranque en Black Star depende de que la barra 60 kV de la S.E. Zorritos no tenga voltaje, pero deshabilitará este bloqueo. A las 12:50 h, se conectó el grupo Mak G-1 de la C.T. Tumbes, a las 12:51 h, sale de servicio, por actuación de su protección de sobrecorriente (51) y diferencial (87).  A las 13:48 h, se conectó el grupo Mak G-1 y a las 13:49 h, sale de servicio, por actuación de su protección de sobrecorriente (51) y diferencial (87). A las 15:26 h, el CC-ELP declaró al CCO-COES disponible la línea L-6666 y el Transformador T200, previa apertura del interruptor IN 1584 de la barra 10 kV. A las 15:31 h, se energizó línea L-6666 y el transformador T200, con resultado negativo. A las 15:59 h, el CC-ELP declaró al CCO-COES disponible la línea L-6666 y el Transformador T200, previamente se aisló el cable del devanado en 10 kV hasta el interruptor IN 1584 de la barra 10 kV. A las 16:38 h, se conecta línea L-6666 y el transformador T200 de la C.T. Tumbes, con lo cual se procedió a normalizar el suministro interrumpido.</t>
  </si>
  <si>
    <t>Desconectó la línea L-1105 (Chimbote 1 - Huallanca) de 138 kV, por falla bifásica en las fases "S" y "T". De acuerdo a lo informado por ORAZUL-ETENORTE, titular de la línea, la falla se produjo por quema de caña entre las estructuras N° 167 y N° 168. El sistema de protección señalizo la activación de la función de distancia (21). El sistema de protección detecto la falla a una distancia de72,50 km de la S.E. Huallanca. No se produjo interrupción de suministros en el SEIN. El usuario libre SIDERPERÚ reporto la reducción de su carga en 5,28 MW por actuación de sus protecciones internas. A las 08:54 h, el CC-SID procedió a normalizar su carga. A las 09:07 h, se energizó la línea L-1105 con resultado negativo. A las 14:23 h, se conectó la línea L-1105.</t>
  </si>
  <si>
    <t>Desconectó la línea L-1132 y L-1133 (Kiman Ayllu - Sihuas - Tayabamba) de 138 kV, por falla trifásica. De acuerdo a lo informado por HIDRANDINA, titular de la línea, la falla se produjo por descargas atmosféricas.  El sistema de protección señalizo la activación de la función de distancia (21) zona 1. El sistema de protección detecto la falla a una distancia de 50,70 km de la S.E. Kiman Ayllu. Como consecuencia, se interrumpió el suministro de las subestaciones Sihuas, Tayabamba y Llacuabamba, con un total de 24,27 MW, aproximadamente. Asimismo, se registró la desconexión de la C.H. Pias I. A las 14:26 h, se conectó la línea L-1132 y se procedió a normalizar las cargas interrumpidas.</t>
  </si>
  <si>
    <t>Desconectó la línea L-6001 (Combapata - Sicuani) de 66 kV, debido a una falla bifásica entre las fases "R" y "T". De acuerdo con lo informado por ELECTRO SUR ESTE, titular de la línea, la falla se produjo por contacto entre conductores por fuertes vientos en la zona. Asimismo, desconecto las pequeñas Centrales Hidroeléctricas de Hercca y Langui con 3,66 MW. Como consecuencia se interrumpió el suministro de la S.E. Sicuani, con un total de 2,26 MW. A las 15:12 h, se conectó la línea L-6001 y se procedió a normalizar el suministro interrumpido.</t>
  </si>
  <si>
    <t>Desconectó la línea L-6001 (Combapata - Sicuani) de 66 kV, debido a una falla bifásica entre las fases "R" y "T". De acuerdo con lo informado por ELECTRO SUR ESTE, titular de la línea, la falla se produjo por contacto entre conductores por fuertes vientos en la zona. Asimismo, desconectó la pequeña Central Hidroeléctrica de Hercca con 0,43 MW. Como consecuencia se interrumpió el suministro de la S.E. Sicuani, con un total de 2,27 MW. A las 15:31 h, se conectó la línea L-6001 y se procedió a normalizar el suministro interrumpido.</t>
  </si>
  <si>
    <t>L. CAJAMARCA - SAN MARCOS - LINEA L-6047</t>
  </si>
  <si>
    <t>Desconectó la línea L-6047/6048 (Cajamarca - San Marcos - Cajabamba) de 60 kV, por falla en la fase "R". De acuerdo a lo informado por HIDRANDINA, titular de la línea, la falla se produjo por descargas atmosféricas. El sistema de protección señalizo la activación de la función de sobrecorriente (51). El sistema de protección detecto la falla a una distancia de 60,70 km de la S.E. Cajamarca. Como consecuencia, se interrumpió el suministro en las subestaciones San Marcos, Aguas Calientes, Cajabamba y La Morena con un total de 3,80 MW. A las 15:55 h, se conectó la línea L-6047/6048 y se procedió a normalizar el suministro interrumpido. Cabe mencionar que la C.H. Potrero se encontraba fuera de servicio por limpieza de las rejillas en su Bocatoma.</t>
  </si>
  <si>
    <t>L. CARHUAMAYO - HUARÓN - LINEA L-6514</t>
  </si>
  <si>
    <t>Desconectó las líneas L-6514 y L-6516(Carhuamayo - Shelby - Excélsior) de 50 kV, por falla en la fase "S". De acuerdo a lo informado por STATKRAFT, titular de la línea, la falla se produjo por descargas atmosféricas. El sistema de protección señalizo la activación de la función de sobrecorriente direccional de tierra (67N). El sistema de protección detecto la falla a una distancia de 3,60 km de la S.E. Carhuamayo. Como consecuencia se interrumpió el suministro del usuario libre TREVALI PERÚ con 6,85 MW. A las 09:17 h, se conectó la línea, con lo cual se inició la normalización del suministro interrumpido.</t>
  </si>
  <si>
    <t>ELECTRO CENTRO</t>
  </si>
  <si>
    <t>S.E. LA UNION ELC - SSEE S.E. LA UNION</t>
  </si>
  <si>
    <t>Desconectó el transformador 4-TP-808 de la S.E. Unión, cuya causa causas no fue informada por ELECTROCENTRO, titular del equipo. Como consecuencia se interrumpió el suministro de la S.E. La Unión, con un total de 2,50 MW. A las 18:21 h, se conectó el transformador, con lo cual se procedió a normalizar los suministros interrumpidos.</t>
  </si>
  <si>
    <t>L. ARICOTA 2 - TOMASIRI - LINEA L-6620</t>
  </si>
  <si>
    <t>Desconectaron las líneas L-6620 (Aricota 2 - Tomasiri) y L-6637 (Tomasiri - Los Héroes) de 66 kV, por falla en la fase "S". De acuerdo a lo informado por EGESUR, titular de la línea, la falla se produjo por bajo aislamiento, por rotura de aisladores y presencia de lloviznas y neblina en la zona. El sistema de protección señalizo la activación de la función de distancia (21) en el lado de la S.E. Aricota 2 y sobre corriente direccional a tierra (67N) en el lado de la S.E. Los Héroes. El sistema de protección detecto la falla a una distancia de 74,10 km de la S.E. Aricota 2. Como consecuencia, se interrumpió el suministro de la S.E. Tomasiri con 0,80 MW. A las 01:56 h, se conectó la línea L-6620 y se procedió a normalizar la carga interrumpida. A las 02:31 h, desconectó la línea L-6620, interrumpiendo nuevamente la carga de la S.E. Tomasiri. A las 02:45 h, se conecta la línea L-6637 y se procedió a normalizar la carga interrumpida. A las 03:35 h, desconectó la línea L-6637, interrumpiendo nuevamente la carga de la S.E. Tomasiri. A las 04:29 h, se conecta la línea L-6620 y se procedió a normalizar la carga interrumpida. La línea L-6637 quedó indisponible para cambio de aisladores rotos. A las 06:48 h del 25.05.2017, se conectó la línea L-6637.</t>
  </si>
  <si>
    <t>Desconectó la línea L-6620 (Tomasisri - Aricota 2) de 66 kV, cuya causa no fue informada por EGESUR, titular de la línea Como consecuencia se interrumpió la carga de la S.E. Tomasiri, con un total de 0,80 MW. A las 02:45 h, se energizó la línea L-6637 y se inició el restablecimiento de la carga de la S.E. Tomasiri.</t>
  </si>
  <si>
    <t>L. TOMASIRI - LOS HÉROES - LINEA L-6637</t>
  </si>
  <si>
    <t>Desconectó la línea L-6637 (Tomasisri - Los Heroes) de 66 kV, cuya causa no fue informada por EGESUR, titular de la línea Como consecuencia se interrumpió la carga de la S.E. Tomasiri, con un total de 0,80 MW. A las 04:29 h, se energizó la línea L-6620 y se inició el restablecimiento de la carga de la S.E. Tomasiri.</t>
  </si>
  <si>
    <t>Desconectó las líneas L-6024/6025/6026 (Azángaro - Putina - Huancané - Ananea) de 60 kV, por falla. De acuerdo a lo informado por ELECTRO PUNO, titular de la línea, la falla se produjo por descargas atmosféricas en la zona de Azangaro-Putina. El sistema de protección señalizo la activación de la función de sobre corriente instantánea de fases (50). Como consecuencia, se interrumpió el suministro de las  subestaciones Ananea y Huancané, con un total de 6,65 MW. A las 13:59 h, se conectó las líneas L-6024/L-6025/L-6026 y se inició el restablecimiento de los suministros interrumpidos.</t>
  </si>
  <si>
    <t>S.E. EL HIERRO - CL TP-01_22.9</t>
  </si>
  <si>
    <t xml:space="preserve">Desconectó el transformador TP-01 de 220/22.9 kV de la S.E. Hierro, cuya causa no ha sido informada por SHOUGANG HIERRO PERÚ, titular del equipo. Como consecuencia, se interrumpió 3 MW del suministro de la S.E. Hierro. A las 18:28 h, se conectó el transformador TP-01 y se procedió a normalizar los suministros interrumpidos. </t>
  </si>
  <si>
    <t>L. PARAMONGA N. - 09 DE OCTUBRE - LINEA L-6655</t>
  </si>
  <si>
    <t>Desconectó la línea L-6655 (Paramonga Nueva - 09 de Octubre) de 66 KV, cuya causa no fue informada por HIDRANDINA, titular de la línea. El sistema de protección señalizo la activación de la función de distancia (21) fase "T". Como consecuencia se interrumpió el suministro de las subestaciones Huarmey y Puerto Antamina, con un total de 2,52 MW y 1,90 MW, respectivamente. A las 23:02 h se conectó la línea L-6655 y se procedió a normalizar el suministro interrumpido.</t>
  </si>
  <si>
    <t>Desconectaron las líneas L-6620 (Tomasiri - Aricota 2) y L-6637 (Los Héroes - Tomasiri) de 66 kV, por falla en la fase "T". De acuerdo a lo informado por EGESUR, titular de la línea, la falla se produjo por alta concentración de neblina y presencia de lloviznas en la zona de Tomasiri. El sistema de protección señalizo la activación de la función de distancia (21) en el lado de la S.E. Aricota 2 y sobre corriente direccional a tierra (67N) en el lado de la S.E. Los Héroes. El sistema de protección detecto la falla a una distancia de 73,00 km de la S.E. Aricota 2). Como consecuencia, se interrumpió el suministro de la S.E. Tomasiri con 0,80 MW. A las 07:23 h, se conectó la línea L-6620 y se procedió a normalizar la carga interrumpida. La línea L-6637 quedó indisponible por inspección.</t>
  </si>
  <si>
    <t>S.E. HUANCAVELICA - BARRA BARRA10</t>
  </si>
  <si>
    <t>Desconectó la barra de 10 kV de la S.E. Huancavelica. De acuerdo a lo informado por REP titular de la barra, la desconexión se produjo cuando se envió un mando de apertura hacia el interruptor IN-1570 del transformador Zig Zag TZ-16, el cual también provoco la apertura del interruptor IN-1244 del lado de 10 kV del transformador T9-261, por error de cableado. Como consecuencia se interrumpió la carga de ELECTROCENTRO con 1,00 MW, aproximadamente. A las 08:16 h, se conectó la barra con lo cual se inició la normalización del suministro interrumpido.</t>
  </si>
  <si>
    <t>L. ILO 4 - MONTALVO - LINEA L-5039</t>
  </si>
  <si>
    <t>Se produjo el recierre no exitoso de la fase "T" de la línea L-5039 (Montalvo - Ilo4) de 500 kV. De acuerdo a lo informado por ENGIE, titular de la línea, se produjo falla en la fase "R" por pérdida de aislamiento en una cadena de aisladores, debido a la alta contaminación por ventarrones y neblina en la zona de Ilo. El recierre fue no exitoso en el lado de la S.E. Montalvo debido a que se activó la señal de falla interruptor (50BF) proveniente del relé de protección diferencial de barras. El sistema de protección señalizo la activación de la función de diferencial (87). El sistema de protección detectó la falla a una distancia de 14,10 km de la S.E. Ilo 4. Asimismo, hay que señalar que la C.T. Ilo 4 se encontraba fuera de servicio por operación. Como consecuencia, los usuarios libres Cerro Verde y Souther Perú redujeron su carga en 110,00 MW y 5,20 MW, respectivamente, por actuación de sus protecciones propias. A las 19:36 h, el CCO-COES coordinó con el CC-MCV normalizar la totalidad de su carga reducida. A las 19:41 h, el CCO-COES coordinó con CC-SOU, normalizar la totalidad de su carga reducida. A las 22:20 h, el CC-ENG declaró al CCO-COES disponible la línea L-5039. A las 22:23 h, se conectó la línea L-5039.</t>
  </si>
  <si>
    <t>Se produjo el recierre no exitoso de la fase "T" de la línea L-5039 (Montalvo - Ilo4) de 500 kV. De acuerdo a lo informado por ENGIE, titular de la línea, se produjo falla en la fase "T" por pérdida de aislamiento en una cadena de aisladores, debido a la alta contaminación por ventarrones y neblina en la zona de Ilo. El recierre fue no exitoso en el lado de la S.E. Montalvo debido a que se activó la señal de falla interruptor (50BF) proveniente del relé de protección diferencial de barras. El sistema de protección señalizo la activación de la función de diferencial (87). El sistema de protección detectó la falla a una distancia de 16,30 km de la S.E. Ilo 4. Asimismo, hay que señalar que la C.T. Ilo 4 se encontraba fuera de servicio por operación. Como consecuencia, los usuarios libres Cerro Verde y Souther Perú redujeron su carga en 100,00 MW y 2,40 MW, respectivamente, por actuación de sus protecciones propias. A las 16:09 h, el CCO-COES coordinó con el CC-MCV normalizar la totalidad de su carga reducida. A las 16:10 h, el CCO-COES coordinó con CC-SOU, normalizar la totalidad de su carga reducida. A las 16:42 h, el CC-ENG declaró al CCO-COES disponible la línea L-5039. A las 16:44 h, se conectó la línea L-5039.</t>
  </si>
  <si>
    <t>Desconectó la línea L-5039 (Montalvo - Ilo4) de 500 kV, por falla en la fase "R". De acuerdo a lo informado por ENGIE, titular de la línea, la falla se produjo por pérdida de aislamiento en una cadena de aisladores, debido a la alta contaminación por ventarrones. Cabe resaltar que La desconexión se produjo durante el tiempo de reclamo del relé, por el recierre exitoso de la línea en la fase "T", ocurrido a las 18:37 h. El sistema de protección señalizo la activación de la función de diferencial (87), El sistema de protección detectó la falla a una distancia de 22,82 km de la S.E. Ilo 4, también se tuvo la activación de la protección de falla de interruptor (50BF) proveniente del relé de protección diferencial de barras de S.E. Montalvo. Asimismo, hay que señalar que la C.T. Ilo 4 se encontraba fuera de servicio por operación. Como consecuencia, los usuarios libres Cerro Verde y Souther Perú redujeron su carga en 5,00 MW y 8,00 MW, respectivamente. A las 18:40 h, el CCO-COES coordinó con CC-SOU, normalizar la totalidad de su carga reducida. A las 18:41 h, el CCO-COES coordinó con el CC-MCV normalizar la totalidad de su carga reducida. A las 17:32 h del 30.05.2017, se conectó la línea L-5039.</t>
  </si>
  <si>
    <t>L. COBRIZA I - COBRIZA II - LINEA L-6602</t>
  </si>
  <si>
    <t>Desconectó la línea L-6602 (Cobriza I - Cobriza II) de 69 kV por falla en la fase "R". De acuerdo con lo informado por STATKRAFT, titular de la línea, la falla se produjo por descargas atmosféricas en la zona. El sistema de protección señalizo la activación de la función de distancia (21).Como consecuencia se interrumpió el suministro de las subestaciones Cobriza II, Machahuay, Ayacucho, Huanta, San Francisco y Cangallo, con un total de 21,69 MW. A las 08:56 h, se conectó la línea L-6602 y se inició la normalización del suministro interrumpido.</t>
  </si>
  <si>
    <t>L. MARCONA - SAN NICOLÁS - LINEA L-6627</t>
  </si>
  <si>
    <t>Desconectó la línea L-6627 (Marcona - San Nicolás) en 60 KV, cuya causa no fue informada por REP, titular de la línea. Como consecuencia la Minera Shougang redujo carga de 45 a 14 MW. A las A las 22:02 h, se conectó la línea L-6627.</t>
  </si>
  <si>
    <t>EMPRESA ELECTRICA RIO DOBLE  Total</t>
  </si>
  <si>
    <t>TACNA SOLAR SAC.  Total</t>
  </si>
  <si>
    <t xml:space="preserve">AGUAS Y ENERGIA PERU               </t>
  </si>
  <si>
    <t xml:space="preserve">EMPRESA DE GENERACION HUANZA           </t>
  </si>
  <si>
    <t>HIDROELECTRICA MARAÑON S.R.L.</t>
  </si>
  <si>
    <t>HIDROELECTRICA MARAÑON S.R.L. Total</t>
  </si>
  <si>
    <t xml:space="preserve">HIDROELECTRICA SANTA CRUZ             </t>
  </si>
  <si>
    <t xml:space="preserve">PANAMERICANA SOLAR SAC. </t>
  </si>
  <si>
    <t>PANAMERICANA SOLAR SAC.  Total</t>
  </si>
  <si>
    <t xml:space="preserve">PETRAMAS                     </t>
  </si>
  <si>
    <t>PLANTA DE RESERVA FRIA DE GENERACION DE ETEN S.A.</t>
  </si>
  <si>
    <t>PLANTA DE RESERVA FRIA DE GENERACION DE ETEN S.A. Total</t>
  </si>
  <si>
    <t xml:space="preserve">SINERSA                      </t>
  </si>
  <si>
    <t>HIDROELECTRICA SANTA CRUZ  Total</t>
  </si>
  <si>
    <t>PETRAMAS  Total</t>
  </si>
  <si>
    <t>SINERSA Total</t>
  </si>
  <si>
    <t>SDE PIURA  Total</t>
  </si>
  <si>
    <r>
      <t xml:space="preserve">C.T. TAPARACHI </t>
    </r>
    <r>
      <rPr>
        <b/>
        <sz val="14"/>
        <color theme="1"/>
        <rFont val="Calibri"/>
        <family val="2"/>
      </rPr>
      <t xml:space="preserve"> (1)</t>
    </r>
  </si>
  <si>
    <r>
      <t xml:space="preserve">ORAZUL ENERGY  </t>
    </r>
    <r>
      <rPr>
        <b/>
        <sz val="14"/>
        <color theme="0"/>
        <rFont val="Calibri"/>
        <family val="2"/>
      </rPr>
      <t>(2)</t>
    </r>
  </si>
  <si>
    <r>
      <t xml:space="preserve">SDE PIURA  </t>
    </r>
    <r>
      <rPr>
        <b/>
        <sz val="14"/>
        <color theme="0"/>
        <rFont val="Calibri"/>
        <family val="2"/>
      </rPr>
      <t>(3)</t>
    </r>
  </si>
  <si>
    <r>
      <t xml:space="preserve">C.T. MALACAS 1 </t>
    </r>
    <r>
      <rPr>
        <b/>
        <sz val="14"/>
        <color theme="1"/>
        <rFont val="Calibri"/>
        <family val="2"/>
      </rPr>
      <t xml:space="preserve"> (4)</t>
    </r>
  </si>
  <si>
    <r>
      <t xml:space="preserve">C.T. ILO 1 </t>
    </r>
    <r>
      <rPr>
        <b/>
        <sz val="14"/>
        <color theme="1"/>
        <rFont val="Calibri"/>
        <family val="2"/>
      </rPr>
      <t xml:space="preserve"> (5)</t>
    </r>
  </si>
  <si>
    <r>
      <t xml:space="preserve">C.H. POTRERO  </t>
    </r>
    <r>
      <rPr>
        <b/>
        <sz val="14"/>
        <color theme="1"/>
        <rFont val="Calibri"/>
        <family val="2"/>
      </rPr>
      <t>(6)</t>
    </r>
  </si>
  <si>
    <t>(7) Incluye la operación por pruebas de la C.H. Marañon, propiedad de Hidroeléctrica Marañón S.R.L.</t>
  </si>
  <si>
    <r>
      <t>C.H. MARAÑON</t>
    </r>
    <r>
      <rPr>
        <b/>
        <sz val="14"/>
        <color theme="1"/>
        <rFont val="Calibri"/>
        <family val="2"/>
      </rPr>
      <t xml:space="preserve"> (7)</t>
    </r>
  </si>
  <si>
    <t>SINERSA  Total</t>
  </si>
  <si>
    <t>AGUAS Y ENERGIA PERU  Total</t>
  </si>
  <si>
    <t>EMPRESA DE GENERACION HUANZA  Total</t>
  </si>
  <si>
    <r>
      <t xml:space="preserve">C.T. TAPARACHI </t>
    </r>
    <r>
      <rPr>
        <b/>
        <sz val="11"/>
        <color theme="1"/>
        <rFont val="Calibri"/>
        <family val="2"/>
      </rPr>
      <t xml:space="preserve"> (1)</t>
    </r>
  </si>
  <si>
    <r>
      <t>ORAZUL ENERGY</t>
    </r>
    <r>
      <rPr>
        <b/>
        <sz val="11"/>
        <color theme="0"/>
        <rFont val="Calibri"/>
        <family val="2"/>
      </rPr>
      <t xml:space="preserve"> (2)</t>
    </r>
  </si>
  <si>
    <r>
      <t xml:space="preserve">SDE PIURA   </t>
    </r>
    <r>
      <rPr>
        <b/>
        <sz val="11"/>
        <color theme="0"/>
        <rFont val="Calibri"/>
        <family val="2"/>
      </rPr>
      <t xml:space="preserve"> (3)</t>
    </r>
  </si>
  <si>
    <r>
      <t xml:space="preserve">C.T. MALACAS 1 </t>
    </r>
    <r>
      <rPr>
        <b/>
        <sz val="11"/>
        <color theme="1"/>
        <rFont val="Calibri"/>
        <family val="2"/>
      </rPr>
      <t xml:space="preserve"> (4)</t>
    </r>
  </si>
  <si>
    <r>
      <t xml:space="preserve">ENGIE </t>
    </r>
    <r>
      <rPr>
        <b/>
        <sz val="11"/>
        <color theme="0"/>
        <rFont val="Calibri"/>
        <family val="2"/>
      </rPr>
      <t xml:space="preserve"> (5)</t>
    </r>
  </si>
  <si>
    <r>
      <t xml:space="preserve">C.H. POTRERO </t>
    </r>
    <r>
      <rPr>
        <b/>
        <sz val="11"/>
        <color theme="1"/>
        <rFont val="Calibri"/>
        <family val="2"/>
      </rPr>
      <t xml:space="preserve"> (6)</t>
    </r>
  </si>
  <si>
    <r>
      <t xml:space="preserve">C.H. MARAÑON  </t>
    </r>
    <r>
      <rPr>
        <b/>
        <sz val="11"/>
        <color theme="1"/>
        <rFont val="Calibri"/>
        <family val="2"/>
      </rPr>
      <t>(7)</t>
    </r>
  </si>
  <si>
    <t>SUBESTACION</t>
  </si>
  <si>
    <r>
      <rPr>
        <b/>
        <sz val="16"/>
        <rFont val="Arial"/>
        <family val="2"/>
      </rPr>
      <t>Gráfico N°23:</t>
    </r>
    <r>
      <rPr>
        <sz val="16"/>
        <rFont val="Arial"/>
        <family val="2"/>
      </rPr>
      <t xml:space="preserve"> Comparación de la energía interrumpida aproximada por tipo de equipo en el mes de mayo 2017.</t>
    </r>
  </si>
  <si>
    <t>MAYO 2017 / MAYO 2016</t>
  </si>
  <si>
    <r>
      <rPr>
        <b/>
        <sz val="10"/>
        <color theme="1"/>
        <rFont val="Arial"/>
        <family val="2"/>
      </rPr>
      <t>Cuadro N°11:</t>
    </r>
    <r>
      <rPr>
        <sz val="10"/>
        <color theme="1"/>
        <rFont val="Arial"/>
        <family val="2"/>
      </rPr>
      <t xml:space="preserve"> Volúmen útil de los principales embalses y lagunas del SEIN al término del periodo mensual (31 de mayo) de los años 2016 y 2017</t>
    </r>
  </si>
  <si>
    <r>
      <rPr>
        <b/>
        <sz val="10"/>
        <rFont val="Arial"/>
        <family val="2"/>
      </rPr>
      <t xml:space="preserve">Cuadro N°12: </t>
    </r>
    <r>
      <rPr>
        <sz val="10"/>
        <rFont val="Arial"/>
        <family val="2"/>
      </rPr>
      <t>Promedio de caudales de los meses de mayo 2017 y 2016</t>
    </r>
  </si>
  <si>
    <t>6.6 (*)</t>
  </si>
  <si>
    <t>Santa Rosa N. - Chavarría 220kV</t>
  </si>
  <si>
    <t>Ventanilla - Zapallal</t>
  </si>
  <si>
    <t>Chavarria -Ventanilla 220kV</t>
  </si>
  <si>
    <t>S.E. Independencia</t>
  </si>
  <si>
    <t xml:space="preserve">De acuerdo al D.S. 018-2016 la Máxima Demanda Mensual y la Demanda Coincidente, debe determinarse dentro de las horas de punta del sistema, la misma que estuvo vigente hasta abril 2017. </t>
  </si>
  <si>
    <r>
      <rPr>
        <b/>
        <sz val="9"/>
        <rFont val="Arial"/>
        <family val="2"/>
      </rPr>
      <t>Nota:
 •</t>
    </r>
    <r>
      <rPr>
        <sz val="9"/>
        <rFont val="Arial"/>
        <family val="2"/>
      </rPr>
      <t>De acuerdo al D.S. 018-2016 la Máxima Demanda Mensual y la Demanda Coincidente, debe determinarse dentro de las horas de punta del sistema, la misma que estuvo vigente hasta abril 2017.
 •Los valores de potencia generada corresponden a los registrados en los bornes de generación</t>
    </r>
  </si>
  <si>
    <t>(*) A partir del 02/02/2017 la empresa Duke Energy Egenor S en C por A. cambió de Razón Social a Orazul Energy Egenor S en C por A.
 •De acuerdo al D.S. 018-2016 la Máxima Demanda Mensual y la Demanda Coincidente, debe determinarse dentro de las horas de punta del sistema, la misma que  estuvo vigente hasta abril 2017.
 •Los valores de máxima demanda corresponden a los registrados en los bornes de generación</t>
  </si>
  <si>
    <t xml:space="preserve"> • Con relación al número de interrupciones en transformadores, 3 eventos corresponden a rechazos manuales de carga en las SS.EE. Huachipa, Ñaña y Santa clara (245,11 GWh).</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</si>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</sst>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0">
    <numFmt numFmtId="43" formatCode="_ * #,##0.00_ ;_ * \-#,##0.00_ ;_ * &quot;-&quot;??_ ;_ @_ "/>
    <numFmt numFmtId="164" formatCode="_-* #,##0.00_-;\-* #,##0.00_-;_-* &quot;-&quot;??_-;_-@_-"/>
    <numFmt numFmtId="165" formatCode="0.0;\-0.0;\-"/>
    <numFmt numFmtId="166" formatCode="0.0"/>
    <numFmt numFmtId="167" formatCode="0.0%"/>
    <numFmt numFmtId="168" formatCode="_(* #,##0.00_);_(* \(#,##0.00\);_(* &quot;-&quot;??_);_(@_)"/>
    <numFmt numFmtId="169" formatCode="_(* #,##0_);_(* \(#,##0\);_(* &quot;-&quot;??_);_(@_)"/>
    <numFmt numFmtId="170" formatCode="[$-409]mmm/yy;@"/>
    <numFmt numFmtId="171" formatCode="[$-409]mmmmm/yy;@"/>
    <numFmt numFmtId="172" formatCode="###\ ###\ ##0.0"/>
    <numFmt numFmtId="173" formatCode="_(&quot;$&quot;* #,##0_);_(&quot;$&quot;* \(#,##0\);_(&quot;$&quot;* &quot;-&quot;_);_(@_)"/>
    <numFmt numFmtId="174" formatCode="_(&quot;$&quot;* #,##0.00_);_(&quot;$&quot;* \(#,##0.00\);_(&quot;$&quot;* &quot;-&quot;??_);_(@_)"/>
    <numFmt numFmtId="175" formatCode="_-* #,##0\ _F_-;\-* #,##0\ _F_-;_-* &quot;-&quot;\ _F_-;_-@_-"/>
    <numFmt numFmtId="176" formatCode="_-* #,##0.00\ _F_-;\-* #,##0.00\ _F_-;_-* &quot;-&quot;??\ _F_-;_-@_-"/>
    <numFmt numFmtId="177" formatCode="_-* #,##0\ &quot;F&quot;_-;\-* #,##0\ &quot;F&quot;_-;_-* &quot;-&quot;\ &quot;F&quot;_-;_-@_-"/>
    <numFmt numFmtId="178" formatCode="_-* #,##0.00\ &quot;F&quot;_-;\-* #,##0.00\ &quot;F&quot;_-;_-* &quot;-&quot;??\ &quot;F&quot;_-;_-@_-"/>
    <numFmt numFmtId="179" formatCode="#,##0.000"/>
    <numFmt numFmtId="180" formatCode="#,##0.0"/>
    <numFmt numFmtId="181" formatCode="0.0000"/>
    <numFmt numFmtId="182" formatCode="0.00000"/>
    <numFmt numFmtId="183" formatCode="_ [$€]* #,##0.00_ ;_ [$€]* \-#,##0.00_ ;_ [$€]* &quot;-&quot;??_ ;_ @_ "/>
    <numFmt numFmtId="184" formatCode="#,##0_ ;\-#,##0\ "/>
    <numFmt numFmtId="185" formatCode="[$-F400]h:mm:ss\ AM/PM"/>
    <numFmt numFmtId="186" formatCode="&quot;$&quot;#,##0.00_);\(&quot;$&quot;#,##0.00\)"/>
    <numFmt numFmtId="187" formatCode="_(* #,##0_);_(* \(#,##0\);_(* &quot;-&quot;_);_(@_)"/>
    <numFmt numFmtId="188" formatCode="&quot;S/.&quot;#,##0\ ;\(&quot;S/.&quot;#,##0\)"/>
    <numFmt numFmtId="189" formatCode="*Ȃ_([$€]* #,##0.00_);\⠭[$€]* #,##0.00_)_(;_([$€]* #,##0.00_);_(@_)"/>
    <numFmt numFmtId="190" formatCode="_-&quot;$&quot;* #,##0.00_-;\-&quot;$&quot;* #,##0.00_-;_-&quot;$&quot;* &quot;-&quot;??_-;_-@_-"/>
    <numFmt numFmtId="191" formatCode="mmm\ dd\,\ yyyy"/>
    <numFmt numFmtId="192" formatCode="&quot;S/.&quot;\ #,##0_);[Red]\(&quot;S/.&quot;\ #,##0\)"/>
    <numFmt numFmtId="193" formatCode="_-* #,##0.00\ _p_t_a_-;\-* #,##0.00\ _p_t_a_-;_-* &quot;-&quot;??\ _p_t_a_-;_-@_-"/>
    <numFmt numFmtId="194" formatCode="_([$€-2]* #,##0.00_);_([$€-2]* \(#,##0.00\);_([$€-2]* &quot;-&quot;??_)"/>
    <numFmt numFmtId="195" formatCode="#.00"/>
    <numFmt numFmtId="196" formatCode="\$#.00"/>
    <numFmt numFmtId="197" formatCode="\$#."/>
    <numFmt numFmtId="198" formatCode="%#.00"/>
    <numFmt numFmtId="199" formatCode="\£#,##0.00_);[Red]\(\£#,##0.00\)"/>
    <numFmt numFmtId="200" formatCode="\£#,##0_);\(\£#,##0\)"/>
    <numFmt numFmtId="201" formatCode="#,##0."/>
    <numFmt numFmtId="202" formatCode="_-* #,##0\ _p_t_a_-;\-* #,##0\ _p_t_a_-;_-* &quot;-&quot;\ _p_t_a_-;_-@_-"/>
    <numFmt numFmtId="203" formatCode="_-* #,##0\ &quot;pta&quot;_-;\-* #,##0\ &quot;pta&quot;_-;_-* &quot;-&quot;\ &quot;pta&quot;_-;_-@_-"/>
    <numFmt numFmtId="204" formatCode="_-* #,##0.00\ &quot;pta&quot;_-;\-* #,##0.00\ &quot;pta&quot;_-;_-* &quot;-&quot;??\ &quot;pta&quot;_-;_-@_-"/>
    <numFmt numFmtId="205" formatCode="####\ ###\ ##0.0"/>
    <numFmt numFmtId="206" formatCode="#######\ ###\ ##0.0"/>
    <numFmt numFmtId="207" formatCode="########\ ###\ ##0.0"/>
    <numFmt numFmtId="208" formatCode="0.000"/>
    <numFmt numFmtId="209" formatCode="######\ ###\ ##0.0"/>
    <numFmt numFmtId="210" formatCode="0.000%"/>
    <numFmt numFmtId="211" formatCode="0.0000000"/>
    <numFmt numFmtId="212" formatCode="#,##0.0000"/>
  </numFmts>
  <fonts count="327">
    <font>
      <sz val="8"/>
      <name val="Helvetica"/>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Narrow"/>
      <family val="2"/>
    </font>
    <font>
      <sz val="8"/>
      <color theme="1"/>
      <name val="Arial"/>
      <family val="2"/>
    </font>
    <font>
      <b/>
      <sz val="8"/>
      <color theme="0"/>
      <name val="Arial"/>
      <family val="2"/>
    </font>
    <font>
      <sz val="8"/>
      <color theme="0"/>
      <name val="Arial"/>
      <family val="2"/>
    </font>
    <font>
      <sz val="8"/>
      <name val="Arial"/>
      <family val="2"/>
    </font>
    <font>
      <b/>
      <sz val="11"/>
      <name val="Calibri Light"/>
      <family val="2"/>
    </font>
    <font>
      <sz val="11"/>
      <name val="Calibri Light"/>
      <family val="2"/>
    </font>
    <font>
      <b/>
      <sz val="18"/>
      <name val="Calibri "/>
    </font>
    <font>
      <b/>
      <sz val="16"/>
      <name val="Calibri "/>
    </font>
    <font>
      <b/>
      <sz val="11"/>
      <name val="Calibri"/>
      <family val="2"/>
      <scheme val="minor"/>
    </font>
    <font>
      <sz val="10"/>
      <name val="Arial"/>
      <family val="2"/>
    </font>
    <font>
      <sz val="11"/>
      <color rgb="FF00B0F0"/>
      <name val="Calibri Light"/>
      <family val="2"/>
    </font>
    <font>
      <sz val="8"/>
      <color indexed="12"/>
      <name val="Arial"/>
      <family val="2"/>
    </font>
    <font>
      <sz val="7"/>
      <name val="Arial"/>
      <family val="2"/>
    </font>
    <font>
      <sz val="7"/>
      <color indexed="12"/>
      <name val="Arial"/>
      <family val="2"/>
    </font>
    <font>
      <b/>
      <sz val="7"/>
      <name val="Arial"/>
      <family val="2"/>
    </font>
    <font>
      <i/>
      <sz val="11"/>
      <color indexed="12"/>
      <name val="Calibri Light"/>
      <family val="2"/>
    </font>
    <font>
      <sz val="9"/>
      <name val="Arial"/>
      <family val="2"/>
    </font>
    <font>
      <i/>
      <sz val="11"/>
      <name val="Calibri Light"/>
      <family val="2"/>
    </font>
    <font>
      <sz val="10"/>
      <color indexed="12"/>
      <name val="Arial"/>
      <family val="2"/>
    </font>
    <font>
      <sz val="8"/>
      <color indexed="10"/>
      <name val="Arial"/>
      <family val="2"/>
    </font>
    <font>
      <b/>
      <sz val="8"/>
      <color indexed="12"/>
      <name val="Arial"/>
      <family val="2"/>
    </font>
    <font>
      <b/>
      <sz val="8"/>
      <name val="Arial"/>
      <family val="2"/>
    </font>
    <font>
      <b/>
      <sz val="18"/>
      <name val="Calibri"/>
      <family val="2"/>
      <scheme val="minor"/>
    </font>
    <font>
      <b/>
      <sz val="16"/>
      <name val="Calibri"/>
      <family val="2"/>
      <scheme val="minor"/>
    </font>
    <font>
      <b/>
      <sz val="12"/>
      <name val="Calibri"/>
      <family val="2"/>
      <scheme val="minor"/>
    </font>
    <font>
      <sz val="10"/>
      <name val="Calibri Light"/>
      <family val="2"/>
    </font>
    <font>
      <b/>
      <sz val="14"/>
      <name val="Calibri"/>
      <family val="2"/>
      <scheme val="minor"/>
    </font>
    <font>
      <sz val="10"/>
      <color theme="1"/>
      <name val="Calibri Light"/>
      <family val="2"/>
    </font>
    <font>
      <sz val="10"/>
      <color rgb="FFFF0000"/>
      <name val="Calibri Light"/>
      <family val="2"/>
    </font>
    <font>
      <sz val="11"/>
      <name val="Calibri"/>
      <family val="2"/>
      <scheme val="minor"/>
    </font>
    <font>
      <i/>
      <sz val="11"/>
      <name val="Calibri"/>
      <family val="2"/>
      <scheme val="minor"/>
    </font>
    <font>
      <i/>
      <sz val="10"/>
      <name val="Calibri Light"/>
      <family val="2"/>
    </font>
    <font>
      <sz val="11"/>
      <name val="Arial"/>
      <family val="2"/>
    </font>
    <font>
      <b/>
      <sz val="11"/>
      <name val="Arial"/>
      <family val="2"/>
    </font>
    <font>
      <i/>
      <sz val="9"/>
      <name val="Calibri Light"/>
      <family val="2"/>
    </font>
    <font>
      <b/>
      <sz val="9"/>
      <name val="Arial"/>
      <family val="2"/>
    </font>
    <font>
      <b/>
      <sz val="9"/>
      <name val="Calibri"/>
      <family val="2"/>
      <scheme val="minor"/>
    </font>
    <font>
      <b/>
      <sz val="10"/>
      <name val="Calibri"/>
      <family val="2"/>
      <scheme val="minor"/>
    </font>
    <font>
      <sz val="10"/>
      <name val="Calibri"/>
      <family val="2"/>
      <scheme val="minor"/>
    </font>
    <font>
      <i/>
      <sz val="8"/>
      <name val="Arial"/>
      <family val="2"/>
    </font>
    <font>
      <sz val="9"/>
      <name val="Calibri Light"/>
      <family val="2"/>
    </font>
    <font>
      <b/>
      <sz val="9"/>
      <name val="Calibri Light"/>
      <family val="2"/>
    </font>
    <font>
      <b/>
      <sz val="10"/>
      <name val="Arial"/>
      <family val="2"/>
    </font>
    <font>
      <sz val="12"/>
      <name val="Calibri Light"/>
      <family val="2"/>
    </font>
    <font>
      <sz val="9"/>
      <color indexed="10"/>
      <name val="Calibri Light"/>
      <family val="2"/>
    </font>
    <font>
      <i/>
      <sz val="9"/>
      <color indexed="12"/>
      <name val="Calibri Light"/>
      <family val="2"/>
    </font>
    <font>
      <b/>
      <sz val="12"/>
      <name val="Calibri Light"/>
      <family val="2"/>
    </font>
    <font>
      <b/>
      <sz val="10"/>
      <name val="Calibri Light"/>
      <family val="2"/>
    </font>
    <font>
      <sz val="10"/>
      <color indexed="12"/>
      <name val="Calibri Light"/>
      <family val="2"/>
    </font>
    <font>
      <i/>
      <sz val="7"/>
      <name val="Arial"/>
      <family val="2"/>
    </font>
    <font>
      <sz val="7.5"/>
      <name val="Arial"/>
      <family val="2"/>
    </font>
    <font>
      <sz val="11"/>
      <color indexed="8"/>
      <name val="Calibri"/>
      <family val="2"/>
    </font>
    <font>
      <sz val="11"/>
      <color indexed="8"/>
      <name val="Calibri"/>
      <family val="2"/>
      <charset val="161"/>
    </font>
    <font>
      <sz val="11"/>
      <color indexed="9"/>
      <name val="Calibri"/>
      <family val="2"/>
    </font>
    <font>
      <sz val="11"/>
      <color indexed="9"/>
      <name val="Calibri"/>
      <family val="2"/>
      <charset val="161"/>
    </font>
    <font>
      <sz val="11"/>
      <color indexed="10"/>
      <name val="Calibri"/>
      <family val="2"/>
    </font>
    <font>
      <b/>
      <sz val="11"/>
      <color indexed="63"/>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sz val="11"/>
      <color indexed="62"/>
      <name val="Calibri"/>
      <family val="2"/>
    </font>
    <font>
      <b/>
      <sz val="11"/>
      <color indexed="56"/>
      <name val="Calibri"/>
      <family val="2"/>
    </font>
    <font>
      <b/>
      <sz val="11"/>
      <color indexed="8"/>
      <name val="Calibri"/>
      <family val="2"/>
    </font>
    <font>
      <i/>
      <sz val="11"/>
      <color indexed="23"/>
      <name val="Calibri"/>
      <family val="2"/>
    </font>
    <font>
      <sz val="10"/>
      <name val="Verdana"/>
      <family val="2"/>
    </font>
    <font>
      <u/>
      <sz val="10"/>
      <color indexed="12"/>
      <name val="Arial"/>
      <family val="2"/>
    </font>
    <font>
      <sz val="10"/>
      <name val="Arial"/>
      <family val="2"/>
      <charset val="161"/>
    </font>
    <font>
      <sz val="11"/>
      <color indexed="20"/>
      <name val="Calibri"/>
      <family val="2"/>
    </font>
    <font>
      <sz val="11"/>
      <color indexed="60"/>
      <name val="Calibri"/>
      <family val="2"/>
    </font>
    <font>
      <sz val="10"/>
      <name val="Arial CE"/>
      <charset val="238"/>
    </font>
    <font>
      <sz val="11"/>
      <name val="MS Sans Serif"/>
      <family val="2"/>
    </font>
    <font>
      <b/>
      <sz val="15"/>
      <color indexed="56"/>
      <name val="Calibri"/>
      <family val="2"/>
    </font>
    <font>
      <b/>
      <sz val="13"/>
      <color indexed="56"/>
      <name val="Calibri"/>
      <family val="2"/>
    </font>
    <font>
      <sz val="10"/>
      <color indexed="8"/>
      <name val="Arial"/>
      <family val="2"/>
    </font>
    <font>
      <b/>
      <sz val="18"/>
      <color indexed="56"/>
      <name val="Cambria"/>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1"/>
      <color indexed="19"/>
      <name val="Calibri"/>
      <family val="2"/>
      <charset val="161"/>
    </font>
    <font>
      <sz val="11"/>
      <color indexed="10"/>
      <name val="Calibri"/>
      <family val="2"/>
      <charset val="161"/>
    </font>
    <font>
      <sz val="10"/>
      <name val="Arial Greek"/>
    </font>
    <font>
      <b/>
      <sz val="11"/>
      <color indexed="8"/>
      <name val="Calibri"/>
      <family val="2"/>
      <charset val="161"/>
    </font>
    <font>
      <b/>
      <sz val="18"/>
      <color indexed="62"/>
      <name val="Cambria"/>
      <family val="2"/>
      <charset val="161"/>
    </font>
    <font>
      <b/>
      <sz val="11"/>
      <color indexed="10"/>
      <name val="Calibri"/>
      <family val="2"/>
      <charset val="161"/>
    </font>
    <font>
      <b/>
      <sz val="10"/>
      <name val="Tahoma"/>
      <family val="2"/>
    </font>
    <font>
      <b/>
      <sz val="9"/>
      <color theme="0"/>
      <name val="Calibri Light"/>
      <family val="2"/>
    </font>
    <font>
      <sz val="9"/>
      <color theme="0"/>
      <name val="Calibri Light"/>
      <family val="2"/>
    </font>
    <font>
      <sz val="10"/>
      <color theme="0"/>
      <name val="Calibri Light"/>
      <family val="2"/>
    </font>
    <font>
      <sz val="9"/>
      <name val="Calibri"/>
      <family val="2"/>
      <scheme val="minor"/>
    </font>
    <font>
      <b/>
      <sz val="10"/>
      <color theme="0"/>
      <name val="Calibri"/>
      <family val="2"/>
      <scheme val="minor"/>
    </font>
    <font>
      <b/>
      <sz val="9"/>
      <color theme="0"/>
      <name val="Calibri"/>
      <family val="2"/>
      <scheme val="minor"/>
    </font>
    <font>
      <b/>
      <sz val="11"/>
      <color theme="0"/>
      <name val="Calibri"/>
      <family val="2"/>
      <scheme val="minor"/>
    </font>
    <font>
      <sz val="11"/>
      <color theme="0" tint="-0.14999847407452621"/>
      <name val="Calibri Light"/>
      <family val="2"/>
    </font>
    <font>
      <sz val="10"/>
      <color theme="0" tint="-0.14999847407452621"/>
      <name val="Calibri Light"/>
      <family val="2"/>
    </font>
    <font>
      <b/>
      <sz val="10"/>
      <color theme="0" tint="-0.14999847407452621"/>
      <name val="Calibri Light"/>
      <family val="2"/>
    </font>
    <font>
      <b/>
      <sz val="11"/>
      <color theme="0"/>
      <name val="Arial"/>
      <family val="2"/>
    </font>
    <font>
      <sz val="11"/>
      <color theme="0"/>
      <name val="Arial"/>
      <family val="2"/>
    </font>
    <font>
      <b/>
      <sz val="10"/>
      <color theme="0"/>
      <name val="Calibri Light"/>
      <family val="2"/>
    </font>
    <font>
      <b/>
      <sz val="8"/>
      <name val="Helvetica"/>
      <family val="2"/>
    </font>
    <font>
      <b/>
      <sz val="6"/>
      <color indexed="9"/>
      <name val="Arial"/>
      <family val="2"/>
    </font>
    <font>
      <sz val="6"/>
      <name val="Arial"/>
      <family val="2"/>
    </font>
    <font>
      <sz val="8.5"/>
      <name val="Tahoma"/>
      <family val="2"/>
    </font>
    <font>
      <sz val="9"/>
      <name val="Tahoma"/>
      <family val="2"/>
    </font>
    <font>
      <b/>
      <sz val="8.5"/>
      <name val="Tahoma"/>
      <family val="2"/>
    </font>
    <font>
      <sz val="8"/>
      <color theme="1"/>
      <name val="Arial Narrow"/>
      <family val="2"/>
    </font>
    <font>
      <sz val="9"/>
      <color theme="1"/>
      <name val="Calibri"/>
      <family val="2"/>
      <scheme val="minor"/>
    </font>
    <font>
      <b/>
      <sz val="9"/>
      <color theme="1"/>
      <name val="Calibri"/>
      <family val="2"/>
      <scheme val="minor"/>
    </font>
    <font>
      <sz val="9"/>
      <color rgb="FFFF0000"/>
      <name val="Calibri"/>
      <family val="2"/>
      <scheme val="minor"/>
    </font>
    <font>
      <sz val="8"/>
      <name val="Calibri"/>
      <family val="2"/>
      <scheme val="minor"/>
    </font>
    <font>
      <b/>
      <sz val="8"/>
      <name val="Calibri"/>
      <family val="2"/>
      <scheme val="minor"/>
    </font>
    <font>
      <sz val="11"/>
      <color theme="0" tint="-0.34998626667073579"/>
      <name val="Calibri Light"/>
      <family val="2"/>
    </font>
    <font>
      <b/>
      <sz val="18"/>
      <color theme="3"/>
      <name val="Cambria"/>
      <family val="2"/>
      <scheme val="major"/>
    </font>
    <font>
      <sz val="11"/>
      <color theme="1"/>
      <name val="Calibri"/>
      <family val="2"/>
      <scheme val="minor"/>
    </font>
    <font>
      <sz val="14"/>
      <name val="Arial"/>
      <family val="2"/>
    </font>
    <font>
      <b/>
      <sz val="12"/>
      <name val="Arial"/>
      <family val="2"/>
    </font>
    <font>
      <sz val="12"/>
      <name val="Arial"/>
      <family val="2"/>
    </font>
    <font>
      <sz val="10"/>
      <color indexed="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name val="Courier New"/>
      <family val="3"/>
    </font>
    <font>
      <i/>
      <sz val="12"/>
      <name val="Arial"/>
      <family val="2"/>
    </font>
    <font>
      <i/>
      <sz val="10"/>
      <name val="Arial"/>
      <family val="2"/>
    </font>
    <font>
      <sz val="20"/>
      <name val="Arial"/>
      <family val="2"/>
    </font>
    <font>
      <sz val="10"/>
      <name val="Times New Roman"/>
      <family val="1"/>
    </font>
    <font>
      <i/>
      <sz val="10"/>
      <name val="Times New Roman"/>
      <family val="1"/>
    </font>
    <font>
      <b/>
      <sz val="18"/>
      <name val="Arial"/>
      <family val="2"/>
    </font>
    <font>
      <sz val="10"/>
      <color indexed="20"/>
      <name val="Arial"/>
      <family val="2"/>
    </font>
    <font>
      <sz val="12"/>
      <name val="Modern"/>
      <family val="3"/>
      <charset val="255"/>
    </font>
    <font>
      <b/>
      <sz val="10"/>
      <color indexed="63"/>
      <name val="Arial"/>
      <family val="2"/>
    </font>
    <font>
      <i/>
      <sz val="10"/>
      <color indexed="23"/>
      <name val="Arial"/>
      <family val="2"/>
    </font>
    <font>
      <b/>
      <sz val="15"/>
      <color indexed="56"/>
      <name val="Arial"/>
      <family val="2"/>
    </font>
    <font>
      <b/>
      <sz val="13"/>
      <color indexed="56"/>
      <name val="Arial"/>
      <family val="2"/>
    </font>
    <font>
      <sz val="8"/>
      <color indexed="8"/>
      <name val="Arial"/>
      <family val="2"/>
    </font>
    <font>
      <sz val="12"/>
      <color indexed="18"/>
      <name val="Arial"/>
      <family val="2"/>
    </font>
    <font>
      <sz val="8"/>
      <color indexed="8"/>
      <name val="Arial Narrow"/>
      <family val="2"/>
    </font>
    <font>
      <sz val="8"/>
      <color indexed="9"/>
      <name val="Arial Narrow"/>
      <family val="2"/>
    </font>
    <font>
      <b/>
      <sz val="8"/>
      <color indexed="52"/>
      <name val="Arial Narrow"/>
      <family val="2"/>
    </font>
    <font>
      <sz val="8"/>
      <color indexed="20"/>
      <name val="Arial Narrow"/>
      <family val="2"/>
    </font>
    <font>
      <b/>
      <sz val="8"/>
      <color indexed="63"/>
      <name val="Arial Narrow"/>
      <family val="2"/>
    </font>
    <font>
      <i/>
      <sz val="8"/>
      <color indexed="23"/>
      <name val="Arial Narrow"/>
      <family val="2"/>
    </font>
    <font>
      <b/>
      <sz val="15"/>
      <color indexed="56"/>
      <name val="Arial Narrow"/>
      <family val="2"/>
    </font>
    <font>
      <b/>
      <sz val="13"/>
      <color indexed="56"/>
      <name val="Arial Narrow"/>
      <family val="2"/>
    </font>
    <font>
      <b/>
      <sz val="11"/>
      <color indexed="56"/>
      <name val="Arial Narrow"/>
      <family val="2"/>
    </font>
    <font>
      <sz val="8"/>
      <color indexed="17"/>
      <name val="Arial"/>
      <family val="2"/>
    </font>
    <font>
      <b/>
      <sz val="8"/>
      <color indexed="9"/>
      <name val="Arial"/>
      <family val="2"/>
    </font>
    <font>
      <sz val="8"/>
      <color indexed="52"/>
      <name val="Arial"/>
      <family val="2"/>
    </font>
    <font>
      <sz val="8"/>
      <color indexed="62"/>
      <name val="Arial"/>
      <family val="2"/>
    </font>
    <font>
      <sz val="8"/>
      <color theme="1"/>
      <name val="Calibri"/>
      <family val="2"/>
      <scheme val="minor"/>
    </font>
    <font>
      <sz val="8"/>
      <color rgb="FFFF0000"/>
      <name val="Arial"/>
      <family val="2"/>
    </font>
    <font>
      <sz val="8"/>
      <color indexed="8"/>
      <name val="Calibri"/>
      <family val="2"/>
    </font>
    <font>
      <b/>
      <sz val="1"/>
      <color indexed="8"/>
      <name val="Courier"/>
      <family val="3"/>
    </font>
    <font>
      <sz val="1"/>
      <color indexed="8"/>
      <name val="Courier"/>
      <family val="3"/>
    </font>
    <font>
      <b/>
      <sz val="8"/>
      <color indexed="9"/>
      <name val="Arial Narrow"/>
      <family val="2"/>
    </font>
    <font>
      <i/>
      <sz val="1"/>
      <color indexed="8"/>
      <name val="Courier"/>
      <family val="3"/>
    </font>
    <font>
      <sz val="8"/>
      <color indexed="17"/>
      <name val="Arial Narrow"/>
      <family val="2"/>
    </font>
    <font>
      <sz val="8"/>
      <color indexed="62"/>
      <name val="Arial Narrow"/>
      <family val="2"/>
    </font>
    <font>
      <b/>
      <sz val="12"/>
      <color indexed="16"/>
      <name val="Arial MT"/>
    </font>
    <font>
      <b/>
      <sz val="10"/>
      <color indexed="16"/>
      <name val="Arial MT"/>
    </font>
    <font>
      <sz val="8"/>
      <color indexed="52"/>
      <name val="Arial Narrow"/>
      <family val="2"/>
    </font>
    <font>
      <b/>
      <sz val="10"/>
      <color indexed="12"/>
      <name val="Arial"/>
      <family val="2"/>
    </font>
    <font>
      <b/>
      <i/>
      <u/>
      <sz val="12"/>
      <color indexed="8"/>
      <name val="Arial MT"/>
    </font>
    <font>
      <i/>
      <sz val="12"/>
      <color indexed="8"/>
      <name val="Arial MT"/>
    </font>
    <font>
      <sz val="8"/>
      <color indexed="10"/>
      <name val="Arial Narrow"/>
      <family val="2"/>
    </font>
    <font>
      <sz val="9"/>
      <color indexed="9"/>
      <name val="Arial Narrow"/>
      <family val="2"/>
    </font>
    <font>
      <b/>
      <sz val="15"/>
      <color theme="3"/>
      <name val="Arial"/>
      <family val="2"/>
    </font>
    <font>
      <b/>
      <sz val="13"/>
      <color theme="3"/>
      <name val="Arial"/>
      <family val="2"/>
    </font>
    <font>
      <b/>
      <sz val="11"/>
      <color theme="3"/>
      <name val="Arial"/>
      <family val="2"/>
    </font>
    <font>
      <sz val="8"/>
      <color rgb="FF006100"/>
      <name val="Arial"/>
      <family val="2"/>
    </font>
    <font>
      <sz val="8"/>
      <color rgb="FF9C0006"/>
      <name val="Arial"/>
      <family val="2"/>
    </font>
    <font>
      <sz val="8"/>
      <color rgb="FF9C6500"/>
      <name val="Arial"/>
      <family val="2"/>
    </font>
    <font>
      <sz val="8"/>
      <color rgb="FF3F3F76"/>
      <name val="Arial"/>
      <family val="2"/>
    </font>
    <font>
      <b/>
      <sz val="8"/>
      <color rgb="FF3F3F3F"/>
      <name val="Arial"/>
      <family val="2"/>
    </font>
    <font>
      <b/>
      <sz val="8"/>
      <color rgb="FFFA7D00"/>
      <name val="Arial"/>
      <family val="2"/>
    </font>
    <font>
      <sz val="8"/>
      <color rgb="FFFA7D00"/>
      <name val="Arial"/>
      <family val="2"/>
    </font>
    <font>
      <i/>
      <sz val="8"/>
      <color rgb="FF7F7F7F"/>
      <name val="Arial"/>
      <family val="2"/>
    </font>
    <font>
      <b/>
      <sz val="8"/>
      <color theme="1"/>
      <name val="Arial"/>
      <family val="2"/>
    </font>
    <font>
      <sz val="8"/>
      <color indexed="9"/>
      <name val="Calibri"/>
      <family val="2"/>
    </font>
    <font>
      <sz val="8"/>
      <color indexed="20"/>
      <name val="Calibri"/>
      <family val="2"/>
    </font>
    <font>
      <b/>
      <sz val="8"/>
      <color indexed="52"/>
      <name val="Calibri"/>
      <family val="2"/>
    </font>
    <font>
      <i/>
      <sz val="8"/>
      <color indexed="23"/>
      <name val="Calibri"/>
      <family val="2"/>
    </font>
    <font>
      <b/>
      <sz val="8"/>
      <color indexed="63"/>
      <name val="Calibri"/>
      <family val="2"/>
    </font>
    <font>
      <sz val="9"/>
      <color indexed="17"/>
      <name val="Arial Unicode MS"/>
      <family val="2"/>
    </font>
    <font>
      <b/>
      <sz val="9"/>
      <color indexed="9"/>
      <name val="Arial Unicode MS"/>
      <family val="2"/>
    </font>
    <font>
      <sz val="9"/>
      <color indexed="52"/>
      <name val="Arial Unicode MS"/>
      <family val="2"/>
    </font>
    <font>
      <b/>
      <sz val="11"/>
      <color indexed="56"/>
      <name val="Arial Unicode MS"/>
      <family val="2"/>
    </font>
    <font>
      <sz val="9"/>
      <color indexed="62"/>
      <name val="Arial Unicode MS"/>
      <family val="2"/>
    </font>
    <font>
      <sz val="9"/>
      <color indexed="10"/>
      <name val="Arial Unicode MS"/>
      <family val="2"/>
    </font>
    <font>
      <sz val="11"/>
      <name val="Calibri"/>
      <family val="2"/>
    </font>
    <font>
      <b/>
      <sz val="14"/>
      <name val="Arial"/>
      <family val="2"/>
    </font>
    <font>
      <sz val="16"/>
      <name val="Arial"/>
      <family val="2"/>
    </font>
    <font>
      <b/>
      <sz val="24"/>
      <name val="Calibri "/>
    </font>
    <font>
      <b/>
      <sz val="16"/>
      <color theme="0"/>
      <name val="Calibri"/>
      <family val="2"/>
    </font>
    <font>
      <b/>
      <sz val="16"/>
      <color theme="1"/>
      <name val="Calibri"/>
      <family val="2"/>
    </font>
    <font>
      <sz val="16"/>
      <color theme="1"/>
      <name val="Calibri"/>
      <family val="2"/>
    </font>
    <font>
      <b/>
      <sz val="16"/>
      <color theme="0"/>
      <name val="Arial"/>
      <family val="2"/>
    </font>
    <font>
      <b/>
      <sz val="14"/>
      <color theme="4"/>
      <name val="Arial"/>
      <family val="2"/>
    </font>
    <font>
      <b/>
      <sz val="16"/>
      <color theme="4"/>
      <name val="Arial"/>
      <family val="2"/>
    </font>
    <font>
      <sz val="11"/>
      <name val="Calibri"/>
      <family val="2"/>
    </font>
    <font>
      <b/>
      <sz val="11"/>
      <color theme="0"/>
      <name val="Calibri"/>
      <family val="2"/>
    </font>
    <font>
      <sz val="11"/>
      <color theme="1"/>
      <name val="Calibri"/>
      <family val="2"/>
    </font>
    <font>
      <sz val="9"/>
      <color theme="1"/>
      <name val="Calibri Light"/>
      <family val="2"/>
    </font>
    <font>
      <sz val="8"/>
      <color theme="0" tint="-0.34998626667073579"/>
      <name val="Arial"/>
      <family val="2"/>
    </font>
    <font>
      <b/>
      <sz val="10"/>
      <color theme="0" tint="-0.34998626667073579"/>
      <name val="Calibri Light"/>
      <family val="2"/>
    </font>
    <font>
      <sz val="10"/>
      <color theme="0" tint="-0.34998626667073579"/>
      <name val="Calibri Light"/>
      <family val="2"/>
    </font>
    <font>
      <b/>
      <sz val="8"/>
      <color theme="0" tint="-0.34998626667073579"/>
      <name val="Arial"/>
      <family val="2"/>
    </font>
    <font>
      <b/>
      <sz val="10"/>
      <color rgb="FFFFFFFF"/>
      <name val="Calibri"/>
      <family val="2"/>
    </font>
    <font>
      <b/>
      <sz val="14"/>
      <name val="Calibri "/>
    </font>
    <font>
      <sz val="14"/>
      <color theme="0"/>
      <name val="Arial"/>
      <family val="2"/>
    </font>
    <font>
      <sz val="11"/>
      <name val="Tahoma"/>
      <family val="2"/>
    </font>
    <font>
      <sz val="11"/>
      <name val="Calibri"/>
      <family val="2"/>
    </font>
    <font>
      <sz val="10"/>
      <name val="Calibri"/>
      <family val="2"/>
    </font>
    <font>
      <b/>
      <sz val="10"/>
      <color theme="1"/>
      <name val="Calibri Light"/>
      <family val="2"/>
    </font>
    <font>
      <sz val="11"/>
      <color theme="1"/>
      <name val="Arial"/>
      <family val="2"/>
    </font>
    <font>
      <i/>
      <sz val="8"/>
      <color theme="1"/>
      <name val="Arial"/>
      <family val="2"/>
    </font>
    <font>
      <sz val="9"/>
      <color theme="1"/>
      <name val="Arial"/>
      <family val="2"/>
    </font>
    <font>
      <sz val="7"/>
      <color theme="1"/>
      <name val="Arial"/>
      <family val="2"/>
    </font>
    <font>
      <b/>
      <sz val="7"/>
      <color theme="1"/>
      <name val="Arial"/>
      <family val="2"/>
    </font>
    <font>
      <sz val="11"/>
      <color theme="1"/>
      <name val="Calibri Light"/>
      <family val="2"/>
    </font>
    <font>
      <sz val="8"/>
      <color theme="1"/>
      <name val="Calibri Light"/>
      <family val="2"/>
    </font>
    <font>
      <sz val="14"/>
      <color theme="1"/>
      <name val="Arial"/>
      <family val="2"/>
    </font>
    <font>
      <b/>
      <i/>
      <sz val="10"/>
      <name val="Calibri Light"/>
      <family val="2"/>
    </font>
    <font>
      <sz val="8"/>
      <color theme="0" tint="-0.34998626667073579"/>
      <name val="Calibri Light"/>
      <family val="2"/>
    </font>
    <font>
      <sz val="6"/>
      <color theme="0" tint="-0.34998626667073579"/>
      <name val="Arial"/>
      <family val="2"/>
    </font>
    <font>
      <sz val="11"/>
      <color theme="0" tint="-0.34998626667073579"/>
      <name val="Arial"/>
      <family val="2"/>
    </font>
    <font>
      <i/>
      <sz val="8"/>
      <color theme="0" tint="-0.34998626667073579"/>
      <name val="Arial"/>
      <family val="2"/>
    </font>
    <font>
      <b/>
      <sz val="6"/>
      <color theme="0" tint="-0.34998626667073579"/>
      <name val="Arial"/>
      <family val="2"/>
    </font>
    <font>
      <sz val="7"/>
      <color theme="0" tint="-0.34998626667073579"/>
      <name val="Arial"/>
      <family val="2"/>
    </font>
    <font>
      <b/>
      <sz val="11"/>
      <color theme="0" tint="-0.34998626667073579"/>
      <name val="Arial"/>
      <family val="2"/>
    </font>
    <font>
      <b/>
      <sz val="9"/>
      <color theme="0" tint="-0.34998626667073579"/>
      <name val="Calibri"/>
      <family val="2"/>
      <scheme val="minor"/>
    </font>
    <font>
      <b/>
      <sz val="10"/>
      <color theme="0" tint="-0.34998626667073579"/>
      <name val="Calibri"/>
      <family val="2"/>
      <scheme val="minor"/>
    </font>
    <font>
      <sz val="9"/>
      <color theme="0" tint="-0.34998626667073579"/>
      <name val="Calibri Light"/>
      <family val="2"/>
    </font>
    <font>
      <b/>
      <sz val="9"/>
      <color theme="0" tint="-0.34998626667073579"/>
      <name val="Calibri Light"/>
      <family val="2"/>
    </font>
    <font>
      <sz val="8"/>
      <color theme="0" tint="-0.34998626667073579"/>
      <name val="Helvetica"/>
      <family val="2"/>
    </font>
    <font>
      <sz val="10"/>
      <color theme="0" tint="-0.34998626667073579"/>
      <name val="Arial"/>
      <family val="2"/>
    </font>
    <font>
      <b/>
      <sz val="10"/>
      <color theme="0" tint="-0.34998626667073579"/>
      <name val="Arial"/>
      <family val="2"/>
    </font>
    <font>
      <sz val="8.5"/>
      <color theme="0" tint="-0.34998626667073579"/>
      <name val="Tahoma"/>
      <family val="2"/>
    </font>
    <font>
      <b/>
      <sz val="9"/>
      <color theme="1"/>
      <name val="Arial"/>
      <family val="2"/>
    </font>
    <font>
      <b/>
      <sz val="16"/>
      <color theme="0"/>
      <name val="Calibri"/>
      <family val="2"/>
      <scheme val="minor"/>
    </font>
    <font>
      <b/>
      <sz val="9"/>
      <color theme="0"/>
      <name val="Arial"/>
      <family val="2"/>
    </font>
    <font>
      <b/>
      <sz val="17"/>
      <color theme="0"/>
      <name val="Calibri"/>
      <family val="2"/>
      <scheme val="minor"/>
    </font>
    <font>
      <b/>
      <sz val="10.5"/>
      <color theme="0"/>
      <name val="Calibri"/>
      <family val="2"/>
    </font>
    <font>
      <b/>
      <sz val="10.5"/>
      <color theme="0"/>
      <name val="Calibri"/>
      <family val="2"/>
      <scheme val="minor"/>
    </font>
    <font>
      <b/>
      <sz val="12"/>
      <color theme="0"/>
      <name val="Calibri"/>
      <family val="2"/>
    </font>
    <font>
      <b/>
      <sz val="10.5"/>
      <name val="Calibri"/>
      <family val="2"/>
      <scheme val="minor"/>
    </font>
    <font>
      <b/>
      <sz val="14"/>
      <color rgb="FFFFFFFF"/>
      <name val="Calibri"/>
      <family val="2"/>
    </font>
    <font>
      <b/>
      <sz val="16"/>
      <color rgb="FFFFFFFF"/>
      <name val="Calibri"/>
      <family val="2"/>
    </font>
    <font>
      <b/>
      <sz val="16"/>
      <name val="Arial"/>
      <family val="2"/>
    </font>
    <font>
      <b/>
      <sz val="12"/>
      <color theme="1"/>
      <name val="Calibri"/>
      <family val="2"/>
    </font>
    <font>
      <sz val="12"/>
      <color theme="1"/>
      <name val="Calibri"/>
      <family val="2"/>
    </font>
    <font>
      <b/>
      <sz val="12"/>
      <name val="Calibri"/>
      <family val="2"/>
    </font>
    <font>
      <b/>
      <sz val="10"/>
      <color theme="0"/>
      <name val="Calibri"/>
      <family val="2"/>
    </font>
    <font>
      <b/>
      <sz val="12"/>
      <name val="Calibri "/>
    </font>
    <font>
      <b/>
      <sz val="16"/>
      <name val="Calibri"/>
      <family val="2"/>
    </font>
    <font>
      <b/>
      <sz val="9.5"/>
      <color theme="0"/>
      <name val="Calibri"/>
      <family val="2"/>
      <scheme val="minor"/>
    </font>
    <font>
      <sz val="9.5"/>
      <color theme="0"/>
      <name val="Calibri Light"/>
      <family val="2"/>
    </font>
    <font>
      <b/>
      <sz val="9.5"/>
      <color theme="0"/>
      <name val="Calibri"/>
      <family val="2"/>
    </font>
    <font>
      <sz val="11"/>
      <color theme="0"/>
      <name val="Calibri"/>
      <family val="2"/>
    </font>
    <font>
      <sz val="14"/>
      <name val="Calibri"/>
      <family val="2"/>
    </font>
    <font>
      <b/>
      <sz val="14"/>
      <color theme="0"/>
      <name val="Calibri"/>
      <family val="2"/>
    </font>
    <font>
      <sz val="14"/>
      <color theme="0"/>
      <name val="Calibri"/>
      <family val="2"/>
    </font>
    <font>
      <b/>
      <sz val="18"/>
      <color theme="0"/>
      <name val="Calibri"/>
      <family val="2"/>
    </font>
    <font>
      <sz val="16"/>
      <color theme="0"/>
      <name val="Calibri"/>
      <family val="2"/>
    </font>
    <font>
      <b/>
      <sz val="18"/>
      <color theme="1"/>
      <name val="Calibri"/>
      <family val="2"/>
    </font>
    <font>
      <b/>
      <sz val="13"/>
      <color theme="0"/>
      <name val="Calibri"/>
      <family val="2"/>
      <scheme val="minor"/>
    </font>
    <font>
      <sz val="8"/>
      <color theme="0"/>
      <name val="Calibri"/>
      <family val="2"/>
      <scheme val="minor"/>
    </font>
    <font>
      <sz val="12"/>
      <color theme="0"/>
      <name val="Calibri"/>
      <family val="2"/>
      <scheme val="minor"/>
    </font>
    <font>
      <b/>
      <sz val="15"/>
      <color rgb="FFFFFFFF"/>
      <name val="Calibri"/>
      <family val="2"/>
    </font>
    <font>
      <sz val="18"/>
      <name val="Arial"/>
      <family val="2"/>
    </font>
    <font>
      <sz val="12"/>
      <color theme="0" tint="-0.34998626667073579"/>
      <name val="Calibri Light"/>
      <family val="2"/>
    </font>
    <font>
      <b/>
      <sz val="12"/>
      <color theme="0" tint="-0.34998626667073579"/>
      <name val="Calibri Light"/>
      <family val="2"/>
    </font>
    <font>
      <b/>
      <sz val="9"/>
      <color theme="0" tint="-0.34998626667073579"/>
      <name val="Arial"/>
      <family val="2"/>
    </font>
    <font>
      <b/>
      <sz val="10"/>
      <name val="Calibri "/>
    </font>
    <font>
      <sz val="10"/>
      <color theme="0"/>
      <name val="Arial"/>
      <family val="2"/>
    </font>
    <font>
      <b/>
      <sz val="10"/>
      <color theme="0" tint="-0.34998626667073579"/>
      <name val="Tahoma"/>
      <family val="2"/>
    </font>
    <font>
      <b/>
      <sz val="8.5"/>
      <color theme="0" tint="-0.34998626667073579"/>
      <name val="Tahoma"/>
      <family val="2"/>
    </font>
    <font>
      <sz val="8"/>
      <color theme="0" tint="-0.34998626667073579"/>
      <name val="Arial Narrow"/>
      <family val="2"/>
    </font>
    <font>
      <sz val="9"/>
      <color theme="0" tint="-0.34998626667073579"/>
      <name val="Tahoma"/>
      <family val="2"/>
    </font>
    <font>
      <b/>
      <sz val="10"/>
      <color theme="0" tint="-0.34998626667073579"/>
      <name val="TradeGothic"/>
    </font>
    <font>
      <sz val="10"/>
      <color theme="0" tint="-0.34998626667073579"/>
      <name val="TradeGothic"/>
    </font>
    <font>
      <sz val="5"/>
      <color theme="0" tint="-0.34998626667073579"/>
      <name val="Arial"/>
      <family val="2"/>
    </font>
    <font>
      <sz val="7"/>
      <color theme="0" tint="-0.34998626667073579"/>
      <name val="Calibri Light"/>
      <family val="2"/>
    </font>
    <font>
      <sz val="10"/>
      <color theme="1"/>
      <name val="Arial"/>
      <family val="2"/>
    </font>
    <font>
      <b/>
      <sz val="10"/>
      <color theme="1"/>
      <name val="Arial"/>
      <family val="2"/>
    </font>
    <font>
      <sz val="6"/>
      <color theme="1"/>
      <name val="Arial"/>
      <family val="2"/>
    </font>
    <font>
      <b/>
      <sz val="6"/>
      <color theme="1"/>
      <name val="Arial"/>
      <family val="2"/>
    </font>
    <font>
      <sz val="5"/>
      <color theme="1"/>
      <name val="Arial"/>
      <family val="2"/>
    </font>
    <font>
      <b/>
      <sz val="5"/>
      <color theme="1"/>
      <name val="Calibri Light"/>
      <family val="2"/>
    </font>
    <font>
      <sz val="5"/>
      <color theme="1"/>
      <name val="Calibri Light"/>
      <family val="2"/>
    </font>
    <font>
      <b/>
      <sz val="5"/>
      <color theme="1"/>
      <name val="Arial"/>
      <family val="2"/>
    </font>
    <font>
      <b/>
      <sz val="8"/>
      <color theme="0" tint="-0.34998626667073579"/>
      <name val="Helvetica"/>
    </font>
    <font>
      <sz val="14"/>
      <color theme="1"/>
      <name val="Calibri"/>
      <family val="2"/>
    </font>
    <font>
      <b/>
      <sz val="14"/>
      <color theme="1"/>
      <name val="Calibri"/>
      <family val="2"/>
    </font>
    <font>
      <b/>
      <sz val="11"/>
      <color theme="1"/>
      <name val="Calibri"/>
      <family val="2"/>
    </font>
    <font>
      <b/>
      <sz val="8"/>
      <color theme="0" tint="-0.34998626667073579"/>
      <name val="Calibri Light"/>
      <family val="2"/>
    </font>
    <font>
      <sz val="6"/>
      <color theme="0" tint="-0.34998626667073579"/>
      <name val="Calibri Light"/>
      <family val="2"/>
    </font>
    <font>
      <b/>
      <sz val="6"/>
      <color theme="0" tint="-0.34998626667073579"/>
      <name val="Calibri Light"/>
      <family val="2"/>
    </font>
    <font>
      <b/>
      <sz val="6"/>
      <color theme="1"/>
      <name val="Calibri Light"/>
      <family val="2"/>
    </font>
    <font>
      <sz val="6"/>
      <color theme="1"/>
      <name val="Calibri Light"/>
      <family val="2"/>
    </font>
    <font>
      <sz val="11"/>
      <color rgb="FFFF0000"/>
      <name val="Arial"/>
      <family val="2"/>
    </font>
    <font>
      <sz val="7"/>
      <color rgb="FFFF0000"/>
      <name val="Arial"/>
      <family val="2"/>
    </font>
  </fonts>
  <fills count="94">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9"/>
      </patternFill>
    </fill>
    <fill>
      <patternFill patternType="solid">
        <fgColor indexed="26"/>
      </patternFill>
    </fill>
    <fill>
      <patternFill patternType="solid">
        <fgColor indexed="44"/>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9"/>
      </patternFill>
    </fill>
    <fill>
      <patternFill patternType="solid">
        <fgColor indexed="55"/>
      </patternFill>
    </fill>
    <fill>
      <patternFill patternType="solid">
        <fgColor indexed="54"/>
      </patternFill>
    </fill>
    <fill>
      <patternFill patternType="solid">
        <fgColor indexed="56"/>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theme="4" tint="-0.249977111117893"/>
      </patternFill>
    </fill>
    <fill>
      <patternFill patternType="solid">
        <fgColor indexed="6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11"/>
        <bgColor indexed="64"/>
      </patternFill>
    </fill>
    <fill>
      <patternFill patternType="solid">
        <fgColor indexed="27"/>
        <bgColor indexed="64"/>
      </patternFill>
    </fill>
    <fill>
      <patternFill patternType="solid">
        <fgColor indexed="31"/>
        <bgColor indexed="64"/>
      </patternFill>
    </fill>
    <fill>
      <patternFill patternType="solid">
        <fgColor indexed="46"/>
        <bgColor indexed="64"/>
      </patternFill>
    </fill>
    <fill>
      <patternFill patternType="solid">
        <fgColor indexed="50"/>
        <bgColor indexed="64"/>
      </patternFill>
    </fill>
    <fill>
      <patternFill patternType="solid">
        <fgColor indexed="26"/>
        <bgColor indexed="64"/>
      </patternFill>
    </fill>
    <fill>
      <patternFill patternType="solid">
        <fgColor indexed="52"/>
        <bgColor indexed="64"/>
      </patternFill>
    </fill>
    <fill>
      <patternFill patternType="gray0625">
        <fgColor indexed="9"/>
        <bgColor indexed="9"/>
      </patternFill>
    </fill>
    <fill>
      <patternFill patternType="gray0625">
        <fgColor indexed="9"/>
        <bgColor indexed="22"/>
      </patternFill>
    </fill>
    <fill>
      <patternFill patternType="solid">
        <fgColor indexed="22"/>
        <bgColor indexed="8"/>
      </patternFill>
    </fill>
    <fill>
      <patternFill patternType="solid">
        <fgColor theme="3" tint="0.79998168889431442"/>
        <bgColor indexed="64"/>
      </patternFill>
    </fill>
    <fill>
      <patternFill patternType="solid">
        <fgColor theme="4"/>
        <bgColor theme="4"/>
      </patternFill>
    </fill>
    <fill>
      <patternFill patternType="solid">
        <fgColor theme="1"/>
        <bgColor indexed="64"/>
      </patternFill>
    </fill>
    <fill>
      <patternFill patternType="solid">
        <fgColor theme="0"/>
        <bgColor theme="4" tint="-0.249977111117893"/>
      </patternFill>
    </fill>
    <fill>
      <patternFill patternType="solid">
        <fgColor theme="8" tint="0.39997558519241921"/>
        <bgColor indexed="64"/>
      </patternFill>
    </fill>
    <fill>
      <patternFill patternType="solid">
        <fgColor rgb="FFEBF6F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tint="0.39997558519241921"/>
        <bgColor theme="4" tint="0.39997558519241921"/>
      </patternFill>
    </fill>
  </fills>
  <borders count="219">
    <border>
      <left/>
      <right/>
      <top/>
      <bottom/>
      <diagonal/>
    </border>
    <border>
      <left/>
      <right/>
      <top style="thin">
        <color theme="0" tint="-0.24994659260841701"/>
      </top>
      <bottom/>
      <diagonal/>
    </border>
    <border>
      <left/>
      <right/>
      <top/>
      <bottom style="hair">
        <color indexed="64"/>
      </bottom>
      <diagonal/>
    </border>
    <border>
      <left/>
      <right/>
      <top style="hair">
        <color indexed="64"/>
      </top>
      <bottom style="hair">
        <color indexed="64"/>
      </bottom>
      <diagonal/>
    </border>
    <border>
      <left/>
      <right/>
      <top style="hair">
        <color rgb="FF66CCFF"/>
      </top>
      <bottom/>
      <diagonal/>
    </border>
    <border>
      <left style="hair">
        <color rgb="FF66CCFF"/>
      </left>
      <right/>
      <top style="hair">
        <color rgb="FF66CCFF"/>
      </top>
      <bottom/>
      <diagonal/>
    </border>
    <border>
      <left style="hair">
        <color rgb="FF66CCFF"/>
      </left>
      <right/>
      <top/>
      <bottom/>
      <diagonal/>
    </border>
    <border>
      <left/>
      <right/>
      <top/>
      <bottom style="hair">
        <color rgb="FF66CCFF"/>
      </bottom>
      <diagonal/>
    </border>
    <border>
      <left style="hair">
        <color rgb="FF66CCFF"/>
      </left>
      <right/>
      <top/>
      <bottom style="hair">
        <color rgb="FF66CCFF"/>
      </bottom>
      <diagonal/>
    </border>
    <border>
      <left/>
      <right/>
      <top style="thin">
        <color rgb="FF66CCFF"/>
      </top>
      <bottom style="thin">
        <color rgb="FF66CCFF"/>
      </bottom>
      <diagonal/>
    </border>
    <border>
      <left style="hair">
        <color rgb="FF66CCFF"/>
      </left>
      <right/>
      <top style="thin">
        <color rgb="FF66CCFF"/>
      </top>
      <bottom style="thin">
        <color rgb="FF66CCFF"/>
      </bottom>
      <diagonal/>
    </border>
    <border>
      <left/>
      <right/>
      <top style="thin">
        <color rgb="FF66CCFF"/>
      </top>
      <bottom/>
      <diagonal/>
    </border>
    <border>
      <left style="hair">
        <color rgb="FF66CCFF"/>
      </left>
      <right/>
      <top style="thin">
        <color rgb="FF66CCFF"/>
      </top>
      <bottom/>
      <diagonal/>
    </border>
    <border>
      <left/>
      <right style="hair">
        <color rgb="FF66CCFF"/>
      </right>
      <top/>
      <bottom style="thin">
        <color rgb="FF66CCFF"/>
      </bottom>
      <diagonal/>
    </border>
    <border>
      <left style="hair">
        <color rgb="FF66CCFF"/>
      </left>
      <right/>
      <top/>
      <bottom style="thin">
        <color rgb="FF66CCFF"/>
      </bottom>
      <diagonal/>
    </border>
    <border>
      <left/>
      <right/>
      <top/>
      <bottom style="thin">
        <color rgb="FF66CCFF"/>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hair">
        <color indexed="64"/>
      </top>
      <bottom/>
      <diagonal/>
    </border>
    <border>
      <left style="hair">
        <color rgb="FF66CCFF"/>
      </left>
      <right style="hair">
        <color rgb="FF66CCFF"/>
      </right>
      <top/>
      <bottom style="hair">
        <color rgb="FF66CCFF"/>
      </bottom>
      <diagonal/>
    </border>
    <border>
      <left style="hair">
        <color rgb="FF66CCFF"/>
      </left>
      <right style="hair">
        <color rgb="FF66CCFF"/>
      </right>
      <top/>
      <bottom/>
      <diagonal/>
    </border>
    <border>
      <left style="hair">
        <color rgb="FF66CCFF"/>
      </left>
      <right style="hair">
        <color rgb="FF66CCFF"/>
      </right>
      <top style="hair">
        <color rgb="FF66CCFF"/>
      </top>
      <bottom/>
      <diagonal/>
    </border>
    <border>
      <left style="double">
        <color rgb="FF66CCFF"/>
      </left>
      <right/>
      <top style="hair">
        <color rgb="FF66CCFF"/>
      </top>
      <bottom/>
      <diagonal/>
    </border>
    <border>
      <left/>
      <right style="double">
        <color rgb="FF66CCFF"/>
      </right>
      <top style="hair">
        <color rgb="FF66CCFF"/>
      </top>
      <bottom/>
      <diagonal/>
    </border>
    <border>
      <left style="double">
        <color rgb="FF66CCFF"/>
      </left>
      <right/>
      <top/>
      <bottom/>
      <diagonal/>
    </border>
    <border>
      <left/>
      <right style="double">
        <color rgb="FF66CCFF"/>
      </right>
      <top/>
      <bottom/>
      <diagonal/>
    </border>
    <border>
      <left style="double">
        <color rgb="FF66CCFF"/>
      </left>
      <right/>
      <top/>
      <bottom style="hair">
        <color rgb="FF66CCFF"/>
      </bottom>
      <diagonal/>
    </border>
    <border>
      <left/>
      <right style="double">
        <color rgb="FF66CCFF"/>
      </right>
      <top/>
      <bottom style="hair">
        <color rgb="FF66CCFF"/>
      </bottom>
      <diagonal/>
    </border>
    <border>
      <left style="double">
        <color rgb="FF66CCFF"/>
      </left>
      <right/>
      <top style="thin">
        <color rgb="FF66CCFF"/>
      </top>
      <bottom style="thin">
        <color rgb="FF66CCFF"/>
      </bottom>
      <diagonal/>
    </border>
    <border>
      <left/>
      <right style="double">
        <color rgb="FF66CCFF"/>
      </right>
      <top style="thin">
        <color rgb="FF66CCFF"/>
      </top>
      <bottom style="thin">
        <color rgb="FF66CCFF"/>
      </bottom>
      <diagonal/>
    </border>
    <border>
      <left/>
      <right/>
      <top style="thin">
        <color theme="4" tint="0.79998168889431442"/>
      </top>
      <bottom/>
      <diagonal/>
    </border>
    <border>
      <left/>
      <right style="hair">
        <color theme="8" tint="0.59996337778862885"/>
      </right>
      <top style="thin">
        <color theme="4" tint="0.79998168889431442"/>
      </top>
      <bottom style="thin">
        <color theme="4" tint="0.79998168889431442"/>
      </bottom>
      <diagonal/>
    </border>
    <border>
      <left style="hair">
        <color theme="8" tint="0.59996337778862885"/>
      </left>
      <right style="hair">
        <color theme="8" tint="0.59996337778862885"/>
      </right>
      <top style="thin">
        <color theme="4" tint="0.79998168889431442"/>
      </top>
      <bottom style="thin">
        <color theme="4" tint="0.79998168889431442"/>
      </bottom>
      <diagonal/>
    </border>
    <border>
      <left style="hair">
        <color theme="8" tint="0.59996337778862885"/>
      </left>
      <right/>
      <top style="thin">
        <color theme="4" tint="0.79998168889431442"/>
      </top>
      <bottom style="thin">
        <color theme="4" tint="0.79998168889431442"/>
      </bottom>
      <diagonal/>
    </border>
    <border>
      <left/>
      <right/>
      <top/>
      <bottom style="thin">
        <color theme="4" tint="0.79998168889431442"/>
      </bottom>
      <diagonal/>
    </border>
    <border>
      <left style="hair">
        <color theme="8" tint="0.59996337778862885"/>
      </left>
      <right style="hair">
        <color theme="8" tint="0.59996337778862885"/>
      </right>
      <top/>
      <bottom style="thin">
        <color theme="4" tint="0.59999389629810485"/>
      </bottom>
      <diagonal/>
    </border>
    <border>
      <left style="hair">
        <color theme="8" tint="0.59996337778862885"/>
      </left>
      <right/>
      <top style="hair">
        <color theme="8" tint="0.59996337778862885"/>
      </top>
      <bottom style="hair">
        <color theme="8" tint="0.59996337778862885"/>
      </bottom>
      <diagonal/>
    </border>
    <border>
      <left/>
      <right/>
      <top style="hair">
        <color theme="8" tint="0.59996337778862885"/>
      </top>
      <bottom style="hair">
        <color theme="8" tint="0.59996337778862885"/>
      </bottom>
      <diagonal/>
    </border>
    <border>
      <left/>
      <right style="hair">
        <color theme="8" tint="0.59996337778862885"/>
      </right>
      <top style="hair">
        <color theme="8" tint="0.59996337778862885"/>
      </top>
      <bottom style="hair">
        <color theme="8" tint="0.59996337778862885"/>
      </bottom>
      <diagonal/>
    </border>
    <border>
      <left/>
      <right style="hair">
        <color theme="8" tint="0.59996337778862885"/>
      </right>
      <top/>
      <bottom/>
      <diagonal/>
    </border>
    <border>
      <left/>
      <right style="hair">
        <color theme="8" tint="0.59996337778862885"/>
      </right>
      <top/>
      <bottom style="thin">
        <color theme="4" tint="0.79998168889431442"/>
      </bottom>
      <diagonal/>
    </border>
    <border>
      <left style="hair">
        <color rgb="FF66CCFF"/>
      </left>
      <right/>
      <top style="hair">
        <color rgb="FF66CCFF"/>
      </top>
      <bottom style="hair">
        <color rgb="FF66CCFF"/>
      </bottom>
      <diagonal/>
    </border>
    <border>
      <left/>
      <right/>
      <top style="hair">
        <color rgb="FF66CCFF"/>
      </top>
      <bottom style="hair">
        <color rgb="FF66CCFF"/>
      </bottom>
      <diagonal/>
    </border>
    <border>
      <left style="hair">
        <color rgb="FF66CCFF"/>
      </left>
      <right style="hair">
        <color rgb="FF66CCFF"/>
      </right>
      <top style="hair">
        <color rgb="FF66CCFF"/>
      </top>
      <bottom style="hair">
        <color rgb="FF66CCFF"/>
      </bottom>
      <diagonal/>
    </border>
    <border>
      <left/>
      <right/>
      <top style="medium">
        <color indexed="64"/>
      </top>
      <bottom/>
      <diagonal/>
    </border>
    <border>
      <left style="thin">
        <color theme="3" tint="0.39994506668294322"/>
      </left>
      <right/>
      <top/>
      <bottom style="hair">
        <color theme="3" tint="0.39991454817346722"/>
      </bottom>
      <diagonal/>
    </border>
    <border>
      <left/>
      <right style="dashed">
        <color theme="3" tint="0.39991454817346722"/>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style="thin">
        <color theme="3" tint="0.39994506668294322"/>
      </left>
      <right/>
      <top style="hair">
        <color theme="3" tint="0.39991454817346722"/>
      </top>
      <bottom style="hair">
        <color theme="3" tint="0.39991454817346722"/>
      </bottom>
      <diagonal/>
    </border>
    <border>
      <left/>
      <right style="dashed">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style="thin">
        <color theme="3" tint="0.39994506668294322"/>
      </left>
      <right/>
      <top style="hair">
        <color theme="3" tint="0.39991454817346722"/>
      </top>
      <bottom style="thin">
        <color theme="3" tint="0.39994506668294322"/>
      </bottom>
      <diagonal/>
    </border>
    <border>
      <left/>
      <right style="dashed">
        <color theme="3" tint="0.39991454817346722"/>
      </right>
      <top style="hair">
        <color theme="3" tint="0.39991454817346722"/>
      </top>
      <bottom style="thin">
        <color theme="3" tint="0.39994506668294322"/>
      </bottom>
      <diagonal/>
    </border>
    <border>
      <left style="hair">
        <color theme="3" tint="0.39988402966399123"/>
      </left>
      <right style="hair">
        <color theme="3" tint="0.39988402966399123"/>
      </right>
      <top style="hair">
        <color theme="3" tint="0.39988402966399123"/>
      </top>
      <bottom style="thin">
        <color theme="3" tint="0.399945066682943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style="thin">
        <color theme="3" tint="0.39994506668294322"/>
      </top>
      <bottom style="thin">
        <color theme="3" tint="0.39991454817346722"/>
      </bottom>
      <diagonal/>
    </border>
    <border>
      <left/>
      <right style="hair">
        <color rgb="FFCCECFF"/>
      </right>
      <top style="thin">
        <color theme="3" tint="0.39994506668294322"/>
      </top>
      <bottom style="thin">
        <color theme="3" tint="0.39991454817346722"/>
      </bottom>
      <diagonal/>
    </border>
    <border>
      <left style="hair">
        <color theme="3" tint="0.39988402966399123"/>
      </left>
      <right style="thin">
        <color theme="3" tint="0.39991454817346722"/>
      </right>
      <top/>
      <bottom style="hair">
        <color theme="3" tint="0.39988402966399123"/>
      </bottom>
      <diagonal/>
    </border>
    <border>
      <left style="thin">
        <color theme="3" tint="0.39994506668294322"/>
      </left>
      <right/>
      <top style="thin">
        <color theme="3" tint="0.39991454817346722"/>
      </top>
      <bottom style="hair">
        <color theme="3" tint="0.39991454817346722"/>
      </bottom>
      <diagonal/>
    </border>
    <border>
      <left style="thin">
        <color theme="3" tint="0.39994506668294322"/>
      </left>
      <right/>
      <top style="hair">
        <color theme="3" tint="0.39991454817346722"/>
      </top>
      <bottom/>
      <diagonal/>
    </border>
    <border>
      <left style="hair">
        <color theme="3" tint="0.39988402966399123"/>
      </left>
      <right style="hair">
        <color theme="3" tint="0.39988402966399123"/>
      </right>
      <top style="hair">
        <color theme="3" tint="0.39988402966399123"/>
      </top>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indexed="64"/>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left>
      <right style="thin">
        <color theme="4"/>
      </right>
      <top style="thin">
        <color theme="4"/>
      </top>
      <bottom/>
      <diagonal/>
    </border>
    <border>
      <left style="thin">
        <color theme="0" tint="-4.9989318521683403E-2"/>
      </left>
      <right/>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left>
      <right style="thin">
        <color theme="4"/>
      </right>
      <top style="hair">
        <color theme="4"/>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hair">
        <color rgb="FF66CCFF"/>
      </right>
      <top/>
      <bottom style="hair">
        <color rgb="FF66CCFF"/>
      </bottom>
      <diagonal/>
    </border>
    <border>
      <left/>
      <right style="hair">
        <color rgb="FF66CCFF"/>
      </right>
      <top/>
      <bottom/>
      <diagonal/>
    </border>
    <border>
      <left style="double">
        <color rgb="FF66CCFF"/>
      </left>
      <right/>
      <top style="thin">
        <color rgb="FF66CCFF"/>
      </top>
      <bottom/>
      <diagonal/>
    </border>
    <border>
      <left style="thin">
        <color theme="0" tint="-0.14996795556505021"/>
      </left>
      <right/>
      <top style="thin">
        <color theme="0" tint="-0.14996795556505021"/>
      </top>
      <bottom style="thin">
        <color theme="0" tint="-0.14996795556505021"/>
      </bottom>
      <diagonal/>
    </border>
    <border>
      <left style="double">
        <color rgb="FF00B0F0"/>
      </left>
      <right/>
      <top/>
      <bottom style="hair">
        <color rgb="FF66CCFF"/>
      </bottom>
      <diagonal/>
    </border>
    <border>
      <left/>
      <right style="double">
        <color rgb="FF00B0F0"/>
      </right>
      <top/>
      <bottom style="hair">
        <color rgb="FF66CCFF"/>
      </bottom>
      <diagonal/>
    </border>
    <border>
      <left style="double">
        <color rgb="FF00B0F0"/>
      </left>
      <right/>
      <top/>
      <bottom/>
      <diagonal/>
    </border>
    <border>
      <left/>
      <right style="double">
        <color rgb="FF00B0F0"/>
      </right>
      <top/>
      <bottom/>
      <diagonal/>
    </border>
    <border>
      <left style="double">
        <color rgb="FF00B0F0"/>
      </left>
      <right/>
      <top style="thin">
        <color rgb="FF66CCFF"/>
      </top>
      <bottom style="thin">
        <color rgb="FF66CCFF"/>
      </bottom>
      <diagonal/>
    </border>
    <border>
      <left/>
      <right style="double">
        <color rgb="FF00B0F0"/>
      </right>
      <top style="thin">
        <color rgb="FF66CCFF"/>
      </top>
      <bottom style="thin">
        <color rgb="FF66CCFF"/>
      </bottom>
      <diagonal/>
    </border>
    <border>
      <left style="double">
        <color rgb="FF00B0F0"/>
      </left>
      <right/>
      <top style="hair">
        <color rgb="FF66CCFF"/>
      </top>
      <bottom/>
      <diagonal/>
    </border>
    <border>
      <left/>
      <right style="double">
        <color rgb="FF00B0F0"/>
      </right>
      <top style="hair">
        <color rgb="FF66CCFF"/>
      </top>
      <bottom/>
      <diagonal/>
    </border>
    <border>
      <left/>
      <right style="double">
        <color rgb="FF00B0F0"/>
      </right>
      <top/>
      <bottom style="thin">
        <color rgb="FF66CCFF"/>
      </bottom>
      <diagonal/>
    </border>
    <border>
      <left/>
      <right style="double">
        <color rgb="FF00B0F0"/>
      </right>
      <top style="thin">
        <color rgb="FF66CCFF"/>
      </top>
      <bottom/>
      <diagonal/>
    </border>
    <border>
      <left style="double">
        <color rgb="FF00B0F0"/>
      </left>
      <right style="hair">
        <color rgb="FF66CCFF"/>
      </right>
      <top style="hair">
        <color rgb="FF66CCFF"/>
      </top>
      <bottom style="hair">
        <color rgb="FF66CCFF"/>
      </bottom>
      <diagonal/>
    </border>
    <border>
      <left style="hair">
        <color rgb="FF66CCFF"/>
      </left>
      <right style="double">
        <color rgb="FF00B0F0"/>
      </right>
      <top/>
      <bottom style="hair">
        <color rgb="FF66CCFF"/>
      </bottom>
      <diagonal/>
    </border>
    <border>
      <left style="double">
        <color rgb="FF00B0F0"/>
      </left>
      <right style="hair">
        <color rgb="FF66CCFF"/>
      </right>
      <top style="hair">
        <color rgb="FF66CCFF"/>
      </top>
      <bottom/>
      <diagonal/>
    </border>
    <border>
      <left style="hair">
        <color rgb="FF66CCFF"/>
      </left>
      <right style="double">
        <color rgb="FF00B0F0"/>
      </right>
      <top style="hair">
        <color rgb="FF66CCFF"/>
      </top>
      <bottom/>
      <diagonal/>
    </border>
    <border>
      <left style="hair">
        <color rgb="FF66CCFF"/>
      </left>
      <right style="double">
        <color rgb="FF00B0F0"/>
      </right>
      <top/>
      <bottom/>
      <diagonal/>
    </border>
    <border>
      <left style="double">
        <color rgb="FF66CCFF"/>
      </left>
      <right style="hair">
        <color rgb="FF66CCFF"/>
      </right>
      <top style="hair">
        <color rgb="FF66CCFF"/>
      </top>
      <bottom style="hair">
        <color rgb="FF66CCFF"/>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double">
        <color rgb="FF66CCFF"/>
      </right>
      <top style="thin">
        <color rgb="FF66CCFF"/>
      </top>
      <bottom/>
      <diagonal/>
    </border>
    <border>
      <left/>
      <right style="double">
        <color rgb="FF66CCFF"/>
      </right>
      <top/>
      <bottom style="thin">
        <color rgb="FF66CCFF"/>
      </bottom>
      <diagonal/>
    </border>
    <border>
      <left style="double">
        <color rgb="FF66CCFF"/>
      </left>
      <right/>
      <top/>
      <bottom style="thin">
        <color rgb="FF66CCFF"/>
      </bottom>
      <diagonal/>
    </border>
    <border>
      <left style="thin">
        <color theme="0" tint="-0.34998626667073579"/>
      </left>
      <right/>
      <top style="thin">
        <color theme="0"/>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ouble">
        <color rgb="FF66FFFF"/>
      </left>
      <right style="thin">
        <color theme="0" tint="-0.34998626667073579"/>
      </right>
      <top style="thin">
        <color theme="0"/>
      </top>
      <bottom style="thin">
        <color theme="0" tint="-0.34998626667073579"/>
      </bottom>
      <diagonal/>
    </border>
    <border>
      <left style="thin">
        <color theme="0" tint="-0.34998626667073579"/>
      </left>
      <right style="double">
        <color rgb="FF66FFFF"/>
      </right>
      <top style="thin">
        <color theme="0"/>
      </top>
      <bottom style="thin">
        <color theme="0" tint="-0.34998626667073579"/>
      </bottom>
      <diagonal/>
    </border>
    <border>
      <left style="double">
        <color rgb="FF66FFFF"/>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rgb="FF66FFFF"/>
      </right>
      <top style="thin">
        <color theme="0" tint="-0.34998626667073579"/>
      </top>
      <bottom style="thin">
        <color theme="0" tint="-0.34998626667073579"/>
      </bottom>
      <diagonal/>
    </border>
    <border>
      <left/>
      <right style="hair">
        <color rgb="FF66CCFF"/>
      </right>
      <top style="hair">
        <color rgb="FF66CCFF"/>
      </top>
      <bottom/>
      <diagonal/>
    </border>
    <border>
      <left style="hair">
        <color theme="4"/>
      </left>
      <right style="hair">
        <color theme="4"/>
      </right>
      <top/>
      <bottom/>
      <diagonal/>
    </border>
    <border>
      <left/>
      <right/>
      <top style="hair">
        <color theme="8" tint="0.59996337778862885"/>
      </top>
      <bottom/>
      <diagonal/>
    </border>
    <border>
      <left style="thin">
        <color theme="0" tint="-4.9989318521683403E-2"/>
      </left>
      <right style="thin">
        <color theme="0" tint="-4.9989318521683403E-2"/>
      </right>
      <top style="thin">
        <color theme="0" tint="-4.9989318521683403E-2"/>
      </top>
      <bottom/>
      <diagonal/>
    </border>
    <border>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top style="thin">
        <color theme="0" tint="-0.14996795556505021"/>
      </top>
      <bottom style="thin">
        <color theme="0" tint="-0.14993743705557422"/>
      </bottom>
      <diagonal/>
    </border>
    <border>
      <left/>
      <right/>
      <top style="thin">
        <color theme="0" tint="-0.14996795556505021"/>
      </top>
      <bottom style="thin">
        <color theme="0" tint="-0.14993743705557422"/>
      </bottom>
      <diagonal/>
    </border>
    <border>
      <left/>
      <right style="thin">
        <color theme="0" tint="-0.14993743705557422"/>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5"/>
      </top>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style="thin">
        <color theme="3" tint="0.39994506668294322"/>
      </top>
      <bottom/>
      <diagonal/>
    </border>
    <border>
      <left style="thin">
        <color theme="4"/>
      </left>
      <right style="thin">
        <color theme="4"/>
      </right>
      <top style="thin">
        <color theme="4"/>
      </top>
      <bottom style="thin">
        <color theme="4"/>
      </bottom>
      <diagonal/>
    </border>
    <border>
      <left style="thin">
        <color theme="4"/>
      </left>
      <right style="thin">
        <color theme="0"/>
      </right>
      <top style="thin">
        <color theme="4"/>
      </top>
      <bottom/>
      <diagonal/>
    </border>
    <border>
      <left style="thin">
        <color theme="0"/>
      </left>
      <right/>
      <top style="thin">
        <color theme="4"/>
      </top>
      <bottom style="thin">
        <color theme="0"/>
      </bottom>
      <diagonal/>
    </border>
    <border>
      <left/>
      <right/>
      <top style="thin">
        <color theme="4"/>
      </top>
      <bottom style="thin">
        <color theme="0"/>
      </bottom>
      <diagonal/>
    </border>
    <border>
      <left/>
      <right style="thin">
        <color theme="0"/>
      </right>
      <top style="thin">
        <color theme="4"/>
      </top>
      <bottom style="thin">
        <color theme="0"/>
      </bottom>
      <diagonal/>
    </border>
    <border>
      <left/>
      <right style="thin">
        <color theme="4"/>
      </right>
      <top style="thin">
        <color theme="4"/>
      </top>
      <bottom style="thin">
        <color theme="0"/>
      </bottom>
      <diagonal/>
    </border>
    <border>
      <left style="thin">
        <color theme="4"/>
      </left>
      <right style="thin">
        <color theme="0"/>
      </right>
      <top/>
      <bottom/>
      <diagonal/>
    </border>
    <border>
      <left style="thin">
        <color theme="0"/>
      </left>
      <right style="thin">
        <color theme="4"/>
      </right>
      <top style="thin">
        <color theme="0"/>
      </top>
      <bottom style="thin">
        <color theme="0"/>
      </bottom>
      <diagonal/>
    </border>
    <border>
      <left style="thin">
        <color theme="4"/>
      </left>
      <right style="thin">
        <color theme="0"/>
      </right>
      <top/>
      <bottom style="thin">
        <color theme="4"/>
      </bottom>
      <diagonal/>
    </border>
    <border>
      <left style="thin">
        <color theme="0"/>
      </left>
      <right style="thin">
        <color theme="0"/>
      </right>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hair">
        <color theme="8" tint="0.59996337778862885"/>
      </left>
      <right style="hair">
        <color theme="8" tint="0.59996337778862885"/>
      </right>
      <top style="hair">
        <color theme="8" tint="0.59996337778862885"/>
      </top>
      <bottom style="hair">
        <color theme="8" tint="0.59996337778862885"/>
      </bottom>
      <diagonal/>
    </border>
    <border>
      <left/>
      <right style="thin">
        <color theme="3" tint="0.39991454817346722"/>
      </right>
      <top/>
      <bottom style="hair">
        <color theme="3" tint="0.39991454817346722"/>
      </bottom>
      <diagonal/>
    </border>
    <border>
      <left/>
      <right style="thin">
        <color theme="3" tint="0.39991454817346722"/>
      </right>
      <top style="hair">
        <color theme="3" tint="0.39991454817346722"/>
      </top>
      <bottom style="hair">
        <color theme="3" tint="0.39991454817346722"/>
      </bottom>
      <diagonal/>
    </border>
    <border>
      <left/>
      <right style="thin">
        <color theme="3" tint="0.39991454817346722"/>
      </right>
      <top style="hair">
        <color theme="3" tint="0.39991454817346722"/>
      </top>
      <bottom style="thin">
        <color theme="3" tint="0.399945066682943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right style="dashed">
        <color theme="3" tint="0.39991454817346722"/>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hair">
        <color theme="3" tint="0.39988402966399123"/>
      </left>
      <right style="thin">
        <color theme="3" tint="0.39991454817346722"/>
      </right>
      <top style="hair">
        <color theme="3" tint="0.39988402966399123"/>
      </top>
      <bottom/>
      <diagonal/>
    </border>
    <border>
      <left style="hair">
        <color theme="3" tint="0.39988402966399123"/>
      </left>
      <right style="thin">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thin">
        <color theme="3" tint="0.39991454817346722"/>
      </bottom>
      <diagonal/>
    </border>
    <border>
      <left style="hair">
        <color theme="3" tint="0.39988402966399123"/>
      </left>
      <right style="thin">
        <color theme="3" tint="0.39991454817346722"/>
      </right>
      <top/>
      <bottom style="thin">
        <color theme="3" tint="0.39991454817346722"/>
      </bottom>
      <diagonal/>
    </border>
    <border>
      <left style="thin">
        <color theme="3" tint="0.39994506668294322"/>
      </left>
      <right/>
      <top/>
      <bottom style="thin">
        <color theme="3" tint="0.3999145481734672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thin">
        <color theme="3" tint="0.39994506668294322"/>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3" tint="0.39991454817346722"/>
      </right>
      <top style="thin">
        <color theme="3" tint="0.39994506668294322"/>
      </top>
      <bottom style="thin">
        <color theme="0" tint="-0.24994659260841701"/>
      </bottom>
      <diagonal/>
    </border>
    <border>
      <left style="thin">
        <color theme="3" tint="0.39994506668294322"/>
      </left>
      <right style="thin">
        <color theme="0" tint="-0.24994659260841701"/>
      </right>
      <top style="thin">
        <color theme="0" tint="-0.24994659260841701"/>
      </top>
      <bottom style="thin">
        <color theme="4"/>
      </bottom>
      <diagonal/>
    </border>
    <border>
      <left style="thin">
        <color theme="0" tint="-0.24994659260841701"/>
      </left>
      <right style="thin">
        <color theme="0" tint="-0.24994659260841701"/>
      </right>
      <top style="thin">
        <color theme="0" tint="-0.24994659260841701"/>
      </top>
      <bottom style="thin">
        <color theme="4"/>
      </bottom>
      <diagonal/>
    </border>
    <border>
      <left style="thin">
        <color theme="0" tint="-0.24994659260841701"/>
      </left>
      <right style="thin">
        <color theme="3" tint="0.39991454817346722"/>
      </right>
      <top style="thin">
        <color theme="0" tint="-0.24994659260841701"/>
      </top>
      <bottom style="thin">
        <color theme="4"/>
      </bottom>
      <diagonal/>
    </border>
    <border>
      <left style="hair">
        <color theme="8" tint="0.59996337778862885"/>
      </left>
      <right style="hair">
        <color theme="8" tint="0.59996337778862885"/>
      </right>
      <top/>
      <bottom style="thin">
        <color theme="4" tint="0.79998168889431442"/>
      </bottom>
      <diagonal/>
    </border>
    <border>
      <left style="hair">
        <color theme="8" tint="0.59996337778862885"/>
      </left>
      <right/>
      <top/>
      <bottom style="thin">
        <color theme="4" tint="0.79998168889431442"/>
      </bottom>
      <diagonal/>
    </border>
    <border>
      <left style="hair">
        <color theme="8" tint="0.59996337778862885"/>
      </left>
      <right style="hair">
        <color theme="8" tint="0.59996337778862885"/>
      </right>
      <top/>
      <bottom/>
      <diagonal/>
    </border>
    <border>
      <left style="hair">
        <color theme="8" tint="0.59996337778862885"/>
      </left>
      <right/>
      <top/>
      <bottom/>
      <diagonal/>
    </border>
    <border>
      <left/>
      <right/>
      <top style="hair">
        <color theme="4"/>
      </top>
      <bottom/>
      <diagonal/>
    </border>
    <border>
      <left style="hair">
        <color theme="4"/>
      </left>
      <right/>
      <top style="hair">
        <color theme="4"/>
      </top>
      <bottom/>
      <diagonal/>
    </border>
    <border>
      <left/>
      <right style="hair">
        <color theme="4"/>
      </right>
      <top style="hair">
        <color theme="4"/>
      </top>
      <bottom/>
      <diagonal/>
    </border>
    <border>
      <left style="hair">
        <color theme="4"/>
      </left>
      <right/>
      <top/>
      <bottom style="hair">
        <color theme="4"/>
      </bottom>
      <diagonal/>
    </border>
    <border>
      <left/>
      <right/>
      <top/>
      <bottom style="hair">
        <color theme="4"/>
      </bottom>
      <diagonal/>
    </border>
    <border>
      <left/>
      <right style="hair">
        <color theme="4"/>
      </right>
      <top/>
      <bottom style="hair">
        <color theme="4"/>
      </bottom>
      <diagonal/>
    </border>
    <border>
      <left/>
      <right/>
      <top style="thin">
        <color theme="4" tint="0.79998168889431442"/>
      </top>
      <bottom style="thin">
        <color theme="4" tint="0.79998168889431442"/>
      </bottom>
      <diagonal/>
    </border>
    <border>
      <left/>
      <right/>
      <top style="thin">
        <color theme="4" tint="0.79998168889431442"/>
      </top>
      <bottom style="thin">
        <color theme="4" tint="0.39997558519241921"/>
      </bottom>
      <diagonal/>
    </border>
    <border>
      <left/>
      <right/>
      <top style="thin">
        <color theme="4" tint="0.39997558519241921"/>
      </top>
      <bottom style="thin">
        <color theme="4" tint="0.79998168889431442"/>
      </bottom>
      <diagonal/>
    </border>
    <border>
      <left/>
      <right/>
      <top style="thin">
        <color theme="4" tint="0.39997558519241921"/>
      </top>
      <bottom style="thin">
        <color theme="4" tint="0.39997558519241921"/>
      </bottom>
      <diagonal/>
    </border>
  </borders>
  <cellStyleXfs count="34175">
    <xf numFmtId="0" fontId="0" fillId="0" borderId="0"/>
    <xf numFmtId="168" fontId="20" fillId="0" borderId="0" applyFont="0" applyFill="0" applyBorder="0" applyAlignment="0" applyProtection="0"/>
    <xf numFmtId="9" fontId="20" fillId="0" borderId="0" applyFont="0" applyFill="0" applyBorder="0" applyAlignment="0" applyProtection="0"/>
    <xf numFmtId="0" fontId="20" fillId="0" borderId="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2" fillId="9" borderId="0" applyNumberFormat="0" applyBorder="0" applyAlignment="0" applyProtection="0"/>
    <xf numFmtId="170" fontId="62" fillId="10" borderId="0" applyNumberFormat="0" applyBorder="0" applyAlignment="0" applyProtection="0"/>
    <xf numFmtId="170" fontId="62" fillId="11" borderId="0" applyNumberFormat="0" applyBorder="0" applyAlignment="0" applyProtection="0"/>
    <xf numFmtId="170" fontId="62" fillId="9" borderId="0" applyNumberFormat="0" applyBorder="0" applyAlignment="0" applyProtection="0"/>
    <xf numFmtId="170" fontId="62" fillId="8" borderId="0" applyNumberFormat="0" applyBorder="0" applyAlignment="0" applyProtection="0"/>
    <xf numFmtId="170" fontId="62" fillId="11" borderId="0" applyNumberFormat="0" applyBorder="0" applyAlignment="0" applyProtection="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3" fillId="12" borderId="0" applyNumberFormat="0" applyBorder="0" applyAlignment="0" applyProtection="0"/>
    <xf numFmtId="170" fontId="63" fillId="10" borderId="0" applyNumberFormat="0" applyBorder="0" applyAlignment="0" applyProtection="0"/>
    <xf numFmtId="170" fontId="63" fillId="11" borderId="0" applyNumberFormat="0" applyBorder="0" applyAlignment="0" applyProtection="0"/>
    <xf numFmtId="170" fontId="63" fillId="9" borderId="0" applyNumberFormat="0" applyBorder="0" applyAlignment="0" applyProtection="0"/>
    <xf numFmtId="170" fontId="63" fillId="8" borderId="0" applyNumberFormat="0" applyBorder="0" applyAlignment="0" applyProtection="0"/>
    <xf numFmtId="170" fontId="63" fillId="11"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2" fillId="15" borderId="0" applyNumberFormat="0" applyBorder="0" applyAlignment="0" applyProtection="0"/>
    <xf numFmtId="170" fontId="62" fillId="10" borderId="0" applyNumberFormat="0" applyBorder="0" applyAlignment="0" applyProtection="0"/>
    <xf numFmtId="170" fontId="62" fillId="16" borderId="0" applyNumberFormat="0" applyBorder="0" applyAlignment="0" applyProtection="0"/>
    <xf numFmtId="170" fontId="62" fillId="15" borderId="0" applyNumberFormat="0" applyBorder="0" applyAlignment="0" applyProtection="0"/>
    <xf numFmtId="170" fontId="62" fillId="12" borderId="0" applyNumberFormat="0" applyBorder="0" applyAlignment="0" applyProtection="0"/>
    <xf numFmtId="170" fontId="62" fillId="16"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3" fillId="8" borderId="0" applyNumberFormat="0" applyBorder="0" applyAlignment="0" applyProtection="0"/>
    <xf numFmtId="170" fontId="63" fillId="10" borderId="0" applyNumberFormat="0" applyBorder="0" applyAlignment="0" applyProtection="0"/>
    <xf numFmtId="170" fontId="63" fillId="16" borderId="0" applyNumberFormat="0" applyBorder="0" applyAlignment="0" applyProtection="0"/>
    <xf numFmtId="170" fontId="63" fillId="5" borderId="0" applyNumberFormat="0" applyBorder="0" applyAlignment="0" applyProtection="0"/>
    <xf numFmtId="170" fontId="63" fillId="8" borderId="0" applyNumberFormat="0" applyBorder="0" applyAlignment="0" applyProtection="0"/>
    <xf numFmtId="170" fontId="63" fillId="11"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4" fillId="19" borderId="0" applyNumberFormat="0" applyBorder="0" applyAlignment="0" applyProtection="0"/>
    <xf numFmtId="170" fontId="64" fillId="10" borderId="0" applyNumberFormat="0" applyBorder="0" applyAlignment="0" applyProtection="0"/>
    <xf numFmtId="170" fontId="64" fillId="16" borderId="0" applyNumberFormat="0" applyBorder="0" applyAlignment="0" applyProtection="0"/>
    <xf numFmtId="170" fontId="64" fillId="15" borderId="0" applyNumberFormat="0" applyBorder="0" applyAlignment="0" applyProtection="0"/>
    <xf numFmtId="170" fontId="64" fillId="19" borderId="0" applyNumberFormat="0" applyBorder="0" applyAlignment="0" applyProtection="0"/>
    <xf numFmtId="170" fontId="64" fillId="10"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5" fillId="8" borderId="0" applyNumberFormat="0" applyBorder="0" applyAlignment="0" applyProtection="0"/>
    <xf numFmtId="170" fontId="65" fillId="21" borderId="0" applyNumberFormat="0" applyBorder="0" applyAlignment="0" applyProtection="0"/>
    <xf numFmtId="170" fontId="65" fillId="14" borderId="0" applyNumberFormat="0" applyBorder="0" applyAlignment="0" applyProtection="0"/>
    <xf numFmtId="170" fontId="65" fillId="5" borderId="0" applyNumberFormat="0" applyBorder="0" applyAlignment="0" applyProtection="0"/>
    <xf numFmtId="170" fontId="65" fillId="8" borderId="0" applyNumberFormat="0" applyBorder="0" applyAlignment="0" applyProtection="0"/>
    <xf numFmtId="170" fontId="65" fillId="10" borderId="0" applyNumberFormat="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66" fillId="0" borderId="0" applyNumberFormat="0" applyFill="0" applyBorder="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70" fontId="67" fillId="15" borderId="16" applyNumberForma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68" fillId="15" borderId="18" applyNumberFormat="0" applyAlignment="0" applyProtection="0"/>
    <xf numFmtId="170" fontId="68" fillId="15" borderId="18" applyNumberFormat="0" applyAlignment="0" applyProtection="0"/>
    <xf numFmtId="170" fontId="69" fillId="6" borderId="0" applyNumberFormat="0" applyBorder="0" applyAlignment="0" applyProtection="0"/>
    <xf numFmtId="170" fontId="68" fillId="25" borderId="18" applyNumberFormat="0" applyAlignment="0" applyProtection="0"/>
    <xf numFmtId="170" fontId="68" fillId="15" borderId="18" applyNumberFormat="0" applyAlignment="0" applyProtection="0"/>
    <xf numFmtId="170" fontId="70" fillId="26" borderId="19" applyNumberFormat="0" applyAlignment="0" applyProtection="0"/>
    <xf numFmtId="170" fontId="71" fillId="0" borderId="20" applyNumberFormat="0" applyFill="0" applyAlignment="0" applyProtection="0"/>
    <xf numFmtId="170" fontId="71" fillId="0" borderId="20" applyNumberFormat="0" applyFill="0" applyAlignment="0" applyProtection="0"/>
    <xf numFmtId="170" fontId="70" fillId="26" borderId="19" applyNumberFormat="0" applyAlignment="0" applyProtection="0"/>
    <xf numFmtId="170" fontId="64" fillId="19"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27"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70" fontId="72" fillId="9" borderId="18" applyNumberFormat="0" applyAlignment="0" applyProtection="0"/>
    <xf numFmtId="170" fontId="73" fillId="0" borderId="0" applyNumberFormat="0" applyFill="0" applyBorder="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70" fontId="72" fillId="9" borderId="18" applyNumberFormat="0" applyAlignment="0" applyProtection="0"/>
    <xf numFmtId="170" fontId="74" fillId="0" borderId="21" applyNumberFormat="0" applyFill="0" applyAlignment="0" applyProtection="0"/>
    <xf numFmtId="170" fontId="75" fillId="0" borderId="0" applyNumberFormat="0" applyFill="0" applyBorder="0" applyAlignment="0" applyProtection="0"/>
    <xf numFmtId="170" fontId="76" fillId="0" borderId="0" applyFont="0" applyFill="0" applyBorder="0" applyAlignment="0" applyProtection="0"/>
    <xf numFmtId="170" fontId="75" fillId="0" borderId="0" applyNumberFormat="0" applyFill="0" applyBorder="0" applyAlignment="0" applyProtection="0"/>
    <xf numFmtId="170" fontId="69" fillId="6" borderId="0" applyNumberFormat="0" applyBorder="0" applyAlignment="0" applyProtection="0"/>
    <xf numFmtId="170" fontId="69" fillId="6" borderId="0" applyNumberFormat="0" applyBorder="0" applyAlignment="0" applyProtection="0"/>
    <xf numFmtId="170" fontId="77" fillId="0" borderId="0" applyNumberFormat="0" applyFill="0" applyBorder="0" applyAlignment="0" applyProtection="0">
      <alignment vertical="top"/>
      <protection locked="0"/>
    </xf>
    <xf numFmtId="17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3" fontId="78" fillId="0" borderId="0" applyFont="0" applyFill="0" applyBorder="0" applyAlignment="0" applyProtection="0"/>
    <xf numFmtId="174" fontId="78" fillId="0" borderId="0" applyFont="0" applyFill="0" applyBorder="0" applyAlignment="0" applyProtection="0"/>
    <xf numFmtId="170" fontId="79" fillId="5" borderId="0" applyNumberFormat="0" applyBorder="0" applyAlignment="0" applyProtection="0"/>
    <xf numFmtId="170" fontId="70" fillId="26" borderId="19" applyNumberFormat="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64" fontId="62" fillId="0" borderId="0" applyFont="0" applyFill="0" applyBorder="0" applyAlignment="0" applyProtection="0"/>
    <xf numFmtId="175" fontId="20" fillId="0" borderId="0" applyFont="0" applyFill="0" applyBorder="0" applyAlignment="0" applyProtection="0"/>
    <xf numFmtId="176" fontId="20" fillId="0" borderId="0" applyFont="0" applyFill="0" applyBorder="0" applyAlignment="0" applyProtection="0"/>
    <xf numFmtId="177" fontId="20" fillId="0" borderId="0" applyFont="0" applyFill="0" applyBorder="0" applyAlignment="0" applyProtection="0"/>
    <xf numFmtId="178" fontId="20" fillId="0" borderId="0" applyFont="0" applyFill="0" applyBorder="0" applyAlignment="0" applyProtection="0"/>
    <xf numFmtId="170" fontId="80" fillId="16" borderId="0" applyNumberFormat="0" applyBorder="0" applyAlignment="0" applyProtection="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0" fontId="20" fillId="0" borderId="0"/>
    <xf numFmtId="170" fontId="81" fillId="0" borderId="0"/>
    <xf numFmtId="170" fontId="62" fillId="0" borderId="0"/>
    <xf numFmtId="170" fontId="82" fillId="11" borderId="17" applyNumberFormat="0" applyFont="0" applyAlignment="0" applyProtection="0"/>
    <xf numFmtId="170" fontId="62"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3" fillId="0" borderId="0" applyNumberForma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2" fillId="0" borderId="0" applyFont="0" applyFill="0" applyBorder="0" applyAlignment="0" applyProtection="0"/>
    <xf numFmtId="170" fontId="67" fillId="15" borderId="16" applyNumberFormat="0" applyAlignment="0" applyProtection="0"/>
    <xf numFmtId="170" fontId="71" fillId="0" borderId="20" applyNumberFormat="0" applyFill="0" applyAlignment="0" applyProtection="0"/>
    <xf numFmtId="170" fontId="79" fillId="5" borderId="0" applyNumberFormat="0" applyBorder="0" applyAlignment="0" applyProtection="0"/>
    <xf numFmtId="170" fontId="20" fillId="0" borderId="0"/>
    <xf numFmtId="170" fontId="20" fillId="0" borderId="0"/>
    <xf numFmtId="170" fontId="20" fillId="0" borderId="0"/>
    <xf numFmtId="170" fontId="20" fillId="0" borderId="0"/>
    <xf numFmtId="170" fontId="85" fillId="0" borderId="0">
      <alignment vertical="top"/>
    </xf>
    <xf numFmtId="170" fontId="66" fillId="0" borderId="0" applyNumberFormat="0" applyFill="0" applyBorder="0" applyAlignment="0" applyProtection="0"/>
    <xf numFmtId="170" fontId="75" fillId="0" borderId="0" applyNumberFormat="0" applyFill="0" applyBorder="0" applyAlignment="0" applyProtection="0"/>
    <xf numFmtId="170" fontId="66" fillId="0" borderId="0" applyNumberFormat="0" applyFill="0" applyBorder="0" applyAlignment="0" applyProtection="0"/>
    <xf numFmtId="170" fontId="75" fillId="0" borderId="0" applyNumberFormat="0" applyFill="0" applyBorder="0" applyAlignment="0" applyProtection="0"/>
    <xf numFmtId="170" fontId="86" fillId="0" borderId="0" applyNumberFormat="0" applyFill="0" applyBorder="0" applyAlignment="0" applyProtection="0"/>
    <xf numFmtId="170" fontId="87" fillId="0" borderId="0" applyNumberFormat="0" applyFill="0" applyBorder="0" applyAlignment="0" applyProtection="0"/>
    <xf numFmtId="170" fontId="88" fillId="0" borderId="25" applyNumberFormat="0" applyFill="0" applyAlignment="0" applyProtection="0"/>
    <xf numFmtId="170" fontId="89" fillId="0" borderId="23" applyNumberFormat="0" applyFill="0" applyAlignment="0" applyProtection="0"/>
    <xf numFmtId="170" fontId="90" fillId="0" borderId="26" applyNumberFormat="0" applyFill="0" applyAlignment="0" applyProtection="0"/>
    <xf numFmtId="170" fontId="90" fillId="0" borderId="0" applyNumberFormat="0" applyFill="0" applyBorder="0" applyAlignment="0" applyProtection="0"/>
    <xf numFmtId="170" fontId="86" fillId="0" borderId="0" applyNumberFormat="0" applyFill="0" applyBorder="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4" fillId="0" borderId="27" applyNumberFormat="0" applyFill="0" applyAlignment="0" applyProtection="0"/>
    <xf numFmtId="170" fontId="86" fillId="0" borderId="0" applyNumberFormat="0" applyFill="0" applyBorder="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3" fillId="0" borderId="0" applyNumberFormat="0" applyFill="0" applyBorder="0" applyAlignment="0" applyProtection="0"/>
    <xf numFmtId="170" fontId="79" fillId="5" borderId="0" applyNumberFormat="0" applyBorder="0" applyAlignment="0" applyProtection="0"/>
    <xf numFmtId="170" fontId="79" fillId="5" borderId="0" applyNumberFormat="0" applyBorder="0" applyAlignment="0" applyProtection="0"/>
    <xf numFmtId="170" fontId="69" fillId="6" borderId="0" applyNumberFormat="0" applyBorder="0" applyAlignment="0" applyProtection="0"/>
    <xf numFmtId="170" fontId="71" fillId="0" borderId="20" applyNumberFormat="0" applyFill="0" applyAlignment="0" applyProtection="0"/>
    <xf numFmtId="170" fontId="66" fillId="0" borderId="0" applyNumberFormat="0" applyFill="0" applyBorder="0" applyAlignment="0" applyProtection="0"/>
    <xf numFmtId="170" fontId="70" fillId="26" borderId="19" applyNumberFormat="0" applyAlignment="0" applyProtection="0"/>
    <xf numFmtId="170" fontId="91" fillId="16" borderId="18" applyNumberFormat="0" applyAlignment="0" applyProtection="0"/>
    <xf numFmtId="170" fontId="92" fillId="26" borderId="19" applyNumberFormat="0" applyAlignment="0" applyProtection="0"/>
    <xf numFmtId="170" fontId="65" fillId="28" borderId="0" applyNumberFormat="0" applyBorder="0" applyAlignment="0" applyProtection="0"/>
    <xf numFmtId="170" fontId="65" fillId="21" borderId="0" applyNumberFormat="0" applyBorder="0" applyAlignment="0" applyProtection="0"/>
    <xf numFmtId="170" fontId="65" fillId="14" borderId="0" applyNumberFormat="0" applyBorder="0" applyAlignment="0" applyProtection="0"/>
    <xf numFmtId="170" fontId="65" fillId="27" borderId="0" applyNumberFormat="0" applyBorder="0" applyAlignment="0" applyProtection="0"/>
    <xf numFmtId="170" fontId="65" fillId="19" borderId="0" applyNumberFormat="0" applyBorder="0" applyAlignment="0" applyProtection="0"/>
    <xf numFmtId="170" fontId="65" fillId="23" borderId="0" applyNumberFormat="0" applyBorder="0" applyAlignment="0" applyProtection="0"/>
    <xf numFmtId="170" fontId="93" fillId="25" borderId="16" applyNumberFormat="0" applyAlignment="0" applyProtection="0"/>
    <xf numFmtId="170" fontId="94" fillId="0" borderId="0" applyNumberFormat="0" applyFill="0" applyBorder="0" applyAlignment="0" applyProtection="0"/>
    <xf numFmtId="170" fontId="95" fillId="0" borderId="28" applyNumberFormat="0" applyFill="0" applyAlignment="0" applyProtection="0"/>
    <xf numFmtId="170" fontId="96" fillId="0" borderId="29" applyNumberFormat="0" applyFill="0" applyAlignment="0" applyProtection="0"/>
    <xf numFmtId="170" fontId="97" fillId="0" borderId="30" applyNumberFormat="0" applyFill="0" applyAlignment="0" applyProtection="0"/>
    <xf numFmtId="170" fontId="97" fillId="0" borderId="0" applyNumberFormat="0" applyFill="0" applyBorder="0" applyAlignment="0" applyProtection="0"/>
    <xf numFmtId="170" fontId="98" fillId="7" borderId="0" applyNumberFormat="0" applyBorder="0" applyAlignment="0" applyProtection="0"/>
    <xf numFmtId="170" fontId="99" fillId="8" borderId="0" applyNumberFormat="0" applyBorder="0" applyAlignment="0" applyProtection="0"/>
    <xf numFmtId="170" fontId="100" fillId="16" borderId="0" applyNumberFormat="0" applyBorder="0" applyAlignment="0" applyProtection="0"/>
    <xf numFmtId="170" fontId="101" fillId="0" borderId="0" applyNumberFormat="0" applyFill="0" applyBorder="0" applyAlignment="0" applyProtection="0"/>
    <xf numFmtId="170" fontId="102" fillId="11" borderId="17" applyNumberFormat="0" applyFont="0" applyAlignment="0" applyProtection="0"/>
    <xf numFmtId="170" fontId="101" fillId="0" borderId="31" applyNumberFormat="0" applyFill="0" applyAlignment="0" applyProtection="0"/>
    <xf numFmtId="170" fontId="103" fillId="0" borderId="32" applyNumberFormat="0" applyFill="0" applyAlignment="0" applyProtection="0"/>
    <xf numFmtId="170" fontId="104" fillId="0" borderId="0" applyNumberFormat="0" applyFill="0" applyBorder="0" applyAlignment="0" applyProtection="0"/>
    <xf numFmtId="170" fontId="105" fillId="25" borderId="18" applyNumberFormat="0" applyAlignment="0" applyProtection="0"/>
    <xf numFmtId="0" fontId="20" fillId="0" borderId="0"/>
    <xf numFmtId="183" fontId="14" fillId="0" borderId="0"/>
    <xf numFmtId="168" fontId="20" fillId="0" borderId="0" applyFont="0" applyFill="0" applyBorder="0" applyAlignment="0" applyProtection="0"/>
    <xf numFmtId="183" fontId="20" fillId="0" borderId="0"/>
    <xf numFmtId="183" fontId="20" fillId="0" borderId="0"/>
    <xf numFmtId="0" fontId="20" fillId="0" borderId="0"/>
    <xf numFmtId="0" fontId="20" fillId="0" borderId="0"/>
    <xf numFmtId="0" fontId="11" fillId="0" borderId="0"/>
    <xf numFmtId="185" fontId="126" fillId="0" borderId="0"/>
    <xf numFmtId="185" fontId="126" fillId="0" borderId="0"/>
    <xf numFmtId="183" fontId="14" fillId="0" borderId="0"/>
    <xf numFmtId="189" fontId="14" fillId="0" borderId="0"/>
    <xf numFmtId="189" fontId="85" fillId="4" borderId="0" applyNumberFormat="0" applyBorder="0" applyAlignment="0" applyProtection="0"/>
    <xf numFmtId="189" fontId="62" fillId="4" borderId="0" applyNumberFormat="0" applyBorder="0" applyAlignment="0" applyProtection="0"/>
    <xf numFmtId="189" fontId="85" fillId="5" borderId="0" applyNumberFormat="0" applyBorder="0" applyAlignment="0" applyProtection="0"/>
    <xf numFmtId="189" fontId="62" fillId="5" borderId="0" applyNumberFormat="0" applyBorder="0" applyAlignment="0" applyProtection="0"/>
    <xf numFmtId="189" fontId="85" fillId="6" borderId="0" applyNumberFormat="0" applyBorder="0" applyAlignment="0" applyProtection="0"/>
    <xf numFmtId="189" fontId="62" fillId="6" borderId="0" applyNumberFormat="0" applyBorder="0" applyAlignment="0" applyProtection="0"/>
    <xf numFmtId="189" fontId="85" fillId="7" borderId="0" applyNumberFormat="0" applyBorder="0" applyAlignment="0" applyProtection="0"/>
    <xf numFmtId="189" fontId="62" fillId="7" borderId="0" applyNumberFormat="0" applyBorder="0" applyAlignment="0" applyProtection="0"/>
    <xf numFmtId="189" fontId="85" fillId="8" borderId="0" applyNumberFormat="0" applyBorder="0" applyAlignment="0" applyProtection="0"/>
    <xf numFmtId="189" fontId="62" fillId="8" borderId="0" applyNumberFormat="0" applyBorder="0" applyAlignment="0" applyProtection="0"/>
    <xf numFmtId="189" fontId="11" fillId="11" borderId="0" applyNumberFormat="0" applyBorder="0" applyAlignment="0" applyProtection="0"/>
    <xf numFmtId="189" fontId="62" fillId="9" borderId="0" applyNumberFormat="0" applyBorder="0" applyAlignment="0" applyProtection="0"/>
    <xf numFmtId="189" fontId="161" fillId="4" borderId="0" applyNumberFormat="0" applyBorder="0" applyAlignment="0" applyProtection="0"/>
    <xf numFmtId="189" fontId="161" fillId="5" borderId="0" applyNumberFormat="0" applyBorder="0" applyAlignment="0" applyProtection="0"/>
    <xf numFmtId="189" fontId="161" fillId="6" borderId="0" applyNumberFormat="0" applyBorder="0" applyAlignment="0" applyProtection="0"/>
    <xf numFmtId="189" fontId="161" fillId="7" borderId="0" applyNumberFormat="0" applyBorder="0" applyAlignment="0" applyProtection="0"/>
    <xf numFmtId="189" fontId="161" fillId="8" borderId="0" applyNumberFormat="0" applyBorder="0" applyAlignment="0" applyProtection="0"/>
    <xf numFmtId="189" fontId="161" fillId="9" borderId="0" applyNumberFormat="0" applyBorder="0" applyAlignment="0" applyProtection="0"/>
    <xf numFmtId="189" fontId="85" fillId="12" borderId="0" applyNumberFormat="0" applyBorder="0" applyAlignment="0" applyProtection="0"/>
    <xf numFmtId="189" fontId="62" fillId="12" borderId="0" applyNumberFormat="0" applyBorder="0" applyAlignment="0" applyProtection="0"/>
    <xf numFmtId="189" fontId="85" fillId="10" borderId="0" applyNumberFormat="0" applyBorder="0" applyAlignment="0" applyProtection="0"/>
    <xf numFmtId="189" fontId="62" fillId="10" borderId="0" applyNumberFormat="0" applyBorder="0" applyAlignment="0" applyProtection="0"/>
    <xf numFmtId="189" fontId="85" fillId="13" borderId="0" applyNumberFormat="0" applyBorder="0" applyAlignment="0" applyProtection="0"/>
    <xf numFmtId="189" fontId="62" fillId="13" borderId="0" applyNumberFormat="0" applyBorder="0" applyAlignment="0" applyProtection="0"/>
    <xf numFmtId="189" fontId="85" fillId="7" borderId="0" applyNumberFormat="0" applyBorder="0" applyAlignment="0" applyProtection="0"/>
    <xf numFmtId="189" fontId="62" fillId="7" borderId="0" applyNumberFormat="0" applyBorder="0" applyAlignment="0" applyProtection="0"/>
    <xf numFmtId="189" fontId="85" fillId="12" borderId="0" applyNumberFormat="0" applyBorder="0" applyAlignment="0" applyProtection="0"/>
    <xf numFmtId="189" fontId="62" fillId="12" borderId="0" applyNumberFormat="0" applyBorder="0" applyAlignment="0" applyProtection="0"/>
    <xf numFmtId="189" fontId="85" fillId="14" borderId="0" applyNumberFormat="0" applyBorder="0" applyAlignment="0" applyProtection="0"/>
    <xf numFmtId="189" fontId="62" fillId="14" borderId="0" applyNumberFormat="0" applyBorder="0" applyAlignment="0" applyProtection="0"/>
    <xf numFmtId="189" fontId="161" fillId="12" borderId="0" applyNumberFormat="0" applyBorder="0" applyAlignment="0" applyProtection="0"/>
    <xf numFmtId="189" fontId="161" fillId="10" borderId="0" applyNumberFormat="0" applyBorder="0" applyAlignment="0" applyProtection="0"/>
    <xf numFmtId="189" fontId="161" fillId="13" borderId="0" applyNumberFormat="0" applyBorder="0" applyAlignment="0" applyProtection="0"/>
    <xf numFmtId="189" fontId="161" fillId="7" borderId="0" applyNumberFormat="0" applyBorder="0" applyAlignment="0" applyProtection="0"/>
    <xf numFmtId="189" fontId="161" fillId="12" borderId="0" applyNumberFormat="0" applyBorder="0" applyAlignment="0" applyProtection="0"/>
    <xf numFmtId="189" fontId="161" fillId="14" borderId="0" applyNumberFormat="0" applyBorder="0" applyAlignment="0" applyProtection="0"/>
    <xf numFmtId="189" fontId="139" fillId="17" borderId="0" applyNumberFormat="0" applyBorder="0" applyAlignment="0" applyProtection="0"/>
    <xf numFmtId="189" fontId="64" fillId="17" borderId="0" applyNumberFormat="0" applyBorder="0" applyAlignment="0" applyProtection="0"/>
    <xf numFmtId="189" fontId="139" fillId="10" borderId="0" applyNumberFormat="0" applyBorder="0" applyAlignment="0" applyProtection="0"/>
    <xf numFmtId="189" fontId="64" fillId="10" borderId="0" applyNumberFormat="0" applyBorder="0" applyAlignment="0" applyProtection="0"/>
    <xf numFmtId="189" fontId="139" fillId="13" borderId="0" applyNumberFormat="0" applyBorder="0" applyAlignment="0" applyProtection="0"/>
    <xf numFmtId="189" fontId="64" fillId="13" borderId="0" applyNumberFormat="0" applyBorder="0" applyAlignment="0" applyProtection="0"/>
    <xf numFmtId="189" fontId="139" fillId="18" borderId="0" applyNumberFormat="0" applyBorder="0" applyAlignment="0" applyProtection="0"/>
    <xf numFmtId="189" fontId="64" fillId="18" borderId="0" applyNumberFormat="0" applyBorder="0" applyAlignment="0" applyProtection="0"/>
    <xf numFmtId="189" fontId="139" fillId="19" borderId="0" applyNumberFormat="0" applyBorder="0" applyAlignment="0" applyProtection="0"/>
    <xf numFmtId="189" fontId="64" fillId="19" borderId="0" applyNumberFormat="0" applyBorder="0" applyAlignment="0" applyProtection="0"/>
    <xf numFmtId="189" fontId="139" fillId="20" borderId="0" applyNumberFormat="0" applyBorder="0" applyAlignment="0" applyProtection="0"/>
    <xf numFmtId="189" fontId="64" fillId="20" borderId="0" applyNumberFormat="0" applyBorder="0" applyAlignment="0" applyProtection="0"/>
    <xf numFmtId="189" fontId="162" fillId="17" borderId="0" applyNumberFormat="0" applyBorder="0" applyAlignment="0" applyProtection="0"/>
    <xf numFmtId="189" fontId="162" fillId="10" borderId="0" applyNumberFormat="0" applyBorder="0" applyAlignment="0" applyProtection="0"/>
    <xf numFmtId="189" fontId="162" fillId="13" borderId="0" applyNumberFormat="0" applyBorder="0" applyAlignment="0" applyProtection="0"/>
    <xf numFmtId="189" fontId="162" fillId="18" borderId="0" applyNumberFormat="0" applyBorder="0" applyAlignment="0" applyProtection="0"/>
    <xf numFmtId="189" fontId="162" fillId="19" borderId="0" applyNumberFormat="0" applyBorder="0" applyAlignment="0" applyProtection="0"/>
    <xf numFmtId="189" fontId="162" fillId="20" borderId="0" applyNumberFormat="0" applyBorder="0" applyAlignment="0" applyProtection="0"/>
    <xf numFmtId="189" fontId="139" fillId="22" borderId="0" applyNumberFormat="0" applyBorder="0" applyAlignment="0" applyProtection="0"/>
    <xf numFmtId="189" fontId="64" fillId="22" borderId="0" applyNumberFormat="0" applyBorder="0" applyAlignment="0" applyProtection="0"/>
    <xf numFmtId="189" fontId="139" fillId="23" borderId="0" applyNumberFormat="0" applyBorder="0" applyAlignment="0" applyProtection="0"/>
    <xf numFmtId="189" fontId="64" fillId="23" borderId="0" applyNumberFormat="0" applyBorder="0" applyAlignment="0" applyProtection="0"/>
    <xf numFmtId="189" fontId="139" fillId="24" borderId="0" applyNumberFormat="0" applyBorder="0" applyAlignment="0" applyProtection="0"/>
    <xf numFmtId="189" fontId="64" fillId="24" borderId="0" applyNumberFormat="0" applyBorder="0" applyAlignment="0" applyProtection="0"/>
    <xf numFmtId="189" fontId="139" fillId="18" borderId="0" applyNumberFormat="0" applyBorder="0" applyAlignment="0" applyProtection="0"/>
    <xf numFmtId="189" fontId="64" fillId="18" borderId="0" applyNumberFormat="0" applyBorder="0" applyAlignment="0" applyProtection="0"/>
    <xf numFmtId="189" fontId="139" fillId="19" borderId="0" applyNumberFormat="0" applyBorder="0" applyAlignment="0" applyProtection="0"/>
    <xf numFmtId="189" fontId="64" fillId="19" borderId="0" applyNumberFormat="0" applyBorder="0" applyAlignment="0" applyProtection="0"/>
    <xf numFmtId="189" fontId="139" fillId="21" borderId="0" applyNumberFormat="0" applyBorder="0" applyAlignment="0" applyProtection="0"/>
    <xf numFmtId="189" fontId="64" fillId="21" borderId="0" applyNumberFormat="0" applyBorder="0" applyAlignment="0" applyProtection="0"/>
    <xf numFmtId="189" fontId="153" fillId="5" borderId="0" applyNumberFormat="0" applyBorder="0" applyAlignment="0" applyProtection="0"/>
    <xf numFmtId="189" fontId="79" fillId="5" borderId="0" applyNumberFormat="0" applyBorder="0" applyAlignment="0" applyProtection="0"/>
    <xf numFmtId="189" fontId="140" fillId="6" borderId="0" applyNumberFormat="0" applyBorder="0" applyAlignment="0" applyProtection="0"/>
    <xf numFmtId="189" fontId="69" fillId="6" borderId="0" applyNumberFormat="0" applyBorder="0" applyAlignment="0" applyProtection="0"/>
    <xf numFmtId="189" fontId="170" fillId="6" borderId="0" applyNumberFormat="0" applyBorder="0" applyAlignment="0" applyProtection="0"/>
    <xf numFmtId="189" fontId="44" fillId="74" borderId="0" applyBorder="0">
      <alignment horizontal="centerContinuous" vertical="center" wrapText="1"/>
      <protection hidden="1"/>
    </xf>
    <xf numFmtId="189" fontId="141" fillId="15" borderId="18" applyNumberFormat="0" applyAlignment="0" applyProtection="0"/>
    <xf numFmtId="189" fontId="68" fillId="15" borderId="18" applyNumberFormat="0" applyAlignment="0" applyProtection="0"/>
    <xf numFmtId="189" fontId="163" fillId="15" borderId="18" applyNumberFormat="0" applyAlignment="0" applyProtection="0"/>
    <xf numFmtId="189" fontId="142" fillId="26" borderId="19" applyNumberFormat="0" applyAlignment="0" applyProtection="0"/>
    <xf numFmtId="189" fontId="70" fillId="26" borderId="19" applyNumberFormat="0" applyAlignment="0" applyProtection="0"/>
    <xf numFmtId="189" fontId="171" fillId="26" borderId="19" applyNumberFormat="0" applyAlignment="0" applyProtection="0"/>
    <xf numFmtId="189" fontId="143" fillId="0" borderId="20" applyNumberFormat="0" applyFill="0" applyAlignment="0" applyProtection="0"/>
    <xf numFmtId="189" fontId="71" fillId="0" borderId="20" applyNumberFormat="0" applyFill="0" applyAlignment="0" applyProtection="0"/>
    <xf numFmtId="189" fontId="172" fillId="0" borderId="20" applyNumberFormat="0" applyFill="0" applyAlignment="0" applyProtection="0"/>
    <xf numFmtId="189" fontId="70" fillId="26" borderId="19" applyNumberFormat="0" applyAlignment="0" applyProtection="0"/>
    <xf numFmtId="189" fontId="70" fillId="26" borderId="19" applyNumberFormat="0" applyAlignment="0" applyProtection="0"/>
    <xf numFmtId="168" fontId="14"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4" fillId="0" borderId="0" applyFont="0" applyFill="0" applyBorder="0" applyAlignment="0" applyProtection="0"/>
    <xf numFmtId="168"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190"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80" fontId="138" fillId="75" borderId="0" applyBorder="0">
      <alignment horizontal="center" vertical="center"/>
      <protection locked="0"/>
    </xf>
    <xf numFmtId="180" fontId="137" fillId="76" borderId="0" applyBorder="0">
      <alignment horizontal="center" vertical="center"/>
      <protection locked="0"/>
    </xf>
    <xf numFmtId="189" fontId="144" fillId="0" borderId="0" applyNumberFormat="0" applyFill="0" applyBorder="0" applyAlignment="0" applyProtection="0"/>
    <xf numFmtId="189" fontId="73" fillId="0" borderId="0" applyNumberFormat="0" applyFill="0" applyBorder="0" applyAlignment="0" applyProtection="0"/>
    <xf numFmtId="189" fontId="144" fillId="0" borderId="0" applyNumberFormat="0" applyFill="0" applyBorder="0" applyAlignment="0" applyProtection="0"/>
    <xf numFmtId="189" fontId="162" fillId="22" borderId="0" applyNumberFormat="0" applyBorder="0" applyAlignment="0" applyProtection="0"/>
    <xf numFmtId="189" fontId="162" fillId="23" borderId="0" applyNumberFormat="0" applyBorder="0" applyAlignment="0" applyProtection="0"/>
    <xf numFmtId="189" fontId="162" fillId="24" borderId="0" applyNumberFormat="0" applyBorder="0" applyAlignment="0" applyProtection="0"/>
    <xf numFmtId="189" fontId="162" fillId="18" borderId="0" applyNumberFormat="0" applyBorder="0" applyAlignment="0" applyProtection="0"/>
    <xf numFmtId="189" fontId="162" fillId="19" borderId="0" applyNumberFormat="0" applyBorder="0" applyAlignment="0" applyProtection="0"/>
    <xf numFmtId="189" fontId="162" fillId="21" borderId="0" applyNumberFormat="0" applyBorder="0" applyAlignment="0" applyProtection="0"/>
    <xf numFmtId="189" fontId="145" fillId="9" borderId="18" applyNumberFormat="0" applyAlignment="0" applyProtection="0"/>
    <xf numFmtId="189" fontId="72" fillId="9" borderId="18" applyNumberFormat="0" applyAlignment="0" applyProtection="0"/>
    <xf numFmtId="189" fontId="173" fillId="9" borderId="18" applyNumberFormat="0" applyAlignment="0" applyProtection="0"/>
    <xf numFmtId="189" fontId="146" fillId="0" borderId="0" applyFont="0" applyFill="0" applyBorder="0" applyAlignment="0" applyProtection="0"/>
    <xf numFmtId="189" fontId="156" fillId="0" borderId="0" applyNumberFormat="0" applyFill="0" applyBorder="0" applyAlignment="0" applyProtection="0"/>
    <xf numFmtId="189" fontId="75" fillId="0" borderId="0" applyNumberFormat="0" applyFill="0" applyBorder="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189" fontId="147" fillId="0" borderId="0" applyNumberFormat="0" applyFill="0" applyBorder="0" applyAlignment="0" applyProtection="0"/>
    <xf numFmtId="189" fontId="148" fillId="0" borderId="0" applyNumberFormat="0" applyFill="0" applyBorder="0" applyAlignment="0" applyProtection="0"/>
    <xf numFmtId="189" fontId="135" fillId="0" borderId="0" applyNumberFormat="0" applyFill="0" applyBorder="0" applyAlignment="0" applyProtection="0"/>
    <xf numFmtId="189" fontId="149" fillId="0" borderId="0" applyNumberFormat="0" applyFill="0" applyBorder="0" applyAlignment="0" applyProtection="0"/>
    <xf numFmtId="189" fontId="150" fillId="0" borderId="0" applyNumberFormat="0" applyFill="0" applyBorder="0" applyAlignment="0" applyProtection="0"/>
    <xf numFmtId="189" fontId="151" fillId="0" borderId="0" applyNumberFormat="0" applyFill="0" applyBorder="0" applyAlignment="0" applyProtection="0"/>
    <xf numFmtId="189" fontId="137" fillId="0" borderId="0" applyNumberFormat="0" applyFill="0" applyBorder="0" applyAlignment="0" applyProtection="0"/>
    <xf numFmtId="189" fontId="137" fillId="0" borderId="0" applyNumberForma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180" fontId="137" fillId="77" borderId="0" applyBorder="0">
      <alignment horizontal="center" vertical="center" wrapText="1"/>
      <protection hidden="1"/>
    </xf>
    <xf numFmtId="180" fontId="137" fillId="78" borderId="0" applyBorder="0">
      <alignment horizontal="center" vertical="center" wrapText="1"/>
      <protection hidden="1"/>
    </xf>
    <xf numFmtId="189" fontId="69" fillId="6" borderId="0" applyNumberFormat="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2" fillId="0" borderId="0" applyNumberFormat="0" applyFill="0" applyBorder="0" applyAlignment="0" applyProtection="0"/>
    <xf numFmtId="189" fontId="158" fillId="0" borderId="23" applyNumberFormat="0" applyFill="0" applyAlignment="0" applyProtection="0"/>
    <xf numFmtId="189" fontId="136" fillId="0" borderId="0" applyNumberFormat="0" applyFill="0" applyBorder="0" applyAlignment="0" applyProtection="0"/>
    <xf numFmtId="189" fontId="144" fillId="0" borderId="24" applyNumberFormat="0" applyFill="0" applyAlignment="0" applyProtection="0"/>
    <xf numFmtId="189" fontId="73" fillId="0" borderId="24" applyNumberFormat="0" applyFill="0" applyAlignment="0" applyProtection="0"/>
    <xf numFmtId="189" fontId="73" fillId="0" borderId="0" applyNumberFormat="0" applyFill="0" applyBorder="0" applyAlignment="0" applyProtection="0"/>
    <xf numFmtId="189" fontId="73" fillId="0" borderId="0" applyNumberFormat="0" applyFill="0" applyBorder="0" applyAlignment="0" applyProtection="0"/>
    <xf numFmtId="189" fontId="152" fillId="0" borderId="0" applyNumberFormat="0" applyFill="0" applyBorder="0" applyAlignment="0" applyProtection="0"/>
    <xf numFmtId="189" fontId="136" fillId="0" borderId="0" applyNumberFormat="0" applyFill="0" applyBorder="0" applyAlignment="0" applyProtection="0"/>
    <xf numFmtId="189" fontId="136" fillId="0" borderId="0" applyNumberFormat="0" applyFill="0" applyBorder="0" applyAlignment="0" applyProtection="0"/>
    <xf numFmtId="189" fontId="164" fillId="5" borderId="0" applyNumberFormat="0" applyBorder="0" applyAlignment="0" applyProtection="0"/>
    <xf numFmtId="189" fontId="72" fillId="9" borderId="18" applyNumberFormat="0" applyAlignment="0" applyProtection="0"/>
    <xf numFmtId="189" fontId="72" fillId="9" borderId="18" applyNumberFormat="0" applyAlignment="0" applyProtection="0"/>
    <xf numFmtId="189" fontId="71" fillId="0" borderId="20" applyNumberFormat="0" applyFill="0" applyAlignment="0" applyProtection="0"/>
    <xf numFmtId="189" fontId="71" fillId="0" borderId="20" applyNumberFormat="0" applyFill="0" applyAlignment="0" applyProtection="0"/>
    <xf numFmtId="43" fontId="14" fillId="0" borderId="0" applyFont="0" applyFill="0" applyBorder="0" applyAlignment="0" applyProtection="0"/>
    <xf numFmtId="187" fontId="14" fillId="0" borderId="0" applyFont="0" applyFill="0" applyBorder="0" applyAlignment="0" applyProtection="0"/>
    <xf numFmtId="43" fontId="14" fillId="0" borderId="0" applyFont="0" applyFill="0" applyBorder="0" applyAlignment="0" applyProtection="0"/>
    <xf numFmtId="189" fontId="80" fillId="16" borderId="0" applyNumberFormat="0" applyBorder="0" applyAlignment="0" applyProtection="0"/>
    <xf numFmtId="189" fontId="80" fillId="16" borderId="0" applyNumberFormat="0" applyBorder="0" applyAlignment="0" applyProtection="0"/>
    <xf numFmtId="189" fontId="11" fillId="0" borderId="0"/>
    <xf numFmtId="189" fontId="14" fillId="0" borderId="0"/>
    <xf numFmtId="189" fontId="10" fillId="0" borderId="0"/>
    <xf numFmtId="189" fontId="134" fillId="0" borderId="0"/>
    <xf numFmtId="189" fontId="174" fillId="0" borderId="0"/>
    <xf numFmtId="189" fontId="20" fillId="0" borderId="0"/>
    <xf numFmtId="189" fontId="20" fillId="0" borderId="0"/>
    <xf numFmtId="189" fontId="20" fillId="0" borderId="0"/>
    <xf numFmtId="189" fontId="20" fillId="0" borderId="0"/>
    <xf numFmtId="189" fontId="20" fillId="0" borderId="0"/>
    <xf numFmtId="189" fontId="14" fillId="0" borderId="0"/>
    <xf numFmtId="189" fontId="20" fillId="0" borderId="0"/>
    <xf numFmtId="189" fontId="159" fillId="0" borderId="0"/>
    <xf numFmtId="189" fontId="20" fillId="0" borderId="0"/>
    <xf numFmtId="189" fontId="159" fillId="0" borderId="0"/>
    <xf numFmtId="189" fontId="20" fillId="0" borderId="0"/>
    <xf numFmtId="189" fontId="159" fillId="0" borderId="0"/>
    <xf numFmtId="189" fontId="20" fillId="0" borderId="0"/>
    <xf numFmtId="189" fontId="159" fillId="0" borderId="0"/>
    <xf numFmtId="189" fontId="20" fillId="0" borderId="0"/>
    <xf numFmtId="189" fontId="20" fillId="0" borderId="0"/>
    <xf numFmtId="189" fontId="159" fillId="0" borderId="0"/>
    <xf numFmtId="189" fontId="20" fillId="0" borderId="0"/>
    <xf numFmtId="189" fontId="11" fillId="0" borderId="0"/>
    <xf numFmtId="189" fontId="20" fillId="0" borderId="0"/>
    <xf numFmtId="189" fontId="14" fillId="11" borderId="17" applyNumberFormat="0" applyFont="0" applyAlignment="0" applyProtection="0"/>
    <xf numFmtId="189" fontId="62" fillId="11" borderId="17" applyNumberFormat="0" applyFont="0" applyAlignment="0" applyProtection="0"/>
    <xf numFmtId="189" fontId="14" fillId="11" borderId="17" applyNumberFormat="0" applyFont="0" applyAlignment="0" applyProtection="0"/>
    <xf numFmtId="189" fontId="14" fillId="11" borderId="17" applyNumberFormat="0" applyFont="0" applyAlignment="0" applyProtection="0"/>
    <xf numFmtId="189" fontId="155" fillId="15" borderId="16" applyNumberFormat="0" applyAlignment="0" applyProtection="0"/>
    <xf numFmtId="189" fontId="67" fillId="15" borderId="16"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20" fillId="0" borderId="0" applyFont="0" applyFill="0" applyBorder="0" applyAlignment="0" applyProtection="0"/>
    <xf numFmtId="9" fontId="159" fillId="0" borderId="0" applyFont="0" applyFill="0" applyBorder="0" applyAlignment="0" applyProtection="0"/>
    <xf numFmtId="9" fontId="14" fillId="0" borderId="0" applyFont="0" applyFill="0" applyBorder="0" applyAlignment="0" applyProtection="0"/>
    <xf numFmtId="180" fontId="137" fillId="79" borderId="0" applyBorder="0">
      <alignment horizontal="center" vertical="center" wrapText="1"/>
      <protection hidden="1"/>
    </xf>
    <xf numFmtId="180" fontId="137" fillId="41" borderId="0" applyBorder="0">
      <alignment horizontal="center" vertical="center" wrapText="1"/>
      <protection hidden="1"/>
    </xf>
    <xf numFmtId="180" fontId="137" fillId="42" borderId="0" applyBorder="0">
      <alignment horizontal="center" vertical="center" wrapText="1"/>
      <protection hidden="1"/>
    </xf>
    <xf numFmtId="1" fontId="154" fillId="0" borderId="0">
      <alignment horizontal="center" vertical="center"/>
      <protection locked="0"/>
    </xf>
    <xf numFmtId="189" fontId="20" fillId="80" borderId="0" applyBorder="0">
      <alignment vertical="center" wrapText="1"/>
      <protection hidden="1"/>
    </xf>
    <xf numFmtId="189" fontId="20" fillId="80" borderId="0" applyBorder="0">
      <alignment vertical="center" wrapText="1"/>
      <protection hidden="1"/>
    </xf>
    <xf numFmtId="189" fontId="165" fillId="15" borderId="16" applyNumberFormat="0" applyAlignment="0" applyProtection="0"/>
    <xf numFmtId="189" fontId="138" fillId="0" borderId="0" applyNumberFormat="0" applyFill="0" applyBorder="0" applyAlignment="0" applyProtection="0"/>
    <xf numFmtId="189" fontId="66" fillId="0" borderId="0" applyNumberFormat="0" applyFill="0" applyBorder="0" applyAlignment="0" applyProtection="0"/>
    <xf numFmtId="189" fontId="30" fillId="0" borderId="0" applyNumberFormat="0" applyFill="0" applyBorder="0" applyAlignment="0" applyProtection="0"/>
    <xf numFmtId="189" fontId="16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167" fillId="0" borderId="22" applyNumberFormat="0" applyFill="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168" fillId="0" borderId="23" applyNumberFormat="0" applyFill="0" applyAlignment="0" applyProtection="0"/>
    <xf numFmtId="189" fontId="169" fillId="0" borderId="24" applyNumberFormat="0" applyFill="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0" fontId="160" fillId="81" borderId="0" applyBorder="0">
      <alignment horizontal="center" vertical="center"/>
      <protection hidden="1"/>
    </xf>
    <xf numFmtId="189" fontId="66" fillId="0" borderId="0" applyNumberFormat="0" applyFill="0" applyBorder="0" applyAlignment="0" applyProtection="0"/>
    <xf numFmtId="189" fontId="66" fillId="0" borderId="0" applyNumberFormat="0" applyFill="0" applyBorder="0" applyAlignment="0" applyProtection="0"/>
    <xf numFmtId="189" fontId="14" fillId="0" borderId="0"/>
    <xf numFmtId="189" fontId="87" fillId="0" borderId="0" applyNumberFormat="0" applyFill="0" applyBorder="0" applyAlignment="0" applyProtection="0"/>
    <xf numFmtId="189" fontId="169" fillId="0" borderId="24" applyNumberFormat="0" applyFill="0" applyAlignment="0" applyProtection="0"/>
    <xf numFmtId="189" fontId="168" fillId="0" borderId="23" applyNumberFormat="0" applyFill="0" applyAlignment="0" applyProtection="0"/>
    <xf numFmtId="189" fontId="167" fillId="0" borderId="22" applyNumberFormat="0" applyFill="0" applyAlignment="0" applyProtection="0"/>
    <xf numFmtId="189" fontId="86" fillId="0" borderId="0" applyNumberFormat="0" applyFill="0" applyBorder="0" applyAlignment="0" applyProtection="0"/>
    <xf numFmtId="189" fontId="166" fillId="0" borderId="0" applyNumberFormat="0" applyFill="0" applyBorder="0" applyAlignment="0" applyProtection="0"/>
    <xf numFmtId="189" fontId="165" fillId="15" borderId="16" applyNumberFormat="0" applyAlignment="0" applyProtection="0"/>
    <xf numFmtId="189" fontId="164" fillId="5" borderId="0" applyNumberFormat="0" applyBorder="0" applyAlignment="0" applyProtection="0"/>
    <xf numFmtId="189" fontId="162" fillId="21" borderId="0" applyNumberFormat="0" applyBorder="0" applyAlignment="0" applyProtection="0"/>
    <xf numFmtId="189" fontId="162" fillId="19" borderId="0" applyNumberFormat="0" applyBorder="0" applyAlignment="0" applyProtection="0"/>
    <xf numFmtId="189" fontId="162" fillId="18" borderId="0" applyNumberFormat="0" applyBorder="0" applyAlignment="0" applyProtection="0"/>
    <xf numFmtId="189" fontId="162" fillId="24" borderId="0" applyNumberFormat="0" applyBorder="0" applyAlignment="0" applyProtection="0"/>
    <xf numFmtId="189" fontId="162" fillId="23" borderId="0" applyNumberFormat="0" applyBorder="0" applyAlignment="0" applyProtection="0"/>
    <xf numFmtId="189" fontId="162" fillId="22" borderId="0" applyNumberFormat="0" applyBorder="0" applyAlignment="0" applyProtection="0"/>
    <xf numFmtId="189" fontId="163" fillId="15" borderId="18" applyNumberFormat="0" applyAlignment="0" applyProtection="0"/>
    <xf numFmtId="189" fontId="162" fillId="20" borderId="0" applyNumberFormat="0" applyBorder="0" applyAlignment="0" applyProtection="0"/>
    <xf numFmtId="189" fontId="162" fillId="19" borderId="0" applyNumberFormat="0" applyBorder="0" applyAlignment="0" applyProtection="0"/>
    <xf numFmtId="189" fontId="162" fillId="18" borderId="0" applyNumberFormat="0" applyBorder="0" applyAlignment="0" applyProtection="0"/>
    <xf numFmtId="189" fontId="162" fillId="13" borderId="0" applyNumberFormat="0" applyBorder="0" applyAlignment="0" applyProtection="0"/>
    <xf numFmtId="189" fontId="162" fillId="10" borderId="0" applyNumberFormat="0" applyBorder="0" applyAlignment="0" applyProtection="0"/>
    <xf numFmtId="189" fontId="162" fillId="17" borderId="0" applyNumberFormat="0" applyBorder="0" applyAlignment="0" applyProtection="0"/>
    <xf numFmtId="189" fontId="161" fillId="14" borderId="0" applyNumberFormat="0" applyBorder="0" applyAlignment="0" applyProtection="0"/>
    <xf numFmtId="189" fontId="161" fillId="12" borderId="0" applyNumberFormat="0" applyBorder="0" applyAlignment="0" applyProtection="0"/>
    <xf numFmtId="189" fontId="161" fillId="7" borderId="0" applyNumberFormat="0" applyBorder="0" applyAlignment="0" applyProtection="0"/>
    <xf numFmtId="189" fontId="161" fillId="13" borderId="0" applyNumberFormat="0" applyBorder="0" applyAlignment="0" applyProtection="0"/>
    <xf numFmtId="189" fontId="161" fillId="10" borderId="0" applyNumberFormat="0" applyBorder="0" applyAlignment="0" applyProtection="0"/>
    <xf numFmtId="189" fontId="161" fillId="12" borderId="0" applyNumberFormat="0" applyBorder="0" applyAlignment="0" applyProtection="0"/>
    <xf numFmtId="189" fontId="161" fillId="9" borderId="0" applyNumberFormat="0" applyBorder="0" applyAlignment="0" applyProtection="0"/>
    <xf numFmtId="189" fontId="161" fillId="8" borderId="0" applyNumberFormat="0" applyBorder="0" applyAlignment="0" applyProtection="0"/>
    <xf numFmtId="189" fontId="161" fillId="7" borderId="0" applyNumberFormat="0" applyBorder="0" applyAlignment="0" applyProtection="0"/>
    <xf numFmtId="189" fontId="161" fillId="5" borderId="0" applyNumberFormat="0" applyBorder="0" applyAlignment="0" applyProtection="0"/>
    <xf numFmtId="189" fontId="161" fillId="6" borderId="0" applyNumberFormat="0" applyBorder="0" applyAlignment="0" applyProtection="0"/>
    <xf numFmtId="189" fontId="140" fillId="6" borderId="0" applyNumberFormat="0" applyBorder="0" applyAlignment="0" applyProtection="0"/>
    <xf numFmtId="189" fontId="161" fillId="4" borderId="0" applyNumberFormat="0" applyBorder="0" applyAlignment="0" applyProtection="0"/>
    <xf numFmtId="189" fontId="142" fillId="26" borderId="19" applyNumberFormat="0" applyAlignment="0" applyProtection="0"/>
    <xf numFmtId="189" fontId="143" fillId="0" borderId="20" applyNumberFormat="0" applyFill="0" applyAlignment="0" applyProtection="0"/>
    <xf numFmtId="168" fontId="14" fillId="0" borderId="0" applyFont="0" applyFill="0" applyBorder="0" applyAlignment="0" applyProtection="0"/>
    <xf numFmtId="43" fontId="14" fillId="0" borderId="0" applyFont="0" applyFill="0" applyBorder="0" applyAlignment="0" applyProtection="0"/>
    <xf numFmtId="189" fontId="144" fillId="0" borderId="0" applyNumberFormat="0" applyFill="0" applyBorder="0" applyAlignment="0" applyProtection="0"/>
    <xf numFmtId="189" fontId="145" fillId="9" borderId="18" applyNumberFormat="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9" fontId="159" fillId="0" borderId="0" applyFont="0" applyFill="0" applyBorder="0" applyAlignment="0" applyProtection="0"/>
    <xf numFmtId="43" fontId="14" fillId="0" borderId="0" applyFont="0" applyFill="0" applyBorder="0" applyAlignment="0" applyProtection="0"/>
    <xf numFmtId="187" fontId="14" fillId="0" borderId="0" applyFont="0" applyFill="0" applyBorder="0" applyAlignment="0" applyProtection="0"/>
    <xf numFmtId="43" fontId="14" fillId="0" borderId="0" applyFont="0" applyFill="0" applyBorder="0" applyAlignment="0" applyProtection="0"/>
    <xf numFmtId="189" fontId="80" fillId="16" borderId="0" applyNumberFormat="0" applyBorder="0" applyAlignment="0" applyProtection="0"/>
    <xf numFmtId="189" fontId="14" fillId="0" borderId="0"/>
    <xf numFmtId="189" fontId="134" fillId="0" borderId="0"/>
    <xf numFmtId="189" fontId="14" fillId="0" borderId="0"/>
    <xf numFmtId="189" fontId="14" fillId="11" borderId="17" applyNumberFormat="0" applyFont="0" applyAlignment="0" applyProtection="0"/>
    <xf numFmtId="189" fontId="14" fillId="11" borderId="17" applyNumberFormat="0" applyFont="0" applyAlignment="0" applyProtection="0"/>
    <xf numFmtId="189" fontId="14" fillId="11" borderId="17" applyNumberFormat="0" applyFon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89" fontId="138" fillId="0" borderId="0" applyNumberFormat="0" applyFill="0" applyBorder="0" applyAlignment="0" applyProtection="0"/>
    <xf numFmtId="189" fontId="20" fillId="0" borderId="93" applyNumberFormat="0" applyFont="0" applyFill="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4" fillId="11" borderId="17" applyNumberFormat="0" applyFont="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9" fontId="14" fillId="0" borderId="0" applyFont="0" applyFill="0" applyBorder="0" applyAlignment="0" applyProtection="0"/>
    <xf numFmtId="189" fontId="139" fillId="23" borderId="0" applyNumberFormat="0" applyBorder="0" applyAlignment="0" applyProtection="0"/>
    <xf numFmtId="189" fontId="139" fillId="20" borderId="0" applyNumberFormat="0" applyBorder="0" applyAlignment="0" applyProtection="0"/>
    <xf numFmtId="189" fontId="156" fillId="0" borderId="0" applyNumberFormat="0" applyFill="0" applyBorder="0" applyAlignment="0" applyProtection="0"/>
    <xf numFmtId="189" fontId="139" fillId="19" borderId="0" applyNumberFormat="0" applyBorder="0" applyAlignment="0" applyProtection="0"/>
    <xf numFmtId="189" fontId="85" fillId="8" borderId="0" applyNumberFormat="0" applyBorder="0" applyAlignment="0" applyProtection="0"/>
    <xf numFmtId="189" fontId="85" fillId="7" borderId="0" applyNumberFormat="0" applyBorder="0" applyAlignment="0" applyProtection="0"/>
    <xf numFmtId="189" fontId="80" fillId="16" borderId="0" applyNumberFormat="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85" fillId="14" borderId="0" applyNumberFormat="0" applyBorder="0" applyAlignment="0" applyProtection="0"/>
    <xf numFmtId="189" fontId="73" fillId="0" borderId="0" applyNumberFormat="0" applyFill="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39" fillId="18" borderId="0" applyNumberFormat="0" applyBorder="0" applyAlignment="0" applyProtection="0"/>
    <xf numFmtId="189" fontId="139" fillId="22" borderId="0" applyNumberFormat="0" applyBorder="0" applyAlignment="0" applyProtection="0"/>
    <xf numFmtId="189" fontId="69" fillId="6" borderId="0" applyNumberFormat="0" applyBorder="0" applyAlignment="0" applyProtection="0"/>
    <xf numFmtId="189" fontId="139" fillId="19" borderId="0" applyNumberFormat="0" applyBorder="0" applyAlignment="0" applyProtection="0"/>
    <xf numFmtId="189" fontId="70" fillId="26" borderId="19" applyNumberFormat="0" applyAlignment="0" applyProtection="0"/>
    <xf numFmtId="189" fontId="11" fillId="0" borderId="0"/>
    <xf numFmtId="189" fontId="14" fillId="11" borderId="17" applyNumberFormat="0" applyFont="0" applyAlignment="0" applyProtection="0"/>
    <xf numFmtId="189" fontId="86" fillId="0" borderId="0" applyNumberFormat="0" applyFill="0" applyBorder="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157" fillId="0" borderId="22" applyNumberFormat="0" applyFill="0" applyAlignment="0" applyProtection="0"/>
    <xf numFmtId="189" fontId="85" fillId="12" borderId="0" applyNumberFormat="0" applyBorder="0" applyAlignment="0" applyProtection="0"/>
    <xf numFmtId="189" fontId="139" fillId="24" borderId="0" applyNumberFormat="0" applyBorder="0" applyAlignment="0" applyProtection="0"/>
    <xf numFmtId="189" fontId="11" fillId="11" borderId="0" applyNumberFormat="0" applyBorder="0" applyAlignment="0" applyProtection="0"/>
    <xf numFmtId="189" fontId="85" fillId="13" borderId="0" applyNumberFormat="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44" fillId="0" borderId="24" applyNumberFormat="0" applyFill="0" applyAlignment="0" applyProtection="0"/>
    <xf numFmtId="189" fontId="85" fillId="4" borderId="0" applyNumberFormat="0" applyBorder="0" applyAlignment="0" applyProtection="0"/>
    <xf numFmtId="189" fontId="85" fillId="10" borderId="0" applyNumberFormat="0" applyBorder="0" applyAlignment="0" applyProtection="0"/>
    <xf numFmtId="189" fontId="156" fillId="0" borderId="0" applyNumberFormat="0" applyFill="0" applyBorder="0" applyAlignment="0" applyProtection="0"/>
    <xf numFmtId="189" fontId="73" fillId="0" borderId="0" applyNumberFormat="0" applyFill="0" applyBorder="0" applyAlignment="0" applyProtection="0"/>
    <xf numFmtId="189" fontId="139" fillId="18" borderId="0" applyNumberFormat="0" applyBorder="0" applyAlignment="0" applyProtection="0"/>
    <xf numFmtId="189" fontId="71" fillId="0" borderId="20" applyNumberFormat="0" applyFill="0" applyAlignment="0" applyProtection="0"/>
    <xf numFmtId="189" fontId="14" fillId="0" borderId="0"/>
    <xf numFmtId="189" fontId="72" fillId="9" borderId="18" applyNumberFormat="0" applyAlignment="0" applyProtection="0"/>
    <xf numFmtId="189" fontId="85" fillId="6" borderId="0" applyNumberFormat="0" applyBorder="0" applyAlignment="0" applyProtection="0"/>
    <xf numFmtId="189" fontId="85" fillId="7" borderId="0" applyNumberFormat="0" applyBorder="0" applyAlignment="0" applyProtection="0"/>
    <xf numFmtId="189" fontId="20" fillId="0" borderId="93" applyNumberFormat="0" applyFont="0" applyFill="0" applyAlignment="0" applyProtection="0"/>
    <xf numFmtId="189" fontId="85" fillId="5"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85" fillId="12" borderId="0" applyNumberFormat="0" applyBorder="0" applyAlignment="0" applyProtection="0"/>
    <xf numFmtId="43" fontId="14" fillId="0" borderId="0" applyFont="0" applyFill="0" applyBorder="0" applyAlignment="0" applyProtection="0"/>
    <xf numFmtId="189" fontId="11" fillId="11" borderId="0" applyNumberFormat="0" applyBorder="0" applyAlignment="0" applyProtection="0"/>
    <xf numFmtId="189" fontId="141" fillId="15" borderId="18" applyNumberFormat="0" applyAlignment="0" applyProtection="0"/>
    <xf numFmtId="189" fontId="155" fillId="15" borderId="16" applyNumberFormat="0" applyAlignment="0" applyProtection="0"/>
    <xf numFmtId="189" fontId="139" fillId="13"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39" fillId="17" borderId="0" applyNumberFormat="0" applyBorder="0" applyAlignment="0" applyProtection="0"/>
    <xf numFmtId="189" fontId="158" fillId="0" borderId="23" applyNumberFormat="0" applyFill="0" applyAlignment="0" applyProtection="0"/>
    <xf numFmtId="189" fontId="139" fillId="10" borderId="0" applyNumberFormat="0" applyBorder="0" applyAlignment="0" applyProtection="0"/>
    <xf numFmtId="189" fontId="6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20" fillId="0" borderId="0"/>
    <xf numFmtId="0" fontId="11" fillId="0" borderId="0"/>
    <xf numFmtId="0" fontId="11" fillId="0" borderId="0"/>
    <xf numFmtId="0" fontId="11" fillId="0" borderId="0"/>
    <xf numFmtId="0" fontId="11" fillId="0" borderId="0"/>
    <xf numFmtId="0" fontId="11" fillId="0" borderId="0"/>
    <xf numFmtId="0" fontId="85" fillId="4" borderId="0" applyNumberFormat="0" applyBorder="0" applyAlignment="0" applyProtection="0"/>
    <xf numFmtId="0" fontId="62" fillId="4" borderId="0" applyNumberFormat="0" applyBorder="0" applyAlignment="0" applyProtection="0"/>
    <xf numFmtId="0" fontId="85" fillId="5" borderId="0" applyNumberFormat="0" applyBorder="0" applyAlignment="0" applyProtection="0"/>
    <xf numFmtId="0" fontId="62" fillId="5" borderId="0" applyNumberFormat="0" applyBorder="0" applyAlignment="0" applyProtection="0"/>
    <xf numFmtId="0" fontId="85" fillId="6" borderId="0" applyNumberFormat="0" applyBorder="0" applyAlignment="0" applyProtection="0"/>
    <xf numFmtId="0" fontId="62" fillId="6" borderId="0" applyNumberFormat="0" applyBorder="0" applyAlignment="0" applyProtection="0"/>
    <xf numFmtId="0" fontId="85" fillId="7" borderId="0" applyNumberFormat="0" applyBorder="0" applyAlignment="0" applyProtection="0"/>
    <xf numFmtId="0" fontId="62" fillId="7" borderId="0" applyNumberFormat="0" applyBorder="0" applyAlignment="0" applyProtection="0"/>
    <xf numFmtId="0" fontId="85" fillId="8" borderId="0" applyNumberFormat="0" applyBorder="0" applyAlignment="0" applyProtection="0"/>
    <xf numFmtId="0" fontId="62" fillId="8" borderId="0" applyNumberFormat="0" applyBorder="0" applyAlignment="0" applyProtection="0"/>
    <xf numFmtId="0" fontId="62" fillId="9" borderId="0" applyNumberFormat="0" applyBorder="0" applyAlignment="0" applyProtection="0"/>
    <xf numFmtId="0" fontId="11" fillId="71" borderId="0" applyNumberFormat="0" applyBorder="0" applyAlignment="0" applyProtection="0"/>
    <xf numFmtId="0" fontId="85" fillId="12" borderId="0" applyNumberFormat="0" applyBorder="0" applyAlignment="0" applyProtection="0"/>
    <xf numFmtId="0" fontId="62" fillId="12" borderId="0" applyNumberFormat="0" applyBorder="0" applyAlignment="0" applyProtection="0"/>
    <xf numFmtId="0" fontId="85" fillId="10" borderId="0" applyNumberFormat="0" applyBorder="0" applyAlignment="0" applyProtection="0"/>
    <xf numFmtId="0" fontId="62" fillId="10" borderId="0" applyNumberFormat="0" applyBorder="0" applyAlignment="0" applyProtection="0"/>
    <xf numFmtId="0" fontId="85" fillId="13" borderId="0" applyNumberFormat="0" applyBorder="0" applyAlignment="0" applyProtection="0"/>
    <xf numFmtId="0" fontId="62" fillId="13" borderId="0" applyNumberFormat="0" applyBorder="0" applyAlignment="0" applyProtection="0"/>
    <xf numFmtId="0" fontId="85" fillId="7" borderId="0" applyNumberFormat="0" applyBorder="0" applyAlignment="0" applyProtection="0"/>
    <xf numFmtId="0" fontId="62" fillId="7" borderId="0" applyNumberFormat="0" applyBorder="0" applyAlignment="0" applyProtection="0"/>
    <xf numFmtId="0" fontId="85" fillId="12" borderId="0" applyNumberFormat="0" applyBorder="0" applyAlignment="0" applyProtection="0"/>
    <xf numFmtId="0" fontId="62" fillId="12" borderId="0" applyNumberFormat="0" applyBorder="0" applyAlignment="0" applyProtection="0"/>
    <xf numFmtId="0" fontId="85" fillId="14" borderId="0" applyNumberFormat="0" applyBorder="0" applyAlignment="0" applyProtection="0"/>
    <xf numFmtId="0" fontId="62" fillId="14" borderId="0" applyNumberFormat="0" applyBorder="0" applyAlignment="0" applyProtection="0"/>
    <xf numFmtId="0" fontId="139" fillId="17" borderId="0" applyNumberFormat="0" applyBorder="0" applyAlignment="0" applyProtection="0"/>
    <xf numFmtId="0" fontId="64" fillId="17" borderId="0" applyNumberFormat="0" applyBorder="0" applyAlignment="0" applyProtection="0"/>
    <xf numFmtId="0" fontId="139" fillId="10" borderId="0" applyNumberFormat="0" applyBorder="0" applyAlignment="0" applyProtection="0"/>
    <xf numFmtId="0" fontId="64" fillId="10" borderId="0" applyNumberFormat="0" applyBorder="0" applyAlignment="0" applyProtection="0"/>
    <xf numFmtId="0" fontId="139" fillId="13" borderId="0" applyNumberFormat="0" applyBorder="0" applyAlignment="0" applyProtection="0"/>
    <xf numFmtId="0" fontId="64" fillId="13" borderId="0" applyNumberFormat="0" applyBorder="0" applyAlignment="0" applyProtection="0"/>
    <xf numFmtId="0" fontId="139" fillId="18" borderId="0" applyNumberFormat="0" applyBorder="0" applyAlignment="0" applyProtection="0"/>
    <xf numFmtId="0" fontId="64" fillId="18" borderId="0" applyNumberFormat="0" applyBorder="0" applyAlignment="0" applyProtection="0"/>
    <xf numFmtId="0" fontId="139" fillId="19" borderId="0" applyNumberFormat="0" applyBorder="0" applyAlignment="0" applyProtection="0"/>
    <xf numFmtId="0" fontId="64" fillId="19" borderId="0" applyNumberFormat="0" applyBorder="0" applyAlignment="0" applyProtection="0"/>
    <xf numFmtId="0" fontId="139" fillId="20" borderId="0" applyNumberFormat="0" applyBorder="0" applyAlignment="0" applyProtection="0"/>
    <xf numFmtId="0" fontId="64" fillId="20" borderId="0" applyNumberFormat="0" applyBorder="0" applyAlignment="0" applyProtection="0"/>
    <xf numFmtId="0" fontId="139" fillId="22" borderId="0" applyNumberFormat="0" applyBorder="0" applyAlignment="0" applyProtection="0"/>
    <xf numFmtId="0" fontId="64" fillId="22" borderId="0" applyNumberFormat="0" applyBorder="0" applyAlignment="0" applyProtection="0"/>
    <xf numFmtId="0" fontId="139" fillId="23" borderId="0" applyNumberFormat="0" applyBorder="0" applyAlignment="0" applyProtection="0"/>
    <xf numFmtId="0" fontId="64" fillId="23" borderId="0" applyNumberFormat="0" applyBorder="0" applyAlignment="0" applyProtection="0"/>
    <xf numFmtId="0" fontId="139" fillId="24" borderId="0" applyNumberFormat="0" applyBorder="0" applyAlignment="0" applyProtection="0"/>
    <xf numFmtId="0" fontId="64" fillId="24" borderId="0" applyNumberFormat="0" applyBorder="0" applyAlignment="0" applyProtection="0"/>
    <xf numFmtId="0" fontId="139" fillId="18" borderId="0" applyNumberFormat="0" applyBorder="0" applyAlignment="0" applyProtection="0"/>
    <xf numFmtId="0" fontId="64" fillId="18" borderId="0" applyNumberFormat="0" applyBorder="0" applyAlignment="0" applyProtection="0"/>
    <xf numFmtId="0" fontId="139" fillId="19" borderId="0" applyNumberFormat="0" applyBorder="0" applyAlignment="0" applyProtection="0"/>
    <xf numFmtId="0" fontId="64" fillId="19" borderId="0" applyNumberFormat="0" applyBorder="0" applyAlignment="0" applyProtection="0"/>
    <xf numFmtId="0" fontId="139" fillId="21" borderId="0" applyNumberFormat="0" applyBorder="0" applyAlignment="0" applyProtection="0"/>
    <xf numFmtId="0" fontId="64" fillId="21" borderId="0" applyNumberFormat="0" applyBorder="0" applyAlignment="0" applyProtection="0"/>
    <xf numFmtId="0" fontId="153" fillId="5" borderId="0" applyNumberFormat="0" applyBorder="0" applyAlignment="0" applyProtection="0"/>
    <xf numFmtId="0" fontId="79" fillId="5" borderId="0" applyNumberFormat="0" applyBorder="0" applyAlignment="0" applyProtection="0"/>
    <xf numFmtId="0" fontId="141" fillId="15" borderId="18" applyNumberFormat="0" applyAlignment="0" applyProtection="0"/>
    <xf numFmtId="0" fontId="68" fillId="15" borderId="18" applyNumberFormat="0" applyAlignment="0" applyProtection="0"/>
    <xf numFmtId="0" fontId="70" fillId="26" borderId="19" applyNumberFormat="0" applyAlignment="0" applyProtection="0"/>
    <xf numFmtId="0" fontId="70" fillId="26" borderId="19" applyNumberFormat="0" applyAlignment="0" applyProtection="0"/>
    <xf numFmtId="0" fontId="20" fillId="0" borderId="0" applyFont="0" applyFill="0" applyBorder="0" applyAlignment="0" applyProtection="0"/>
    <xf numFmtId="0" fontId="156" fillId="0" borderId="0" applyNumberFormat="0" applyFill="0" applyBorder="0" applyAlignment="0" applyProtection="0"/>
    <xf numFmtId="0" fontId="75" fillId="0" borderId="0" applyNumberFormat="0" applyFill="0" applyBorder="0" applyAlignment="0" applyProtection="0"/>
    <xf numFmtId="0" fontId="14" fillId="0" borderId="0" applyNumberFormat="0" applyFill="0" applyBorder="0" applyAlignment="0" applyProtection="0"/>
    <xf numFmtId="0" fontId="147" fillId="0" borderId="0" applyNumberFormat="0" applyFill="0" applyBorder="0" applyAlignment="0" applyProtection="0"/>
    <xf numFmtId="0" fontId="148" fillId="0" borderId="0" applyNumberFormat="0" applyFill="0" applyBorder="0" applyAlignment="0" applyProtection="0"/>
    <xf numFmtId="0" fontId="135"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1" fillId="0" borderId="0" applyNumberFormat="0" applyFill="0" applyBorder="0" applyAlignment="0" applyProtection="0"/>
    <xf numFmtId="0" fontId="69" fillId="6" borderId="0" applyNumberFormat="0" applyBorder="0" applyAlignment="0" applyProtection="0"/>
    <xf numFmtId="0" fontId="69" fillId="6" borderId="0" applyNumberFormat="0" applyBorder="0" applyAlignment="0" applyProtection="0"/>
    <xf numFmtId="0" fontId="157" fillId="0" borderId="22" applyNumberFormat="0" applyFill="0" applyAlignment="0" applyProtection="0"/>
    <xf numFmtId="0" fontId="152" fillId="0" borderId="0" applyNumberFormat="0" applyFill="0" applyBorder="0" applyAlignment="0" applyProtection="0"/>
    <xf numFmtId="0" fontId="158" fillId="0" borderId="23" applyNumberFormat="0" applyFill="0" applyAlignment="0" applyProtection="0"/>
    <xf numFmtId="0" fontId="136" fillId="0" borderId="0" applyNumberFormat="0" applyFill="0" applyBorder="0" applyAlignment="0" applyProtection="0"/>
    <xf numFmtId="0" fontId="144" fillId="0" borderId="24" applyNumberFormat="0" applyFill="0" applyAlignment="0" applyProtection="0"/>
    <xf numFmtId="0" fontId="73" fillId="0" borderId="24"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152" fillId="0" borderId="0" applyNumberFormat="0" applyFill="0" applyBorder="0" applyAlignment="0" applyProtection="0"/>
    <xf numFmtId="0" fontId="136" fillId="0" borderId="0" applyNumberFormat="0" applyFill="0" applyBorder="0" applyAlignment="0" applyProtection="0"/>
    <xf numFmtId="0" fontId="72" fillId="9" borderId="18" applyNumberFormat="0" applyAlignment="0" applyProtection="0"/>
    <xf numFmtId="0" fontId="72" fillId="9" borderId="18" applyNumberFormat="0" applyAlignment="0" applyProtection="0"/>
    <xf numFmtId="0" fontId="71" fillId="0" borderId="20" applyNumberFormat="0" applyFill="0" applyAlignment="0" applyProtection="0"/>
    <xf numFmtId="0" fontId="71" fillId="0" borderId="20" applyNumberFormat="0" applyFill="0" applyAlignment="0" applyProtection="0"/>
    <xf numFmtId="0" fontId="80" fillId="16" borderId="0" applyNumberFormat="0" applyBorder="0" applyAlignment="0" applyProtection="0"/>
    <xf numFmtId="0" fontId="11" fillId="0" borderId="0"/>
    <xf numFmtId="0" fontId="14" fillId="0" borderId="0"/>
    <xf numFmtId="0" fontId="159" fillId="0" borderId="0"/>
    <xf numFmtId="0" fontId="159" fillId="0" borderId="0"/>
    <xf numFmtId="0" fontId="159" fillId="0" borderId="0"/>
    <xf numFmtId="0" fontId="159" fillId="0" borderId="0"/>
    <xf numFmtId="0" fontId="159" fillId="0" borderId="0"/>
    <xf numFmtId="0" fontId="11" fillId="0" borderId="0"/>
    <xf numFmtId="0" fontId="14" fillId="11" borderId="17" applyNumberFormat="0" applyFont="0" applyAlignment="0" applyProtection="0"/>
    <xf numFmtId="0" fontId="14" fillId="11" borderId="17" applyNumberFormat="0" applyFont="0" applyAlignment="0" applyProtection="0"/>
    <xf numFmtId="0" fontId="155" fillId="15" borderId="16" applyNumberFormat="0" applyAlignment="0" applyProtection="0"/>
    <xf numFmtId="0" fontId="67" fillId="15" borderId="16" applyNumberFormat="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0" fillId="0" borderId="93" applyNumberFormat="0" applyFon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61" fillId="4" borderId="0" applyNumberFormat="0" applyBorder="0" applyAlignment="0" applyProtection="0"/>
    <xf numFmtId="0" fontId="161" fillId="5" borderId="0" applyNumberFormat="0" applyBorder="0" applyAlignment="0" applyProtection="0"/>
    <xf numFmtId="0" fontId="161" fillId="6" borderId="0" applyNumberFormat="0" applyBorder="0" applyAlignment="0" applyProtection="0"/>
    <xf numFmtId="0" fontId="161" fillId="7" borderId="0" applyNumberFormat="0" applyBorder="0" applyAlignment="0" applyProtection="0"/>
    <xf numFmtId="0" fontId="161" fillId="8" borderId="0" applyNumberFormat="0" applyBorder="0" applyAlignment="0" applyProtection="0"/>
    <xf numFmtId="0" fontId="161" fillId="9" borderId="0" applyNumberFormat="0" applyBorder="0" applyAlignment="0" applyProtection="0"/>
    <xf numFmtId="0" fontId="161" fillId="12" borderId="0" applyNumberFormat="0" applyBorder="0" applyAlignment="0" applyProtection="0"/>
    <xf numFmtId="0" fontId="161" fillId="10" borderId="0" applyNumberFormat="0" applyBorder="0" applyAlignment="0" applyProtection="0"/>
    <xf numFmtId="0" fontId="161" fillId="13" borderId="0" applyNumberFormat="0" applyBorder="0" applyAlignment="0" applyProtection="0"/>
    <xf numFmtId="0" fontId="161" fillId="7" borderId="0" applyNumberFormat="0" applyBorder="0" applyAlignment="0" applyProtection="0"/>
    <xf numFmtId="0" fontId="161" fillId="12" borderId="0" applyNumberFormat="0" applyBorder="0" applyAlignment="0" applyProtection="0"/>
    <xf numFmtId="0" fontId="161" fillId="14" borderId="0" applyNumberFormat="0" applyBorder="0" applyAlignment="0" applyProtection="0"/>
    <xf numFmtId="0" fontId="162" fillId="17" borderId="0" applyNumberFormat="0" applyBorder="0" applyAlignment="0" applyProtection="0"/>
    <xf numFmtId="0" fontId="162" fillId="10" borderId="0" applyNumberFormat="0" applyBorder="0" applyAlignment="0" applyProtection="0"/>
    <xf numFmtId="0" fontId="162" fillId="13"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0" fontId="162" fillId="20" borderId="0" applyNumberFormat="0" applyBorder="0" applyAlignment="0" applyProtection="0"/>
    <xf numFmtId="0" fontId="140" fillId="6" borderId="0" applyNumberFormat="0" applyBorder="0" applyAlignment="0" applyProtection="0"/>
    <xf numFmtId="0" fontId="163" fillId="15" borderId="18" applyNumberFormat="0" applyAlignment="0" applyProtection="0"/>
    <xf numFmtId="0" fontId="142" fillId="26" borderId="19" applyNumberFormat="0" applyAlignment="0" applyProtection="0"/>
    <xf numFmtId="0" fontId="143" fillId="0" borderId="20" applyNumberFormat="0" applyFill="0" applyAlignment="0" applyProtection="0"/>
    <xf numFmtId="0" fontId="144" fillId="0" borderId="0" applyNumberFormat="0" applyFill="0" applyBorder="0" applyAlignment="0" applyProtection="0"/>
    <xf numFmtId="0" fontId="162" fillId="22" borderId="0" applyNumberFormat="0" applyBorder="0" applyAlignment="0" applyProtection="0"/>
    <xf numFmtId="0" fontId="162" fillId="23" borderId="0" applyNumberFormat="0" applyBorder="0" applyAlignment="0" applyProtection="0"/>
    <xf numFmtId="0" fontId="162" fillId="24"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0" fontId="162" fillId="21" borderId="0" applyNumberFormat="0" applyBorder="0" applyAlignment="0" applyProtection="0"/>
    <xf numFmtId="0" fontId="145" fillId="9" borderId="18" applyNumberFormat="0" applyAlignment="0" applyProtection="0"/>
    <xf numFmtId="0" fontId="164" fillId="5" borderId="0" applyNumberFormat="0" applyBorder="0" applyAlignment="0" applyProtection="0"/>
    <xf numFmtId="0" fontId="14" fillId="11" borderId="17" applyNumberFormat="0" applyFont="0" applyAlignment="0" applyProtection="0"/>
    <xf numFmtId="0" fontId="165" fillId="15" borderId="16" applyNumberFormat="0" applyAlignment="0" applyProtection="0"/>
    <xf numFmtId="0" fontId="138" fillId="0" borderId="0" applyNumberFormat="0" applyFill="0" applyBorder="0" applyAlignment="0" applyProtection="0"/>
    <xf numFmtId="0" fontId="166" fillId="0" borderId="0" applyNumberFormat="0" applyFill="0" applyBorder="0" applyAlignment="0" applyProtection="0"/>
    <xf numFmtId="0" fontId="86" fillId="0" borderId="0" applyNumberFormat="0" applyFill="0" applyBorder="0" applyAlignment="0" applyProtection="0"/>
    <xf numFmtId="0" fontId="167" fillId="0" borderId="22" applyNumberFormat="0" applyFill="0" applyAlignment="0" applyProtection="0"/>
    <xf numFmtId="0" fontId="168" fillId="0" borderId="23" applyNumberFormat="0" applyFill="0" applyAlignment="0" applyProtection="0"/>
    <xf numFmtId="0" fontId="169" fillId="0" borderId="24" applyNumberFormat="0" applyFill="0" applyAlignment="0" applyProtection="0"/>
    <xf numFmtId="0" fontId="10" fillId="0" borderId="0"/>
    <xf numFmtId="0" fontId="134" fillId="0" borderId="0"/>
    <xf numFmtId="0" fontId="174" fillId="0" borderId="0"/>
    <xf numFmtId="180" fontId="137" fillId="0" borderId="0" applyFill="0" applyBorder="0" applyAlignment="0" applyProtection="0"/>
    <xf numFmtId="186" fontId="137" fillId="0" borderId="0" applyFill="0" applyBorder="0" applyAlignment="0" applyProtection="0"/>
    <xf numFmtId="9" fontId="62" fillId="0" borderId="0" applyFont="0" applyFill="0" applyBorder="0" applyAlignment="0" applyProtection="0"/>
    <xf numFmtId="191" fontId="20" fillId="0" borderId="0" applyFill="0" applyBorder="0" applyAlignment="0" applyProtection="0">
      <alignment wrapText="1"/>
    </xf>
    <xf numFmtId="0" fontId="53" fillId="0" borderId="0" applyNumberFormat="0" applyFill="0" applyBorder="0">
      <alignment horizontal="center" wrapText="1"/>
    </xf>
    <xf numFmtId="0" fontId="53" fillId="0" borderId="0" applyNumberFormat="0" applyFill="0" applyBorder="0">
      <alignment horizontal="center" wrapText="1"/>
    </xf>
    <xf numFmtId="0" fontId="70" fillId="26" borderId="19" applyNumberFormat="0" applyAlignment="0" applyProtection="0"/>
    <xf numFmtId="0" fontId="69" fillId="6" borderId="0" applyNumberFormat="0" applyBorder="0" applyAlignment="0" applyProtection="0"/>
    <xf numFmtId="0" fontId="73" fillId="0" borderId="0" applyNumberFormat="0" applyFill="0" applyBorder="0" applyAlignment="0" applyProtection="0"/>
    <xf numFmtId="0" fontId="72" fillId="9" borderId="18" applyNumberFormat="0" applyAlignment="0" applyProtection="0"/>
    <xf numFmtId="0" fontId="71" fillId="0" borderId="20" applyNumberFormat="0" applyFill="0" applyAlignment="0" applyProtection="0"/>
    <xf numFmtId="0" fontId="80" fillId="16" borderId="0" applyNumberFormat="0" applyBorder="0" applyAlignment="0" applyProtection="0"/>
    <xf numFmtId="0" fontId="159" fillId="0" borderId="0"/>
    <xf numFmtId="0" fontId="161" fillId="0" borderId="0"/>
    <xf numFmtId="0" fontId="62" fillId="0" borderId="0"/>
    <xf numFmtId="0" fontId="176" fillId="0" borderId="0"/>
    <xf numFmtId="0" fontId="159" fillId="0" borderId="0"/>
    <xf numFmtId="0" fontId="14" fillId="11" borderId="17" applyNumberFormat="0" applyFont="0" applyAlignment="0" applyProtection="0"/>
    <xf numFmtId="0" fontId="20" fillId="0" borderId="93" applyNumberFormat="0" applyFont="0" applyFill="0" applyAlignment="0" applyProtection="0"/>
    <xf numFmtId="0" fontId="66" fillId="0" borderId="0" applyNumberFormat="0" applyFill="0" applyBorder="0" applyAlignment="0" applyProtection="0"/>
    <xf numFmtId="0" fontId="62" fillId="0" borderId="0"/>
    <xf numFmtId="0" fontId="176" fillId="0" borderId="0"/>
    <xf numFmtId="0" fontId="159" fillId="0" borderId="0"/>
    <xf numFmtId="192" fontId="20" fillId="0" borderId="0" applyFont="0" applyFill="0" applyBorder="0" applyAlignment="0" applyProtection="0"/>
    <xf numFmtId="168" fontId="20" fillId="0" borderId="0" applyFont="0" applyFill="0" applyBorder="0" applyAlignment="0" applyProtection="0"/>
    <xf numFmtId="193" fontId="20" fillId="0" borderId="0" applyFont="0" applyFill="0" applyBorder="0" applyAlignment="0" applyProtection="0"/>
    <xf numFmtId="9" fontId="1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66"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9" fontId="14" fillId="0" borderId="0" applyFont="0" applyFill="0" applyBorder="0" applyAlignment="0" applyProtection="0"/>
    <xf numFmtId="189" fontId="11" fillId="0" borderId="0"/>
    <xf numFmtId="43" fontId="14" fillId="0" borderId="0" applyFont="0" applyFill="0" applyBorder="0" applyAlignment="0" applyProtection="0"/>
    <xf numFmtId="189" fontId="158" fillId="0" borderId="23" applyNumberFormat="0" applyFill="0" applyAlignment="0" applyProtection="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139" fillId="19" borderId="0" applyNumberFormat="0" applyBorder="0" applyAlignment="0" applyProtection="0"/>
    <xf numFmtId="189" fontId="139" fillId="23" borderId="0" applyNumberFormat="0" applyBorder="0" applyAlignment="0" applyProtection="0"/>
    <xf numFmtId="189" fontId="139" fillId="22" borderId="0" applyNumberFormat="0" applyBorder="0" applyAlignment="0" applyProtection="0"/>
    <xf numFmtId="189" fontId="139" fillId="19" borderId="0" applyNumberFormat="0" applyBorder="0" applyAlignment="0" applyProtection="0"/>
    <xf numFmtId="189" fontId="86" fillId="0" borderId="0" applyNumberFormat="0" applyFill="0" applyBorder="0" applyAlignment="0" applyProtection="0"/>
    <xf numFmtId="189" fontId="85" fillId="12" borderId="0" applyNumberFormat="0" applyBorder="0" applyAlignment="0" applyProtection="0"/>
    <xf numFmtId="189" fontId="85" fillId="7" borderId="0" applyNumberFormat="0" applyBorder="0" applyAlignment="0" applyProtection="0"/>
    <xf numFmtId="189" fontId="85" fillId="10" borderId="0" applyNumberFormat="0" applyBorder="0" applyAlignment="0" applyProtection="0"/>
    <xf numFmtId="189" fontId="11" fillId="11" borderId="0" applyNumberFormat="0" applyBorder="0" applyAlignment="0" applyProtection="0"/>
    <xf numFmtId="189" fontId="20" fillId="0" borderId="93" applyNumberFormat="0" applyFont="0" applyFill="0" applyAlignment="0" applyProtection="0"/>
    <xf numFmtId="189" fontId="85" fillId="7" borderId="0" applyNumberFormat="0" applyBorder="0" applyAlignment="0" applyProtection="0"/>
    <xf numFmtId="189" fontId="85" fillId="6" borderId="0" applyNumberFormat="0" applyBorder="0" applyAlignment="0" applyProtection="0"/>
    <xf numFmtId="189" fontId="66" fillId="0" borderId="0" applyNumberFormat="0" applyFill="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5" fillId="15" borderId="16" applyNumberFormat="0" applyAlignment="0" applyProtection="0"/>
    <xf numFmtId="189" fontId="11" fillId="0" borderId="0"/>
    <xf numFmtId="189" fontId="11" fillId="0" borderId="0"/>
    <xf numFmtId="189" fontId="85" fillId="4"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4" fillId="11" borderId="17" applyNumberFormat="0" applyFont="0" applyAlignment="0" applyProtection="0"/>
    <xf numFmtId="189" fontId="86" fillId="0" borderId="0" applyNumberFormat="0" applyFill="0" applyBorder="0" applyAlignment="0" applyProtection="0"/>
    <xf numFmtId="189" fontId="11" fillId="0" borderId="0"/>
    <xf numFmtId="189" fontId="11" fillId="0" borderId="0"/>
    <xf numFmtId="189" fontId="153" fillId="5" borderId="0" applyNumberFormat="0" applyBorder="0" applyAlignment="0" applyProtection="0"/>
    <xf numFmtId="189" fontId="11" fillId="11" borderId="0" applyNumberFormat="0" applyBorder="0" applyAlignment="0" applyProtection="0"/>
    <xf numFmtId="189" fontId="14"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80" fillId="1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189" fontId="20" fillId="0" borderId="93" applyNumberFormat="0" applyFont="0" applyFill="0" applyAlignment="0" applyProtection="0"/>
    <xf numFmtId="0" fontId="11" fillId="0" borderId="0"/>
    <xf numFmtId="189" fontId="157" fillId="0" borderId="22" applyNumberFormat="0" applyFill="0" applyAlignment="0" applyProtection="0"/>
    <xf numFmtId="0" fontId="11" fillId="0" borderId="0"/>
    <xf numFmtId="189" fontId="70" fillId="26" borderId="19" applyNumberFormat="0" applyAlignment="0" applyProtection="0"/>
    <xf numFmtId="189" fontId="139" fillId="17" borderId="0" applyNumberFormat="0" applyBorder="0" applyAlignment="0" applyProtection="0"/>
    <xf numFmtId="189" fontId="139" fillId="18" borderId="0" applyNumberFormat="0" applyBorder="0" applyAlignment="0" applyProtection="0"/>
    <xf numFmtId="189" fontId="139" fillId="10" borderId="0" applyNumberFormat="0" applyBorder="0" applyAlignment="0" applyProtection="0"/>
    <xf numFmtId="189" fontId="85" fillId="13" borderId="0" applyNumberFormat="0" applyBorder="0" applyAlignment="0" applyProtection="0"/>
    <xf numFmtId="189" fontId="139" fillId="20" borderId="0" applyNumberFormat="0" applyBorder="0" applyAlignment="0" applyProtection="0"/>
    <xf numFmtId="189" fontId="85" fillId="5" borderId="0" applyNumberFormat="0" applyBorder="0" applyAlignment="0" applyProtection="0"/>
    <xf numFmtId="9" fontId="11" fillId="0" borderId="0" applyFont="0" applyFill="0" applyBorder="0" applyAlignment="0" applyProtection="0"/>
    <xf numFmtId="189" fontId="71" fillId="0" borderId="20" applyNumberFormat="0" applyFill="0" applyAlignment="0" applyProtection="0"/>
    <xf numFmtId="189" fontId="72" fillId="9" borderId="18" applyNumberFormat="0" applyAlignment="0" applyProtection="0"/>
    <xf numFmtId="189" fontId="73" fillId="0" borderId="0" applyNumberFormat="0" applyFill="0" applyBorder="0" applyAlignment="0" applyProtection="0"/>
    <xf numFmtId="189" fontId="144" fillId="0" borderId="24" applyNumberFormat="0" applyFill="0" applyAlignment="0" applyProtection="0"/>
    <xf numFmtId="189" fontId="69" fillId="6" borderId="0" applyNumberFormat="0" applyBorder="0" applyAlignment="0" applyProtection="0"/>
    <xf numFmtId="189" fontId="15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39" fillId="2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41" fillId="15" borderId="18" applyNumberFormat="0" applyAlignment="0" applyProtection="0"/>
    <xf numFmtId="189" fontId="85" fillId="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0"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0" fontId="10" fillId="0" borderId="0"/>
    <xf numFmtId="9" fontId="1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11" fillId="11" borderId="0" applyNumberFormat="0" applyBorder="0" applyAlignment="0" applyProtection="0"/>
    <xf numFmtId="189" fontId="11" fillId="0" borderId="0"/>
    <xf numFmtId="189" fontId="11" fillId="0" borderId="0"/>
    <xf numFmtId="189" fontId="14"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59" fillId="0" borderId="0"/>
    <xf numFmtId="0" fontId="159" fillId="0" borderId="0"/>
    <xf numFmtId="0" fontId="159" fillId="0" borderId="0"/>
    <xf numFmtId="0" fontId="159" fillId="0" borderId="0"/>
    <xf numFmtId="0" fontId="159" fillId="0" borderId="0"/>
    <xf numFmtId="189"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20" fillId="0" borderId="0"/>
    <xf numFmtId="197" fontId="178" fillId="0" borderId="0">
      <protection locked="0"/>
    </xf>
    <xf numFmtId="2" fontId="186" fillId="0" borderId="0" applyFont="0"/>
    <xf numFmtId="189" fontId="71" fillId="0" borderId="20" applyNumberFormat="0" applyFill="0" applyAlignment="0" applyProtection="0"/>
    <xf numFmtId="0" fontId="183" fillId="82" borderId="0" applyNumberFormat="0" applyBorder="0" applyProtection="0"/>
    <xf numFmtId="0" fontId="79" fillId="5" borderId="0" applyNumberFormat="0" applyBorder="0" applyAlignment="0" applyProtection="0"/>
    <xf numFmtId="0" fontId="79" fillId="5" borderId="0" applyNumberFormat="0" applyBorder="0" applyAlignment="0" applyProtection="0"/>
    <xf numFmtId="0" fontId="177" fillId="0" borderId="0">
      <protection locked="0"/>
    </xf>
    <xf numFmtId="0" fontId="169" fillId="0" borderId="0" applyNumberFormat="0" applyFill="0" applyBorder="0" applyAlignment="0" applyProtection="0"/>
    <xf numFmtId="189" fontId="73" fillId="0" borderId="24" applyNumberFormat="0" applyFill="0" applyAlignment="0" applyProtection="0"/>
    <xf numFmtId="0" fontId="168" fillId="0" borderId="23" applyNumberFormat="0" applyFill="0" applyAlignment="0" applyProtection="0"/>
    <xf numFmtId="195" fontId="178" fillId="0" borderId="0">
      <protection locked="0"/>
    </xf>
    <xf numFmtId="189" fontId="137" fillId="0" borderId="0" applyNumberFormat="0" applyFill="0" applyBorder="0" applyAlignment="0" applyProtection="0"/>
    <xf numFmtId="189" fontId="151" fillId="0" borderId="0" applyNumberFormat="0" applyFill="0" applyBorder="0" applyAlignment="0" applyProtection="0"/>
    <xf numFmtId="189" fontId="150" fillId="0" borderId="0" applyNumberFormat="0" applyFill="0" applyBorder="0" applyAlignment="0" applyProtection="0"/>
    <xf numFmtId="189" fontId="149" fillId="0" borderId="0" applyNumberFormat="0" applyFill="0" applyBorder="0" applyAlignment="0" applyProtection="0"/>
    <xf numFmtId="0" fontId="178" fillId="0" borderId="0">
      <protection locked="0"/>
    </xf>
    <xf numFmtId="189" fontId="148" fillId="0" borderId="0" applyNumberFormat="0" applyFill="0" applyBorder="0" applyAlignment="0" applyProtection="0"/>
    <xf numFmtId="0" fontId="177" fillId="0" borderId="0">
      <protection locked="0"/>
    </xf>
    <xf numFmtId="0" fontId="166" fillId="0" borderId="0" applyNumberFormat="0" applyFill="0" applyBorder="0" applyAlignment="0" applyProtection="0"/>
    <xf numFmtId="0" fontId="64" fillId="19" borderId="0" applyNumberFormat="0" applyBorder="0" applyAlignment="0" applyProtection="0"/>
    <xf numFmtId="0" fontId="64" fillId="19" borderId="0" applyNumberFormat="0" applyBorder="0" applyAlignment="0" applyProtection="0"/>
    <xf numFmtId="0" fontId="178" fillId="0" borderId="0">
      <protection locked="0"/>
    </xf>
    <xf numFmtId="0" fontId="178" fillId="0" borderId="0">
      <protection locked="0"/>
    </xf>
    <xf numFmtId="190"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8" fontId="20" fillId="0" borderId="0" applyFont="0" applyFill="0" applyBorder="0" applyAlignment="0" applyProtection="0"/>
    <xf numFmtId="0" fontId="71" fillId="0" borderId="20" applyNumberFormat="0" applyFill="0" applyAlignment="0" applyProtection="0"/>
    <xf numFmtId="0" fontId="71" fillId="0" borderId="20" applyNumberFormat="0" applyFill="0" applyAlignment="0" applyProtection="0"/>
    <xf numFmtId="0" fontId="70" fillId="26" borderId="19" applyNumberFormat="0" applyAlignment="0" applyProtection="0"/>
    <xf numFmtId="0" fontId="68" fillId="15" borderId="18" applyNumberFormat="0" applyAlignment="0" applyProtection="0"/>
    <xf numFmtId="0" fontId="69" fillId="6" borderId="0" applyNumberFormat="0" applyBorder="0" applyAlignment="0" applyProtection="0"/>
    <xf numFmtId="0" fontId="69" fillId="6" borderId="0" applyNumberFormat="0" applyBorder="0" applyAlignment="0" applyProtection="0"/>
    <xf numFmtId="189" fontId="79" fillId="5" borderId="0" applyNumberFormat="0" applyBorder="0" applyAlignment="0" applyProtection="0"/>
    <xf numFmtId="0" fontId="164" fillId="5" borderId="0" applyNumberFormat="0" applyBorder="0" applyAlignment="0" applyProtection="0"/>
    <xf numFmtId="0" fontId="162" fillId="21" borderId="0" applyNumberFormat="0" applyBorder="0" applyAlignment="0" applyProtection="0"/>
    <xf numFmtId="189" fontId="64" fillId="18" borderId="0" applyNumberFormat="0" applyBorder="0" applyAlignment="0" applyProtection="0"/>
    <xf numFmtId="189" fontId="64" fillId="24" borderId="0" applyNumberFormat="0" applyBorder="0" applyAlignment="0" applyProtection="0"/>
    <xf numFmtId="0" fontId="162" fillId="24" borderId="0" applyNumberFormat="0" applyBorder="0" applyAlignment="0" applyProtection="0"/>
    <xf numFmtId="0" fontId="64" fillId="20" borderId="0" applyNumberFormat="0" applyBorder="0" applyAlignment="0" applyProtection="0"/>
    <xf numFmtId="0" fontId="64" fillId="19" borderId="0" applyNumberFormat="0" applyBorder="0" applyAlignment="0" applyProtection="0"/>
    <xf numFmtId="0" fontId="64" fillId="18"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189" fontId="64" fillId="13" borderId="0" applyNumberFormat="0" applyBorder="0" applyAlignment="0" applyProtection="0"/>
    <xf numFmtId="0" fontId="162" fillId="10" borderId="0" applyNumberFormat="0" applyBorder="0" applyAlignment="0" applyProtection="0"/>
    <xf numFmtId="0" fontId="62" fillId="14" borderId="0" applyNumberFormat="0" applyBorder="0" applyAlignment="0" applyProtection="0"/>
    <xf numFmtId="0" fontId="62" fillId="12" borderId="0" applyNumberFormat="0" applyBorder="0" applyAlignment="0" applyProtection="0"/>
    <xf numFmtId="0" fontId="62" fillId="7" borderId="0" applyNumberFormat="0" applyBorder="0" applyAlignment="0" applyProtection="0"/>
    <xf numFmtId="0" fontId="163" fillId="15" borderId="18" applyNumberFormat="0" applyAlignment="0" applyProtection="0"/>
    <xf numFmtId="0" fontId="161" fillId="12" borderId="0" applyNumberFormat="0" applyBorder="0" applyAlignment="0" applyProtection="0"/>
    <xf numFmtId="189" fontId="11" fillId="0" borderId="0"/>
    <xf numFmtId="189" fontId="62" fillId="13" borderId="0" applyNumberFormat="0" applyBorder="0" applyAlignment="0" applyProtection="0"/>
    <xf numFmtId="0" fontId="161" fillId="10" borderId="0" applyNumberFormat="0" applyBorder="0" applyAlignment="0" applyProtection="0"/>
    <xf numFmtId="0" fontId="62" fillId="7" borderId="0" applyNumberFormat="0" applyBorder="0" applyAlignment="0" applyProtection="0"/>
    <xf numFmtId="0" fontId="62" fillId="6" borderId="0" applyNumberFormat="0" applyBorder="0" applyAlignment="0" applyProtection="0"/>
    <xf numFmtId="0" fontId="62" fillId="5" borderId="0" applyNumberFormat="0" applyBorder="0" applyAlignment="0" applyProtection="0"/>
    <xf numFmtId="0" fontId="62" fillId="5"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9" borderId="0" applyNumberFormat="0" applyBorder="0" applyAlignment="0" applyProtection="0"/>
    <xf numFmtId="0" fontId="161" fillId="9" borderId="0" applyNumberFormat="0" applyBorder="0" applyAlignment="0" applyProtection="0"/>
    <xf numFmtId="189" fontId="159" fillId="11" borderId="0" applyNumberFormat="0" applyBorder="0" applyAlignment="0" applyProtection="0"/>
    <xf numFmtId="189" fontId="62" fillId="7" borderId="0" applyNumberFormat="0" applyBorder="0" applyAlignment="0" applyProtection="0"/>
    <xf numFmtId="0" fontId="161" fillId="7" borderId="0" applyNumberFormat="0" applyBorder="0" applyAlignment="0" applyProtection="0"/>
    <xf numFmtId="0" fontId="161" fillId="6" borderId="0" applyNumberFormat="0" applyBorder="0" applyAlignment="0" applyProtection="0"/>
    <xf numFmtId="0" fontId="161" fillId="5" borderId="0" applyNumberFormat="0" applyBorder="0" applyAlignment="0" applyProtection="0"/>
    <xf numFmtId="189" fontId="159" fillId="11" borderId="0" applyNumberFormat="0" applyBorder="0" applyAlignment="0" applyProtection="0"/>
    <xf numFmtId="0" fontId="161" fillId="8"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62" fillId="14"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189" fontId="70" fillId="26" borderId="19" applyNumberFormat="0" applyAlignment="0" applyProtection="0"/>
    <xf numFmtId="0" fontId="178" fillId="0" borderId="0">
      <protection locked="0"/>
    </xf>
    <xf numFmtId="0" fontId="180" fillId="0" borderId="0">
      <protection locked="0"/>
    </xf>
    <xf numFmtId="0" fontId="178" fillId="0" borderId="0">
      <protection locked="0"/>
    </xf>
    <xf numFmtId="195" fontId="178" fillId="0" borderId="0">
      <protection locked="0"/>
    </xf>
    <xf numFmtId="0" fontId="184" fillId="83" borderId="0" applyNumberFormat="0"/>
    <xf numFmtId="0" fontId="185" fillId="0" borderId="20" applyNumberFormat="0" applyFill="0" applyAlignment="0" applyProtection="0"/>
    <xf numFmtId="0" fontId="159" fillId="0" borderId="0"/>
    <xf numFmtId="189" fontId="159" fillId="0" borderId="0"/>
    <xf numFmtId="189" fontId="159" fillId="0" borderId="0"/>
    <xf numFmtId="189" fontId="159" fillId="0" borderId="0"/>
    <xf numFmtId="189" fontId="159" fillId="0" borderId="0"/>
    <xf numFmtId="189" fontId="159" fillId="0" borderId="0"/>
    <xf numFmtId="189" fontId="64" fillId="17" borderId="0" applyNumberFormat="0" applyBorder="0" applyAlignment="0" applyProtection="0"/>
    <xf numFmtId="189" fontId="159" fillId="11" borderId="0" applyNumberFormat="0" applyBorder="0" applyAlignment="0" applyProtection="0"/>
    <xf numFmtId="189" fontId="62" fillId="7"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0" fontId="177" fillId="0" borderId="0">
      <protection locked="0"/>
    </xf>
    <xf numFmtId="0" fontId="64" fillId="24" borderId="0" applyNumberFormat="0" applyBorder="0" applyAlignment="0" applyProtection="0"/>
    <xf numFmtId="0" fontId="20" fillId="0" borderId="0"/>
    <xf numFmtId="189" fontId="64" fillId="18" borderId="0" applyNumberFormat="0" applyBorder="0" applyAlignment="0" applyProtection="0"/>
    <xf numFmtId="0" fontId="162" fillId="13" borderId="0" applyNumberFormat="0" applyBorder="0" applyAlignment="0" applyProtection="0"/>
    <xf numFmtId="0" fontId="62" fillId="13" borderId="0" applyNumberFormat="0" applyBorder="0" applyAlignment="0" applyProtection="0"/>
    <xf numFmtId="189" fontId="62" fillId="14" borderId="0" applyNumberFormat="0" applyBorder="0" applyAlignment="0" applyProtection="0"/>
    <xf numFmtId="0" fontId="161" fillId="7"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72" fillId="9" borderId="18" applyNumberFormat="0" applyAlignment="0" applyProtection="0"/>
    <xf numFmtId="0" fontId="177" fillId="0" borderId="0">
      <protection locked="0"/>
    </xf>
    <xf numFmtId="189" fontId="147" fillId="0" borderId="0" applyNumberFormat="0" applyFill="0" applyBorder="0" applyAlignment="0" applyProtection="0"/>
    <xf numFmtId="0" fontId="72" fillId="9" borderId="18" applyNumberFormat="0" applyAlignment="0" applyProtection="0"/>
    <xf numFmtId="0" fontId="178" fillId="0" borderId="0">
      <protection locked="0"/>
    </xf>
    <xf numFmtId="189" fontId="159" fillId="11" borderId="0" applyNumberFormat="0" applyBorder="0" applyAlignment="0" applyProtection="0"/>
    <xf numFmtId="189" fontId="159" fillId="11" borderId="0" applyNumberFormat="0" applyBorder="0" applyAlignment="0" applyProtection="0"/>
    <xf numFmtId="0" fontId="159" fillId="0" borderId="0"/>
    <xf numFmtId="0" fontId="159" fillId="0" borderId="0"/>
    <xf numFmtId="0" fontId="161" fillId="14" borderId="0" applyNumberFormat="0" applyBorder="0" applyAlignment="0" applyProtection="0"/>
    <xf numFmtId="189" fontId="11" fillId="0" borderId="0"/>
    <xf numFmtId="0" fontId="64" fillId="23"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4" fillId="19" borderId="0" applyNumberFormat="0" applyBorder="0" applyAlignment="0" applyProtection="0"/>
    <xf numFmtId="0" fontId="72" fillId="9" borderId="18" applyNumberFormat="0" applyAlignment="0" applyProtection="0"/>
    <xf numFmtId="189" fontId="11" fillId="11" borderId="0" applyNumberFormat="0" applyBorder="0" applyAlignment="0" applyProtection="0"/>
    <xf numFmtId="189" fontId="159" fillId="0" borderId="0"/>
    <xf numFmtId="0" fontId="159" fillId="0" borderId="0"/>
    <xf numFmtId="189" fontId="159" fillId="0" borderId="0"/>
    <xf numFmtId="189" fontId="159" fillId="11" borderId="0" applyNumberFormat="0" applyBorder="0" applyAlignment="0" applyProtection="0"/>
    <xf numFmtId="0" fontId="62" fillId="10" borderId="0" applyNumberFormat="0" applyBorder="0" applyAlignment="0" applyProtection="0"/>
    <xf numFmtId="0" fontId="159" fillId="0" borderId="0"/>
    <xf numFmtId="189" fontId="159"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189" fontId="11"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2" fillId="18" borderId="0" applyNumberFormat="0" applyBorder="0" applyAlignment="0" applyProtection="0"/>
    <xf numFmtId="189" fontId="62" fillId="4"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62" fillId="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0" fontId="11" fillId="71" borderId="0" applyNumberFormat="0" applyBorder="0" applyAlignment="0" applyProtection="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20" fillId="0" borderId="0"/>
    <xf numFmtId="196" fontId="178" fillId="0" borderId="0">
      <protection locked="0"/>
    </xf>
    <xf numFmtId="0" fontId="182" fillId="9" borderId="18" applyNumberFormat="0" applyAlignment="0" applyProtection="0"/>
    <xf numFmtId="189" fontId="152" fillId="0" borderId="0" applyNumberFormat="0" applyFill="0" applyBorder="0" applyAlignment="0" applyProtection="0"/>
    <xf numFmtId="189" fontId="69" fillId="6" borderId="0" applyNumberFormat="0" applyBorder="0" applyAlignment="0" applyProtection="0"/>
    <xf numFmtId="0" fontId="178" fillId="0" borderId="0">
      <protection locked="0"/>
    </xf>
    <xf numFmtId="0" fontId="64" fillId="23" borderId="0" applyNumberFormat="0" applyBorder="0" applyAlignment="0" applyProtection="0"/>
    <xf numFmtId="0" fontId="64" fillId="24" borderId="0" applyNumberFormat="0" applyBorder="0" applyAlignment="0" applyProtection="0"/>
    <xf numFmtId="0" fontId="178" fillId="0" borderId="0">
      <protection locked="0"/>
    </xf>
    <xf numFmtId="164" fontId="20" fillId="0" borderId="0" applyFont="0" applyFill="0" applyBorder="0" applyAlignment="0" applyProtection="0"/>
    <xf numFmtId="190" fontId="20" fillId="0" borderId="0" applyFont="0" applyFill="0" applyBorder="0" applyAlignment="0" applyProtection="0"/>
    <xf numFmtId="164" fontId="20" fillId="0" borderId="0" applyFont="0" applyFill="0" applyBorder="0" applyAlignment="0" applyProtection="0"/>
    <xf numFmtId="0" fontId="68" fillId="15" borderId="18" applyNumberFormat="0" applyAlignment="0" applyProtection="0"/>
    <xf numFmtId="0" fontId="162" fillId="22" borderId="0" applyNumberFormat="0" applyBorder="0" applyAlignment="0" applyProtection="0"/>
    <xf numFmtId="0" fontId="64" fillId="20" borderId="0" applyNumberFormat="0" applyBorder="0" applyAlignment="0" applyProtection="0"/>
    <xf numFmtId="0" fontId="64" fillId="19" borderId="0" applyNumberFormat="0" applyBorder="0" applyAlignment="0" applyProtection="0"/>
    <xf numFmtId="0" fontId="64" fillId="18" borderId="0" applyNumberFormat="0" applyBorder="0" applyAlignment="0" applyProtection="0"/>
    <xf numFmtId="0" fontId="162" fillId="17" borderId="0" applyNumberFormat="0" applyBorder="0" applyAlignment="0" applyProtection="0"/>
    <xf numFmtId="0" fontId="62" fillId="10" borderId="0" applyNumberFormat="0" applyBorder="0" applyAlignment="0" applyProtection="0"/>
    <xf numFmtId="0" fontId="11" fillId="0" borderId="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0" borderId="0"/>
    <xf numFmtId="189" fontId="159" fillId="0" borderId="0"/>
    <xf numFmtId="189" fontId="159" fillId="0" borderId="0"/>
    <xf numFmtId="189" fontId="159" fillId="0" borderId="0"/>
    <xf numFmtId="0" fontId="159" fillId="0" borderId="0"/>
    <xf numFmtId="0" fontId="159" fillId="0" borderId="0"/>
    <xf numFmtId="2" fontId="20" fillId="0" borderId="0" applyFont="0" applyFill="0" applyBorder="0" applyAlignment="0" applyProtection="0"/>
    <xf numFmtId="0" fontId="178" fillId="0" borderId="0">
      <protection locked="0"/>
    </xf>
    <xf numFmtId="0" fontId="179" fillId="26" borderId="19" applyNumberFormat="0" applyAlignment="0" applyProtection="0"/>
    <xf numFmtId="189" fontId="64" fillId="19"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4" fillId="21" borderId="0" applyNumberFormat="0" applyBorder="0" applyAlignment="0" applyProtection="0"/>
    <xf numFmtId="189" fontId="64" fillId="22"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62" fillId="13"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12" borderId="0" applyNumberFormat="0" applyBorder="0" applyAlignment="0" applyProtection="0"/>
    <xf numFmtId="9" fontId="11" fillId="0" borderId="0" applyFont="0" applyFill="0" applyBorder="0" applyAlignment="0" applyProtection="0"/>
    <xf numFmtId="0" fontId="62" fillId="9" borderId="0" applyNumberFormat="0" applyBorder="0" applyAlignment="0" applyProtection="0"/>
    <xf numFmtId="0" fontId="62" fillId="4"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189" fontId="14"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7" fontId="14" fillId="0" borderId="0" applyFont="0" applyFill="0" applyBorder="0" applyAlignment="0" applyProtection="0"/>
    <xf numFmtId="189" fontId="152" fillId="0" borderId="0" applyNumberFormat="0" applyFill="0" applyBorder="0" applyAlignment="0" applyProtection="0"/>
    <xf numFmtId="189" fontId="14" fillId="0" borderId="0" applyNumberFormat="0" applyFill="0" applyBorder="0" applyAlignment="0" applyProtection="0"/>
    <xf numFmtId="0" fontId="64" fillId="21" borderId="0" applyNumberFormat="0" applyBorder="0" applyAlignment="0" applyProtection="0"/>
    <xf numFmtId="189" fontId="20" fillId="0" borderId="0" applyFont="0" applyFill="0" applyBorder="0" applyAlignment="0" applyProtection="0"/>
    <xf numFmtId="164" fontId="20" fillId="0" borderId="0" applyFont="0" applyFill="0" applyBorder="0" applyAlignment="0" applyProtection="0"/>
    <xf numFmtId="189" fontId="64" fillId="23" borderId="0" applyNumberFormat="0" applyBorder="0" applyAlignment="0" applyProtection="0"/>
    <xf numFmtId="189" fontId="64" fillId="20" borderId="0" applyNumberFormat="0" applyBorder="0" applyAlignment="0" applyProtection="0"/>
    <xf numFmtId="0" fontId="162" fillId="19"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5" borderId="0" applyNumberFormat="0" applyBorder="0" applyAlignment="0" applyProtection="0"/>
    <xf numFmtId="0" fontId="161" fillId="4"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61"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0" fontId="181" fillId="6" borderId="0" applyNumberFormat="0" applyBorder="0" applyAlignment="0" applyProtection="0"/>
    <xf numFmtId="0" fontId="64" fillId="21" borderId="0" applyNumberFormat="0" applyBorder="0" applyAlignment="0" applyProtection="0"/>
    <xf numFmtId="0" fontId="64" fillId="22" borderId="0" applyNumberFormat="0" applyBorder="0" applyAlignment="0" applyProtection="0"/>
    <xf numFmtId="0" fontId="62" fillId="12"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62" fillId="10" borderId="0" applyNumberFormat="0" applyBorder="0" applyAlignment="0" applyProtection="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189" fontId="136" fillId="0" borderId="0" applyNumberFormat="0" applyFill="0" applyBorder="0" applyAlignment="0" applyProtection="0"/>
    <xf numFmtId="0" fontId="167" fillId="0" borderId="22" applyNumberFormat="0" applyFill="0" applyAlignment="0" applyProtection="0"/>
    <xf numFmtId="189" fontId="75" fillId="0" borderId="0" applyNumberFormat="0" applyFill="0" applyBorder="0" applyAlignment="0" applyProtection="0"/>
    <xf numFmtId="0" fontId="64" fillId="22" borderId="0" applyNumberFormat="0" applyBorder="0" applyAlignment="0" applyProtection="0"/>
    <xf numFmtId="189" fontId="68" fillId="15" borderId="18" applyNumberFormat="0" applyAlignment="0" applyProtection="0"/>
    <xf numFmtId="0" fontId="162" fillId="23" borderId="0" applyNumberFormat="0" applyBorder="0" applyAlignment="0" applyProtection="0"/>
    <xf numFmtId="0" fontId="162" fillId="20" borderId="0" applyNumberFormat="0" applyBorder="0" applyAlignment="0" applyProtection="0"/>
    <xf numFmtId="0" fontId="62" fillId="12" borderId="0" applyNumberFormat="0" applyBorder="0" applyAlignment="0" applyProtection="0"/>
    <xf numFmtId="0" fontId="177" fillId="0" borderId="0">
      <protection locked="0"/>
    </xf>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20"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136" fillId="0" borderId="0" applyNumberFormat="0" applyFill="0" applyBorder="0" applyAlignment="0" applyProtection="0"/>
    <xf numFmtId="189" fontId="135" fillId="0" borderId="0" applyNumberFormat="0" applyFill="0" applyBorder="0" applyAlignment="0" applyProtection="0"/>
    <xf numFmtId="0" fontId="70" fillId="26" borderId="19" applyNumberFormat="0" applyAlignment="0" applyProtection="0"/>
    <xf numFmtId="0" fontId="62" fillId="12" borderId="0" applyNumberFormat="0" applyBorder="0" applyAlignment="0" applyProtection="0"/>
    <xf numFmtId="0" fontId="177" fillId="0" borderId="0">
      <protection locked="0"/>
    </xf>
    <xf numFmtId="189" fontId="159" fillId="11"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73" fillId="0" borderId="0" applyNumberFormat="0" applyFill="0" applyBorder="0" applyAlignment="0" applyProtection="0"/>
    <xf numFmtId="189" fontId="159" fillId="11" borderId="0" applyNumberFormat="0" applyBorder="0" applyAlignment="0" applyProtection="0"/>
    <xf numFmtId="189" fontId="159" fillId="0" borderId="0"/>
    <xf numFmtId="189" fontId="159" fillId="0" borderId="0"/>
    <xf numFmtId="189" fontId="159" fillId="0" borderId="0"/>
    <xf numFmtId="189" fontId="11" fillId="11" borderId="0" applyNumberFormat="0" applyBorder="0" applyAlignment="0" applyProtection="0"/>
    <xf numFmtId="0" fontId="159" fillId="0" borderId="0"/>
    <xf numFmtId="0" fontId="159" fillId="0" borderId="0"/>
    <xf numFmtId="0" fontId="159" fillId="0" borderId="0"/>
    <xf numFmtId="189" fontId="73" fillId="0" borderId="0" applyNumberFormat="0" applyFill="0" applyBorder="0" applyAlignment="0" applyProtection="0"/>
    <xf numFmtId="0" fontId="64" fillId="1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164" fontId="20" fillId="0" borderId="0" applyFont="0" applyFill="0" applyBorder="0" applyAlignment="0" applyProtection="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189" fontId="62" fillId="6" borderId="0" applyNumberFormat="0" applyBorder="0" applyAlignment="0" applyProtection="0"/>
    <xf numFmtId="0" fontId="11" fillId="0" borderId="0"/>
    <xf numFmtId="0" fontId="11" fillId="0" borderId="0"/>
    <xf numFmtId="19" fontId="178" fillId="0" borderId="94">
      <alignment horizontal="center"/>
      <protection locked="0"/>
    </xf>
    <xf numFmtId="0" fontId="169" fillId="0" borderId="24" applyNumberFormat="0" applyFill="0" applyAlignment="0" applyProtection="0"/>
    <xf numFmtId="189" fontId="159" fillId="0" borderId="0"/>
    <xf numFmtId="0" fontId="159" fillId="0" borderId="0"/>
    <xf numFmtId="9" fontId="11" fillId="0" borderId="0" applyFont="0" applyFill="0" applyBorder="0" applyAlignment="0" applyProtection="0"/>
    <xf numFmtId="189" fontId="64" fillId="10" borderId="0" applyNumberFormat="0" applyBorder="0" applyAlignment="0" applyProtection="0"/>
    <xf numFmtId="0" fontId="64" fillId="1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62" fillId="12"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2" fillId="8"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2" fillId="8"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159" fillId="0" borderId="0"/>
    <xf numFmtId="0" fontId="178" fillId="0" borderId="0">
      <protection locked="0"/>
    </xf>
    <xf numFmtId="194" fontId="20" fillId="0" borderId="0" applyFont="0" applyFill="0" applyBorder="0" applyAlignment="0" applyProtection="0"/>
    <xf numFmtId="0" fontId="64" fillId="18" borderId="0" applyNumberFormat="0" applyBorder="0" applyAlignment="0" applyProtection="0"/>
    <xf numFmtId="0" fontId="73" fillId="0" borderId="0" applyNumberFormat="0" applyFill="0" applyBorder="0" applyAlignment="0" applyProtection="0"/>
    <xf numFmtId="0" fontId="64" fillId="17" borderId="0" applyNumberFormat="0" applyBorder="0" applyAlignment="0" applyProtection="0"/>
    <xf numFmtId="0" fontId="62" fillId="7" borderId="0" applyNumberFormat="0" applyBorder="0" applyAlignment="0" applyProtection="0"/>
    <xf numFmtId="189" fontId="11" fillId="0" borderId="0"/>
    <xf numFmtId="0" fontId="161" fillId="13"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61" fillId="12" borderId="0" applyNumberFormat="0" applyBorder="0" applyAlignment="0" applyProtection="0"/>
    <xf numFmtId="0" fontId="62" fillId="9" borderId="0" applyNumberFormat="0" applyBorder="0" applyAlignment="0" applyProtection="0"/>
    <xf numFmtId="0" fontId="62" fillId="7" borderId="0" applyNumberFormat="0" applyBorder="0" applyAlignment="0" applyProtection="0"/>
    <xf numFmtId="0" fontId="62" fillId="4"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189" fontId="11" fillId="11"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62" fillId="0" borderId="0"/>
    <xf numFmtId="189" fontId="62" fillId="0" borderId="0"/>
    <xf numFmtId="0" fontId="62"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76" fillId="0" borderId="0"/>
    <xf numFmtId="0" fontId="176"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61"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61"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20" fillId="0" borderId="0"/>
    <xf numFmtId="0" fontId="20" fillId="0" borderId="0"/>
    <xf numFmtId="0" fontId="20" fillId="0" borderId="0"/>
    <xf numFmtId="0" fontId="20" fillId="0" borderId="0"/>
    <xf numFmtId="0" fontId="62"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189" fontId="14"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0" fontId="20" fillId="0" borderId="0"/>
    <xf numFmtId="189"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62"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62"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0" fontId="20" fillId="0" borderId="0"/>
    <xf numFmtId="189" fontId="20" fillId="0" borderId="0"/>
    <xf numFmtId="0" fontId="20"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11" borderId="17" applyNumberFormat="0" applyFont="0" applyAlignment="0" applyProtection="0"/>
    <xf numFmtId="0" fontId="62" fillId="11" borderId="17" applyNumberFormat="0" applyFont="0" applyAlignment="0" applyProtection="0"/>
    <xf numFmtId="189" fontId="14" fillId="11" borderId="17" applyNumberFormat="0" applyFont="0" applyAlignment="0" applyProtection="0"/>
    <xf numFmtId="0" fontId="161" fillId="11" borderId="17" applyNumberFormat="0" applyFont="0" applyAlignment="0" applyProtection="0"/>
    <xf numFmtId="189" fontId="14" fillId="11" borderId="17" applyNumberFormat="0" applyFont="0" applyAlignment="0" applyProtection="0"/>
    <xf numFmtId="0" fontId="165" fillId="15" borderId="16" applyNumberFormat="0" applyAlignment="0" applyProtection="0"/>
    <xf numFmtId="189" fontId="67" fillId="15" borderId="16"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198" fontId="178" fillId="0" borderId="0">
      <protection locked="0"/>
    </xf>
    <xf numFmtId="199" fontId="46" fillId="0" borderId="0"/>
    <xf numFmtId="200" fontId="46" fillId="0" borderId="0"/>
    <xf numFmtId="199" fontId="46" fillId="0" borderId="0"/>
    <xf numFmtId="4" fontId="178" fillId="0" borderId="0">
      <protection locked="0"/>
    </xf>
    <xf numFmtId="201" fontId="178" fillId="0" borderId="0">
      <protection locked="0"/>
    </xf>
    <xf numFmtId="0" fontId="67" fillId="15" borderId="16" applyNumberFormat="0" applyAlignment="0" applyProtection="0"/>
    <xf numFmtId="0" fontId="67" fillId="15" borderId="16" applyNumberFormat="0" applyAlignment="0" applyProtection="0"/>
    <xf numFmtId="0" fontId="183" fillId="82" borderId="0" applyNumberFormat="0" applyBorder="0" applyProtection="0"/>
    <xf numFmtId="0" fontId="66" fillId="0" borderId="0" applyNumberFormat="0" applyFill="0" applyBorder="0" applyAlignment="0" applyProtection="0"/>
    <xf numFmtId="0" fontId="6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87" fillId="0" borderId="0"/>
    <xf numFmtId="0" fontId="83" fillId="0" borderId="22" applyNumberFormat="0" applyFill="0" applyAlignment="0" applyProtection="0"/>
    <xf numFmtId="0" fontId="83" fillId="0" borderId="22"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73" fillId="0" borderId="24" applyNumberFormat="0" applyFill="0" applyAlignment="0" applyProtection="0"/>
    <xf numFmtId="0" fontId="73" fillId="0" borderId="24" applyNumberFormat="0" applyFill="0" applyAlignment="0" applyProtection="0"/>
    <xf numFmtId="0" fontId="86" fillId="0" borderId="0" applyNumberFormat="0" applyFill="0" applyBorder="0" applyAlignment="0" applyProtection="0"/>
    <xf numFmtId="167" fontId="183" fillId="84" borderId="0" applyNumberFormat="0" applyProtection="0"/>
    <xf numFmtId="0" fontId="74" fillId="0" borderId="21" applyNumberFormat="0" applyFill="0" applyAlignment="0" applyProtection="0"/>
    <xf numFmtId="189" fontId="20" fillId="0" borderId="93" applyNumberFormat="0" applyFont="0" applyFill="0" applyAlignment="0" applyProtection="0"/>
    <xf numFmtId="0" fontId="183" fillId="82" borderId="0" applyNumberFormat="0" applyBorder="0" applyProtection="0"/>
    <xf numFmtId="0" fontId="188" fillId="0" borderId="0" applyNumberFormat="0" applyFont="0" applyFill="0"/>
    <xf numFmtId="0" fontId="189" fillId="0" borderId="0" applyNumberFormat="0" applyFill="0" applyBorder="0" applyAlignment="0" applyProtection="0"/>
    <xf numFmtId="189" fontId="66" fillId="0" borderId="0" applyNumberFormat="0" applyFill="0" applyBorder="0" applyAlignment="0" applyProtection="0"/>
    <xf numFmtId="0" fontId="11" fillId="0" borderId="0"/>
    <xf numFmtId="0" fontId="190" fillId="0" borderId="95" applyBorder="0"/>
    <xf numFmtId="0" fontId="177" fillId="0" borderId="0">
      <protection locked="0"/>
    </xf>
    <xf numFmtId="0" fontId="177" fillId="0" borderId="0">
      <protection locked="0"/>
    </xf>
    <xf numFmtId="0" fontId="177" fillId="0" borderId="0">
      <protection locked="0"/>
    </xf>
    <xf numFmtId="0" fontId="177" fillId="0" borderId="0">
      <protection locked="0"/>
    </xf>
    <xf numFmtId="0" fontId="11"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43"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0" fontId="11" fillId="0" borderId="0"/>
    <xf numFmtId="189" fontId="66" fillId="0" borderId="0" applyNumberFormat="0" applyFill="0" applyBorder="0" applyAlignment="0" applyProtection="0"/>
    <xf numFmtId="0"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0"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202" fontId="14" fillId="0" borderId="0" applyFont="0" applyFill="0" applyBorder="0" applyAlignment="0" applyProtection="0"/>
    <xf numFmtId="193" fontId="14" fillId="0" borderId="0" applyFont="0" applyFill="0" applyBorder="0" applyAlignment="0" applyProtection="0"/>
    <xf numFmtId="203" fontId="14" fillId="0" borderId="0" applyFont="0" applyFill="0" applyBorder="0" applyAlignment="0" applyProtection="0"/>
    <xf numFmtId="204" fontId="1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6" fillId="4" borderId="0" applyNumberFormat="0" applyBorder="0" applyAlignment="0" applyProtection="0"/>
    <xf numFmtId="0" fontId="176" fillId="5" borderId="0" applyNumberFormat="0" applyBorder="0" applyAlignment="0" applyProtection="0"/>
    <xf numFmtId="0" fontId="176" fillId="6" borderId="0" applyNumberFormat="0" applyBorder="0" applyAlignment="0" applyProtection="0"/>
    <xf numFmtId="0" fontId="176" fillId="7" borderId="0" applyNumberFormat="0" applyBorder="0" applyAlignment="0" applyProtection="0"/>
    <xf numFmtId="0" fontId="176" fillId="8" borderId="0" applyNumberFormat="0" applyBorder="0" applyAlignment="0" applyProtection="0"/>
    <xf numFmtId="0" fontId="176" fillId="9" borderId="0" applyNumberFormat="0" applyBorder="0" applyAlignment="0" applyProtection="0"/>
    <xf numFmtId="0" fontId="176" fillId="12" borderId="0" applyNumberFormat="0" applyBorder="0" applyAlignment="0" applyProtection="0"/>
    <xf numFmtId="0" fontId="176" fillId="10" borderId="0" applyNumberFormat="0" applyBorder="0" applyAlignment="0" applyProtection="0"/>
    <xf numFmtId="0" fontId="176" fillId="13" borderId="0" applyNumberFormat="0" applyBorder="0" applyAlignment="0" applyProtection="0"/>
    <xf numFmtId="0" fontId="176" fillId="7" borderId="0" applyNumberFormat="0" applyBorder="0" applyAlignment="0" applyProtection="0"/>
    <xf numFmtId="0" fontId="176" fillId="12" borderId="0" applyNumberFormat="0" applyBorder="0" applyAlignment="0" applyProtection="0"/>
    <xf numFmtId="0" fontId="176" fillId="14" borderId="0" applyNumberFormat="0" applyBorder="0" applyAlignment="0" applyProtection="0"/>
    <xf numFmtId="0" fontId="203" fillId="17" borderId="0" applyNumberFormat="0" applyBorder="0" applyAlignment="0" applyProtection="0"/>
    <xf numFmtId="0" fontId="203" fillId="10" borderId="0" applyNumberFormat="0" applyBorder="0" applyAlignment="0" applyProtection="0"/>
    <xf numFmtId="0" fontId="203" fillId="13" borderId="0" applyNumberFormat="0" applyBorder="0" applyAlignment="0" applyProtection="0"/>
    <xf numFmtId="0" fontId="203" fillId="18" borderId="0" applyNumberFormat="0" applyBorder="0" applyAlignment="0" applyProtection="0"/>
    <xf numFmtId="0" fontId="203" fillId="19" borderId="0" applyNumberFormat="0" applyBorder="0" applyAlignment="0" applyProtection="0"/>
    <xf numFmtId="0" fontId="203" fillId="20" borderId="0" applyNumberFormat="0" applyBorder="0" applyAlignment="0" applyProtection="0"/>
    <xf numFmtId="0" fontId="203" fillId="22" borderId="0" applyNumberFormat="0" applyBorder="0" applyAlignment="0" applyProtection="0"/>
    <xf numFmtId="0" fontId="203" fillId="23" borderId="0" applyNumberFormat="0" applyBorder="0" applyAlignment="0" applyProtection="0"/>
    <xf numFmtId="0" fontId="203" fillId="24" borderId="0" applyNumberFormat="0" applyBorder="0" applyAlignment="0" applyProtection="0"/>
    <xf numFmtId="0" fontId="203" fillId="18" borderId="0" applyNumberFormat="0" applyBorder="0" applyAlignment="0" applyProtection="0"/>
    <xf numFmtId="0" fontId="203" fillId="19" borderId="0" applyNumberFormat="0" applyBorder="0" applyAlignment="0" applyProtection="0"/>
    <xf numFmtId="0" fontId="203" fillId="21" borderId="0" applyNumberFormat="0" applyBorder="0" applyAlignment="0" applyProtection="0"/>
    <xf numFmtId="0" fontId="204" fillId="5" borderId="0" applyNumberFormat="0" applyBorder="0" applyAlignment="0" applyProtection="0"/>
    <xf numFmtId="0" fontId="208" fillId="6" borderId="0" applyNumberFormat="0" applyBorder="0" applyAlignment="0" applyProtection="0"/>
    <xf numFmtId="189" fontId="141" fillId="15" borderId="97" applyNumberFormat="0" applyAlignment="0" applyProtection="0"/>
    <xf numFmtId="189" fontId="141" fillId="15" borderId="97" applyNumberFormat="0" applyAlignment="0" applyProtection="0"/>
    <xf numFmtId="0" fontId="205" fillId="15" borderId="97" applyNumberFormat="0" applyAlignment="0" applyProtection="0"/>
    <xf numFmtId="0" fontId="163" fillId="15" borderId="97" applyNumberFormat="0" applyAlignment="0" applyProtection="0"/>
    <xf numFmtId="0" fontId="68" fillId="15" borderId="97" applyNumberFormat="0" applyAlignment="0" applyProtection="0"/>
    <xf numFmtId="189"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0"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0" fontId="68" fillId="15" borderId="97" applyNumberFormat="0" applyAlignment="0" applyProtection="0"/>
    <xf numFmtId="0" fontId="68" fillId="15" borderId="97" applyNumberFormat="0" applyAlignment="0" applyProtection="0"/>
    <xf numFmtId="0" fontId="163" fillId="15" borderId="97" applyNumberFormat="0" applyAlignment="0" applyProtection="0"/>
    <xf numFmtId="19" fontId="178" fillId="0" borderId="96">
      <alignment horizontal="center"/>
      <protection locked="0"/>
    </xf>
    <xf numFmtId="0" fontId="209" fillId="26" borderId="19" applyNumberFormat="0" applyAlignment="0" applyProtection="0"/>
    <xf numFmtId="0" fontId="210" fillId="0" borderId="20" applyNumberFormat="0" applyFill="0" applyAlignment="0" applyProtection="0"/>
    <xf numFmtId="0" fontId="20" fillId="0" borderId="0"/>
    <xf numFmtId="0" fontId="211" fillId="0" borderId="0" applyNumberFormat="0" applyFill="0" applyBorder="0" applyAlignment="0" applyProtection="0"/>
    <xf numFmtId="0" fontId="72" fillId="9" borderId="97" applyNumberFormat="0" applyAlignment="0" applyProtection="0"/>
    <xf numFmtId="0" fontId="72" fillId="9" borderId="97" applyNumberFormat="0" applyAlignment="0" applyProtection="0"/>
    <xf numFmtId="189" fontId="145" fillId="9" borderId="97" applyNumberFormat="0" applyAlignment="0" applyProtection="0"/>
    <xf numFmtId="0" fontId="145" fillId="9" borderId="97" applyNumberFormat="0" applyAlignment="0" applyProtection="0"/>
    <xf numFmtId="0" fontId="212" fillId="9" borderId="97" applyNumberFormat="0" applyAlignment="0" applyProtection="0"/>
    <xf numFmtId="0" fontId="206" fillId="0" borderId="0" applyNumberFormat="0" applyFill="0" applyBorder="0" applyAlignment="0" applyProtection="0"/>
    <xf numFmtId="0" fontId="177" fillId="0" borderId="0">
      <protection locked="0"/>
    </xf>
    <xf numFmtId="0" fontId="177" fillId="0" borderId="0">
      <protection locked="0"/>
    </xf>
    <xf numFmtId="0" fontId="83" fillId="0" borderId="22" applyNumberFormat="0" applyFill="0" applyAlignment="0" applyProtection="0"/>
    <xf numFmtId="0" fontId="84" fillId="0" borderId="23" applyNumberFormat="0" applyFill="0" applyAlignment="0" applyProtection="0"/>
    <xf numFmtId="0" fontId="73" fillId="0" borderId="24" applyNumberFormat="0" applyFill="0" applyAlignment="0" applyProtection="0"/>
    <xf numFmtId="0" fontId="177" fillId="0" borderId="0">
      <protection locked="0"/>
    </xf>
    <xf numFmtId="0" fontId="177" fillId="0" borderId="0">
      <protection locked="0"/>
    </xf>
    <xf numFmtId="0" fontId="77" fillId="0" borderId="0" applyNumberFormat="0" applyFill="0" applyBorder="0" applyAlignment="0" applyProtection="0">
      <alignment vertical="top"/>
      <protection locked="0"/>
    </xf>
    <xf numFmtId="189" fontId="72" fillId="9" borderId="97" applyNumberFormat="0" applyAlignment="0" applyProtection="0"/>
    <xf numFmtId="189" fontId="72" fillId="9" borderId="97" applyNumberFormat="0" applyAlignment="0" applyProtection="0"/>
    <xf numFmtId="0" fontId="182" fillId="9" borderId="97" applyNumberFormat="0" applyAlignment="0" applyProtection="0"/>
    <xf numFmtId="0" fontId="72" fillId="9" borderId="97" applyNumberFormat="0" applyAlignment="0" applyProtection="0"/>
    <xf numFmtId="189" fontId="72" fillId="9" borderId="97" applyNumberFormat="0" applyAlignment="0" applyProtection="0"/>
    <xf numFmtId="0"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0"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0" fontId="80" fillId="1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134" fillId="0" borderId="0"/>
    <xf numFmtId="0" fontId="134" fillId="0" borderId="0"/>
    <xf numFmtId="0" fontId="134" fillId="0" borderId="0"/>
    <xf numFmtId="0" fontId="134" fillId="0" borderId="0"/>
    <xf numFmtId="0" fontId="134" fillId="0" borderId="0"/>
    <xf numFmtId="0" fontId="177" fillId="0" borderId="0">
      <protection locked="0"/>
    </xf>
    <xf numFmtId="0" fontId="177" fillId="0" borderId="0">
      <protection locked="0"/>
    </xf>
    <xf numFmtId="0" fontId="11" fillId="0" borderId="0"/>
    <xf numFmtId="0" fontId="20" fillId="11" borderId="98" applyNumberFormat="0" applyFont="0" applyAlignment="0" applyProtection="0"/>
    <xf numFmtId="0" fontId="62"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0" fontId="161"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55" fillId="15" borderId="99" applyNumberFormat="0" applyAlignment="0" applyProtection="0"/>
    <xf numFmtId="189" fontId="155" fillId="15" borderId="99" applyNumberFormat="0" applyAlignment="0" applyProtection="0"/>
    <xf numFmtId="0" fontId="207" fillId="15" borderId="99" applyNumberFormat="0" applyAlignment="0" applyProtection="0"/>
    <xf numFmtId="0" fontId="165" fillId="15" borderId="99" applyNumberFormat="0" applyAlignment="0" applyProtection="0"/>
    <xf numFmtId="0" fontId="67" fillId="15" borderId="99" applyNumberFormat="0" applyAlignment="0" applyProtection="0"/>
    <xf numFmtId="189"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0"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198" fontId="178" fillId="0" borderId="0">
      <protection locked="0"/>
    </xf>
    <xf numFmtId="0" fontId="13" fillId="73" borderId="0" applyNumberFormat="0" applyBorder="0" applyAlignment="0" applyProtection="0"/>
    <xf numFmtId="0" fontId="11" fillId="72" borderId="0" applyNumberFormat="0" applyBorder="0" applyAlignment="0" applyProtection="0"/>
    <xf numFmtId="0" fontId="11" fillId="71" borderId="0" applyNumberFormat="0" applyBorder="0" applyAlignment="0" applyProtection="0"/>
    <xf numFmtId="0" fontId="13" fillId="70" borderId="0" applyNumberFormat="0" applyBorder="0" applyAlignment="0" applyProtection="0"/>
    <xf numFmtId="0" fontId="13" fillId="69" borderId="0" applyNumberFormat="0" applyBorder="0" applyAlignment="0" applyProtection="0"/>
    <xf numFmtId="0" fontId="11" fillId="68" borderId="0" applyNumberFormat="0" applyBorder="0" applyAlignment="0" applyProtection="0"/>
    <xf numFmtId="0" fontId="11" fillId="67" borderId="0" applyNumberFormat="0" applyBorder="0" applyAlignment="0" applyProtection="0"/>
    <xf numFmtId="0" fontId="13" fillId="66" borderId="0" applyNumberFormat="0" applyBorder="0" applyAlignment="0" applyProtection="0"/>
    <xf numFmtId="0" fontId="13" fillId="65" borderId="0" applyNumberFormat="0" applyBorder="0" applyAlignment="0" applyProtection="0"/>
    <xf numFmtId="0" fontId="67" fillId="15" borderId="99" applyNumberFormat="0" applyAlignment="0" applyProtection="0"/>
    <xf numFmtId="0" fontId="67" fillId="15" borderId="99" applyNumberFormat="0" applyAlignment="0" applyProtection="0"/>
    <xf numFmtId="0" fontId="165" fillId="15" borderId="99" applyNumberFormat="0" applyAlignment="0" applyProtection="0"/>
    <xf numFmtId="0" fontId="11" fillId="64" borderId="0" applyNumberFormat="0" applyBorder="0" applyAlignment="0" applyProtection="0"/>
    <xf numFmtId="0" fontId="11" fillId="63" borderId="0" applyNumberFormat="0" applyBorder="0" applyAlignment="0" applyProtection="0"/>
    <xf numFmtId="0" fontId="13" fillId="62" borderId="0" applyNumberFormat="0" applyBorder="0" applyAlignment="0" applyProtection="0"/>
    <xf numFmtId="0" fontId="13" fillId="61" borderId="0" applyNumberFormat="0" applyBorder="0" applyAlignment="0" applyProtection="0"/>
    <xf numFmtId="0" fontId="11" fillId="60" borderId="0" applyNumberFormat="0" applyBorder="0" applyAlignment="0" applyProtection="0"/>
    <xf numFmtId="0" fontId="11" fillId="59" borderId="0" applyNumberFormat="0" applyBorder="0" applyAlignment="0" applyProtection="0"/>
    <xf numFmtId="0" fontId="13" fillId="58" borderId="0" applyNumberFormat="0" applyBorder="0" applyAlignment="0" applyProtection="0"/>
    <xf numFmtId="0" fontId="13" fillId="57" borderId="0" applyNumberFormat="0" applyBorder="0" applyAlignment="0" applyProtection="0"/>
    <xf numFmtId="0" fontId="213" fillId="0" borderId="0" applyNumberFormat="0" applyFill="0" applyBorder="0" applyAlignment="0" applyProtection="0"/>
    <xf numFmtId="0" fontId="11" fillId="56" borderId="0" applyNumberFormat="0" applyBorder="0" applyAlignment="0" applyProtection="0"/>
    <xf numFmtId="0" fontId="11" fillId="55" borderId="0" applyNumberFormat="0" applyBorder="0" applyAlignment="0" applyProtection="0"/>
    <xf numFmtId="0" fontId="13" fillId="54" borderId="0" applyNumberFormat="0" applyBorder="0" applyAlignment="0" applyProtection="0"/>
    <xf numFmtId="0" fontId="13" fillId="53" borderId="0" applyNumberFormat="0" applyBorder="0" applyAlignment="0" applyProtection="0"/>
    <xf numFmtId="0" fontId="11" fillId="52" borderId="0" applyNumberFormat="0" applyBorder="0" applyAlignment="0" applyProtection="0"/>
    <xf numFmtId="0" fontId="86" fillId="0" borderId="0" applyNumberFormat="0" applyFill="0" applyBorder="0" applyAlignment="0" applyProtection="0"/>
    <xf numFmtId="0" fontId="11" fillId="51" borderId="0" applyNumberFormat="0" applyBorder="0" applyAlignment="0" applyProtection="0"/>
    <xf numFmtId="0" fontId="13" fillId="50" borderId="0" applyNumberFormat="0" applyBorder="0" applyAlignment="0" applyProtection="0"/>
    <xf numFmtId="0" fontId="202" fillId="0" borderId="92" applyNumberFormat="0" applyFill="0" applyAlignment="0" applyProtection="0"/>
    <xf numFmtId="0" fontId="201" fillId="0" borderId="0" applyNumberFormat="0" applyFill="0" applyBorder="0" applyAlignment="0" applyProtection="0"/>
    <xf numFmtId="0" fontId="11" fillId="49" borderId="91" applyNumberFormat="0" applyFont="0" applyAlignment="0" applyProtection="0"/>
    <xf numFmtId="0" fontId="175" fillId="0" borderId="0" applyNumberFormat="0" applyFill="0" applyBorder="0" applyAlignment="0" applyProtection="0"/>
    <xf numFmtId="0" fontId="12" fillId="48" borderId="90" applyNumberFormat="0" applyAlignment="0" applyProtection="0"/>
    <xf numFmtId="0" fontId="200" fillId="0" borderId="89" applyNumberFormat="0" applyFill="0" applyAlignment="0" applyProtection="0"/>
    <xf numFmtId="0" fontId="199" fillId="47" borderId="87" applyNumberFormat="0" applyAlignment="0" applyProtection="0"/>
    <xf numFmtId="0" fontId="198" fillId="47" borderId="88" applyNumberFormat="0" applyAlignment="0" applyProtection="0"/>
    <xf numFmtId="0" fontId="197" fillId="46" borderId="87" applyNumberFormat="0" applyAlignment="0" applyProtection="0"/>
    <xf numFmtId="0" fontId="196" fillId="45" borderId="0" applyNumberFormat="0" applyBorder="0" applyAlignment="0" applyProtection="0"/>
    <xf numFmtId="0" fontId="195" fillId="44" borderId="0" applyNumberFormat="0" applyBorder="0" applyAlignment="0" applyProtection="0"/>
    <xf numFmtId="0" fontId="194" fillId="43" borderId="0" applyNumberFormat="0" applyBorder="0" applyAlignment="0" applyProtection="0"/>
    <xf numFmtId="0" fontId="193" fillId="0" borderId="0" applyNumberFormat="0" applyFill="0" applyBorder="0" applyAlignment="0" applyProtection="0"/>
    <xf numFmtId="0" fontId="193" fillId="0" borderId="86" applyNumberFormat="0" applyFill="0" applyAlignment="0" applyProtection="0"/>
    <xf numFmtId="0" fontId="192" fillId="0" borderId="85" applyNumberFormat="0" applyFill="0" applyAlignment="0" applyProtection="0"/>
    <xf numFmtId="0" fontId="191" fillId="0" borderId="84" applyNumberFormat="0" applyFill="0" applyAlignment="0" applyProtection="0"/>
    <xf numFmtId="0" fontId="133" fillId="0" borderId="0" applyNumberFormat="0" applyFill="0" applyBorder="0" applyAlignment="0" applyProtection="0"/>
    <xf numFmtId="0" fontId="11" fillId="0" borderId="0"/>
    <xf numFmtId="0" fontId="74" fillId="0" borderId="100" applyNumberFormat="0" applyFill="0" applyAlignment="0" applyProtection="0"/>
    <xf numFmtId="0" fontId="74" fillId="0" borderId="100"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4" fillId="0" borderId="0"/>
    <xf numFmtId="0" fontId="2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214" fillId="0" borderId="0"/>
    <xf numFmtId="0" fontId="22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0" fontId="9" fillId="11" borderId="0" applyNumberFormat="0" applyBorder="0" applyAlignment="0" applyProtection="0"/>
    <xf numFmtId="189" fontId="9"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97" applyNumberFormat="0" applyAlignment="0" applyProtection="0"/>
    <xf numFmtId="189" fontId="70" fillId="26" borderId="19" applyNumberFormat="0" applyAlignment="0" applyProtection="0"/>
    <xf numFmtId="189" fontId="156" fillId="0" borderId="0" applyNumberFormat="0" applyFill="0" applyBorder="0" applyAlignment="0" applyProtection="0"/>
    <xf numFmtId="0" fontId="135" fillId="0" borderId="0" applyNumberFormat="0" applyFill="0" applyBorder="0" applyAlignment="0" applyProtection="0"/>
    <xf numFmtId="189" fontId="135"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97" applyNumberFormat="0" applyAlignment="0" applyProtection="0"/>
    <xf numFmtId="189" fontId="71" fillId="0" borderId="20" applyNumberFormat="0" applyFill="0" applyAlignment="0" applyProtection="0"/>
    <xf numFmtId="189" fontId="80" fillId="16" borderId="0" applyNumberFormat="0" applyBorder="0" applyAlignment="0" applyProtection="0"/>
    <xf numFmtId="189" fontId="9" fillId="0" borderId="0"/>
    <xf numFmtId="189" fontId="9" fillId="0" borderId="0"/>
    <xf numFmtId="18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6" fillId="0" borderId="0"/>
    <xf numFmtId="0" fontId="7" fillId="0" borderId="0"/>
    <xf numFmtId="164" fontId="7" fillId="0" borderId="0" applyFont="0" applyFill="0" applyBorder="0" applyAlignment="0" applyProtection="0"/>
    <xf numFmtId="0" fontId="7"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cellStyleXfs>
  <cellXfs count="1407">
    <xf numFmtId="0" fontId="0" fillId="0" borderId="0" xfId="0"/>
    <xf numFmtId="0" fontId="14" fillId="0" borderId="0" xfId="0" applyFont="1" applyFill="1" applyAlignment="1"/>
    <xf numFmtId="0" fontId="14" fillId="0" borderId="0" xfId="0" applyFont="1" applyFill="1"/>
    <xf numFmtId="1" fontId="15" fillId="0" borderId="1" xfId="0" quotePrefix="1" applyNumberFormat="1" applyFont="1" applyFill="1" applyBorder="1" applyAlignment="1">
      <alignment horizontal="left" vertical="top"/>
    </xf>
    <xf numFmtId="1" fontId="16" fillId="0" borderId="1" xfId="0" applyNumberFormat="1" applyFont="1" applyFill="1" applyBorder="1" applyAlignment="1">
      <alignment vertical="top"/>
    </xf>
    <xf numFmtId="1" fontId="16" fillId="0" borderId="1" xfId="0" quotePrefix="1" applyNumberFormat="1" applyFont="1" applyFill="1" applyBorder="1" applyAlignment="1">
      <alignment horizontal="right" vertical="top"/>
    </xf>
    <xf numFmtId="1" fontId="16" fillId="0" borderId="1" xfId="0" applyNumberFormat="1" applyFont="1" applyFill="1" applyBorder="1" applyAlignment="1">
      <alignment horizontal="right" vertical="top"/>
    </xf>
    <xf numFmtId="0" fontId="16" fillId="0" borderId="0" xfId="0" applyFont="1" applyFill="1" applyBorder="1"/>
    <xf numFmtId="1" fontId="16" fillId="0" borderId="0" xfId="0" applyNumberFormat="1" applyFont="1" applyFill="1" applyBorder="1"/>
    <xf numFmtId="1" fontId="16" fillId="0" borderId="0" xfId="0" applyNumberFormat="1" applyFont="1" applyFill="1" applyBorder="1" applyAlignment="1">
      <alignment horizontal="right"/>
    </xf>
    <xf numFmtId="49" fontId="16" fillId="0" borderId="0" xfId="0" applyNumberFormat="1" applyFont="1" applyFill="1" applyBorder="1" applyAlignment="1">
      <alignment horizontal="right"/>
    </xf>
    <xf numFmtId="0" fontId="18" fillId="0" borderId="0" xfId="0" applyFont="1" applyAlignment="1"/>
    <xf numFmtId="0" fontId="16" fillId="0" borderId="0" xfId="0" applyFont="1" applyFill="1"/>
    <xf numFmtId="1" fontId="15" fillId="0" borderId="0" xfId="0" quotePrefix="1" applyNumberFormat="1" applyFont="1" applyFill="1" applyAlignment="1">
      <alignment horizontal="centerContinuous"/>
    </xf>
    <xf numFmtId="1" fontId="16" fillId="0" borderId="0" xfId="0" applyNumberFormat="1" applyFont="1" applyFill="1" applyAlignment="1">
      <alignment horizontal="centerContinuous"/>
    </xf>
    <xf numFmtId="0" fontId="15" fillId="0" borderId="0" xfId="0" applyFont="1" applyFill="1" applyAlignment="1">
      <alignment horizontal="left"/>
    </xf>
    <xf numFmtId="1" fontId="15" fillId="0" borderId="0" xfId="0" applyNumberFormat="1" applyFont="1" applyFill="1" applyAlignment="1">
      <alignment horizontal="centerContinuous"/>
    </xf>
    <xf numFmtId="49" fontId="16" fillId="0" borderId="0" xfId="0" applyNumberFormat="1" applyFont="1" applyAlignment="1">
      <alignment horizontal="right"/>
    </xf>
    <xf numFmtId="49" fontId="16" fillId="0" borderId="0" xfId="0" applyNumberFormat="1" applyFont="1" applyFill="1" applyAlignment="1">
      <alignment horizontal="right"/>
    </xf>
    <xf numFmtId="1" fontId="15" fillId="0" borderId="0" xfId="0" applyNumberFormat="1" applyFont="1" applyFill="1" applyBorder="1" applyAlignment="1">
      <alignment horizontal="centerContinuous"/>
    </xf>
    <xf numFmtId="1" fontId="16" fillId="0" borderId="0" xfId="0" applyNumberFormat="1" applyFont="1" applyFill="1" applyBorder="1" applyAlignment="1">
      <alignment horizontal="centerContinuous"/>
    </xf>
    <xf numFmtId="0" fontId="19" fillId="0" borderId="0" xfId="0" quotePrefix="1" applyFont="1" applyFill="1" applyBorder="1" applyAlignment="1">
      <alignment horizontal="left"/>
    </xf>
    <xf numFmtId="0" fontId="16" fillId="0" borderId="0" xfId="0" applyFont="1"/>
    <xf numFmtId="0" fontId="16" fillId="0" borderId="0" xfId="0" applyFont="1" applyBorder="1"/>
    <xf numFmtId="0" fontId="16" fillId="0" borderId="2" xfId="0" applyFont="1" applyBorder="1"/>
    <xf numFmtId="165" fontId="16" fillId="0" borderId="2" xfId="0" applyNumberFormat="1" applyFont="1" applyFill="1" applyBorder="1" applyAlignment="1">
      <alignment horizontal="right"/>
    </xf>
    <xf numFmtId="166" fontId="16" fillId="0" borderId="2" xfId="0" applyNumberFormat="1" applyFont="1" applyFill="1" applyBorder="1" applyAlignment="1">
      <alignment horizontal="right"/>
    </xf>
    <xf numFmtId="49" fontId="16" fillId="0" borderId="2" xfId="0" applyNumberFormat="1" applyFont="1" applyFill="1" applyBorder="1" applyAlignment="1">
      <alignment horizontal="right"/>
    </xf>
    <xf numFmtId="1" fontId="15" fillId="0" borderId="0" xfId="0" applyNumberFormat="1" applyFont="1" applyFill="1" applyBorder="1" applyAlignment="1">
      <alignment horizontal="center"/>
    </xf>
    <xf numFmtId="1" fontId="16" fillId="0" borderId="0" xfId="0" applyNumberFormat="1" applyFont="1" applyFill="1"/>
    <xf numFmtId="0" fontId="16" fillId="0" borderId="0" xfId="0" applyFont="1" applyAlignment="1"/>
    <xf numFmtId="165" fontId="16" fillId="0" borderId="0" xfId="0" applyNumberFormat="1" applyFont="1" applyFill="1" applyBorder="1" applyAlignment="1">
      <alignment horizontal="right"/>
    </xf>
    <xf numFmtId="167" fontId="16" fillId="0" borderId="0" xfId="2" applyNumberFormat="1" applyFont="1" applyFill="1" applyBorder="1" applyAlignment="1">
      <alignment horizontal="right"/>
    </xf>
    <xf numFmtId="49" fontId="16" fillId="0" borderId="0" xfId="0" applyNumberFormat="1" applyFont="1" applyBorder="1" applyAlignment="1">
      <alignment horizontal="right"/>
    </xf>
    <xf numFmtId="0" fontId="21" fillId="0" borderId="0" xfId="0" quotePrefix="1" applyFont="1" applyFill="1" applyBorder="1" applyAlignment="1">
      <alignment horizontal="right"/>
    </xf>
    <xf numFmtId="1" fontId="16" fillId="0" borderId="2" xfId="0" applyNumberFormat="1" applyFont="1" applyFill="1" applyBorder="1"/>
    <xf numFmtId="167" fontId="16" fillId="0" borderId="2" xfId="2" applyNumberFormat="1" applyFont="1" applyFill="1" applyBorder="1" applyAlignment="1">
      <alignment horizontal="right"/>
    </xf>
    <xf numFmtId="0" fontId="16" fillId="0" borderId="3" xfId="0" applyFont="1" applyBorder="1"/>
    <xf numFmtId="1" fontId="16" fillId="0" borderId="3" xfId="0" applyNumberFormat="1" applyFont="1" applyFill="1" applyBorder="1"/>
    <xf numFmtId="165" fontId="16" fillId="0" borderId="3" xfId="0" applyNumberFormat="1" applyFont="1" applyFill="1" applyBorder="1" applyAlignment="1">
      <alignment horizontal="right"/>
    </xf>
    <xf numFmtId="167" fontId="16" fillId="0" borderId="3" xfId="2" applyNumberFormat="1" applyFont="1" applyFill="1" applyBorder="1" applyAlignment="1">
      <alignment horizontal="right"/>
    </xf>
    <xf numFmtId="49" fontId="16" fillId="0" borderId="3" xfId="0" applyNumberFormat="1" applyFont="1" applyFill="1" applyBorder="1" applyAlignment="1">
      <alignment horizontal="right"/>
    </xf>
    <xf numFmtId="165" fontId="15" fillId="0" borderId="3" xfId="0" applyNumberFormat="1" applyFont="1" applyFill="1" applyBorder="1" applyAlignment="1">
      <alignment horizontal="right"/>
    </xf>
    <xf numFmtId="165" fontId="15" fillId="0" borderId="0" xfId="0" applyNumberFormat="1" applyFont="1" applyFill="1" applyBorder="1" applyAlignment="1">
      <alignment horizontal="right"/>
    </xf>
    <xf numFmtId="0" fontId="16" fillId="0" borderId="0" xfId="0" quotePrefix="1" applyFont="1" applyFill="1" applyBorder="1" applyAlignment="1">
      <alignment horizontal="left" vertical="center"/>
    </xf>
    <xf numFmtId="165" fontId="16" fillId="0" borderId="0" xfId="0" applyNumberFormat="1" applyFont="1" applyFill="1" applyBorder="1" applyAlignment="1">
      <alignment horizontal="left"/>
    </xf>
    <xf numFmtId="165" fontId="15" fillId="0" borderId="2" xfId="0" applyNumberFormat="1" applyFont="1" applyFill="1" applyBorder="1" applyAlignment="1">
      <alignment horizontal="right"/>
    </xf>
    <xf numFmtId="167" fontId="15" fillId="0" borderId="2" xfId="2" applyNumberFormat="1" applyFont="1" applyFill="1" applyBorder="1" applyAlignment="1">
      <alignment horizontal="right"/>
    </xf>
    <xf numFmtId="0" fontId="22" fillId="0" borderId="0" xfId="0" applyFont="1" applyFill="1"/>
    <xf numFmtId="166" fontId="16" fillId="0" borderId="3" xfId="0" applyNumberFormat="1" applyFont="1" applyFill="1" applyBorder="1" applyAlignment="1">
      <alignment horizontal="right"/>
    </xf>
    <xf numFmtId="166" fontId="16" fillId="0" borderId="0" xfId="0" applyNumberFormat="1" applyFont="1" applyFill="1" applyBorder="1" applyAlignment="1">
      <alignment horizontal="right"/>
    </xf>
    <xf numFmtId="0" fontId="23" fillId="0" borderId="0" xfId="0" applyFont="1" applyFill="1"/>
    <xf numFmtId="0" fontId="24" fillId="0" borderId="0" xfId="0" applyFont="1" applyFill="1"/>
    <xf numFmtId="167" fontId="23" fillId="0" borderId="0" xfId="2" applyNumberFormat="1" applyFont="1" applyFill="1"/>
    <xf numFmtId="169" fontId="23" fillId="0" borderId="0" xfId="1" applyNumberFormat="1" applyFont="1" applyFill="1" applyBorder="1"/>
    <xf numFmtId="3" fontId="23" fillId="0" borderId="0" xfId="0" applyNumberFormat="1" applyFont="1" applyFill="1" applyBorder="1"/>
    <xf numFmtId="167" fontId="24" fillId="0" borderId="0" xfId="2" applyNumberFormat="1" applyFont="1" applyFill="1"/>
    <xf numFmtId="167" fontId="15" fillId="0" borderId="0" xfId="2" applyNumberFormat="1" applyFont="1" applyFill="1" applyBorder="1" applyAlignment="1">
      <alignment horizontal="right"/>
    </xf>
    <xf numFmtId="0" fontId="25" fillId="0" borderId="0" xfId="0" applyFont="1" applyFill="1"/>
    <xf numFmtId="165" fontId="26" fillId="0" borderId="0" xfId="0" applyNumberFormat="1" applyFont="1" applyFill="1" applyBorder="1" applyAlignment="1">
      <alignment horizontal="right"/>
    </xf>
    <xf numFmtId="169" fontId="24" fillId="0" borderId="0" xfId="1" applyNumberFormat="1" applyFont="1" applyFill="1"/>
    <xf numFmtId="1" fontId="15" fillId="0" borderId="0" xfId="0" applyNumberFormat="1" applyFont="1" applyFill="1" applyBorder="1" applyAlignment="1">
      <alignment horizontal="right" vertical="center"/>
    </xf>
    <xf numFmtId="0" fontId="16" fillId="0" borderId="0" xfId="0" quotePrefix="1" applyNumberFormat="1" applyFont="1" applyFill="1" applyBorder="1" applyAlignment="1">
      <alignment vertical="top" wrapText="1"/>
    </xf>
    <xf numFmtId="0" fontId="16" fillId="0" borderId="0" xfId="0" quotePrefix="1" applyNumberFormat="1" applyFont="1" applyFill="1" applyBorder="1" applyAlignment="1">
      <alignment horizontal="left" vertical="center"/>
    </xf>
    <xf numFmtId="0" fontId="14" fillId="0" borderId="0" xfId="0" applyFont="1" applyFill="1" applyBorder="1"/>
    <xf numFmtId="0" fontId="27" fillId="0" borderId="0" xfId="0" quotePrefix="1" applyNumberFormat="1" applyFont="1" applyFill="1" applyAlignment="1">
      <alignment vertical="top" wrapText="1"/>
    </xf>
    <xf numFmtId="0" fontId="22" fillId="0" borderId="0" xfId="0" applyFont="1" applyFill="1" applyBorder="1"/>
    <xf numFmtId="0" fontId="14" fillId="0" borderId="0" xfId="0" applyFont="1" applyFill="1" applyBorder="1" applyAlignment="1">
      <alignment horizontal="left" vertical="center"/>
    </xf>
    <xf numFmtId="0" fontId="20" fillId="0" borderId="0" xfId="0" quotePrefix="1" applyNumberFormat="1" applyFont="1" applyFill="1" applyAlignment="1">
      <alignment horizontal="left" vertical="center"/>
    </xf>
    <xf numFmtId="0" fontId="22" fillId="0" borderId="0" xfId="0" applyFont="1" applyFill="1" applyBorder="1" applyAlignment="1">
      <alignment horizontal="left" vertical="center"/>
    </xf>
    <xf numFmtId="3" fontId="14" fillId="0" borderId="0" xfId="0" applyNumberFormat="1" applyFont="1" applyFill="1" applyBorder="1" applyAlignment="1">
      <alignment horizontal="left" vertical="center"/>
    </xf>
    <xf numFmtId="167" fontId="14" fillId="0" borderId="0" xfId="2" applyNumberFormat="1" applyFont="1" applyFill="1" applyBorder="1" applyAlignment="1">
      <alignment horizontal="left" vertical="center"/>
    </xf>
    <xf numFmtId="0" fontId="29" fillId="0" borderId="0" xfId="0" applyNumberFormat="1" applyFont="1" applyFill="1" applyAlignment="1">
      <alignment horizontal="left" vertical="center"/>
    </xf>
    <xf numFmtId="0" fontId="29" fillId="0" borderId="0" xfId="0" applyNumberFormat="1" applyFont="1" applyFill="1" applyBorder="1" applyAlignment="1">
      <alignment horizontal="left" vertical="center"/>
    </xf>
    <xf numFmtId="167" fontId="23" fillId="0" borderId="0" xfId="2" applyNumberFormat="1" applyFont="1" applyFill="1" applyBorder="1"/>
    <xf numFmtId="3" fontId="14" fillId="0" borderId="0" xfId="0" applyNumberFormat="1" applyFont="1" applyFill="1" applyBorder="1" applyAlignment="1">
      <alignment horizontal="center" vertical="center"/>
    </xf>
    <xf numFmtId="167" fontId="14" fillId="0" borderId="0" xfId="2" applyNumberFormat="1" applyFont="1" applyFill="1" applyBorder="1" applyAlignment="1">
      <alignment horizontal="center" vertical="center"/>
    </xf>
    <xf numFmtId="0" fontId="14" fillId="0" borderId="0" xfId="0" quotePrefix="1" applyFont="1" applyFill="1" applyBorder="1" applyAlignment="1">
      <alignment horizontal="left"/>
    </xf>
    <xf numFmtId="10" fontId="14" fillId="0" borderId="0" xfId="0" applyNumberFormat="1" applyFont="1" applyFill="1" applyBorder="1" applyAlignment="1">
      <alignment horizontal="left" vertical="center"/>
    </xf>
    <xf numFmtId="0" fontId="16" fillId="0" borderId="0" xfId="0" quotePrefix="1" applyNumberFormat="1" applyFont="1" applyFill="1" applyBorder="1" applyAlignment="1">
      <alignment vertical="center" wrapText="1"/>
    </xf>
    <xf numFmtId="1" fontId="15" fillId="0" borderId="0" xfId="0" applyNumberFormat="1" applyFont="1" applyFill="1" applyBorder="1" applyAlignment="1">
      <alignment horizontal="left"/>
    </xf>
    <xf numFmtId="0" fontId="30" fillId="0" borderId="0" xfId="0" applyFont="1"/>
    <xf numFmtId="0" fontId="16" fillId="0" borderId="0" xfId="0" quotePrefix="1" applyFont="1" applyFill="1" applyBorder="1" applyAlignment="1">
      <alignment horizontal="left"/>
    </xf>
    <xf numFmtId="0" fontId="16" fillId="0" borderId="0" xfId="0" quotePrefix="1" applyNumberFormat="1" applyFont="1" applyFill="1" applyAlignment="1">
      <alignment vertical="top" wrapText="1"/>
    </xf>
    <xf numFmtId="49" fontId="16" fillId="0" borderId="0" xfId="0" quotePrefix="1" applyNumberFormat="1" applyFont="1" applyFill="1" applyAlignment="1">
      <alignment horizontal="right" vertical="top" wrapText="1"/>
    </xf>
    <xf numFmtId="0" fontId="20" fillId="0" borderId="0" xfId="0" quotePrefix="1" applyNumberFormat="1" applyFont="1" applyFill="1" applyAlignment="1">
      <alignment vertical="top" wrapText="1"/>
    </xf>
    <xf numFmtId="0" fontId="31" fillId="0" borderId="0" xfId="0" applyFont="1" applyFill="1" applyBorder="1"/>
    <xf numFmtId="0" fontId="32" fillId="0" borderId="0" xfId="0" applyFont="1" applyFill="1" applyBorder="1"/>
    <xf numFmtId="0" fontId="15" fillId="0" borderId="0" xfId="0" quotePrefix="1" applyFont="1" applyFill="1" applyBorder="1" applyAlignment="1">
      <alignment horizontal="left" vertical="center"/>
    </xf>
    <xf numFmtId="0" fontId="30" fillId="0" borderId="0" xfId="0" applyFont="1" applyFill="1" applyBorder="1"/>
    <xf numFmtId="0" fontId="15" fillId="0" borderId="0" xfId="0" applyFont="1" applyBorder="1" applyAlignment="1"/>
    <xf numFmtId="1" fontId="28" fillId="0" borderId="0" xfId="0" quotePrefix="1" applyNumberFormat="1" applyFont="1" applyFill="1" applyBorder="1" applyAlignment="1">
      <alignment horizontal="right" vertical="top"/>
    </xf>
    <xf numFmtId="49" fontId="28" fillId="0" borderId="0" xfId="0" quotePrefix="1" applyNumberFormat="1" applyFont="1" applyFill="1" applyBorder="1" applyAlignment="1">
      <alignment horizontal="right" vertical="top"/>
    </xf>
    <xf numFmtId="0" fontId="20" fillId="0" borderId="0" xfId="3" applyFont="1" applyFill="1" applyAlignment="1">
      <alignment horizontal="left"/>
    </xf>
    <xf numFmtId="0" fontId="15" fillId="0" borderId="0" xfId="0" quotePrefix="1" applyFont="1" applyFill="1" applyBorder="1" applyAlignment="1">
      <alignment horizontal="left"/>
    </xf>
    <xf numFmtId="1" fontId="28" fillId="0" borderId="0" xfId="0" applyNumberFormat="1" applyFont="1" applyFill="1" applyBorder="1" applyAlignment="1">
      <alignment horizontal="right" vertical="top"/>
    </xf>
    <xf numFmtId="49" fontId="28" fillId="0" borderId="0" xfId="0" applyNumberFormat="1" applyFont="1" applyFill="1" applyBorder="1" applyAlignment="1">
      <alignment horizontal="right" vertical="top"/>
    </xf>
    <xf numFmtId="0" fontId="16" fillId="0" borderId="0" xfId="0" quotePrefix="1" applyFont="1" applyFill="1" applyBorder="1" applyAlignment="1">
      <alignment horizontal="left" vertical="top"/>
    </xf>
    <xf numFmtId="17" fontId="16" fillId="0" borderId="0" xfId="0" applyNumberFormat="1" applyFont="1" applyFill="1" applyBorder="1" applyAlignment="1">
      <alignment horizontal="right" wrapText="1"/>
    </xf>
    <xf numFmtId="49" fontId="16" fillId="0" borderId="0" xfId="0" applyNumberFormat="1" applyFont="1" applyFill="1" applyBorder="1" applyAlignment="1">
      <alignment horizontal="right" wrapText="1"/>
    </xf>
    <xf numFmtId="0" fontId="16" fillId="0" borderId="0" xfId="0" applyFont="1" applyFill="1" applyBorder="1" applyAlignment="1">
      <alignment horizontal="left" vertical="top"/>
    </xf>
    <xf numFmtId="0" fontId="15" fillId="0" borderId="0" xfId="0" applyFont="1" applyFill="1" applyBorder="1" applyAlignment="1">
      <alignment horizontal="left"/>
    </xf>
    <xf numFmtId="1" fontId="15" fillId="0" borderId="0" xfId="0" applyNumberFormat="1" applyFont="1" applyFill="1" applyBorder="1" applyAlignment="1">
      <alignment horizontal="right"/>
    </xf>
    <xf numFmtId="1" fontId="28" fillId="0" borderId="0" xfId="0" applyNumberFormat="1" applyFont="1" applyFill="1" applyBorder="1" applyAlignment="1">
      <alignment horizontal="right"/>
    </xf>
    <xf numFmtId="1" fontId="16" fillId="0" borderId="0" xfId="0" applyNumberFormat="1" applyFont="1" applyFill="1" applyBorder="1" applyAlignment="1">
      <alignment horizontal="centerContinuous" vertical="top"/>
    </xf>
    <xf numFmtId="1" fontId="16" fillId="0" borderId="0" xfId="0" quotePrefix="1" applyNumberFormat="1" applyFont="1" applyFill="1" applyBorder="1" applyAlignment="1">
      <alignment horizontal="right"/>
    </xf>
    <xf numFmtId="0" fontId="16" fillId="0" borderId="0" xfId="0" applyFont="1" applyBorder="1" applyAlignment="1">
      <alignment wrapText="1"/>
    </xf>
    <xf numFmtId="0" fontId="15" fillId="0" borderId="0" xfId="0" applyFont="1" applyFill="1" applyBorder="1"/>
    <xf numFmtId="49" fontId="16" fillId="0" borderId="0" xfId="0" applyNumberFormat="1" applyFont="1" applyFill="1" applyBorder="1" applyAlignment="1">
      <alignment horizontal="right" vertical="center"/>
    </xf>
    <xf numFmtId="0" fontId="16" fillId="0" borderId="0" xfId="0" quotePrefix="1" applyFont="1" applyFill="1" applyBorder="1"/>
    <xf numFmtId="0" fontId="16" fillId="0" borderId="0" xfId="0" quotePrefix="1" applyFont="1" applyFill="1" applyAlignment="1">
      <alignment horizontal="left"/>
    </xf>
    <xf numFmtId="9" fontId="14" fillId="0" borderId="0" xfId="2" applyFont="1" applyFill="1" applyBorder="1"/>
    <xf numFmtId="0" fontId="14" fillId="0" borderId="0" xfId="0" applyFont="1" applyAlignment="1">
      <alignment wrapText="1"/>
    </xf>
    <xf numFmtId="0" fontId="24" fillId="0" borderId="0" xfId="0" quotePrefix="1" applyFont="1" applyFill="1" applyBorder="1" applyAlignment="1">
      <alignment horizontal="left"/>
    </xf>
    <xf numFmtId="165" fontId="23" fillId="0" borderId="0" xfId="0" applyNumberFormat="1" applyFont="1" applyFill="1" applyBorder="1" applyAlignment="1">
      <alignment horizontal="right"/>
    </xf>
    <xf numFmtId="49" fontId="16" fillId="0" borderId="0" xfId="0" applyNumberFormat="1" applyFont="1" applyBorder="1" applyAlignment="1">
      <alignment horizontal="right" wrapText="1"/>
    </xf>
    <xf numFmtId="0" fontId="16" fillId="0" borderId="0" xfId="0" applyFont="1" applyAlignment="1">
      <alignment wrapText="1"/>
    </xf>
    <xf numFmtId="49" fontId="16" fillId="0" borderId="0" xfId="0" applyNumberFormat="1" applyFont="1" applyAlignment="1">
      <alignment horizontal="right" wrapText="1"/>
    </xf>
    <xf numFmtId="0" fontId="16" fillId="0" borderId="0" xfId="0" applyFont="1" applyFill="1" applyAlignment="1">
      <alignment vertical="center"/>
    </xf>
    <xf numFmtId="0" fontId="16" fillId="2" borderId="1" xfId="0" applyFont="1" applyFill="1" applyBorder="1"/>
    <xf numFmtId="0" fontId="16" fillId="2" borderId="0" xfId="0" applyFont="1" applyFill="1" applyBorder="1"/>
    <xf numFmtId="0" fontId="15" fillId="2" borderId="0" xfId="0" quotePrefix="1" applyFont="1" applyFill="1" applyBorder="1"/>
    <xf numFmtId="0" fontId="33" fillId="2" borderId="0" xfId="0" applyFont="1" applyFill="1" applyBorder="1" applyAlignment="1">
      <alignment vertical="center"/>
    </xf>
    <xf numFmtId="0" fontId="16" fillId="2" borderId="0" xfId="0" applyFont="1" applyFill="1" applyBorder="1" applyAlignment="1">
      <alignment wrapText="1"/>
    </xf>
    <xf numFmtId="0" fontId="15" fillId="2" borderId="0" xfId="0" applyFont="1" applyFill="1" applyBorder="1" applyAlignment="1">
      <alignment wrapText="1"/>
    </xf>
    <xf numFmtId="0" fontId="15" fillId="2" borderId="0" xfId="0" applyFont="1" applyFill="1" applyBorder="1" applyAlignment="1"/>
    <xf numFmtId="0" fontId="37" fillId="2" borderId="0" xfId="0" applyFont="1" applyFill="1" applyBorder="1" applyAlignment="1">
      <alignment horizontal="center" vertical="center"/>
    </xf>
    <xf numFmtId="0" fontId="16" fillId="2" borderId="0" xfId="0" applyFont="1" applyFill="1" applyBorder="1" applyAlignment="1"/>
    <xf numFmtId="0" fontId="16" fillId="2" borderId="0" xfId="0" quotePrefix="1" applyFont="1" applyFill="1" applyBorder="1" applyAlignment="1">
      <alignment horizontal="right"/>
    </xf>
    <xf numFmtId="0" fontId="39" fillId="2" borderId="0" xfId="0" quotePrefix="1" applyFont="1" applyFill="1" applyBorder="1" applyAlignment="1">
      <alignment horizontal="left" vertical="center" indent="1"/>
    </xf>
    <xf numFmtId="0" fontId="36" fillId="2" borderId="0" xfId="0" quotePrefix="1" applyNumberFormat="1" applyFont="1" applyFill="1" applyBorder="1" applyAlignment="1">
      <alignment vertical="justify" wrapText="1"/>
    </xf>
    <xf numFmtId="0" fontId="40" fillId="2" borderId="0" xfId="0" applyFont="1" applyFill="1" applyBorder="1"/>
    <xf numFmtId="0" fontId="36" fillId="2" borderId="0" xfId="0" applyFont="1" applyFill="1" applyBorder="1"/>
    <xf numFmtId="0" fontId="28" fillId="2" borderId="0" xfId="0" applyFont="1" applyFill="1" applyBorder="1" applyAlignment="1">
      <alignment horizontal="left" vertical="top" wrapText="1"/>
    </xf>
    <xf numFmtId="0" fontId="41" fillId="2" borderId="0" xfId="0" applyFont="1" applyFill="1" applyBorder="1" applyAlignment="1">
      <alignment horizontal="left" vertical="top" wrapText="1"/>
    </xf>
    <xf numFmtId="0" fontId="42" fillId="2" borderId="0" xfId="0" applyFont="1" applyFill="1" applyBorder="1" applyAlignment="1">
      <alignment horizontal="left" vertical="top" wrapText="1"/>
    </xf>
    <xf numFmtId="0" fontId="14" fillId="2" borderId="0" xfId="0" applyFont="1" applyFill="1" applyBorder="1"/>
    <xf numFmtId="0" fontId="36" fillId="2" borderId="0" xfId="0" applyFont="1" applyFill="1" applyBorder="1" applyAlignment="1">
      <alignment horizontal="center" vertical="center"/>
    </xf>
    <xf numFmtId="0" fontId="22" fillId="0" borderId="1" xfId="0" applyNumberFormat="1" applyFont="1" applyFill="1" applyBorder="1"/>
    <xf numFmtId="0" fontId="14" fillId="0" borderId="0" xfId="0" applyNumberFormat="1" applyFont="1" applyFill="1"/>
    <xf numFmtId="0" fontId="14" fillId="0" borderId="0" xfId="0" applyNumberFormat="1" applyFont="1" applyFill="1" applyBorder="1"/>
    <xf numFmtId="0" fontId="14" fillId="0" borderId="0" xfId="0" applyNumberFormat="1" applyFont="1" applyFill="1" applyBorder="1" applyAlignment="1">
      <alignment horizontal="right"/>
    </xf>
    <xf numFmtId="0" fontId="43" fillId="0" borderId="0" xfId="0" applyNumberFormat="1" applyFont="1" applyFill="1" applyAlignment="1">
      <alignment horizontal="centerContinuous"/>
    </xf>
    <xf numFmtId="0" fontId="46" fillId="0" borderId="0" xfId="0" applyNumberFormat="1" applyFont="1" applyFill="1" applyBorder="1" applyAlignment="1">
      <alignment horizontal="centerContinuous"/>
    </xf>
    <xf numFmtId="0" fontId="50" fillId="0" borderId="0" xfId="0" applyNumberFormat="1" applyFont="1" applyFill="1" applyBorder="1" applyAlignment="1">
      <alignment horizontal="right" vertical="top"/>
    </xf>
    <xf numFmtId="0" fontId="14" fillId="0" borderId="0" xfId="0" applyNumberFormat="1" applyFont="1" applyFill="1" applyBorder="1" applyAlignment="1">
      <alignment horizontal="right" wrapText="1"/>
    </xf>
    <xf numFmtId="0" fontId="27" fillId="0" borderId="0" xfId="0" applyNumberFormat="1" applyFont="1" applyFill="1" applyBorder="1" applyAlignment="1">
      <alignment horizontal="right"/>
    </xf>
    <xf numFmtId="0" fontId="36" fillId="0" borderId="0" xfId="0" quotePrefix="1" applyNumberFormat="1" applyFont="1" applyFill="1" applyBorder="1" applyAlignment="1">
      <alignment horizontal="left" indent="1"/>
    </xf>
    <xf numFmtId="172" fontId="51" fillId="0" borderId="0" xfId="0" applyNumberFormat="1" applyFont="1" applyFill="1" applyBorder="1" applyAlignment="1">
      <alignment horizontal="right"/>
    </xf>
    <xf numFmtId="0" fontId="23" fillId="0" borderId="0" xfId="2" applyNumberFormat="1" applyFont="1" applyFill="1" applyBorder="1" applyAlignment="1">
      <alignment horizontal="right"/>
    </xf>
    <xf numFmtId="0" fontId="36" fillId="0" borderId="0" xfId="0" quotePrefix="1" applyNumberFormat="1" applyFont="1" applyFill="1" applyBorder="1" applyAlignment="1">
      <alignment horizontal="left" vertical="center" indent="1"/>
    </xf>
    <xf numFmtId="172" fontId="51" fillId="0" borderId="6" xfId="0" applyNumberFormat="1" applyFont="1" applyFill="1" applyBorder="1" applyAlignment="1">
      <alignment horizontal="right" vertical="center"/>
    </xf>
    <xf numFmtId="172" fontId="51" fillId="0" borderId="0" xfId="0" applyNumberFormat="1" applyFont="1" applyFill="1" applyBorder="1" applyAlignment="1">
      <alignment horizontal="right" vertical="center"/>
    </xf>
    <xf numFmtId="0" fontId="48" fillId="0" borderId="9" xfId="0" quotePrefix="1" applyNumberFormat="1" applyFont="1" applyFill="1" applyBorder="1" applyAlignment="1">
      <alignment horizontal="left" vertical="center"/>
    </xf>
    <xf numFmtId="172" fontId="47" fillId="0" borderId="10" xfId="0" applyNumberFormat="1" applyFont="1" applyFill="1" applyBorder="1" applyAlignment="1">
      <alignment horizontal="right" vertical="center"/>
    </xf>
    <xf numFmtId="172" fontId="47" fillId="0" borderId="9" xfId="0" applyNumberFormat="1" applyFont="1" applyFill="1" applyBorder="1" applyAlignment="1">
      <alignment horizontal="right" vertical="center"/>
    </xf>
    <xf numFmtId="0" fontId="36" fillId="0" borderId="0" xfId="0" quotePrefix="1" applyNumberFormat="1" applyFont="1" applyFill="1" applyBorder="1" applyAlignment="1">
      <alignment horizontal="left" vertical="center"/>
    </xf>
    <xf numFmtId="0" fontId="23" fillId="0" borderId="0" xfId="0" applyNumberFormat="1" applyFont="1" applyFill="1" applyBorder="1" applyAlignment="1">
      <alignment horizontal="right"/>
    </xf>
    <xf numFmtId="0" fontId="36" fillId="3" borderId="11" xfId="0" quotePrefix="1" applyNumberFormat="1" applyFont="1" applyFill="1" applyBorder="1" applyAlignment="1">
      <alignment horizontal="left" vertical="center"/>
    </xf>
    <xf numFmtId="172" fontId="51" fillId="3" borderId="12" xfId="0" applyNumberFormat="1" applyFont="1" applyFill="1" applyBorder="1" applyAlignment="1">
      <alignment horizontal="right" vertical="center"/>
    </xf>
    <xf numFmtId="172" fontId="51" fillId="3" borderId="11" xfId="0" applyNumberFormat="1" applyFont="1" applyFill="1" applyBorder="1" applyAlignment="1">
      <alignment horizontal="right" vertical="center"/>
    </xf>
    <xf numFmtId="0" fontId="25" fillId="0" borderId="0" xfId="2" applyNumberFormat="1" applyFont="1" applyFill="1" applyBorder="1" applyAlignment="1">
      <alignment horizontal="right"/>
    </xf>
    <xf numFmtId="0" fontId="14" fillId="0" borderId="0" xfId="0" applyNumberFormat="1" applyFont="1" applyFill="1" applyAlignment="1">
      <alignment vertical="center"/>
    </xf>
    <xf numFmtId="0" fontId="54" fillId="0" borderId="0" xfId="0" applyNumberFormat="1" applyFont="1" applyFill="1"/>
    <xf numFmtId="0" fontId="57" fillId="0" borderId="0" xfId="0" applyNumberFormat="1" applyFont="1" applyFill="1"/>
    <xf numFmtId="0" fontId="58" fillId="0" borderId="0" xfId="0" applyNumberFormat="1" applyFont="1" applyFill="1"/>
    <xf numFmtId="0" fontId="36" fillId="0" borderId="0" xfId="0" applyNumberFormat="1" applyFont="1" applyFill="1"/>
    <xf numFmtId="0" fontId="16" fillId="0" borderId="0" xfId="0" applyNumberFormat="1" applyFont="1" applyFill="1" applyBorder="1"/>
    <xf numFmtId="0" fontId="36" fillId="0" borderId="0" xfId="0" applyNumberFormat="1" applyFont="1" applyFill="1" applyBorder="1" applyAlignment="1">
      <alignment horizontal="left" vertical="center"/>
    </xf>
    <xf numFmtId="0" fontId="36" fillId="0" borderId="0" xfId="0" applyNumberFormat="1" applyFont="1" applyFill="1" applyBorder="1"/>
    <xf numFmtId="0" fontId="58" fillId="0" borderId="0" xfId="0" applyNumberFormat="1" applyFont="1" applyFill="1" applyBorder="1" applyAlignment="1">
      <alignment horizontal="right"/>
    </xf>
    <xf numFmtId="0" fontId="58" fillId="0" borderId="0" xfId="0" applyNumberFormat="1" applyFont="1" applyFill="1" applyBorder="1"/>
    <xf numFmtId="0" fontId="36" fillId="0" borderId="0" xfId="0" applyFont="1" applyFill="1" applyBorder="1"/>
    <xf numFmtId="0" fontId="36" fillId="0" borderId="0" xfId="0" applyNumberFormat="1" applyFont="1" applyBorder="1" applyAlignment="1">
      <alignment wrapText="1"/>
    </xf>
    <xf numFmtId="0" fontId="59" fillId="0" borderId="0" xfId="0" applyNumberFormat="1" applyFont="1" applyFill="1" applyBorder="1"/>
    <xf numFmtId="0" fontId="27" fillId="0" borderId="0" xfId="0" quotePrefix="1" applyNumberFormat="1" applyFont="1" applyFill="1" applyBorder="1"/>
    <xf numFmtId="0" fontId="14" fillId="0" borderId="0" xfId="0" applyNumberFormat="1" applyFont="1" applyBorder="1" applyAlignment="1">
      <alignment wrapText="1"/>
    </xf>
    <xf numFmtId="0" fontId="23" fillId="0" borderId="0" xfId="0" applyNumberFormat="1" applyFont="1" applyFill="1" applyBorder="1" applyAlignment="1">
      <alignment horizontal="left"/>
    </xf>
    <xf numFmtId="0" fontId="60" fillId="0" borderId="0" xfId="0" applyNumberFormat="1" applyFont="1" applyFill="1" applyBorder="1" applyAlignment="1">
      <alignment horizontal="right"/>
    </xf>
    <xf numFmtId="0" fontId="32" fillId="0" borderId="0" xfId="0" applyNumberFormat="1" applyFont="1" applyFill="1" applyBorder="1"/>
    <xf numFmtId="0" fontId="61" fillId="0" borderId="0" xfId="0" quotePrefix="1" applyNumberFormat="1" applyFont="1" applyFill="1" applyBorder="1" applyAlignment="1">
      <alignment horizontal="left"/>
    </xf>
    <xf numFmtId="0" fontId="14" fillId="0" borderId="0" xfId="0" applyNumberFormat="1" applyFont="1" applyAlignment="1">
      <alignment wrapText="1"/>
    </xf>
    <xf numFmtId="0" fontId="16" fillId="0" borderId="0" xfId="0" applyFont="1" applyBorder="1" applyAlignment="1"/>
    <xf numFmtId="0" fontId="16" fillId="0" borderId="33" xfId="0" applyFont="1" applyBorder="1"/>
    <xf numFmtId="1" fontId="16" fillId="0" borderId="33" xfId="0" applyNumberFormat="1" applyFont="1" applyFill="1" applyBorder="1"/>
    <xf numFmtId="165" fontId="16" fillId="0" borderId="33" xfId="0" applyNumberFormat="1" applyFont="1" applyFill="1" applyBorder="1" applyAlignment="1">
      <alignment horizontal="right"/>
    </xf>
    <xf numFmtId="167" fontId="16" fillId="0" borderId="33" xfId="2" applyNumberFormat="1" applyFont="1" applyFill="1" applyBorder="1" applyAlignment="1">
      <alignment horizontal="right"/>
    </xf>
    <xf numFmtId="49" fontId="16" fillId="0" borderId="33" xfId="0" applyNumberFormat="1" applyFont="1" applyFill="1" applyBorder="1" applyAlignment="1">
      <alignment horizontal="right"/>
    </xf>
    <xf numFmtId="0" fontId="15" fillId="0" borderId="0" xfId="0" quotePrefix="1" applyFont="1" applyFill="1" applyBorder="1" applyAlignment="1">
      <alignment horizontal="center"/>
    </xf>
    <xf numFmtId="0" fontId="36" fillId="2" borderId="0" xfId="0" applyFont="1" applyFill="1" applyBorder="1" applyAlignment="1">
      <alignment horizontal="justify" vertical="justify"/>
    </xf>
    <xf numFmtId="0" fontId="32" fillId="2" borderId="1" xfId="0" quotePrefix="1" applyNumberFormat="1" applyFont="1" applyFill="1" applyBorder="1" applyAlignment="1">
      <alignment horizontal="left" vertical="top"/>
    </xf>
    <xf numFmtId="0" fontId="14" fillId="2" borderId="1" xfId="0" applyNumberFormat="1" applyFont="1" applyFill="1" applyBorder="1" applyAlignment="1">
      <alignment vertical="top"/>
    </xf>
    <xf numFmtId="0" fontId="14" fillId="2" borderId="1" xfId="0" quotePrefix="1" applyNumberFormat="1" applyFont="1" applyFill="1" applyBorder="1" applyAlignment="1">
      <alignment horizontal="right" vertical="top"/>
    </xf>
    <xf numFmtId="0" fontId="14" fillId="2" borderId="1" xfId="0" applyNumberFormat="1" applyFont="1" applyFill="1" applyBorder="1"/>
    <xf numFmtId="0" fontId="43" fillId="2" borderId="0" xfId="0" applyNumberFormat="1" applyFont="1" applyFill="1" applyBorder="1"/>
    <xf numFmtId="0" fontId="14" fillId="2" borderId="0" xfId="0" applyNumberFormat="1" applyFont="1" applyFill="1" applyBorder="1"/>
    <xf numFmtId="0" fontId="14" fillId="2" borderId="0" xfId="0" applyNumberFormat="1" applyFont="1" applyFill="1" applyBorder="1" applyAlignment="1">
      <alignment horizontal="right"/>
    </xf>
    <xf numFmtId="0" fontId="14" fillId="2" borderId="0" xfId="0" applyNumberFormat="1" applyFont="1" applyFill="1"/>
    <xf numFmtId="17" fontId="32" fillId="2" borderId="0" xfId="0" quotePrefix="1" applyNumberFormat="1" applyFont="1" applyFill="1" applyAlignment="1">
      <alignment horizontal="center"/>
    </xf>
    <xf numFmtId="0" fontId="43" fillId="2" borderId="0" xfId="0" applyNumberFormat="1" applyFont="1" applyFill="1" applyAlignment="1">
      <alignment horizontal="centerContinuous"/>
    </xf>
    <xf numFmtId="17" fontId="43" fillId="2" borderId="0" xfId="0" applyNumberFormat="1" applyFont="1" applyFill="1" applyAlignment="1">
      <alignment horizontal="centerContinuous"/>
    </xf>
    <xf numFmtId="0" fontId="44" fillId="2" borderId="0" xfId="0" applyNumberFormat="1" applyFont="1" applyFill="1" applyAlignment="1">
      <alignment horizontal="centerContinuous"/>
    </xf>
    <xf numFmtId="0" fontId="43" fillId="2" borderId="0" xfId="0" applyNumberFormat="1" applyFont="1" applyFill="1" applyAlignment="1">
      <alignment horizontal="left"/>
    </xf>
    <xf numFmtId="0" fontId="45" fillId="2" borderId="0" xfId="0" applyNumberFormat="1" applyFont="1" applyFill="1" applyBorder="1" applyAlignment="1">
      <alignment horizontal="right"/>
    </xf>
    <xf numFmtId="0" fontId="36" fillId="2" borderId="0" xfId="0" quotePrefix="1" applyNumberFormat="1" applyFont="1" applyFill="1" applyBorder="1" applyAlignment="1">
      <alignment horizontal="left" vertical="top"/>
    </xf>
    <xf numFmtId="0" fontId="36" fillId="2" borderId="11" xfId="0" applyNumberFormat="1" applyFont="1" applyFill="1" applyBorder="1" applyAlignment="1">
      <alignment horizontal="right"/>
    </xf>
    <xf numFmtId="0" fontId="52" fillId="2" borderId="0" xfId="0" applyNumberFormat="1" applyFont="1" applyFill="1" applyBorder="1" applyAlignment="1">
      <alignment horizontal="right" vertical="center"/>
    </xf>
    <xf numFmtId="0" fontId="55" fillId="2" borderId="0" xfId="0" quotePrefix="1" applyNumberFormat="1" applyFont="1" applyFill="1" applyBorder="1" applyAlignment="1">
      <alignment horizontal="left" vertical="center"/>
    </xf>
    <xf numFmtId="0" fontId="51" fillId="2" borderId="0" xfId="0" quotePrefix="1" applyNumberFormat="1" applyFont="1" applyFill="1" applyBorder="1" applyAlignment="1">
      <alignment horizontal="left" vertical="center"/>
    </xf>
    <xf numFmtId="0" fontId="51" fillId="2" borderId="0" xfId="2" applyNumberFormat="1" applyFont="1" applyFill="1" applyBorder="1" applyAlignment="1">
      <alignment horizontal="right"/>
    </xf>
    <xf numFmtId="0" fontId="56" fillId="2" borderId="0" xfId="0" applyNumberFormat="1" applyFont="1" applyFill="1" applyBorder="1" applyAlignment="1">
      <alignment horizontal="right"/>
    </xf>
    <xf numFmtId="0" fontId="52" fillId="2" borderId="0" xfId="2" applyNumberFormat="1" applyFont="1" applyFill="1" applyBorder="1" applyAlignment="1">
      <alignment horizontal="right"/>
    </xf>
    <xf numFmtId="0" fontId="51" fillId="2" borderId="0" xfId="0" quotePrefix="1" applyNumberFormat="1" applyFont="1" applyFill="1" applyBorder="1" applyAlignment="1">
      <alignment vertical="center" wrapText="1"/>
    </xf>
    <xf numFmtId="0" fontId="52" fillId="2" borderId="0" xfId="0" quotePrefix="1" applyNumberFormat="1" applyFont="1" applyFill="1" applyBorder="1" applyAlignment="1">
      <alignment horizontal="left"/>
    </xf>
    <xf numFmtId="0" fontId="52" fillId="2" borderId="0" xfId="0" applyNumberFormat="1" applyFont="1" applyFill="1" applyBorder="1" applyAlignment="1">
      <alignment horizontal="right"/>
    </xf>
    <xf numFmtId="0" fontId="36" fillId="2" borderId="0" xfId="0" applyNumberFormat="1" applyFont="1" applyFill="1" applyBorder="1" applyAlignment="1">
      <alignment horizontal="left" vertical="top"/>
    </xf>
    <xf numFmtId="0" fontId="36" fillId="2" borderId="0" xfId="0" applyNumberFormat="1" applyFont="1" applyFill="1" applyBorder="1" applyAlignment="1">
      <alignment horizontal="right"/>
    </xf>
    <xf numFmtId="0" fontId="36" fillId="2" borderId="0" xfId="0" quotePrefix="1" applyNumberFormat="1" applyFont="1" applyFill="1" applyAlignment="1">
      <alignment horizontal="left" vertical="center"/>
    </xf>
    <xf numFmtId="0" fontId="36" fillId="2" borderId="0" xfId="0" quotePrefix="1" applyNumberFormat="1" applyFont="1" applyFill="1" applyBorder="1" applyAlignment="1">
      <alignment horizontal="left"/>
    </xf>
    <xf numFmtId="0" fontId="36" fillId="2" borderId="0" xfId="0" applyNumberFormat="1" applyFont="1" applyFill="1" applyBorder="1"/>
    <xf numFmtId="0" fontId="58" fillId="2" borderId="0" xfId="0" applyNumberFormat="1" applyFont="1" applyFill="1" applyBorder="1" applyAlignment="1">
      <alignment horizontal="left"/>
    </xf>
    <xf numFmtId="0" fontId="58" fillId="2" borderId="0" xfId="0" applyNumberFormat="1" applyFont="1" applyFill="1" applyBorder="1" applyAlignment="1">
      <alignment horizontal="right"/>
    </xf>
    <xf numFmtId="0" fontId="36" fillId="2" borderId="0" xfId="0" applyNumberFormat="1" applyFont="1" applyFill="1" applyBorder="1" applyAlignment="1">
      <alignment horizontal="centerContinuous" vertical="top"/>
    </xf>
    <xf numFmtId="0" fontId="42" fillId="2" borderId="0" xfId="0" quotePrefix="1" applyNumberFormat="1" applyFont="1" applyFill="1" applyBorder="1" applyAlignment="1">
      <alignment horizontal="right" vertical="top"/>
    </xf>
    <xf numFmtId="0" fontId="58" fillId="2" borderId="0" xfId="0" quotePrefix="1" applyNumberFormat="1" applyFont="1" applyFill="1" applyBorder="1" applyAlignment="1">
      <alignment horizontal="left"/>
    </xf>
    <xf numFmtId="0" fontId="42" fillId="2" borderId="0" xfId="0" applyNumberFormat="1" applyFont="1" applyFill="1" applyBorder="1" applyAlignment="1">
      <alignment horizontal="right" vertical="top"/>
    </xf>
    <xf numFmtId="0" fontId="36" fillId="2" borderId="0" xfId="0" applyNumberFormat="1" applyFont="1" applyFill="1" applyBorder="1" applyAlignment="1">
      <alignment horizontal="right" wrapText="1"/>
    </xf>
    <xf numFmtId="0" fontId="36" fillId="2" borderId="0" xfId="0" quotePrefix="1" applyNumberFormat="1" applyFont="1" applyFill="1" applyBorder="1" applyAlignment="1">
      <alignment horizontal="right"/>
    </xf>
    <xf numFmtId="0" fontId="36" fillId="2" borderId="0" xfId="0" quotePrefix="1" applyNumberFormat="1" applyFont="1" applyFill="1" applyAlignment="1">
      <alignment vertical="center" wrapText="1"/>
    </xf>
    <xf numFmtId="0" fontId="36" fillId="2" borderId="0" xfId="0" quotePrefix="1" applyNumberFormat="1" applyFont="1" applyFill="1" applyAlignment="1">
      <alignment vertical="top" wrapText="1"/>
    </xf>
    <xf numFmtId="0" fontId="58" fillId="2" borderId="0" xfId="0" quotePrefix="1" applyNumberFormat="1" applyFont="1" applyFill="1" applyBorder="1" applyAlignment="1">
      <alignment horizontal="left" vertical="center"/>
    </xf>
    <xf numFmtId="0" fontId="36" fillId="2" borderId="0" xfId="0" quotePrefix="1" applyNumberFormat="1" applyFont="1" applyFill="1" applyBorder="1" applyAlignment="1">
      <alignment horizontal="left" vertical="center"/>
    </xf>
    <xf numFmtId="0" fontId="36" fillId="2" borderId="0" xfId="0" quotePrefix="1" applyNumberFormat="1" applyFont="1" applyFill="1" applyBorder="1" applyAlignment="1">
      <alignment horizontal="center" vertical="center"/>
    </xf>
    <xf numFmtId="0" fontId="19" fillId="2" borderId="0" xfId="0" applyNumberFormat="1" applyFont="1" applyFill="1" applyBorder="1" applyAlignment="1"/>
    <xf numFmtId="0" fontId="36" fillId="2" borderId="0" xfId="0" applyNumberFormat="1" applyFont="1" applyFill="1" applyBorder="1" applyAlignment="1">
      <alignment horizontal="left" indent="3"/>
    </xf>
    <xf numFmtId="0" fontId="36" fillId="2" borderId="0" xfId="0" quotePrefix="1" applyNumberFormat="1" applyFont="1" applyFill="1" applyBorder="1" applyAlignment="1">
      <alignment horizontal="left" indent="3"/>
    </xf>
    <xf numFmtId="0" fontId="36" fillId="2" borderId="0" xfId="0" applyNumberFormat="1" applyFont="1" applyFill="1" applyBorder="1" applyAlignment="1">
      <alignment wrapText="1"/>
    </xf>
    <xf numFmtId="0" fontId="27" fillId="2" borderId="0" xfId="0" quotePrefix="1" applyNumberFormat="1" applyFont="1" applyFill="1" applyBorder="1"/>
    <xf numFmtId="0" fontId="14" fillId="2" borderId="0" xfId="0" applyNumberFormat="1" applyFont="1" applyFill="1" applyBorder="1" applyAlignment="1">
      <alignment wrapText="1"/>
    </xf>
    <xf numFmtId="0" fontId="23" fillId="2" borderId="0" xfId="0" applyNumberFormat="1" applyFont="1" applyFill="1" applyBorder="1" applyAlignment="1">
      <alignment horizontal="right"/>
    </xf>
    <xf numFmtId="0" fontId="32" fillId="2" borderId="0" xfId="0" applyNumberFormat="1" applyFont="1" applyFill="1" applyBorder="1"/>
    <xf numFmtId="0" fontId="61" fillId="2" borderId="0" xfId="0" quotePrefix="1" applyNumberFormat="1" applyFont="1" applyFill="1" applyBorder="1" applyAlignment="1">
      <alignment horizontal="left"/>
    </xf>
    <xf numFmtId="0" fontId="50" fillId="2" borderId="0" xfId="0" applyNumberFormat="1" applyFont="1" applyFill="1" applyBorder="1" applyAlignment="1">
      <alignment horizontal="right" vertical="top"/>
    </xf>
    <xf numFmtId="0" fontId="14" fillId="2" borderId="0" xfId="0" applyNumberFormat="1" applyFont="1" applyFill="1" applyAlignment="1">
      <alignment wrapText="1"/>
    </xf>
    <xf numFmtId="0" fontId="14" fillId="2" borderId="0" xfId="0" applyNumberFormat="1" applyFont="1" applyFill="1" applyAlignment="1">
      <alignment vertical="center"/>
    </xf>
    <xf numFmtId="0" fontId="107" fillId="29" borderId="7" xfId="0" quotePrefix="1" applyNumberFormat="1" applyFont="1" applyFill="1" applyBorder="1" applyAlignment="1">
      <alignment horizontal="left"/>
    </xf>
    <xf numFmtId="0" fontId="36" fillId="32" borderId="0" xfId="0" quotePrefix="1" applyNumberFormat="1" applyFont="1" applyFill="1" applyBorder="1" applyAlignment="1">
      <alignment horizontal="left" vertical="center" indent="1"/>
    </xf>
    <xf numFmtId="172" fontId="51" fillId="32" borderId="6" xfId="0" applyNumberFormat="1" applyFont="1" applyFill="1" applyBorder="1" applyAlignment="1">
      <alignment horizontal="right" vertical="center"/>
    </xf>
    <xf numFmtId="172" fontId="51" fillId="32" borderId="0" xfId="0" applyNumberFormat="1" applyFont="1" applyFill="1" applyBorder="1" applyAlignment="1">
      <alignment horizontal="right" vertical="center"/>
    </xf>
    <xf numFmtId="179" fontId="14" fillId="0" borderId="0" xfId="0" applyNumberFormat="1" applyFont="1" applyFill="1"/>
    <xf numFmtId="0" fontId="49" fillId="32" borderId="0" xfId="0" quotePrefix="1" applyNumberFormat="1" applyFont="1" applyFill="1" applyBorder="1" applyAlignment="1">
      <alignment horizontal="left" vertical="center"/>
    </xf>
    <xf numFmtId="172" fontId="110" fillId="32" borderId="35" xfId="0" applyNumberFormat="1" applyFont="1" applyFill="1" applyBorder="1" applyAlignment="1">
      <alignment horizontal="center" vertical="center"/>
    </xf>
    <xf numFmtId="0" fontId="110" fillId="32" borderId="35" xfId="2" applyNumberFormat="1" applyFont="1" applyFill="1" applyBorder="1" applyAlignment="1">
      <alignment horizontal="center" vertical="center"/>
    </xf>
    <xf numFmtId="0" fontId="110" fillId="32" borderId="0" xfId="0" applyNumberFormat="1" applyFont="1" applyFill="1" applyBorder="1" applyAlignment="1">
      <alignment horizontal="center" vertical="center"/>
    </xf>
    <xf numFmtId="0" fontId="113" fillId="29" borderId="0" xfId="0" quotePrefix="1" applyNumberFormat="1" applyFont="1" applyFill="1" applyBorder="1" applyAlignment="1">
      <alignment horizontal="left" vertical="center"/>
    </xf>
    <xf numFmtId="172" fontId="113" fillId="29" borderId="6" xfId="0" applyNumberFormat="1" applyFont="1" applyFill="1" applyBorder="1" applyAlignment="1">
      <alignment horizontal="right" vertical="center"/>
    </xf>
    <xf numFmtId="172" fontId="113" fillId="29" borderId="0" xfId="0" applyNumberFormat="1" applyFont="1" applyFill="1" applyBorder="1" applyAlignment="1">
      <alignment horizontal="right" vertical="center"/>
    </xf>
    <xf numFmtId="172" fontId="113" fillId="29" borderId="0" xfId="0" applyNumberFormat="1" applyFont="1" applyFill="1" applyBorder="1" applyAlignment="1">
      <alignment horizontal="left" vertical="center"/>
    </xf>
    <xf numFmtId="0" fontId="113" fillId="29" borderId="0" xfId="2" applyNumberFormat="1" applyFont="1" applyFill="1" applyBorder="1" applyAlignment="1">
      <alignment horizontal="left" vertical="center"/>
    </xf>
    <xf numFmtId="0" fontId="113" fillId="29" borderId="0" xfId="2" applyNumberFormat="1" applyFont="1" applyFill="1" applyBorder="1" applyAlignment="1">
      <alignment horizontal="center" vertical="center"/>
    </xf>
    <xf numFmtId="0" fontId="113" fillId="29" borderId="0" xfId="0" applyNumberFormat="1" applyFont="1" applyFill="1" applyBorder="1" applyAlignment="1">
      <alignment horizontal="center" vertical="center"/>
    </xf>
    <xf numFmtId="0" fontId="114" fillId="0" borderId="0" xfId="0" applyNumberFormat="1" applyFont="1" applyFill="1" applyBorder="1"/>
    <xf numFmtId="0" fontId="115" fillId="0" borderId="0" xfId="0" applyNumberFormat="1" applyFont="1" applyFill="1" applyBorder="1" applyAlignment="1">
      <alignment horizontal="left" vertical="center"/>
    </xf>
    <xf numFmtId="0" fontId="116" fillId="0" borderId="0" xfId="0" applyNumberFormat="1" applyFont="1" applyFill="1" applyBorder="1"/>
    <xf numFmtId="0" fontId="115" fillId="0" borderId="0" xfId="0" applyNumberFormat="1" applyFont="1" applyFill="1" applyBorder="1"/>
    <xf numFmtId="172" fontId="110" fillId="32" borderId="35" xfId="0" applyNumberFormat="1" applyFont="1" applyFill="1" applyBorder="1" applyAlignment="1">
      <alignment horizontal="center" vertical="center" wrapText="1"/>
    </xf>
    <xf numFmtId="172" fontId="110" fillId="0" borderId="36" xfId="0" applyNumberFormat="1" applyFont="1" applyFill="1" applyBorder="1" applyAlignment="1">
      <alignment horizontal="center" vertical="center" wrapText="1"/>
    </xf>
    <xf numFmtId="0" fontId="110" fillId="32" borderId="35" xfId="2" applyNumberFormat="1" applyFont="1" applyFill="1" applyBorder="1" applyAlignment="1">
      <alignment horizontal="center" vertical="center" wrapText="1"/>
    </xf>
    <xf numFmtId="179" fontId="14" fillId="0" borderId="0" xfId="0" applyNumberFormat="1" applyFont="1" applyFill="1" applyAlignment="1">
      <alignment vertical="center"/>
    </xf>
    <xf numFmtId="0" fontId="48" fillId="0" borderId="0" xfId="0" quotePrefix="1" applyNumberFormat="1" applyFont="1" applyFill="1" applyBorder="1" applyAlignment="1">
      <alignment horizontal="left" vertical="center"/>
    </xf>
    <xf numFmtId="172" fontId="47" fillId="0" borderId="6" xfId="0" applyNumberFormat="1" applyFont="1" applyFill="1" applyBorder="1" applyAlignment="1">
      <alignment horizontal="right" vertical="center"/>
    </xf>
    <xf numFmtId="172" fontId="47" fillId="0" borderId="0" xfId="0" applyNumberFormat="1" applyFont="1" applyFill="1" applyBorder="1" applyAlignment="1">
      <alignment horizontal="right" vertical="center"/>
    </xf>
    <xf numFmtId="167" fontId="47" fillId="0" borderId="0" xfId="2" applyNumberFormat="1" applyFont="1" applyFill="1" applyBorder="1" applyAlignment="1">
      <alignment horizontal="right" vertical="center"/>
    </xf>
    <xf numFmtId="172" fontId="51" fillId="0" borderId="39" xfId="0" applyNumberFormat="1" applyFont="1" applyFill="1" applyBorder="1" applyAlignment="1">
      <alignment horizontal="right"/>
    </xf>
    <xf numFmtId="172" fontId="51" fillId="0" borderId="39" xfId="0" applyNumberFormat="1" applyFont="1" applyFill="1" applyBorder="1" applyAlignment="1">
      <alignment horizontal="right" vertical="center"/>
    </xf>
    <xf numFmtId="172" fontId="47" fillId="0" borderId="43" xfId="0" applyNumberFormat="1" applyFont="1" applyFill="1" applyBorder="1" applyAlignment="1">
      <alignment horizontal="right" vertical="center"/>
    </xf>
    <xf numFmtId="167" fontId="47" fillId="0" borderId="44" xfId="2" applyNumberFormat="1" applyFont="1" applyFill="1" applyBorder="1" applyAlignment="1">
      <alignment horizontal="right" vertical="center"/>
    </xf>
    <xf numFmtId="0" fontId="13" fillId="29" borderId="4" xfId="0" applyNumberFormat="1" applyFont="1" applyFill="1" applyBorder="1"/>
    <xf numFmtId="0" fontId="117" fillId="29" borderId="5" xfId="0" quotePrefix="1" applyNumberFormat="1" applyFont="1" applyFill="1" applyBorder="1" applyAlignment="1">
      <alignment horizontal="centerContinuous"/>
    </xf>
    <xf numFmtId="0" fontId="118" fillId="29" borderId="4" xfId="0" applyNumberFormat="1" applyFont="1" applyFill="1" applyBorder="1" applyAlignment="1">
      <alignment horizontal="centerContinuous"/>
    </xf>
    <xf numFmtId="0" fontId="117" fillId="29" borderId="4" xfId="0" applyNumberFormat="1" applyFont="1" applyFill="1" applyBorder="1" applyAlignment="1">
      <alignment horizontal="centerContinuous"/>
    </xf>
    <xf numFmtId="0" fontId="118" fillId="29" borderId="37" xfId="0" applyNumberFormat="1" applyFont="1" applyFill="1" applyBorder="1" applyAlignment="1">
      <alignment horizontal="right"/>
    </xf>
    <xf numFmtId="0" fontId="118" fillId="29" borderId="4" xfId="0" applyNumberFormat="1" applyFont="1" applyFill="1" applyBorder="1" applyAlignment="1">
      <alignment horizontal="right"/>
    </xf>
    <xf numFmtId="0" fontId="108" fillId="29" borderId="0" xfId="0" quotePrefix="1" applyNumberFormat="1" applyFont="1" applyFill="1" applyBorder="1" applyAlignment="1">
      <alignment horizontal="left"/>
    </xf>
    <xf numFmtId="172" fontId="51" fillId="32" borderId="39" xfId="0" applyNumberFormat="1" applyFont="1" applyFill="1" applyBorder="1" applyAlignment="1">
      <alignment horizontal="right" vertical="center"/>
    </xf>
    <xf numFmtId="0" fontId="48" fillId="32" borderId="13" xfId="0" quotePrefix="1" applyNumberFormat="1" applyFont="1" applyFill="1" applyBorder="1" applyAlignment="1">
      <alignment horizontal="left" vertical="center"/>
    </xf>
    <xf numFmtId="172" fontId="47" fillId="32" borderId="14" xfId="0" applyNumberFormat="1" applyFont="1" applyFill="1" applyBorder="1" applyAlignment="1">
      <alignment horizontal="right" vertical="center"/>
    </xf>
    <xf numFmtId="172" fontId="47" fillId="32" borderId="15" xfId="0" applyNumberFormat="1" applyFont="1" applyFill="1" applyBorder="1" applyAlignment="1">
      <alignment horizontal="right" vertical="center"/>
    </xf>
    <xf numFmtId="0" fontId="109" fillId="29" borderId="8" xfId="0" quotePrefix="1" applyNumberFormat="1" applyFont="1" applyFill="1" applyBorder="1" applyAlignment="1">
      <alignment horizontal="center"/>
    </xf>
    <xf numFmtId="0" fontId="109" fillId="29" borderId="7" xfId="0" applyNumberFormat="1" applyFont="1" applyFill="1" applyBorder="1" applyAlignment="1">
      <alignment horizontal="center"/>
    </xf>
    <xf numFmtId="0" fontId="109" fillId="29" borderId="41" xfId="0" applyNumberFormat="1" applyFont="1" applyFill="1" applyBorder="1" applyAlignment="1">
      <alignment horizontal="center"/>
    </xf>
    <xf numFmtId="0" fontId="109" fillId="29" borderId="42" xfId="0" applyNumberFormat="1" applyFont="1" applyFill="1" applyBorder="1" applyAlignment="1">
      <alignment horizontal="center"/>
    </xf>
    <xf numFmtId="172" fontId="51" fillId="0" borderId="5" xfId="0" applyNumberFormat="1" applyFont="1" applyFill="1" applyBorder="1" applyAlignment="1">
      <alignment horizontal="right"/>
    </xf>
    <xf numFmtId="167" fontId="52" fillId="0" borderId="40" xfId="2" applyNumberFormat="1" applyFont="1" applyFill="1" applyBorder="1" applyAlignment="1">
      <alignment horizontal="right"/>
    </xf>
    <xf numFmtId="167" fontId="52" fillId="32" borderId="40" xfId="2" applyNumberFormat="1" applyFont="1" applyFill="1" applyBorder="1" applyAlignment="1">
      <alignment horizontal="right" vertical="center"/>
    </xf>
    <xf numFmtId="167" fontId="52" fillId="0" borderId="40" xfId="2" applyNumberFormat="1" applyFont="1" applyFill="1" applyBorder="1" applyAlignment="1">
      <alignment horizontal="right" vertical="center"/>
    </xf>
    <xf numFmtId="9" fontId="52" fillId="0" borderId="0" xfId="2" applyFont="1" applyFill="1" applyBorder="1" applyAlignment="1">
      <alignment horizontal="right" vertical="center"/>
    </xf>
    <xf numFmtId="0" fontId="48" fillId="2" borderId="0" xfId="0" quotePrefix="1" applyNumberFormat="1" applyFont="1" applyFill="1" applyBorder="1" applyAlignment="1">
      <alignment horizontal="left" vertical="center"/>
    </xf>
    <xf numFmtId="172" fontId="47" fillId="2" borderId="0" xfId="0" applyNumberFormat="1" applyFont="1" applyFill="1" applyBorder="1" applyAlignment="1">
      <alignment horizontal="right" vertical="center"/>
    </xf>
    <xf numFmtId="167" fontId="47" fillId="2" borderId="0" xfId="2" applyNumberFormat="1" applyFont="1" applyFill="1" applyBorder="1" applyAlignment="1">
      <alignment horizontal="right" vertical="center"/>
    </xf>
    <xf numFmtId="167" fontId="47" fillId="2" borderId="0" xfId="0" applyNumberFormat="1" applyFont="1" applyFill="1" applyBorder="1" applyAlignment="1">
      <alignment horizontal="right" vertical="center"/>
    </xf>
    <xf numFmtId="0" fontId="37" fillId="0" borderId="0" xfId="0" quotePrefix="1" applyFont="1" applyFill="1" applyBorder="1" applyAlignment="1">
      <alignment horizontal="left"/>
    </xf>
    <xf numFmtId="0" fontId="0" fillId="2" borderId="45" xfId="0" applyFont="1" applyFill="1" applyBorder="1"/>
    <xf numFmtId="0" fontId="12" fillId="29" borderId="0" xfId="0" applyFont="1" applyFill="1" applyBorder="1"/>
    <xf numFmtId="4" fontId="12" fillId="29" borderId="0" xfId="0" applyNumberFormat="1" applyFont="1" applyFill="1" applyBorder="1"/>
    <xf numFmtId="0" fontId="0" fillId="2" borderId="46" xfId="0" applyFont="1" applyFill="1" applyBorder="1"/>
    <xf numFmtId="0" fontId="0" fillId="32" borderId="46" xfId="0" applyFont="1" applyFill="1" applyBorder="1"/>
    <xf numFmtId="0" fontId="12" fillId="29" borderId="50" xfId="0" applyFont="1" applyFill="1" applyBorder="1" applyAlignment="1">
      <alignment horizontal="center"/>
    </xf>
    <xf numFmtId="0" fontId="12" fillId="29" borderId="49" xfId="0" applyFont="1" applyFill="1" applyBorder="1" applyAlignment="1">
      <alignment horizontal="center"/>
    </xf>
    <xf numFmtId="167" fontId="120" fillId="2" borderId="45" xfId="2" applyNumberFormat="1" applyFont="1" applyFill="1" applyBorder="1"/>
    <xf numFmtId="167" fontId="120" fillId="2" borderId="48" xfId="2" applyNumberFormat="1" applyFont="1" applyFill="1" applyBorder="1"/>
    <xf numFmtId="167" fontId="120" fillId="32" borderId="48" xfId="2" applyNumberFormat="1" applyFont="1" applyFill="1" applyBorder="1"/>
    <xf numFmtId="10" fontId="12" fillId="29" borderId="0" xfId="2" applyNumberFormat="1" applyFont="1" applyFill="1" applyBorder="1"/>
    <xf numFmtId="10" fontId="23" fillId="2" borderId="0" xfId="2" applyNumberFormat="1" applyFont="1" applyFill="1" applyBorder="1" applyAlignment="1">
      <alignment horizontal="right"/>
    </xf>
    <xf numFmtId="181" fontId="23" fillId="2" borderId="0" xfId="0" applyNumberFormat="1" applyFont="1" applyFill="1" applyBorder="1" applyAlignment="1">
      <alignment horizontal="right"/>
    </xf>
    <xf numFmtId="172" fontId="14" fillId="0" borderId="0" xfId="0" applyNumberFormat="1" applyFont="1" applyFill="1"/>
    <xf numFmtId="2" fontId="123" fillId="0" borderId="0" xfId="265" applyNumberFormat="1" applyFont="1" applyFill="1" applyBorder="1"/>
    <xf numFmtId="2" fontId="123" fillId="0" borderId="0" xfId="268" applyNumberFormat="1" applyFont="1" applyFill="1" applyBorder="1"/>
    <xf numFmtId="2" fontId="123" fillId="0" borderId="0" xfId="267" applyNumberFormat="1" applyFont="1" applyFill="1" applyBorder="1"/>
    <xf numFmtId="0" fontId="123" fillId="0" borderId="0" xfId="265" applyNumberFormat="1" applyFont="1" applyFill="1" applyBorder="1"/>
    <xf numFmtId="1" fontId="125" fillId="0" borderId="0" xfId="266" applyNumberFormat="1" applyFont="1" applyFill="1" applyBorder="1" applyAlignment="1">
      <alignment horizontal="center"/>
    </xf>
    <xf numFmtId="4" fontId="127" fillId="0" borderId="60" xfId="0" applyNumberFormat="1" applyFont="1" applyBorder="1"/>
    <xf numFmtId="0" fontId="127" fillId="0" borderId="61" xfId="0" applyFont="1" applyBorder="1"/>
    <xf numFmtId="4" fontId="127" fillId="0" borderId="62" xfId="0" applyNumberFormat="1" applyFont="1" applyBorder="1"/>
    <xf numFmtId="4" fontId="127" fillId="0" borderId="66" xfId="0" applyNumberFormat="1" applyFont="1" applyBorder="1"/>
    <xf numFmtId="0" fontId="127" fillId="0" borderId="67" xfId="0" applyFont="1" applyBorder="1"/>
    <xf numFmtId="4" fontId="127" fillId="0" borderId="68" xfId="0" applyNumberFormat="1" applyFont="1" applyBorder="1"/>
    <xf numFmtId="4" fontId="127" fillId="32" borderId="63" xfId="0" applyNumberFormat="1" applyFont="1" applyFill="1" applyBorder="1"/>
    <xf numFmtId="0" fontId="127" fillId="32" borderId="64" xfId="0" applyFont="1" applyFill="1" applyBorder="1"/>
    <xf numFmtId="4" fontId="127" fillId="32" borderId="65" xfId="0" applyNumberFormat="1" applyFont="1" applyFill="1" applyBorder="1"/>
    <xf numFmtId="0" fontId="14" fillId="0" borderId="0" xfId="0" applyNumberFormat="1" applyFont="1" applyFill="1" applyAlignment="1">
      <alignment wrapText="1"/>
    </xf>
    <xf numFmtId="2" fontId="123" fillId="0" borderId="0" xfId="266" applyNumberFormat="1" applyFont="1" applyFill="1" applyBorder="1"/>
    <xf numFmtId="0" fontId="18" fillId="2" borderId="0" xfId="0" applyNumberFormat="1" applyFont="1" applyFill="1" applyAlignment="1">
      <alignment horizontal="center"/>
    </xf>
    <xf numFmtId="183" fontId="106" fillId="0" borderId="0" xfId="266" applyFont="1" applyFill="1" applyBorder="1"/>
    <xf numFmtId="184" fontId="106" fillId="0" borderId="0" xfId="266" applyNumberFormat="1" applyFont="1" applyFill="1" applyBorder="1"/>
    <xf numFmtId="184" fontId="125" fillId="0" borderId="0" xfId="266" applyNumberFormat="1" applyFont="1" applyFill="1" applyBorder="1" applyAlignment="1">
      <alignment horizontal="center"/>
    </xf>
    <xf numFmtId="0" fontId="0" fillId="0" borderId="0" xfId="0" applyFill="1" applyBorder="1"/>
    <xf numFmtId="0" fontId="20" fillId="0" borderId="0" xfId="172" applyNumberFormat="1" applyFill="1" applyBorder="1"/>
    <xf numFmtId="170" fontId="20" fillId="0" borderId="0" xfId="172" applyFill="1" applyBorder="1"/>
    <xf numFmtId="170" fontId="53" fillId="0" borderId="0" xfId="172" applyFont="1" applyFill="1" applyBorder="1" applyAlignment="1">
      <alignment horizontal="center"/>
    </xf>
    <xf numFmtId="0" fontId="121" fillId="0" borderId="0" xfId="172" applyNumberFormat="1" applyFont="1" applyFill="1" applyBorder="1" applyAlignment="1">
      <alignment horizontal="center"/>
    </xf>
    <xf numFmtId="170" fontId="122" fillId="0" borderId="0" xfId="172" applyFont="1" applyFill="1" applyBorder="1"/>
    <xf numFmtId="170" fontId="121" fillId="0" borderId="0" xfId="172" applyFont="1" applyFill="1" applyBorder="1" applyAlignment="1">
      <alignment horizontal="center"/>
    </xf>
    <xf numFmtId="0" fontId="53" fillId="0" borderId="0" xfId="172" applyNumberFormat="1" applyFont="1" applyFill="1" applyBorder="1"/>
    <xf numFmtId="2" fontId="123" fillId="0" borderId="0" xfId="266" applyNumberFormat="1" applyFont="1" applyFill="1" applyBorder="1" applyAlignment="1">
      <alignment horizontal="center"/>
    </xf>
    <xf numFmtId="0" fontId="14" fillId="0" borderId="0" xfId="0" applyNumberFormat="1" applyFont="1" applyFill="1" applyBorder="1" applyAlignment="1">
      <alignment vertical="center"/>
    </xf>
    <xf numFmtId="0" fontId="123" fillId="0" borderId="0" xfId="267" applyFont="1" applyFill="1" applyBorder="1"/>
    <xf numFmtId="2" fontId="0" fillId="0" borderId="0" xfId="0" applyNumberFormat="1" applyFill="1" applyBorder="1"/>
    <xf numFmtId="2" fontId="126" fillId="0" borderId="0" xfId="271" applyNumberFormat="1" applyFill="1" applyBorder="1"/>
    <xf numFmtId="180" fontId="11" fillId="0" borderId="0" xfId="269" applyNumberFormat="1" applyFill="1" applyBorder="1" applyAlignment="1">
      <alignment horizontal="center"/>
    </xf>
    <xf numFmtId="2" fontId="126" fillId="0" borderId="0" xfId="270" applyNumberFormat="1" applyFill="1" applyBorder="1"/>
    <xf numFmtId="4" fontId="20" fillId="0" borderId="0" xfId="172" applyNumberFormat="1" applyFill="1" applyBorder="1"/>
    <xf numFmtId="2" fontId="20" fillId="0" borderId="0" xfId="172" applyNumberFormat="1" applyFill="1" applyBorder="1"/>
    <xf numFmtId="2" fontId="20" fillId="0" borderId="0" xfId="172" applyNumberFormat="1" applyFont="1" applyFill="1" applyBorder="1"/>
    <xf numFmtId="2" fontId="124" fillId="0" borderId="0" xfId="266" applyNumberFormat="1" applyFont="1" applyFill="1" applyBorder="1"/>
    <xf numFmtId="4" fontId="127" fillId="0" borderId="74" xfId="0" applyNumberFormat="1" applyFont="1" applyBorder="1" applyAlignment="1">
      <alignment horizontal="left"/>
    </xf>
    <xf numFmtId="4" fontId="127" fillId="32" borderId="75" xfId="0" applyNumberFormat="1" applyFont="1" applyFill="1" applyBorder="1" applyAlignment="1">
      <alignment horizontal="left"/>
    </xf>
    <xf numFmtId="4" fontId="127" fillId="0" borderId="63" xfId="0" applyNumberFormat="1" applyFont="1" applyBorder="1" applyAlignment="1">
      <alignment horizontal="left"/>
    </xf>
    <xf numFmtId="4" fontId="127" fillId="32" borderId="63" xfId="0" applyNumberFormat="1" applyFont="1" applyFill="1" applyBorder="1" applyAlignment="1">
      <alignment horizontal="left"/>
    </xf>
    <xf numFmtId="0" fontId="18" fillId="2" borderId="0" xfId="0" applyNumberFormat="1" applyFont="1" applyFill="1" applyAlignment="1"/>
    <xf numFmtId="0" fontId="130" fillId="0" borderId="78" xfId="0" applyFont="1" applyBorder="1" applyAlignment="1">
      <alignment vertical="center"/>
    </xf>
    <xf numFmtId="4" fontId="130" fillId="0" borderId="78" xfId="0" applyNumberFormat="1" applyFont="1" applyBorder="1" applyAlignment="1">
      <alignment horizontal="center" vertical="center"/>
    </xf>
    <xf numFmtId="0" fontId="131" fillId="31" borderId="79" xfId="0" applyFont="1" applyFill="1" applyBorder="1" applyAlignment="1">
      <alignment vertical="center"/>
    </xf>
    <xf numFmtId="0" fontId="131" fillId="31" borderId="80" xfId="0" applyFont="1" applyFill="1" applyBorder="1" applyAlignment="1">
      <alignment vertical="center"/>
    </xf>
    <xf numFmtId="0" fontId="131" fillId="31" borderId="81" xfId="0" applyFont="1" applyFill="1" applyBorder="1" applyAlignment="1">
      <alignment vertical="center"/>
    </xf>
    <xf numFmtId="4" fontId="48" fillId="31" borderId="78" xfId="0" applyNumberFormat="1" applyFont="1" applyFill="1" applyBorder="1" applyAlignment="1">
      <alignment horizontal="center" vertical="center"/>
    </xf>
    <xf numFmtId="167" fontId="48" fillId="31" borderId="78" xfId="2" applyNumberFormat="1" applyFont="1" applyFill="1" applyBorder="1" applyAlignment="1">
      <alignment horizontal="center" vertical="center"/>
    </xf>
    <xf numFmtId="167" fontId="48" fillId="0" borderId="78" xfId="2" applyNumberFormat="1" applyFont="1" applyBorder="1" applyAlignment="1">
      <alignment horizontal="center" vertical="center"/>
    </xf>
    <xf numFmtId="0" fontId="132" fillId="2" borderId="0" xfId="0" applyFont="1" applyFill="1" applyBorder="1"/>
    <xf numFmtId="17" fontId="32" fillId="2" borderId="0" xfId="0" quotePrefix="1" applyNumberFormat="1" applyFont="1" applyFill="1" applyBorder="1" applyAlignment="1">
      <alignment horizontal="center"/>
    </xf>
    <xf numFmtId="17" fontId="43" fillId="2" borderId="0" xfId="0" applyNumberFormat="1" applyFont="1" applyFill="1" applyBorder="1" applyAlignment="1">
      <alignment horizontal="center"/>
    </xf>
    <xf numFmtId="0" fontId="44" fillId="2" borderId="0" xfId="0" applyNumberFormat="1" applyFont="1" applyFill="1" applyBorder="1" applyAlignment="1">
      <alignment horizontal="center"/>
    </xf>
    <xf numFmtId="0" fontId="43" fillId="2" borderId="0" xfId="0" applyNumberFormat="1" applyFont="1" applyFill="1" applyBorder="1" applyAlignment="1">
      <alignment horizontal="center"/>
    </xf>
    <xf numFmtId="0" fontId="112" fillId="2" borderId="0" xfId="0" applyFont="1" applyFill="1" applyBorder="1" applyAlignment="1">
      <alignment horizontal="center" vertical="center" wrapText="1"/>
    </xf>
    <xf numFmtId="0" fontId="130" fillId="2" borderId="0" xfId="0" applyFont="1" applyFill="1" applyBorder="1" applyAlignment="1">
      <alignment vertical="center"/>
    </xf>
    <xf numFmtId="0" fontId="131" fillId="2" borderId="0" xfId="0" applyFont="1" applyFill="1" applyBorder="1" applyAlignment="1">
      <alignment vertical="center"/>
    </xf>
    <xf numFmtId="0" fontId="18" fillId="2" borderId="0" xfId="0" quotePrefix="1" applyNumberFormat="1" applyFont="1" applyFill="1" applyAlignment="1"/>
    <xf numFmtId="0" fontId="0" fillId="2" borderId="0" xfId="0" applyFill="1"/>
    <xf numFmtId="0" fontId="32" fillId="2" borderId="1" xfId="0" quotePrefix="1" applyNumberFormat="1" applyFont="1" applyFill="1" applyBorder="1" applyAlignment="1">
      <alignment horizontal="center" vertical="top"/>
    </xf>
    <xf numFmtId="0" fontId="14" fillId="2" borderId="0" xfId="0" applyNumberFormat="1" applyFont="1" applyFill="1" applyBorder="1" applyAlignment="1">
      <alignment horizontal="center"/>
    </xf>
    <xf numFmtId="0" fontId="14" fillId="2" borderId="0" xfId="0" applyNumberFormat="1" applyFont="1" applyFill="1" applyAlignment="1">
      <alignment horizontal="center"/>
    </xf>
    <xf numFmtId="0" fontId="217" fillId="2" borderId="0" xfId="0" applyNumberFormat="1" applyFont="1" applyFill="1" applyAlignment="1">
      <alignment horizontal="left"/>
    </xf>
    <xf numFmtId="0" fontId="14" fillId="2" borderId="0" xfId="0" applyNumberFormat="1" applyFont="1" applyFill="1" applyAlignment="1"/>
    <xf numFmtId="0" fontId="36" fillId="2" borderId="0" xfId="0" applyNumberFormat="1" applyFont="1" applyFill="1" applyBorder="1" applyAlignment="1">
      <alignment horizontal="right" vertical="center"/>
    </xf>
    <xf numFmtId="0" fontId="130" fillId="2" borderId="0" xfId="0" applyFont="1" applyFill="1" applyBorder="1" applyAlignment="1"/>
    <xf numFmtId="0" fontId="131" fillId="2" borderId="0" xfId="0" applyFont="1" applyFill="1" applyBorder="1" applyAlignment="1"/>
    <xf numFmtId="0" fontId="14" fillId="2" borderId="0" xfId="0" applyNumberFormat="1" applyFont="1" applyFill="1" applyBorder="1" applyAlignment="1"/>
    <xf numFmtId="0" fontId="0" fillId="2" borderId="0" xfId="0" applyFill="1" applyAlignment="1"/>
    <xf numFmtId="0" fontId="218" fillId="86" borderId="101" xfId="33982" applyFont="1" applyFill="1" applyBorder="1" applyAlignment="1">
      <alignment horizontal="center" vertical="center"/>
    </xf>
    <xf numFmtId="0" fontId="135" fillId="2" borderId="0" xfId="0" applyNumberFormat="1" applyFont="1" applyFill="1" applyBorder="1" applyAlignment="1">
      <alignment horizontal="center"/>
    </xf>
    <xf numFmtId="0" fontId="135" fillId="2" borderId="0" xfId="0" applyNumberFormat="1" applyFont="1" applyFill="1" applyAlignment="1">
      <alignment horizontal="left"/>
    </xf>
    <xf numFmtId="0" fontId="135" fillId="0" borderId="0" xfId="0" applyNumberFormat="1" applyFont="1" applyFill="1"/>
    <xf numFmtId="0" fontId="135" fillId="0" borderId="0" xfId="0" applyNumberFormat="1" applyFont="1" applyFill="1" applyAlignment="1">
      <alignment vertical="center"/>
    </xf>
    <xf numFmtId="0" fontId="135" fillId="2" borderId="0" xfId="0" applyNumberFormat="1" applyFont="1" applyFill="1" applyBorder="1"/>
    <xf numFmtId="0" fontId="135" fillId="2" borderId="0" xfId="0" applyNumberFormat="1" applyFont="1" applyFill="1" applyBorder="1" applyAlignment="1">
      <alignment horizontal="right"/>
    </xf>
    <xf numFmtId="0" fontId="135" fillId="2" borderId="0" xfId="0" quotePrefix="1" applyNumberFormat="1" applyFont="1" applyFill="1" applyBorder="1" applyAlignment="1">
      <alignment horizontal="center"/>
    </xf>
    <xf numFmtId="0" fontId="135" fillId="0" borderId="0" xfId="0" applyNumberFormat="1" applyFont="1"/>
    <xf numFmtId="0" fontId="228" fillId="0" borderId="0" xfId="0" applyNumberFormat="1" applyFont="1" applyFill="1" applyAlignment="1">
      <alignment vertical="center"/>
    </xf>
    <xf numFmtId="0" fontId="229" fillId="0" borderId="0" xfId="0" applyNumberFormat="1" applyFont="1" applyFill="1" applyBorder="1"/>
    <xf numFmtId="0" fontId="230" fillId="0" borderId="0" xfId="0" applyNumberFormat="1" applyFont="1" applyFill="1" applyBorder="1"/>
    <xf numFmtId="0" fontId="228" fillId="0" borderId="0" xfId="0" applyNumberFormat="1" applyFont="1" applyFill="1" applyBorder="1"/>
    <xf numFmtId="0" fontId="231" fillId="0" borderId="0" xfId="0" applyNumberFormat="1" applyFont="1" applyFill="1" applyBorder="1"/>
    <xf numFmtId="0" fontId="228" fillId="0" borderId="0" xfId="0" applyNumberFormat="1" applyFont="1" applyFill="1"/>
    <xf numFmtId="0" fontId="135" fillId="2" borderId="0" xfId="0" applyNumberFormat="1" applyFont="1" applyFill="1"/>
    <xf numFmtId="17" fontId="221" fillId="29" borderId="103" xfId="0" applyNumberFormat="1" applyFont="1" applyFill="1" applyBorder="1" applyAlignment="1">
      <alignment horizontal="center" vertical="center"/>
    </xf>
    <xf numFmtId="0" fontId="218" fillId="86" borderId="104" xfId="33982" applyFont="1" applyFill="1" applyBorder="1" applyAlignment="1">
      <alignment horizontal="center" vertical="center"/>
    </xf>
    <xf numFmtId="0" fontId="225" fillId="86" borderId="105" xfId="33983" applyNumberFormat="1" applyFont="1" applyFill="1" applyBorder="1" applyAlignment="1">
      <alignment horizontal="center"/>
    </xf>
    <xf numFmtId="0" fontId="233" fillId="2" borderId="0" xfId="0" quotePrefix="1" applyNumberFormat="1" applyFont="1" applyFill="1" applyAlignment="1"/>
    <xf numFmtId="0" fontId="53" fillId="2" borderId="0" xfId="0" applyNumberFormat="1" applyFont="1" applyFill="1" applyAlignment="1">
      <alignment horizontal="left"/>
    </xf>
    <xf numFmtId="0" fontId="136" fillId="2" borderId="0" xfId="0" applyNumberFormat="1" applyFont="1" applyFill="1"/>
    <xf numFmtId="0" fontId="27" fillId="2" borderId="0" xfId="0" applyNumberFormat="1" applyFont="1" applyFill="1"/>
    <xf numFmtId="0" fontId="37" fillId="2" borderId="102" xfId="0" applyFont="1" applyFill="1" applyBorder="1" applyAlignment="1">
      <alignment vertical="center"/>
    </xf>
    <xf numFmtId="0" fontId="135" fillId="2" borderId="102" xfId="0" applyNumberFormat="1" applyFont="1" applyFill="1" applyBorder="1" applyAlignment="1">
      <alignment horizontal="center" vertical="center" wrapText="1"/>
    </xf>
    <xf numFmtId="0" fontId="135" fillId="2" borderId="102" xfId="0" applyNumberFormat="1" applyFont="1" applyFill="1" applyBorder="1" applyAlignment="1">
      <alignment horizontal="center" vertical="center"/>
    </xf>
    <xf numFmtId="0" fontId="135" fillId="2" borderId="102" xfId="2" applyNumberFormat="1" applyFont="1" applyFill="1" applyBorder="1" applyAlignment="1">
      <alignment horizontal="center" vertical="center"/>
    </xf>
    <xf numFmtId="0" fontId="135" fillId="2" borderId="102" xfId="0" applyNumberFormat="1" applyFont="1" applyFill="1" applyBorder="1" applyAlignment="1">
      <alignment horizontal="center"/>
    </xf>
    <xf numFmtId="0" fontId="215" fillId="0" borderId="102" xfId="0" applyNumberFormat="1" applyFont="1" applyFill="1" applyBorder="1" applyAlignment="1">
      <alignment horizontal="center"/>
    </xf>
    <xf numFmtId="0" fontId="37" fillId="32" borderId="106" xfId="0" applyFont="1" applyFill="1" applyBorder="1" applyAlignment="1">
      <alignment vertical="center"/>
    </xf>
    <xf numFmtId="0" fontId="135" fillId="32" borderId="106" xfId="0" applyNumberFormat="1" applyFont="1" applyFill="1" applyBorder="1" applyAlignment="1">
      <alignment horizontal="center" vertical="center"/>
    </xf>
    <xf numFmtId="0" fontId="135" fillId="32" borderId="106" xfId="2" applyNumberFormat="1" applyFont="1" applyFill="1" applyBorder="1" applyAlignment="1">
      <alignment horizontal="center" vertical="center"/>
    </xf>
    <xf numFmtId="0" fontId="135" fillId="32" borderId="106" xfId="0" applyNumberFormat="1" applyFont="1" applyFill="1" applyBorder="1" applyAlignment="1">
      <alignment horizontal="center"/>
    </xf>
    <xf numFmtId="0" fontId="215" fillId="32" borderId="106" xfId="0" applyNumberFormat="1" applyFont="1" applyFill="1" applyBorder="1" applyAlignment="1">
      <alignment horizontal="center"/>
    </xf>
    <xf numFmtId="0" fontId="37" fillId="2" borderId="106" xfId="0" applyFont="1" applyFill="1" applyBorder="1" applyAlignment="1">
      <alignment vertical="center"/>
    </xf>
    <xf numFmtId="0" fontId="135" fillId="2" borderId="106" xfId="0" applyNumberFormat="1" applyFont="1" applyFill="1" applyBorder="1" applyAlignment="1">
      <alignment horizontal="center" vertical="center"/>
    </xf>
    <xf numFmtId="0" fontId="135" fillId="2" borderId="106" xfId="2" applyNumberFormat="1" applyFont="1" applyFill="1" applyBorder="1" applyAlignment="1">
      <alignment horizontal="center" vertical="center"/>
    </xf>
    <xf numFmtId="0" fontId="135" fillId="2" borderId="106" xfId="0" applyNumberFormat="1" applyFont="1" applyFill="1" applyBorder="1" applyAlignment="1">
      <alignment horizontal="center"/>
    </xf>
    <xf numFmtId="0" fontId="215" fillId="0" borderId="106" xfId="0" applyNumberFormat="1" applyFont="1" applyFill="1" applyBorder="1" applyAlignment="1">
      <alignment horizontal="center"/>
    </xf>
    <xf numFmtId="4" fontId="135" fillId="0" borderId="102" xfId="0" applyNumberFormat="1" applyFont="1" applyFill="1" applyBorder="1" applyAlignment="1">
      <alignment horizontal="center"/>
    </xf>
    <xf numFmtId="4" fontId="135" fillId="32" borderId="106" xfId="0" applyNumberFormat="1" applyFont="1" applyFill="1" applyBorder="1" applyAlignment="1">
      <alignment horizontal="center"/>
    </xf>
    <xf numFmtId="4" fontId="135" fillId="0" borderId="106" xfId="0" applyNumberFormat="1" applyFont="1" applyFill="1" applyBorder="1" applyAlignment="1">
      <alignment horizontal="center"/>
    </xf>
    <xf numFmtId="0" fontId="218" fillId="86" borderId="101" xfId="33982" applyFont="1" applyFill="1" applyBorder="1" applyAlignment="1">
      <alignment horizontal="center" vertical="center"/>
    </xf>
    <xf numFmtId="4" fontId="234" fillId="2" borderId="0" xfId="0" applyNumberFormat="1" applyFont="1" applyFill="1" applyAlignment="1"/>
    <xf numFmtId="0" fontId="14" fillId="2" borderId="0" xfId="0" applyNumberFormat="1" applyFont="1" applyFill="1" applyAlignment="1">
      <alignment horizontal="left"/>
    </xf>
    <xf numFmtId="0" fontId="221" fillId="29" borderId="107" xfId="0" applyNumberFormat="1" applyFont="1" applyFill="1" applyBorder="1" applyAlignment="1">
      <alignment horizontal="center" vertical="center"/>
    </xf>
    <xf numFmtId="0" fontId="218" fillId="86" borderId="101" xfId="33982" applyFont="1" applyFill="1" applyBorder="1" applyAlignment="1">
      <alignment horizontal="center" vertical="center"/>
    </xf>
    <xf numFmtId="0" fontId="235" fillId="2" borderId="0" xfId="0" applyNumberFormat="1" applyFont="1" applyFill="1" applyAlignment="1">
      <alignment horizontal="centerContinuous"/>
    </xf>
    <xf numFmtId="167" fontId="40" fillId="0" borderId="2" xfId="2" applyNumberFormat="1" applyFont="1" applyFill="1" applyBorder="1" applyAlignment="1">
      <alignment horizontal="right"/>
    </xf>
    <xf numFmtId="0" fontId="112" fillId="2" borderId="0" xfId="0" quotePrefix="1" applyNumberFormat="1" applyFont="1" applyFill="1" applyBorder="1" applyAlignment="1">
      <alignment horizontal="left" wrapText="1"/>
    </xf>
    <xf numFmtId="0" fontId="108" fillId="2" borderId="0" xfId="0" quotePrefix="1" applyNumberFormat="1" applyFont="1" applyFill="1" applyBorder="1" applyAlignment="1">
      <alignment horizontal="left"/>
    </xf>
    <xf numFmtId="17" fontId="108" fillId="2" borderId="0" xfId="0" applyNumberFormat="1" applyFont="1" applyFill="1" applyBorder="1" applyAlignment="1">
      <alignment horizontal="center"/>
    </xf>
    <xf numFmtId="0" fontId="108" fillId="2" borderId="0" xfId="0" applyNumberFormat="1" applyFont="1" applyFill="1" applyBorder="1" applyAlignment="1">
      <alignment horizontal="center" wrapText="1"/>
    </xf>
    <xf numFmtId="0" fontId="36" fillId="2" borderId="0" xfId="0" quotePrefix="1" applyNumberFormat="1" applyFont="1" applyFill="1" applyBorder="1" applyAlignment="1">
      <alignment horizontal="left" indent="1"/>
    </xf>
    <xf numFmtId="172" fontId="51" fillId="2" borderId="0" xfId="0" applyNumberFormat="1" applyFont="1" applyFill="1" applyBorder="1" applyAlignment="1">
      <alignment horizontal="right"/>
    </xf>
    <xf numFmtId="167" fontId="52" fillId="2" borderId="0" xfId="0" applyNumberFormat="1" applyFont="1" applyFill="1" applyBorder="1" applyAlignment="1">
      <alignment horizontal="right"/>
    </xf>
    <xf numFmtId="0" fontId="36" fillId="2" borderId="0" xfId="0" quotePrefix="1" applyNumberFormat="1" applyFont="1" applyFill="1" applyBorder="1" applyAlignment="1">
      <alignment horizontal="left" vertical="center" indent="1"/>
    </xf>
    <xf numFmtId="172" fontId="51" fillId="2" borderId="0" xfId="0" applyNumberFormat="1" applyFont="1" applyFill="1" applyBorder="1" applyAlignment="1">
      <alignment horizontal="right" vertical="center"/>
    </xf>
    <xf numFmtId="167" fontId="52" fillId="2" borderId="0" xfId="0" applyNumberFormat="1" applyFont="1" applyFill="1" applyBorder="1" applyAlignment="1">
      <alignment horizontal="right" vertical="center"/>
    </xf>
    <xf numFmtId="0" fontId="13" fillId="2" borderId="0" xfId="0" applyNumberFormat="1" applyFont="1" applyFill="1" applyBorder="1"/>
    <xf numFmtId="0" fontId="117" fillId="2" borderId="0" xfId="0" quotePrefix="1" applyNumberFormat="1" applyFont="1" applyFill="1" applyBorder="1" applyAlignment="1">
      <alignment horizontal="centerContinuous"/>
    </xf>
    <xf numFmtId="0" fontId="118" fillId="2" borderId="0" xfId="0" applyNumberFormat="1" applyFont="1" applyFill="1" applyBorder="1" applyAlignment="1">
      <alignment horizontal="centerContinuous"/>
    </xf>
    <xf numFmtId="0" fontId="117" fillId="2" borderId="0" xfId="0" applyNumberFormat="1" applyFont="1" applyFill="1" applyBorder="1" applyAlignment="1">
      <alignment horizontal="centerContinuous"/>
    </xf>
    <xf numFmtId="0" fontId="118" fillId="2" borderId="0" xfId="0" applyNumberFormat="1" applyFont="1" applyFill="1" applyBorder="1" applyAlignment="1">
      <alignment horizontal="right"/>
    </xf>
    <xf numFmtId="171" fontId="108" fillId="2" borderId="0" xfId="0" applyNumberFormat="1" applyFont="1" applyFill="1" applyBorder="1" applyAlignment="1">
      <alignment horizontal="center"/>
    </xf>
    <xf numFmtId="0" fontId="107" fillId="2" borderId="0" xfId="0" quotePrefix="1" applyNumberFormat="1" applyFont="1" applyFill="1" applyBorder="1" applyAlignment="1">
      <alignment horizontal="left"/>
    </xf>
    <xf numFmtId="0" fontId="109" fillId="2" borderId="0" xfId="0" quotePrefix="1" applyNumberFormat="1" applyFont="1" applyFill="1" applyBorder="1" applyAlignment="1">
      <alignment horizontal="center"/>
    </xf>
    <xf numFmtId="0" fontId="109" fillId="2" borderId="0" xfId="0" applyNumberFormat="1" applyFont="1" applyFill="1" applyBorder="1" applyAlignment="1">
      <alignment horizontal="center"/>
    </xf>
    <xf numFmtId="167" fontId="52" fillId="2" borderId="0" xfId="2" applyNumberFormat="1" applyFont="1" applyFill="1" applyBorder="1" applyAlignment="1">
      <alignment horizontal="right"/>
    </xf>
    <xf numFmtId="167" fontId="52" fillId="2" borderId="0" xfId="2" applyNumberFormat="1" applyFont="1" applyFill="1" applyBorder="1" applyAlignment="1">
      <alignment horizontal="right" vertical="center"/>
    </xf>
    <xf numFmtId="10" fontId="47" fillId="2" borderId="0" xfId="2" applyNumberFormat="1" applyFont="1" applyFill="1" applyBorder="1" applyAlignment="1">
      <alignment horizontal="right" vertical="center"/>
    </xf>
    <xf numFmtId="0" fontId="112" fillId="2" borderId="0" xfId="0" quotePrefix="1" applyNumberFormat="1" applyFont="1" applyFill="1" applyBorder="1" applyAlignment="1">
      <alignment horizontal="left"/>
    </xf>
    <xf numFmtId="167" fontId="51" fillId="2" borderId="0" xfId="0" applyNumberFormat="1" applyFont="1" applyFill="1" applyBorder="1" applyAlignment="1">
      <alignment horizontal="right" vertical="center"/>
    </xf>
    <xf numFmtId="9" fontId="52" fillId="2" borderId="0" xfId="2" applyFont="1" applyFill="1" applyBorder="1" applyAlignment="1">
      <alignment horizontal="right" vertical="center"/>
    </xf>
    <xf numFmtId="167" fontId="51" fillId="2" borderId="0" xfId="2" applyNumberFormat="1" applyFont="1" applyFill="1" applyBorder="1" applyAlignment="1">
      <alignment horizontal="right" vertical="center"/>
    </xf>
    <xf numFmtId="180" fontId="47" fillId="2" borderId="0" xfId="2" applyNumberFormat="1" applyFont="1" applyFill="1" applyBorder="1" applyAlignment="1">
      <alignment horizontal="right" vertical="center"/>
    </xf>
    <xf numFmtId="0" fontId="12" fillId="2" borderId="0" xfId="0" applyFont="1" applyFill="1" applyBorder="1"/>
    <xf numFmtId="4" fontId="12" fillId="2" borderId="0" xfId="0" applyNumberFormat="1" applyFont="1" applyFill="1" applyBorder="1"/>
    <xf numFmtId="10" fontId="12" fillId="2" borderId="0" xfId="2" applyNumberFormat="1" applyFont="1" applyFill="1" applyBorder="1"/>
    <xf numFmtId="0" fontId="12" fillId="2" borderId="0" xfId="0" applyFont="1" applyFill="1" applyBorder="1" applyAlignment="1">
      <alignment horizontal="center"/>
    </xf>
    <xf numFmtId="0" fontId="0" fillId="2" borderId="0" xfId="0" applyFont="1" applyFill="1" applyBorder="1"/>
    <xf numFmtId="4" fontId="0" fillId="2" borderId="0" xfId="0" applyNumberFormat="1" applyFont="1" applyFill="1" applyBorder="1"/>
    <xf numFmtId="167" fontId="120" fillId="2" borderId="0" xfId="2" applyNumberFormat="1" applyFont="1" applyFill="1" applyBorder="1"/>
    <xf numFmtId="17" fontId="43" fillId="2" borderId="0" xfId="0" applyNumberFormat="1" applyFont="1" applyFill="1" applyBorder="1" applyAlignment="1">
      <alignment horizontal="centerContinuous"/>
    </xf>
    <xf numFmtId="0" fontId="44" fillId="2" borderId="0" xfId="0" applyNumberFormat="1" applyFont="1" applyFill="1" applyBorder="1" applyAlignment="1">
      <alignment horizontal="centerContinuous"/>
    </xf>
    <xf numFmtId="0" fontId="43" fillId="2" borderId="0" xfId="0" applyNumberFormat="1" applyFont="1" applyFill="1" applyBorder="1" applyAlignment="1">
      <alignment horizontal="centerContinuous"/>
    </xf>
    <xf numFmtId="0" fontId="43" fillId="2" borderId="0" xfId="0" applyNumberFormat="1" applyFont="1" applyFill="1" applyBorder="1" applyAlignment="1">
      <alignment horizontal="left"/>
    </xf>
    <xf numFmtId="17" fontId="112" fillId="2" borderId="0" xfId="0" applyNumberFormat="1" applyFont="1" applyFill="1" applyBorder="1" applyAlignment="1">
      <alignment horizontal="center" vertical="center" wrapText="1"/>
    </xf>
    <xf numFmtId="0" fontId="112" fillId="2" borderId="0" xfId="0" applyFont="1" applyFill="1" applyBorder="1" applyAlignment="1">
      <alignment vertical="center" wrapText="1"/>
    </xf>
    <xf numFmtId="4" fontId="127" fillId="2" borderId="0" xfId="0" applyNumberFormat="1" applyFont="1" applyFill="1" applyBorder="1"/>
    <xf numFmtId="0" fontId="127" fillId="2" borderId="0" xfId="0" applyFont="1" applyFill="1" applyBorder="1"/>
    <xf numFmtId="9" fontId="128" fillId="2" borderId="0" xfId="2" applyFont="1" applyFill="1" applyBorder="1" applyAlignment="1">
      <alignment horizontal="center"/>
    </xf>
    <xf numFmtId="0" fontId="47" fillId="2" borderId="0" xfId="0" applyFont="1" applyFill="1" applyBorder="1" applyAlignment="1">
      <alignment vertical="center" wrapText="1"/>
    </xf>
    <xf numFmtId="0" fontId="47" fillId="2" borderId="0" xfId="0" applyFont="1" applyFill="1" applyBorder="1" applyAlignment="1">
      <alignment horizontal="center" vertical="center" wrapText="1"/>
    </xf>
    <xf numFmtId="4" fontId="110" fillId="2" borderId="0" xfId="0" applyNumberFormat="1" applyFont="1" applyFill="1" applyBorder="1"/>
    <xf numFmtId="0" fontId="110" fillId="2" borderId="0" xfId="0" applyFont="1" applyFill="1" applyBorder="1"/>
    <xf numFmtId="17" fontId="47" fillId="2" borderId="0" xfId="0" applyNumberFormat="1" applyFont="1" applyFill="1" applyBorder="1" applyAlignment="1">
      <alignment horizontal="center" vertical="center" wrapText="1"/>
    </xf>
    <xf numFmtId="9" fontId="47" fillId="2" borderId="0" xfId="2" applyFont="1" applyFill="1" applyBorder="1" applyAlignment="1">
      <alignment horizontal="center"/>
    </xf>
    <xf numFmtId="22" fontId="216" fillId="2" borderId="78" xfId="0" applyNumberFormat="1" applyFont="1" applyFill="1" applyBorder="1" applyAlignment="1">
      <alignment horizontal="center" vertical="center" wrapText="1"/>
    </xf>
    <xf numFmtId="0" fontId="221" fillId="29" borderId="108" xfId="0" applyFont="1" applyFill="1" applyBorder="1" applyAlignment="1">
      <alignment horizontal="center" vertical="center"/>
    </xf>
    <xf numFmtId="0" fontId="221" fillId="29" borderId="108" xfId="0" applyNumberFormat="1" applyFont="1" applyFill="1" applyBorder="1" applyAlignment="1">
      <alignment horizontal="center" vertical="center"/>
    </xf>
    <xf numFmtId="0" fontId="216" fillId="2" borderId="78" xfId="0" applyFont="1" applyFill="1" applyBorder="1" applyAlignment="1">
      <alignment horizontal="center" vertical="center" wrapText="1"/>
    </xf>
    <xf numFmtId="0" fontId="238" fillId="0" borderId="0" xfId="0" applyNumberFormat="1" applyFont="1" applyFill="1" applyBorder="1"/>
    <xf numFmtId="0" fontId="38" fillId="0" borderId="0" xfId="0" applyNumberFormat="1" applyFont="1" applyFill="1" applyBorder="1"/>
    <xf numFmtId="0" fontId="202" fillId="0" borderId="0" xfId="0" applyNumberFormat="1" applyFont="1" applyFill="1" applyBorder="1"/>
    <xf numFmtId="0" fontId="132" fillId="2" borderId="0" xfId="0" applyFont="1" applyFill="1" applyBorder="1" applyAlignment="1"/>
    <xf numFmtId="207" fontId="47" fillId="0" borderId="9" xfId="0" applyNumberFormat="1" applyFont="1" applyFill="1" applyBorder="1" applyAlignment="1">
      <alignment horizontal="right" vertical="center"/>
    </xf>
    <xf numFmtId="0" fontId="12" fillId="88" borderId="0" xfId="0" applyFont="1" applyFill="1" applyBorder="1" applyAlignment="1">
      <alignment vertical="center"/>
    </xf>
    <xf numFmtId="0" fontId="38" fillId="2" borderId="0" xfId="0" quotePrefix="1" applyNumberFormat="1" applyFont="1" applyFill="1" applyBorder="1" applyAlignment="1">
      <alignment horizontal="left" vertical="top"/>
    </xf>
    <xf numFmtId="0" fontId="130" fillId="2" borderId="78" xfId="0" applyFont="1" applyFill="1" applyBorder="1" applyAlignment="1">
      <alignment vertical="center"/>
    </xf>
    <xf numFmtId="4" fontId="130" fillId="2" borderId="78" xfId="0" applyNumberFormat="1" applyFont="1" applyFill="1" applyBorder="1" applyAlignment="1">
      <alignment horizontal="center" vertical="center"/>
    </xf>
    <xf numFmtId="167" fontId="48" fillId="2" borderId="78" xfId="2" applyNumberFormat="1" applyFont="1" applyFill="1" applyBorder="1" applyAlignment="1">
      <alignment horizontal="center" vertical="center"/>
    </xf>
    <xf numFmtId="0" fontId="130" fillId="2" borderId="78" xfId="0" applyFont="1" applyFill="1" applyBorder="1" applyAlignment="1">
      <alignment horizontal="left" vertical="center" wrapText="1"/>
    </xf>
    <xf numFmtId="0" fontId="108" fillId="29" borderId="111" xfId="0" quotePrefix="1" applyNumberFormat="1" applyFont="1" applyFill="1" applyBorder="1" applyAlignment="1">
      <alignment horizontal="left"/>
    </xf>
    <xf numFmtId="0" fontId="107" fillId="29" borderId="110" xfId="0" quotePrefix="1" applyNumberFormat="1" applyFont="1" applyFill="1" applyBorder="1" applyAlignment="1">
      <alignment horizontal="left"/>
    </xf>
    <xf numFmtId="172" fontId="47" fillId="0" borderId="112" xfId="0" applyNumberFormat="1" applyFont="1" applyFill="1" applyBorder="1" applyAlignment="1">
      <alignment horizontal="right" vertical="center"/>
    </xf>
    <xf numFmtId="0" fontId="225" fillId="86" borderId="105" xfId="33983" applyNumberFormat="1" applyFont="1" applyFill="1" applyBorder="1" applyAlignment="1">
      <alignment horizontal="center"/>
    </xf>
    <xf numFmtId="0" fontId="36" fillId="2" borderId="0" xfId="0" applyNumberFormat="1" applyFont="1" applyFill="1" applyBorder="1" applyAlignment="1">
      <alignment horizontal="left" vertical="center"/>
    </xf>
    <xf numFmtId="0" fontId="36" fillId="2" borderId="0" xfId="0" quotePrefix="1" applyNumberFormat="1" applyFont="1" applyFill="1" applyBorder="1" applyAlignment="1">
      <alignment horizontal="left" vertical="center" indent="3"/>
    </xf>
    <xf numFmtId="0" fontId="38" fillId="2" borderId="0" xfId="0" quotePrefix="1" applyNumberFormat="1" applyFont="1" applyFill="1" applyBorder="1" applyAlignment="1">
      <alignment horizontal="left" vertical="center" indent="3"/>
    </xf>
    <xf numFmtId="17" fontId="111" fillId="2" borderId="0" xfId="0" applyNumberFormat="1" applyFont="1" applyFill="1" applyBorder="1" applyAlignment="1">
      <alignment horizontal="center" vertical="center"/>
    </xf>
    <xf numFmtId="17" fontId="111" fillId="2" borderId="0" xfId="0" applyNumberFormat="1" applyFont="1" applyFill="1" applyBorder="1" applyAlignment="1">
      <alignment horizontal="center"/>
    </xf>
    <xf numFmtId="0" fontId="119" fillId="2" borderId="0" xfId="0" applyNumberFormat="1" applyFont="1" applyFill="1" applyBorder="1" applyAlignment="1">
      <alignment horizontal="center"/>
    </xf>
    <xf numFmtId="0" fontId="109" fillId="29" borderId="114" xfId="0" applyNumberFormat="1" applyFont="1" applyFill="1" applyBorder="1" applyAlignment="1">
      <alignment horizontal="center"/>
    </xf>
    <xf numFmtId="0" fontId="109" fillId="29" borderId="115" xfId="0" applyNumberFormat="1" applyFont="1" applyFill="1" applyBorder="1" applyAlignment="1">
      <alignment horizontal="center"/>
    </xf>
    <xf numFmtId="172" fontId="227" fillId="0" borderId="116" xfId="0" applyNumberFormat="1" applyFont="1" applyFill="1" applyBorder="1" applyAlignment="1">
      <alignment horizontal="right"/>
    </xf>
    <xf numFmtId="167" fontId="52" fillId="0" borderId="117" xfId="2" applyNumberFormat="1" applyFont="1" applyFill="1" applyBorder="1" applyAlignment="1">
      <alignment horizontal="right"/>
    </xf>
    <xf numFmtId="172" fontId="227" fillId="32" borderId="116" xfId="0" applyNumberFormat="1" applyFont="1" applyFill="1" applyBorder="1" applyAlignment="1">
      <alignment horizontal="right" vertical="center"/>
    </xf>
    <xf numFmtId="167" fontId="52" fillId="32" borderId="117" xfId="2" applyNumberFormat="1" applyFont="1" applyFill="1" applyBorder="1" applyAlignment="1">
      <alignment horizontal="right" vertical="center"/>
    </xf>
    <xf numFmtId="172" fontId="227" fillId="0" borderId="116" xfId="0" applyNumberFormat="1" applyFont="1" applyFill="1" applyBorder="1" applyAlignment="1">
      <alignment horizontal="right" vertical="center"/>
    </xf>
    <xf numFmtId="167" fontId="52" fillId="0" borderId="117" xfId="2" applyNumberFormat="1" applyFont="1" applyFill="1" applyBorder="1" applyAlignment="1">
      <alignment horizontal="right" vertical="center"/>
    </xf>
    <xf numFmtId="172" fontId="47" fillId="0" borderId="118" xfId="0" applyNumberFormat="1" applyFont="1" applyFill="1" applyBorder="1" applyAlignment="1">
      <alignment horizontal="right" vertical="center"/>
    </xf>
    <xf numFmtId="167" fontId="47" fillId="0" borderId="119" xfId="2" applyNumberFormat="1" applyFont="1" applyFill="1" applyBorder="1" applyAlignment="1">
      <alignment horizontal="right" vertical="center"/>
    </xf>
    <xf numFmtId="172" fontId="51" fillId="32" borderId="116" xfId="0" applyNumberFormat="1" applyFont="1" applyFill="1" applyBorder="1" applyAlignment="1">
      <alignment horizontal="right" vertical="center"/>
    </xf>
    <xf numFmtId="0" fontId="117" fillId="29" borderId="120" xfId="0" applyNumberFormat="1" applyFont="1" applyFill="1" applyBorder="1" applyAlignment="1">
      <alignment horizontal="centerContinuous"/>
    </xf>
    <xf numFmtId="0" fontId="117" fillId="29" borderId="121" xfId="0" applyNumberFormat="1" applyFont="1" applyFill="1" applyBorder="1" applyAlignment="1">
      <alignment horizontal="centerContinuous"/>
    </xf>
    <xf numFmtId="172" fontId="51" fillId="0" borderId="116" xfId="0" applyNumberFormat="1" applyFont="1" applyFill="1" applyBorder="1" applyAlignment="1">
      <alignment horizontal="right"/>
    </xf>
    <xf numFmtId="172" fontId="51" fillId="0" borderId="116" xfId="0" applyNumberFormat="1" applyFont="1" applyFill="1" applyBorder="1" applyAlignment="1">
      <alignment horizontal="right" vertical="center"/>
    </xf>
    <xf numFmtId="207" fontId="47" fillId="0" borderId="118" xfId="0" applyNumberFormat="1" applyFont="1" applyFill="1" applyBorder="1" applyAlignment="1">
      <alignment horizontal="right" vertical="center"/>
    </xf>
    <xf numFmtId="0" fontId="118" fillId="29" borderId="120" xfId="0" applyNumberFormat="1" applyFont="1" applyFill="1" applyBorder="1" applyAlignment="1">
      <alignment horizontal="right"/>
    </xf>
    <xf numFmtId="172" fontId="51" fillId="0" borderId="4" xfId="0" applyNumberFormat="1" applyFont="1" applyFill="1" applyBorder="1" applyAlignment="1">
      <alignment horizontal="right"/>
    </xf>
    <xf numFmtId="172" fontId="51" fillId="32" borderId="15" xfId="0" applyNumberFormat="1" applyFont="1" applyFill="1" applyBorder="1" applyAlignment="1">
      <alignment horizontal="right" vertical="center"/>
    </xf>
    <xf numFmtId="0" fontId="117" fillId="29" borderId="37" xfId="0" applyNumberFormat="1" applyFont="1" applyFill="1" applyBorder="1" applyAlignment="1">
      <alignment horizontal="centerContinuous"/>
    </xf>
    <xf numFmtId="0" fontId="117" fillId="29" borderId="38" xfId="0" applyNumberFormat="1" applyFont="1" applyFill="1" applyBorder="1" applyAlignment="1">
      <alignment horizontal="centerContinuous"/>
    </xf>
    <xf numFmtId="0" fontId="239" fillId="2" borderId="0" xfId="0" applyNumberFormat="1" applyFont="1" applyFill="1" applyAlignment="1">
      <alignment horizontal="centerContinuous"/>
    </xf>
    <xf numFmtId="0" fontId="240" fillId="2" borderId="0" xfId="0" applyNumberFormat="1" applyFont="1" applyFill="1" applyBorder="1" applyAlignment="1">
      <alignment horizontal="right" vertical="top"/>
    </xf>
    <xf numFmtId="0" fontId="242" fillId="2" borderId="0" xfId="0" applyNumberFormat="1" applyFont="1" applyFill="1" applyBorder="1" applyAlignment="1">
      <alignment horizontal="right"/>
    </xf>
    <xf numFmtId="0" fontId="238" fillId="2" borderId="0" xfId="0" applyNumberFormat="1" applyFont="1" applyFill="1" applyBorder="1" applyAlignment="1">
      <alignment horizontal="right"/>
    </xf>
    <xf numFmtId="0" fontId="38" fillId="2" borderId="0" xfId="0" applyNumberFormat="1" applyFont="1" applyFill="1" applyBorder="1"/>
    <xf numFmtId="0" fontId="202" fillId="2" borderId="0" xfId="0" applyNumberFormat="1" applyFont="1" applyFill="1" applyBorder="1"/>
    <xf numFmtId="0" fontId="244" fillId="2" borderId="0" xfId="0" applyFont="1" applyFill="1" applyBorder="1"/>
    <xf numFmtId="0" fontId="244" fillId="87" borderId="0" xfId="0" applyFont="1" applyFill="1" applyBorder="1"/>
    <xf numFmtId="0" fontId="134" fillId="87" borderId="0" xfId="0" applyFont="1" applyFill="1" applyBorder="1"/>
    <xf numFmtId="0" fontId="134" fillId="2" borderId="0" xfId="0" applyFont="1" applyFill="1" applyBorder="1"/>
    <xf numFmtId="0" fontId="8" fillId="87" borderId="0" xfId="0" applyFont="1" applyFill="1" applyBorder="1"/>
    <xf numFmtId="0" fontId="8" fillId="2" borderId="0" xfId="0" applyFont="1" applyFill="1" applyBorder="1"/>
    <xf numFmtId="0" fontId="19" fillId="2" borderId="0" xfId="0" applyNumberFormat="1" applyFont="1" applyFill="1" applyBorder="1" applyAlignment="1">
      <alignment horizontal="center"/>
    </xf>
    <xf numFmtId="0" fontId="16" fillId="2" borderId="0" xfId="0" applyNumberFormat="1" applyFont="1" applyFill="1" applyBorder="1"/>
    <xf numFmtId="167" fontId="52" fillId="0" borderId="0" xfId="2" applyNumberFormat="1" applyFont="1" applyFill="1" applyBorder="1" applyAlignment="1">
      <alignment horizontal="right" vertical="center"/>
    </xf>
    <xf numFmtId="9" fontId="47" fillId="0" borderId="0" xfId="2" applyFont="1" applyFill="1" applyBorder="1" applyAlignment="1">
      <alignment horizontal="right" vertical="center"/>
    </xf>
    <xf numFmtId="9" fontId="51" fillId="3" borderId="123" xfId="2" applyFont="1" applyFill="1" applyBorder="1" applyAlignment="1">
      <alignment horizontal="right" vertical="center"/>
    </xf>
    <xf numFmtId="9" fontId="51" fillId="3" borderId="11" xfId="2" applyFont="1" applyFill="1" applyBorder="1" applyAlignment="1">
      <alignment horizontal="right" vertical="center"/>
    </xf>
    <xf numFmtId="9" fontId="110" fillId="32" borderId="122" xfId="2" applyFont="1" applyFill="1" applyBorder="1" applyAlignment="1">
      <alignment horizontal="right" vertical="center"/>
    </xf>
    <xf numFmtId="9" fontId="110" fillId="32" borderId="15" xfId="2" applyFont="1" applyFill="1" applyBorder="1" applyAlignment="1">
      <alignment horizontal="right" vertical="center"/>
    </xf>
    <xf numFmtId="167" fontId="47" fillId="0" borderId="9" xfId="2" applyNumberFormat="1" applyFont="1" applyFill="1" applyBorder="1" applyAlignment="1">
      <alignment horizontal="right" vertical="center"/>
    </xf>
    <xf numFmtId="209" fontId="51" fillId="0" borderId="39" xfId="0" applyNumberFormat="1" applyFont="1" applyFill="1" applyBorder="1" applyAlignment="1">
      <alignment horizontal="right"/>
    </xf>
    <xf numFmtId="209" fontId="51" fillId="32" borderId="39" xfId="0" applyNumberFormat="1" applyFont="1" applyFill="1" applyBorder="1" applyAlignment="1">
      <alignment horizontal="right" vertical="center"/>
    </xf>
    <xf numFmtId="206" fontId="47" fillId="0" borderId="43" xfId="0" applyNumberFormat="1" applyFont="1" applyFill="1" applyBorder="1" applyAlignment="1">
      <alignment horizontal="right" vertical="center"/>
    </xf>
    <xf numFmtId="22" fontId="14" fillId="0" borderId="0" xfId="0" applyNumberFormat="1" applyFont="1" applyFill="1" applyAlignment="1">
      <alignment vertical="center"/>
    </xf>
    <xf numFmtId="22" fontId="14" fillId="0" borderId="0" xfId="0" applyNumberFormat="1" applyFont="1" applyFill="1"/>
    <xf numFmtId="17" fontId="112" fillId="29" borderId="69" xfId="0" quotePrefix="1" applyNumberFormat="1" applyFont="1" applyFill="1" applyBorder="1" applyAlignment="1">
      <alignment horizontal="center" vertical="center" wrapText="1"/>
    </xf>
    <xf numFmtId="17" fontId="112" fillId="29" borderId="70" xfId="0" quotePrefix="1" applyNumberFormat="1" applyFont="1" applyFill="1" applyBorder="1" applyAlignment="1">
      <alignment horizontal="center" vertical="center" wrapText="1"/>
    </xf>
    <xf numFmtId="14" fontId="225" fillId="86" borderId="105" xfId="33983" applyNumberFormat="1" applyFont="1" applyFill="1" applyBorder="1" applyAlignment="1">
      <alignment horizontal="center"/>
    </xf>
    <xf numFmtId="20" fontId="225" fillId="86" borderId="105" xfId="33983" applyNumberFormat="1" applyFont="1" applyFill="1" applyBorder="1" applyAlignment="1">
      <alignment horizontal="center"/>
    </xf>
    <xf numFmtId="0" fontId="33" fillId="0" borderId="106" xfId="0" applyFont="1" applyFill="1" applyBorder="1" applyAlignment="1">
      <alignment horizontal="center" vertical="center"/>
    </xf>
    <xf numFmtId="0" fontId="135" fillId="0" borderId="106" xfId="0" applyNumberFormat="1" applyFont="1" applyFill="1" applyBorder="1" applyAlignment="1">
      <alignment horizontal="center" vertical="center"/>
    </xf>
    <xf numFmtId="0" fontId="135" fillId="0" borderId="106" xfId="2" applyNumberFormat="1" applyFont="1" applyFill="1" applyBorder="1" applyAlignment="1">
      <alignment horizontal="center" vertical="center"/>
    </xf>
    <xf numFmtId="0" fontId="135" fillId="0" borderId="106" xfId="0" applyNumberFormat="1" applyFont="1" applyFill="1" applyBorder="1" applyAlignment="1">
      <alignment horizontal="center"/>
    </xf>
    <xf numFmtId="0" fontId="247" fillId="2" borderId="0" xfId="0" quotePrefix="1" applyNumberFormat="1" applyFont="1" applyFill="1" applyBorder="1" applyAlignment="1">
      <alignment horizontal="left" vertical="top"/>
    </xf>
    <xf numFmtId="0" fontId="48" fillId="0" borderId="133" xfId="0" quotePrefix="1" applyNumberFormat="1" applyFont="1" applyFill="1" applyBorder="1" applyAlignment="1">
      <alignment horizontal="left" vertical="center"/>
    </xf>
    <xf numFmtId="172" fontId="51" fillId="0" borderId="40" xfId="0" applyNumberFormat="1" applyFont="1" applyFill="1" applyBorder="1" applyAlignment="1">
      <alignment horizontal="right" vertical="center"/>
    </xf>
    <xf numFmtId="172" fontId="47" fillId="32" borderId="134" xfId="0" applyNumberFormat="1" applyFont="1" applyFill="1" applyBorder="1" applyAlignment="1">
      <alignment horizontal="right" vertical="center"/>
    </xf>
    <xf numFmtId="167" fontId="48" fillId="0" borderId="133" xfId="2" quotePrefix="1" applyNumberFormat="1" applyFont="1" applyFill="1" applyBorder="1" applyAlignment="1">
      <alignment horizontal="left" vertical="center"/>
    </xf>
    <xf numFmtId="167" fontId="51" fillId="32" borderId="40" xfId="2" applyNumberFormat="1" applyFont="1" applyFill="1" applyBorder="1" applyAlignment="1">
      <alignment horizontal="right" vertical="center"/>
    </xf>
    <xf numFmtId="167" fontId="51" fillId="0" borderId="40" xfId="2" applyNumberFormat="1" applyFont="1" applyFill="1" applyBorder="1" applyAlignment="1">
      <alignment horizontal="right" vertical="center"/>
    </xf>
    <xf numFmtId="167" fontId="47" fillId="32" borderId="134" xfId="2" applyNumberFormat="1" applyFont="1" applyFill="1" applyBorder="1" applyAlignment="1">
      <alignment horizontal="right" vertical="center"/>
    </xf>
    <xf numFmtId="206" fontId="51" fillId="32" borderId="0" xfId="0" applyNumberFormat="1" applyFont="1" applyFill="1" applyBorder="1" applyAlignment="1">
      <alignment horizontal="right" vertical="center"/>
    </xf>
    <xf numFmtId="205" fontId="51" fillId="0" borderId="0" xfId="0" applyNumberFormat="1" applyFont="1" applyFill="1" applyBorder="1" applyAlignment="1">
      <alignment horizontal="right" vertical="center"/>
    </xf>
    <xf numFmtId="172" fontId="51" fillId="3" borderId="112" xfId="0" applyNumberFormat="1" applyFont="1" applyFill="1" applyBorder="1" applyAlignment="1">
      <alignment horizontal="right" vertical="center"/>
    </xf>
    <xf numFmtId="172" fontId="47" fillId="32" borderId="135" xfId="0" applyNumberFormat="1" applyFont="1" applyFill="1" applyBorder="1" applyAlignment="1">
      <alignment horizontal="right" vertical="center"/>
    </xf>
    <xf numFmtId="0" fontId="248" fillId="87" borderId="0" xfId="0" applyFont="1" applyFill="1" applyBorder="1"/>
    <xf numFmtId="10" fontId="132" fillId="87" borderId="0" xfId="2" applyNumberFormat="1" applyFont="1" applyFill="1" applyBorder="1"/>
    <xf numFmtId="0" fontId="228" fillId="2" borderId="0" xfId="0" applyFont="1" applyFill="1" applyBorder="1"/>
    <xf numFmtId="0" fontId="228" fillId="87" borderId="0" xfId="0" applyFont="1" applyFill="1" applyBorder="1"/>
    <xf numFmtId="0" fontId="228" fillId="0" borderId="0" xfId="0" applyNumberFormat="1" applyFont="1" applyFill="1" applyBorder="1" applyAlignment="1">
      <alignment vertical="center"/>
    </xf>
    <xf numFmtId="0" fontId="228" fillId="0" borderId="1" xfId="0" applyNumberFormat="1" applyFont="1" applyFill="1" applyBorder="1"/>
    <xf numFmtId="0" fontId="249" fillId="0" borderId="0" xfId="0" applyNumberFormat="1" applyFont="1" applyFill="1" applyAlignment="1">
      <alignment horizontal="center"/>
    </xf>
    <xf numFmtId="0" fontId="249" fillId="0" borderId="0" xfId="0" applyNumberFormat="1" applyFont="1" applyFill="1"/>
    <xf numFmtId="0" fontId="228" fillId="0" borderId="0" xfId="0" applyNumberFormat="1" applyFont="1" applyFill="1" applyBorder="1" applyAlignment="1">
      <alignment horizontal="right"/>
    </xf>
    <xf numFmtId="0" fontId="250" fillId="0" borderId="0" xfId="0" applyNumberFormat="1" applyFont="1" applyFill="1" applyAlignment="1">
      <alignment horizontal="centerContinuous"/>
    </xf>
    <xf numFmtId="0" fontId="249" fillId="0" borderId="0" xfId="0" applyNumberFormat="1" applyFont="1" applyFill="1" applyAlignment="1">
      <alignment vertical="center"/>
    </xf>
    <xf numFmtId="0" fontId="251" fillId="0" borderId="0" xfId="0" applyNumberFormat="1" applyFont="1" applyFill="1" applyBorder="1" applyAlignment="1">
      <alignment horizontal="right" vertical="top"/>
    </xf>
    <xf numFmtId="0" fontId="249" fillId="0" borderId="0" xfId="0" applyNumberFormat="1" applyFont="1" applyFill="1" applyAlignment="1">
      <alignment horizontal="center" vertical="center"/>
    </xf>
    <xf numFmtId="0" fontId="249" fillId="0" borderId="0" xfId="0" applyNumberFormat="1" applyFont="1" applyFill="1" applyBorder="1"/>
    <xf numFmtId="0" fontId="252" fillId="0" borderId="0" xfId="0" applyNumberFormat="1" applyFont="1" applyFill="1" applyBorder="1"/>
    <xf numFmtId="0" fontId="253" fillId="0" borderId="0" xfId="0" applyNumberFormat="1" applyFont="1" applyFill="1" applyBorder="1" applyAlignment="1">
      <alignment horizontal="right"/>
    </xf>
    <xf numFmtId="10" fontId="228" fillId="0" borderId="0" xfId="2" applyNumberFormat="1" applyFont="1" applyFill="1" applyAlignment="1">
      <alignment vertical="center"/>
    </xf>
    <xf numFmtId="0" fontId="228" fillId="0" borderId="0" xfId="0" applyNumberFormat="1" applyFont="1" applyFill="1" applyAlignment="1">
      <alignment horizontal="left" vertical="center"/>
    </xf>
    <xf numFmtId="0" fontId="229" fillId="0" borderId="0" xfId="0" applyNumberFormat="1" applyFont="1" applyFill="1" applyBorder="1" applyAlignment="1">
      <alignment horizontal="right"/>
    </xf>
    <xf numFmtId="0" fontId="228" fillId="0" borderId="0" xfId="0" applyNumberFormat="1" applyFont="1" applyBorder="1" applyAlignment="1">
      <alignment wrapText="1"/>
    </xf>
    <xf numFmtId="0" fontId="228" fillId="0" borderId="0" xfId="0" applyNumberFormat="1" applyFont="1" applyAlignment="1">
      <alignment wrapText="1"/>
    </xf>
    <xf numFmtId="0" fontId="228" fillId="2" borderId="0" xfId="0" applyNumberFormat="1" applyFont="1" applyFill="1" applyBorder="1" applyAlignment="1">
      <alignment vertical="center"/>
    </xf>
    <xf numFmtId="0" fontId="228" fillId="2" borderId="0" xfId="0" applyNumberFormat="1" applyFont="1" applyFill="1" applyBorder="1"/>
    <xf numFmtId="0" fontId="254" fillId="2" borderId="0" xfId="0" quotePrefix="1" applyNumberFormat="1" applyFont="1" applyFill="1" applyBorder="1" applyAlignment="1">
      <alignment horizontal="centerContinuous"/>
    </xf>
    <xf numFmtId="0" fontId="250" fillId="2" borderId="0" xfId="0" applyNumberFormat="1" applyFont="1" applyFill="1" applyBorder="1" applyAlignment="1">
      <alignment horizontal="centerContinuous"/>
    </xf>
    <xf numFmtId="0" fontId="254" fillId="2" borderId="0" xfId="0" applyNumberFormat="1" applyFont="1" applyFill="1" applyBorder="1" applyAlignment="1">
      <alignment horizontal="centerContinuous"/>
    </xf>
    <xf numFmtId="0" fontId="250" fillId="2" borderId="0" xfId="0" applyNumberFormat="1" applyFont="1" applyFill="1" applyBorder="1" applyAlignment="1">
      <alignment horizontal="right"/>
    </xf>
    <xf numFmtId="0" fontId="255" fillId="2" borderId="0" xfId="0" quotePrefix="1" applyNumberFormat="1" applyFont="1" applyFill="1" applyBorder="1" applyAlignment="1">
      <alignment horizontal="left" wrapText="1"/>
    </xf>
    <xf numFmtId="0" fontId="257" fillId="2" borderId="0" xfId="0" quotePrefix="1" applyNumberFormat="1" applyFont="1" applyFill="1" applyBorder="1" applyAlignment="1">
      <alignment horizontal="left"/>
    </xf>
    <xf numFmtId="17" fontId="257" fillId="2" borderId="0" xfId="0" applyNumberFormat="1" applyFont="1" applyFill="1" applyBorder="1" applyAlignment="1">
      <alignment horizontal="center"/>
    </xf>
    <xf numFmtId="0" fontId="257" fillId="2" borderId="0" xfId="0" applyNumberFormat="1" applyFont="1" applyFill="1" applyBorder="1" applyAlignment="1">
      <alignment horizontal="center" wrapText="1"/>
    </xf>
    <xf numFmtId="171" fontId="257" fillId="2" borderId="0" xfId="0" applyNumberFormat="1" applyFont="1" applyFill="1" applyBorder="1" applyAlignment="1">
      <alignment horizontal="center"/>
    </xf>
    <xf numFmtId="0" fontId="258" fillId="2" borderId="0" xfId="0" quotePrefix="1" applyNumberFormat="1" applyFont="1" applyFill="1" applyBorder="1" applyAlignment="1">
      <alignment horizontal="left"/>
    </xf>
    <xf numFmtId="0" fontId="230" fillId="2" borderId="0" xfId="0" quotePrefix="1" applyNumberFormat="1" applyFont="1" applyFill="1" applyBorder="1" applyAlignment="1">
      <alignment horizontal="center"/>
    </xf>
    <xf numFmtId="0" fontId="230" fillId="2" borderId="0" xfId="0" applyNumberFormat="1" applyFont="1" applyFill="1" applyBorder="1" applyAlignment="1">
      <alignment horizontal="center"/>
    </xf>
    <xf numFmtId="0" fontId="256" fillId="2" borderId="0" xfId="0" quotePrefix="1" applyNumberFormat="1" applyFont="1" applyFill="1" applyBorder="1" applyAlignment="1">
      <alignment horizontal="left" vertical="center"/>
    </xf>
    <xf numFmtId="172" fontId="255" fillId="2" borderId="0" xfId="0" applyNumberFormat="1" applyFont="1" applyFill="1" applyBorder="1" applyAlignment="1">
      <alignment horizontal="right" vertical="center"/>
    </xf>
    <xf numFmtId="167" fontId="255" fillId="2" borderId="0" xfId="2" applyNumberFormat="1" applyFont="1" applyFill="1" applyBorder="1" applyAlignment="1">
      <alignment horizontal="right" vertical="center"/>
    </xf>
    <xf numFmtId="167" fontId="255" fillId="2" borderId="0" xfId="0" applyNumberFormat="1" applyFont="1" applyFill="1" applyBorder="1" applyAlignment="1">
      <alignment horizontal="right" vertical="center"/>
    </xf>
    <xf numFmtId="0" fontId="260" fillId="0" borderId="0" xfId="172" applyNumberFormat="1" applyFont="1"/>
    <xf numFmtId="170" fontId="260" fillId="0" borderId="0" xfId="172" applyFont="1"/>
    <xf numFmtId="0" fontId="261" fillId="34" borderId="0" xfId="172" applyNumberFormat="1" applyFont="1" applyFill="1"/>
    <xf numFmtId="0" fontId="262" fillId="0" borderId="0" xfId="267" applyFont="1"/>
    <xf numFmtId="0" fontId="259" fillId="0" borderId="0" xfId="0" applyFont="1" applyBorder="1"/>
    <xf numFmtId="179" fontId="53" fillId="2" borderId="0" xfId="0" applyNumberFormat="1" applyFont="1" applyFill="1" applyAlignment="1">
      <alignment horizontal="left"/>
    </xf>
    <xf numFmtId="2" fontId="245" fillId="0" borderId="136" xfId="0" applyNumberFormat="1" applyFont="1" applyFill="1" applyBorder="1" applyAlignment="1">
      <alignment horizontal="left"/>
    </xf>
    <xf numFmtId="2" fontId="245" fillId="32" borderId="137" xfId="0" applyNumberFormat="1" applyFont="1" applyFill="1" applyBorder="1" applyAlignment="1">
      <alignment horizontal="left"/>
    </xf>
    <xf numFmtId="2" fontId="245" fillId="0" borderId="137" xfId="0" applyNumberFormat="1" applyFont="1" applyFill="1" applyBorder="1" applyAlignment="1">
      <alignment horizontal="left"/>
    </xf>
    <xf numFmtId="2" fontId="245" fillId="0" borderId="140" xfId="0" applyNumberFormat="1" applyFont="1" applyFill="1" applyBorder="1" applyAlignment="1">
      <alignment horizontal="center"/>
    </xf>
    <xf numFmtId="2" fontId="245" fillId="32" borderId="142" xfId="0" applyNumberFormat="1" applyFont="1" applyFill="1" applyBorder="1" applyAlignment="1">
      <alignment horizontal="center"/>
    </xf>
    <xf numFmtId="2" fontId="245" fillId="0" borderId="142" xfId="0" applyNumberFormat="1" applyFont="1" applyFill="1" applyBorder="1" applyAlignment="1">
      <alignment horizontal="center"/>
    </xf>
    <xf numFmtId="0" fontId="6" fillId="0" borderId="0" xfId="0" applyNumberFormat="1" applyFont="1" applyFill="1"/>
    <xf numFmtId="0" fontId="6" fillId="0" borderId="0" xfId="0" applyNumberFormat="1" applyFont="1" applyFill="1" applyAlignment="1">
      <alignment vertical="center"/>
    </xf>
    <xf numFmtId="0" fontId="6" fillId="0" borderId="0" xfId="0" applyNumberFormat="1" applyFont="1" applyFill="1" applyBorder="1" applyAlignment="1">
      <alignment vertical="center"/>
    </xf>
    <xf numFmtId="0" fontId="6" fillId="0" borderId="0" xfId="0" applyNumberFormat="1" applyFont="1" applyFill="1" applyBorder="1"/>
    <xf numFmtId="0" fontId="239" fillId="0" borderId="0" xfId="0" applyNumberFormat="1" applyFont="1" applyFill="1" applyAlignment="1">
      <alignment horizontal="centerContinuous"/>
    </xf>
    <xf numFmtId="0" fontId="263" fillId="0" borderId="0" xfId="0" applyNumberFormat="1" applyFont="1" applyFill="1" applyBorder="1" applyAlignment="1">
      <alignment horizontal="centerContinuous"/>
    </xf>
    <xf numFmtId="0" fontId="242" fillId="0" borderId="0" xfId="0" applyNumberFormat="1" applyFont="1" applyFill="1" applyBorder="1" applyAlignment="1">
      <alignment horizontal="right"/>
    </xf>
    <xf numFmtId="22" fontId="228" fillId="0" borderId="0" xfId="0" applyNumberFormat="1" applyFont="1" applyFill="1" applyAlignment="1">
      <alignment vertical="center"/>
    </xf>
    <xf numFmtId="0" fontId="113" fillId="29" borderId="144" xfId="0" quotePrefix="1" applyNumberFormat="1" applyFont="1" applyFill="1" applyBorder="1" applyAlignment="1">
      <alignment vertical="center"/>
    </xf>
    <xf numFmtId="0" fontId="113" fillId="29" borderId="111" xfId="0" quotePrefix="1" applyNumberFormat="1" applyFont="1" applyFill="1" applyBorder="1" applyAlignment="1">
      <alignment vertical="center"/>
    </xf>
    <xf numFmtId="0" fontId="113" fillId="29" borderId="110" xfId="0" quotePrefix="1" applyNumberFormat="1" applyFont="1" applyFill="1" applyBorder="1" applyAlignment="1">
      <alignment vertical="center"/>
    </xf>
    <xf numFmtId="172" fontId="110" fillId="32" borderId="6" xfId="0" applyNumberFormat="1" applyFont="1" applyFill="1" applyBorder="1" applyAlignment="1">
      <alignment horizontal="center" vertical="center"/>
    </xf>
    <xf numFmtId="2" fontId="12" fillId="29" borderId="107" xfId="0" applyNumberFormat="1" applyFont="1" applyFill="1" applyBorder="1" applyAlignment="1">
      <alignment horizontal="center" vertical="center" wrapText="1"/>
    </xf>
    <xf numFmtId="0" fontId="48" fillId="33" borderId="13" xfId="0" quotePrefix="1" applyNumberFormat="1" applyFont="1" applyFill="1" applyBorder="1" applyAlignment="1">
      <alignment horizontal="left" vertical="center" wrapText="1"/>
    </xf>
    <xf numFmtId="0" fontId="47" fillId="32" borderId="13" xfId="0" quotePrefix="1" applyNumberFormat="1" applyFont="1" applyFill="1" applyBorder="1" applyAlignment="1">
      <alignment horizontal="left" vertical="center"/>
    </xf>
    <xf numFmtId="0" fontId="111" fillId="29" borderId="69" xfId="0" applyFont="1" applyFill="1" applyBorder="1" applyAlignment="1">
      <alignment horizontal="center" vertical="center" wrapText="1"/>
    </xf>
    <xf numFmtId="0" fontId="111" fillId="29" borderId="70" xfId="0" applyFont="1" applyFill="1" applyBorder="1" applyAlignment="1">
      <alignment horizontal="center" vertical="center" wrapText="1"/>
    </xf>
    <xf numFmtId="17" fontId="267" fillId="29" borderId="6" xfId="0" applyNumberFormat="1" applyFont="1" applyFill="1" applyBorder="1" applyAlignment="1">
      <alignment horizontal="center" vertical="center"/>
    </xf>
    <xf numFmtId="17" fontId="267" fillId="29" borderId="0" xfId="0" applyNumberFormat="1" applyFont="1" applyFill="1" applyBorder="1" applyAlignment="1">
      <alignment horizontal="center" vertical="center"/>
    </xf>
    <xf numFmtId="17" fontId="267" fillId="29" borderId="116" xfId="0" applyNumberFormat="1" applyFont="1" applyFill="1" applyBorder="1" applyAlignment="1">
      <alignment horizontal="center" vertical="center"/>
    </xf>
    <xf numFmtId="17" fontId="267" fillId="29" borderId="117" xfId="0" applyNumberFormat="1" applyFont="1" applyFill="1" applyBorder="1" applyAlignment="1">
      <alignment horizontal="center" vertical="center"/>
    </xf>
    <xf numFmtId="0" fontId="267" fillId="29" borderId="116" xfId="0" applyNumberFormat="1" applyFont="1" applyFill="1" applyBorder="1" applyAlignment="1">
      <alignment horizontal="center" vertical="center" wrapText="1"/>
    </xf>
    <xf numFmtId="0" fontId="267" fillId="29" borderId="0" xfId="0" applyNumberFormat="1" applyFont="1" applyFill="1" applyBorder="1" applyAlignment="1">
      <alignment horizontal="center" vertical="center" wrapText="1"/>
    </xf>
    <xf numFmtId="171" fontId="267" fillId="29" borderId="117" xfId="0" applyNumberFormat="1" applyFont="1" applyFill="1" applyBorder="1" applyAlignment="1">
      <alignment horizontal="center" vertical="center" wrapText="1"/>
    </xf>
    <xf numFmtId="0" fontId="268" fillId="29" borderId="0" xfId="0" quotePrefix="1" applyNumberFormat="1" applyFont="1" applyFill="1" applyBorder="1" applyAlignment="1">
      <alignment horizontal="left"/>
    </xf>
    <xf numFmtId="0" fontId="268" fillId="29" borderId="111" xfId="0" quotePrefix="1" applyNumberFormat="1" applyFont="1" applyFill="1" applyBorder="1" applyAlignment="1">
      <alignment horizontal="left" wrapText="1"/>
    </xf>
    <xf numFmtId="0" fontId="36" fillId="2" borderId="0" xfId="0" quotePrefix="1" applyNumberFormat="1" applyFont="1" applyFill="1" applyBorder="1" applyAlignment="1">
      <alignment vertical="top" wrapText="1"/>
    </xf>
    <xf numFmtId="17" fontId="269" fillId="29" borderId="56" xfId="0" applyNumberFormat="1" applyFont="1" applyFill="1" applyBorder="1" applyAlignment="1">
      <alignment horizontal="center"/>
    </xf>
    <xf numFmtId="17" fontId="269" fillId="29" borderId="129" xfId="0" applyNumberFormat="1" applyFont="1" applyFill="1" applyBorder="1" applyAlignment="1">
      <alignment horizontal="center"/>
    </xf>
    <xf numFmtId="0" fontId="269" fillId="29" borderId="126" xfId="0" applyNumberFormat="1" applyFont="1" applyFill="1" applyBorder="1" applyAlignment="1">
      <alignment horizontal="center" wrapText="1"/>
    </xf>
    <xf numFmtId="0" fontId="269" fillId="29" borderId="36" xfId="0" applyNumberFormat="1" applyFont="1" applyFill="1" applyBorder="1" applyAlignment="1">
      <alignment horizontal="center" wrapText="1"/>
    </xf>
    <xf numFmtId="0" fontId="269" fillId="29" borderId="57" xfId="0" applyNumberFormat="1" applyFont="1" applyFill="1" applyBorder="1" applyAlignment="1">
      <alignment horizontal="center" wrapText="1"/>
    </xf>
    <xf numFmtId="14" fontId="225" fillId="29" borderId="129" xfId="0" applyNumberFormat="1" applyFont="1" applyFill="1" applyBorder="1" applyAlignment="1">
      <alignment horizontal="center" vertical="center"/>
    </xf>
    <xf numFmtId="20" fontId="225" fillId="29" borderId="8" xfId="0" quotePrefix="1" applyNumberFormat="1" applyFont="1" applyFill="1" applyBorder="1" applyAlignment="1">
      <alignment horizontal="center" vertical="center"/>
    </xf>
    <xf numFmtId="20" fontId="225" fillId="29" borderId="41" xfId="0" quotePrefix="1" applyNumberFormat="1" applyFont="1" applyFill="1" applyBorder="1" applyAlignment="1">
      <alignment horizontal="center" vertical="center"/>
    </xf>
    <xf numFmtId="20" fontId="225" fillId="29" borderId="34" xfId="0" applyNumberFormat="1" applyFont="1" applyFill="1" applyBorder="1" applyAlignment="1">
      <alignment horizontal="center"/>
    </xf>
    <xf numFmtId="167" fontId="15" fillId="32" borderId="117" xfId="2" applyNumberFormat="1" applyFont="1" applyFill="1" applyBorder="1" applyAlignment="1">
      <alignment horizontal="right" vertical="center"/>
    </xf>
    <xf numFmtId="167" fontId="19" fillId="32" borderId="122" xfId="2" applyNumberFormat="1" applyFont="1" applyFill="1" applyBorder="1" applyAlignment="1">
      <alignment horizontal="right" vertical="center"/>
    </xf>
    <xf numFmtId="167" fontId="19" fillId="33" borderId="122" xfId="2" applyNumberFormat="1" applyFont="1" applyFill="1" applyBorder="1" applyAlignment="1">
      <alignment horizontal="right" vertical="center"/>
    </xf>
    <xf numFmtId="167" fontId="48" fillId="0" borderId="119" xfId="2" applyNumberFormat="1" applyFont="1" applyFill="1" applyBorder="1" applyAlignment="1">
      <alignment horizontal="right" vertical="center"/>
    </xf>
    <xf numFmtId="0" fontId="36" fillId="2" borderId="0" xfId="0" applyNumberFormat="1" applyFont="1" applyFill="1" applyBorder="1" applyAlignment="1">
      <alignment horizontal="left"/>
    </xf>
    <xf numFmtId="0" fontId="270" fillId="0" borderId="9" xfId="0" quotePrefix="1" applyNumberFormat="1" applyFont="1" applyFill="1" applyBorder="1" applyAlignment="1">
      <alignment horizontal="left" vertical="center" wrapText="1"/>
    </xf>
    <xf numFmtId="0" fontId="43" fillId="2" borderId="0" xfId="0" applyNumberFormat="1" applyFont="1" applyFill="1"/>
    <xf numFmtId="0" fontId="273" fillId="2" borderId="0" xfId="0" applyNumberFormat="1" applyFont="1" applyFill="1"/>
    <xf numFmtId="0" fontId="53" fillId="2" borderId="0" xfId="0" applyNumberFormat="1" applyFont="1" applyFill="1" applyBorder="1" applyAlignment="1">
      <alignment horizontal="left"/>
    </xf>
    <xf numFmtId="14" fontId="53" fillId="2" borderId="0" xfId="0" applyNumberFormat="1" applyFont="1" applyFill="1" applyBorder="1" applyAlignment="1">
      <alignment horizontal="left"/>
    </xf>
    <xf numFmtId="20" fontId="53" fillId="2" borderId="0" xfId="0" applyNumberFormat="1" applyFont="1" applyFill="1" applyBorder="1" applyAlignment="1">
      <alignment horizontal="left"/>
    </xf>
    <xf numFmtId="179" fontId="232" fillId="2" borderId="0" xfId="34147" applyNumberFormat="1" applyFont="1" applyFill="1" applyBorder="1" applyAlignment="1">
      <alignment horizontal="center"/>
    </xf>
    <xf numFmtId="14" fontId="237" fillId="2" borderId="0" xfId="34147" applyNumberFormat="1" applyFont="1" applyFill="1" applyBorder="1"/>
    <xf numFmtId="20" fontId="237" fillId="2" borderId="0" xfId="34147" applyNumberFormat="1" applyFont="1" applyFill="1" applyBorder="1" applyAlignment="1">
      <alignment horizontal="center"/>
    </xf>
    <xf numFmtId="179" fontId="237" fillId="2" borderId="0" xfId="34147" applyNumberFormat="1" applyFont="1" applyFill="1" applyBorder="1" applyAlignment="1">
      <alignment horizontal="center"/>
    </xf>
    <xf numFmtId="0" fontId="269" fillId="86" borderId="105" xfId="33983" applyNumberFormat="1" applyFont="1" applyFill="1" applyBorder="1" applyAlignment="1">
      <alignment horizontal="center"/>
    </xf>
    <xf numFmtId="14" fontId="269" fillId="86" borderId="105" xfId="33983" applyNumberFormat="1" applyFont="1" applyFill="1" applyBorder="1" applyAlignment="1">
      <alignment horizontal="center"/>
    </xf>
    <xf numFmtId="20" fontId="269" fillId="86" borderId="105" xfId="33983" applyNumberFormat="1" applyFont="1" applyFill="1" applyBorder="1" applyAlignment="1">
      <alignment horizontal="center"/>
    </xf>
    <xf numFmtId="0" fontId="5" fillId="0" borderId="0" xfId="0" applyNumberFormat="1" applyFont="1" applyFill="1"/>
    <xf numFmtId="0" fontId="5" fillId="0" borderId="0" xfId="0" applyNumberFormat="1" applyFont="1" applyFill="1" applyAlignment="1">
      <alignment vertical="center"/>
    </xf>
    <xf numFmtId="0" fontId="5" fillId="0" borderId="0" xfId="0" applyNumberFormat="1" applyFont="1" applyFill="1" applyBorder="1"/>
    <xf numFmtId="180" fontId="110" fillId="32" borderId="35" xfId="0" applyNumberFormat="1" applyFont="1" applyFill="1" applyBorder="1" applyAlignment="1">
      <alignment horizontal="center" vertical="center"/>
    </xf>
    <xf numFmtId="180" fontId="113" fillId="29" borderId="6" xfId="0" applyNumberFormat="1" applyFont="1" applyFill="1" applyBorder="1" applyAlignment="1">
      <alignment horizontal="center" vertical="center"/>
    </xf>
    <xf numFmtId="205" fontId="110" fillId="0" borderId="36" xfId="0" applyNumberFormat="1" applyFont="1" applyFill="1" applyBorder="1" applyAlignment="1">
      <alignment horizontal="center" vertical="center" wrapText="1"/>
    </xf>
    <xf numFmtId="205" fontId="113" fillId="29" borderId="6" xfId="0" applyNumberFormat="1" applyFont="1" applyFill="1" applyBorder="1" applyAlignment="1">
      <alignment horizontal="center" vertical="center"/>
    </xf>
    <xf numFmtId="0" fontId="119" fillId="29" borderId="0" xfId="0" quotePrefix="1" applyNumberFormat="1" applyFont="1" applyFill="1" applyBorder="1" applyAlignment="1">
      <alignment horizontal="center" vertical="center" wrapText="1"/>
    </xf>
    <xf numFmtId="17" fontId="119" fillId="29" borderId="35" xfId="0" applyNumberFormat="1" applyFont="1" applyFill="1" applyBorder="1" applyAlignment="1">
      <alignment horizontal="center" vertical="center" wrapText="1"/>
    </xf>
    <xf numFmtId="171" fontId="119" fillId="29" borderId="35" xfId="0" applyNumberFormat="1" applyFont="1" applyFill="1" applyBorder="1" applyAlignment="1">
      <alignment horizontal="center" vertical="center" wrapText="1"/>
    </xf>
    <xf numFmtId="0" fontId="119" fillId="29" borderId="35" xfId="0" applyNumberFormat="1" applyFont="1" applyFill="1" applyBorder="1" applyAlignment="1">
      <alignment horizontal="center" vertical="center" wrapText="1"/>
    </xf>
    <xf numFmtId="0" fontId="119" fillId="29" borderId="6" xfId="0" applyNumberFormat="1" applyFont="1" applyFill="1" applyBorder="1" applyAlignment="1">
      <alignment horizontal="center" vertical="center" wrapText="1"/>
    </xf>
    <xf numFmtId="0" fontId="14" fillId="2" borderId="0" xfId="0" applyNumberFormat="1" applyFont="1" applyFill="1" applyAlignment="1">
      <alignment horizontal="right"/>
    </xf>
    <xf numFmtId="0" fontId="32" fillId="2" borderId="0" xfId="0" applyNumberFormat="1" applyFont="1" applyFill="1" applyBorder="1" applyAlignment="1">
      <alignment horizontal="center"/>
    </xf>
    <xf numFmtId="17" fontId="32" fillId="2" borderId="0" xfId="0" quotePrefix="1" applyNumberFormat="1" applyFont="1" applyFill="1" applyAlignment="1">
      <alignment horizontal="right"/>
    </xf>
    <xf numFmtId="0" fontId="32" fillId="2" borderId="0" xfId="0" applyNumberFormat="1" applyFont="1" applyFill="1" applyAlignment="1">
      <alignment horizontal="center"/>
    </xf>
    <xf numFmtId="167" fontId="14" fillId="85" borderId="0" xfId="2" applyNumberFormat="1" applyFont="1" applyFill="1" applyAlignment="1">
      <alignment horizontal="center"/>
    </xf>
    <xf numFmtId="17" fontId="277" fillId="29" borderId="117" xfId="0" applyNumberFormat="1" applyFont="1" applyFill="1" applyBorder="1" applyAlignment="1">
      <alignment horizontal="center" vertical="center" wrapText="1"/>
    </xf>
    <xf numFmtId="17" fontId="277" fillId="29" borderId="6" xfId="0" applyNumberFormat="1" applyFont="1" applyFill="1" applyBorder="1" applyAlignment="1">
      <alignment horizontal="center" vertical="center"/>
    </xf>
    <xf numFmtId="17" fontId="277" fillId="29" borderId="0" xfId="0" applyNumberFormat="1" applyFont="1" applyFill="1" applyBorder="1" applyAlignment="1">
      <alignment horizontal="center" vertical="center"/>
    </xf>
    <xf numFmtId="17" fontId="277" fillId="29" borderId="116" xfId="0" applyNumberFormat="1" applyFont="1" applyFill="1" applyBorder="1" applyAlignment="1">
      <alignment horizontal="center" vertical="center"/>
    </xf>
    <xf numFmtId="0" fontId="277" fillId="29" borderId="116" xfId="0" applyNumberFormat="1" applyFont="1" applyFill="1" applyBorder="1" applyAlignment="1">
      <alignment horizontal="center" vertical="center" wrapText="1"/>
    </xf>
    <xf numFmtId="0" fontId="277" fillId="29" borderId="0" xfId="0" applyNumberFormat="1" applyFont="1" applyFill="1" applyBorder="1" applyAlignment="1">
      <alignment horizontal="center" vertical="center" wrapText="1"/>
    </xf>
    <xf numFmtId="167" fontId="47" fillId="0" borderId="10" xfId="2" applyNumberFormat="1" applyFont="1" applyFill="1" applyBorder="1" applyAlignment="1">
      <alignment horizontal="right" vertical="center"/>
    </xf>
    <xf numFmtId="167" fontId="47" fillId="0" borderId="43" xfId="2" applyNumberFormat="1" applyFont="1" applyFill="1" applyBorder="1" applyAlignment="1">
      <alignment horizontal="right" vertical="center"/>
    </xf>
    <xf numFmtId="166" fontId="245" fillId="0" borderId="141" xfId="0" applyNumberFormat="1" applyFont="1" applyFill="1" applyBorder="1" applyAlignment="1">
      <alignment horizontal="center"/>
    </xf>
    <xf numFmtId="166" fontId="245" fillId="0" borderId="138" xfId="0" applyNumberFormat="1" applyFont="1" applyFill="1" applyBorder="1" applyAlignment="1">
      <alignment horizontal="center"/>
    </xf>
    <xf numFmtId="166" fontId="245" fillId="0" borderId="136" xfId="0" applyNumberFormat="1" applyFont="1" applyFill="1" applyBorder="1" applyAlignment="1">
      <alignment horizontal="center"/>
    </xf>
    <xf numFmtId="166" fontId="245" fillId="0" borderId="140" xfId="0" applyNumberFormat="1" applyFont="1" applyFill="1" applyBorder="1" applyAlignment="1">
      <alignment horizontal="center"/>
    </xf>
    <xf numFmtId="166" fontId="245" fillId="32" borderId="143" xfId="0" applyNumberFormat="1" applyFont="1" applyFill="1" applyBorder="1" applyAlignment="1">
      <alignment horizontal="center"/>
    </xf>
    <xf numFmtId="166" fontId="245" fillId="32" borderId="139" xfId="0" applyNumberFormat="1" applyFont="1" applyFill="1" applyBorder="1" applyAlignment="1">
      <alignment horizontal="center"/>
    </xf>
    <xf numFmtId="166" fontId="245" fillId="32" borderId="137" xfId="0" applyNumberFormat="1" applyFont="1" applyFill="1" applyBorder="1" applyAlignment="1">
      <alignment horizontal="center"/>
    </xf>
    <xf numFmtId="166" fontId="245" fillId="32" borderId="142" xfId="0" applyNumberFormat="1" applyFont="1" applyFill="1" applyBorder="1" applyAlignment="1">
      <alignment horizontal="center"/>
    </xf>
    <xf numFmtId="166" fontId="245" fillId="0" borderId="143" xfId="0" applyNumberFormat="1" applyFont="1" applyFill="1" applyBorder="1" applyAlignment="1">
      <alignment horizontal="center"/>
    </xf>
    <xf numFmtId="166" fontId="245" fillId="0" borderId="139" xfId="0" applyNumberFormat="1" applyFont="1" applyFill="1" applyBorder="1" applyAlignment="1">
      <alignment horizontal="center"/>
    </xf>
    <xf numFmtId="166" fontId="245" fillId="0" borderId="137" xfId="0" applyNumberFormat="1" applyFont="1" applyFill="1" applyBorder="1" applyAlignment="1">
      <alignment horizontal="center"/>
    </xf>
    <xf numFmtId="166" fontId="245" fillId="0" borderId="142" xfId="0" applyNumberFormat="1" applyFont="1" applyFill="1" applyBorder="1" applyAlignment="1">
      <alignment horizontal="center"/>
    </xf>
    <xf numFmtId="166" fontId="36" fillId="0" borderId="6" xfId="0" applyNumberFormat="1" applyFont="1" applyFill="1" applyBorder="1" applyAlignment="1">
      <alignment horizontal="right"/>
    </xf>
    <xf numFmtId="166" fontId="36" fillId="0" borderId="0" xfId="0" applyNumberFormat="1" applyFont="1" applyFill="1" applyBorder="1" applyAlignment="1">
      <alignment horizontal="right"/>
    </xf>
    <xf numFmtId="166" fontId="36" fillId="0" borderId="116" xfId="0" applyNumberFormat="1" applyFont="1" applyFill="1" applyBorder="1" applyAlignment="1">
      <alignment horizontal="right"/>
    </xf>
    <xf numFmtId="166" fontId="36" fillId="0" borderId="5" xfId="0" applyNumberFormat="1" applyFont="1" applyFill="1" applyBorder="1" applyAlignment="1">
      <alignment horizontal="right"/>
    </xf>
    <xf numFmtId="166" fontId="36" fillId="32" borderId="6" xfId="0" applyNumberFormat="1" applyFont="1" applyFill="1" applyBorder="1" applyAlignment="1">
      <alignment horizontal="right" vertical="center"/>
    </xf>
    <xf numFmtId="166" fontId="36" fillId="32" borderId="0" xfId="0" applyNumberFormat="1" applyFont="1" applyFill="1" applyBorder="1" applyAlignment="1">
      <alignment horizontal="right" vertical="center"/>
    </xf>
    <xf numFmtId="166" fontId="36" fillId="32" borderId="116" xfId="0" applyNumberFormat="1" applyFont="1" applyFill="1" applyBorder="1" applyAlignment="1">
      <alignment horizontal="right" vertical="center"/>
    </xf>
    <xf numFmtId="166" fontId="36" fillId="0" borderId="6" xfId="0" applyNumberFormat="1" applyFont="1" applyFill="1" applyBorder="1" applyAlignment="1">
      <alignment horizontal="right" vertical="center"/>
    </xf>
    <xf numFmtId="166" fontId="36" fillId="0" borderId="0" xfId="0" applyNumberFormat="1" applyFont="1" applyFill="1" applyBorder="1" applyAlignment="1">
      <alignment horizontal="right" vertical="center"/>
    </xf>
    <xf numFmtId="166" fontId="36" fillId="0" borderId="116" xfId="0" applyNumberFormat="1" applyFont="1" applyFill="1" applyBorder="1" applyAlignment="1">
      <alignment horizontal="right" vertical="center"/>
    </xf>
    <xf numFmtId="166" fontId="48" fillId="0" borderId="10" xfId="0" applyNumberFormat="1" applyFont="1" applyFill="1" applyBorder="1" applyAlignment="1">
      <alignment horizontal="right" vertical="center"/>
    </xf>
    <xf numFmtId="166" fontId="48" fillId="0" borderId="9" xfId="0" applyNumberFormat="1" applyFont="1" applyFill="1" applyBorder="1" applyAlignment="1">
      <alignment horizontal="right" vertical="center"/>
    </xf>
    <xf numFmtId="166" fontId="48" fillId="0" borderId="43" xfId="0" applyNumberFormat="1" applyFont="1" applyFill="1" applyBorder="1" applyAlignment="1">
      <alignment horizontal="right" vertical="center"/>
    </xf>
    <xf numFmtId="166" fontId="48" fillId="0" borderId="118" xfId="0" applyNumberFormat="1" applyFont="1" applyFill="1" applyBorder="1" applyAlignment="1">
      <alignment horizontal="right" vertical="center"/>
    </xf>
    <xf numFmtId="166" fontId="48" fillId="0" borderId="6" xfId="0" applyNumberFormat="1" applyFont="1" applyFill="1" applyBorder="1" applyAlignment="1">
      <alignment horizontal="right" vertical="center"/>
    </xf>
    <xf numFmtId="166" fontId="48" fillId="0" borderId="0" xfId="0" applyNumberFormat="1" applyFont="1" applyFill="1" applyBorder="1" applyAlignment="1">
      <alignment horizontal="right" vertical="center"/>
    </xf>
    <xf numFmtId="166" fontId="48" fillId="0" borderId="39" xfId="0" applyNumberFormat="1" applyFont="1" applyFill="1" applyBorder="1" applyAlignment="1">
      <alignment horizontal="right" vertical="center"/>
    </xf>
    <xf numFmtId="166" fontId="48" fillId="0" borderId="0" xfId="2" applyNumberFormat="1" applyFont="1" applyFill="1" applyBorder="1" applyAlignment="1">
      <alignment horizontal="right" vertical="center"/>
    </xf>
    <xf numFmtId="166" fontId="16" fillId="32" borderId="6" xfId="0" applyNumberFormat="1" applyFont="1" applyFill="1" applyBorder="1" applyAlignment="1">
      <alignment horizontal="right" vertical="center"/>
    </xf>
    <xf numFmtId="166" fontId="16" fillId="32" borderId="0" xfId="0" applyNumberFormat="1" applyFont="1" applyFill="1" applyBorder="1" applyAlignment="1">
      <alignment horizontal="right" vertical="center"/>
    </xf>
    <xf numFmtId="166" fontId="16" fillId="32" borderId="39" xfId="0" applyNumberFormat="1" applyFont="1" applyFill="1" applyBorder="1" applyAlignment="1">
      <alignment horizontal="right" vertical="center"/>
    </xf>
    <xf numFmtId="166" fontId="16" fillId="0" borderId="6" xfId="0" applyNumberFormat="1" applyFont="1" applyFill="1" applyBorder="1" applyAlignment="1">
      <alignment horizontal="right" vertical="center"/>
    </xf>
    <xf numFmtId="166" fontId="16" fillId="0" borderId="0" xfId="0" applyNumberFormat="1" applyFont="1" applyFill="1" applyBorder="1" applyAlignment="1">
      <alignment horizontal="right" vertical="center"/>
    </xf>
    <xf numFmtId="166" fontId="16" fillId="0" borderId="39" xfId="0" applyNumberFormat="1" applyFont="1" applyFill="1" applyBorder="1" applyAlignment="1">
      <alignment horizontal="right" vertical="center"/>
    </xf>
    <xf numFmtId="166" fontId="19" fillId="32" borderId="14" xfId="0" applyNumberFormat="1" applyFont="1" applyFill="1" applyBorder="1" applyAlignment="1">
      <alignment horizontal="right" vertical="center"/>
    </xf>
    <xf numFmtId="166" fontId="19" fillId="32" borderId="15" xfId="0" applyNumberFormat="1" applyFont="1" applyFill="1" applyBorder="1" applyAlignment="1">
      <alignment horizontal="right" vertical="center"/>
    </xf>
    <xf numFmtId="166" fontId="19" fillId="32" borderId="135" xfId="0" applyNumberFormat="1" applyFont="1" applyFill="1" applyBorder="1" applyAlignment="1">
      <alignment horizontal="right" vertical="center"/>
    </xf>
    <xf numFmtId="166" fontId="19" fillId="33" borderId="14" xfId="0" applyNumberFormat="1" applyFont="1" applyFill="1" applyBorder="1" applyAlignment="1">
      <alignment horizontal="right" vertical="center"/>
    </xf>
    <xf numFmtId="166" fontId="19" fillId="33" borderId="15" xfId="0" applyNumberFormat="1" applyFont="1" applyFill="1" applyBorder="1" applyAlignment="1">
      <alignment horizontal="right" vertical="center"/>
    </xf>
    <xf numFmtId="166" fontId="19" fillId="33" borderId="135" xfId="0" applyNumberFormat="1" applyFont="1" applyFill="1" applyBorder="1" applyAlignment="1">
      <alignment horizontal="right" vertical="center"/>
    </xf>
    <xf numFmtId="167" fontId="15" fillId="0" borderId="0" xfId="2" applyNumberFormat="1" applyFont="1" applyFill="1" applyBorder="1" applyAlignment="1">
      <alignment horizontal="right" vertical="center"/>
    </xf>
    <xf numFmtId="180" fontId="0" fillId="2" borderId="45" xfId="0" applyNumberFormat="1" applyFont="1" applyFill="1" applyBorder="1"/>
    <xf numFmtId="180" fontId="0" fillId="2" borderId="47" xfId="0" applyNumberFormat="1" applyFont="1" applyFill="1" applyBorder="1"/>
    <xf numFmtId="180" fontId="0" fillId="32" borderId="47" xfId="0" applyNumberFormat="1" applyFont="1" applyFill="1" applyBorder="1"/>
    <xf numFmtId="180" fontId="12" fillId="29" borderId="0" xfId="0" applyNumberFormat="1" applyFont="1" applyFill="1" applyBorder="1"/>
    <xf numFmtId="0" fontId="27" fillId="2" borderId="0" xfId="0" quotePrefix="1" applyNumberFormat="1" applyFont="1" applyFill="1" applyAlignment="1">
      <alignment vertical="center" wrapText="1"/>
    </xf>
    <xf numFmtId="0" fontId="113" fillId="29" borderId="71" xfId="0" applyFont="1" applyFill="1" applyBorder="1" applyAlignment="1">
      <alignment horizontal="center" vertical="center" wrapText="1"/>
    </xf>
    <xf numFmtId="0" fontId="113" fillId="29" borderId="69" xfId="0" applyFont="1" applyFill="1" applyBorder="1" applyAlignment="1">
      <alignment horizontal="center" vertical="center" wrapText="1"/>
    </xf>
    <xf numFmtId="0" fontId="113" fillId="29" borderId="70" xfId="0" applyFont="1" applyFill="1" applyBorder="1" applyAlignment="1">
      <alignment horizontal="center" vertical="center" wrapText="1"/>
    </xf>
    <xf numFmtId="180" fontId="127" fillId="0" borderId="62" xfId="0" applyNumberFormat="1" applyFont="1" applyBorder="1" applyAlignment="1">
      <alignment horizontal="center"/>
    </xf>
    <xf numFmtId="180" fontId="127" fillId="32" borderId="76" xfId="0" applyNumberFormat="1" applyFont="1" applyFill="1" applyBorder="1" applyAlignment="1">
      <alignment horizontal="center"/>
    </xf>
    <xf numFmtId="180" fontId="127" fillId="0" borderId="77" xfId="0" applyNumberFormat="1" applyFont="1" applyBorder="1" applyAlignment="1">
      <alignment horizontal="center"/>
    </xf>
    <xf numFmtId="180" fontId="127" fillId="32" borderId="77" xfId="0" applyNumberFormat="1" applyFont="1" applyFill="1" applyBorder="1" applyAlignment="1">
      <alignment horizontal="center"/>
    </xf>
    <xf numFmtId="180" fontId="129" fillId="32" borderId="77" xfId="0" applyNumberFormat="1" applyFont="1" applyFill="1" applyBorder="1" applyAlignment="1">
      <alignment horizontal="center"/>
    </xf>
    <xf numFmtId="180" fontId="129" fillId="0" borderId="77" xfId="0" applyNumberFormat="1" applyFont="1" applyBorder="1" applyAlignment="1">
      <alignment horizontal="center"/>
    </xf>
    <xf numFmtId="0" fontId="5" fillId="2" borderId="1" xfId="0" applyNumberFormat="1" applyFont="1" applyFill="1" applyBorder="1"/>
    <xf numFmtId="0" fontId="5" fillId="0" borderId="1" xfId="0" applyNumberFormat="1" applyFont="1" applyFill="1" applyBorder="1"/>
    <xf numFmtId="0" fontId="5" fillId="2" borderId="0" xfId="0" applyNumberFormat="1" applyFont="1" applyFill="1" applyBorder="1" applyAlignment="1">
      <alignment horizontal="right"/>
    </xf>
    <xf numFmtId="0" fontId="5" fillId="0" borderId="0" xfId="0" applyNumberFormat="1" applyFont="1" applyFill="1" applyBorder="1" applyAlignment="1">
      <alignment horizontal="right"/>
    </xf>
    <xf numFmtId="0" fontId="240" fillId="0" borderId="0" xfId="0" applyNumberFormat="1" applyFont="1" applyFill="1" applyBorder="1" applyAlignment="1">
      <alignment horizontal="right" vertical="top"/>
    </xf>
    <xf numFmtId="0" fontId="5" fillId="0" borderId="0" xfId="0" applyNumberFormat="1" applyFont="1" applyFill="1" applyBorder="1" applyAlignment="1">
      <alignment horizontal="right" wrapText="1"/>
    </xf>
    <xf numFmtId="0" fontId="241" fillId="0" borderId="0" xfId="0" applyNumberFormat="1" applyFont="1" applyFill="1" applyBorder="1" applyAlignment="1">
      <alignment horizontal="right"/>
    </xf>
    <xf numFmtId="0" fontId="242" fillId="0" borderId="0" xfId="2" applyNumberFormat="1" applyFont="1" applyFill="1" applyBorder="1" applyAlignment="1">
      <alignment horizontal="right"/>
    </xf>
    <xf numFmtId="172" fontId="5" fillId="0" borderId="0" xfId="0" applyNumberFormat="1" applyFont="1" applyFill="1"/>
    <xf numFmtId="0" fontId="243" fillId="0" borderId="0" xfId="2" applyNumberFormat="1" applyFont="1" applyFill="1" applyBorder="1" applyAlignment="1">
      <alignment horizontal="right"/>
    </xf>
    <xf numFmtId="0" fontId="238" fillId="0" borderId="0" xfId="0" applyNumberFormat="1" applyFont="1" applyFill="1" applyBorder="1" applyAlignment="1">
      <alignment horizontal="right"/>
    </xf>
    <xf numFmtId="0" fontId="5" fillId="2" borderId="0" xfId="0" applyNumberFormat="1" applyFont="1" applyFill="1" applyBorder="1"/>
    <xf numFmtId="0" fontId="5" fillId="2" borderId="0" xfId="0" applyNumberFormat="1" applyFont="1" applyFill="1" applyBorder="1" applyAlignment="1">
      <alignment wrapText="1"/>
    </xf>
    <xf numFmtId="0" fontId="5" fillId="0" borderId="0" xfId="0" applyNumberFormat="1" applyFont="1" applyBorder="1" applyAlignment="1">
      <alignment wrapText="1"/>
    </xf>
    <xf numFmtId="0" fontId="5" fillId="2" borderId="0" xfId="0" applyNumberFormat="1" applyFont="1" applyFill="1" applyAlignment="1">
      <alignment wrapText="1"/>
    </xf>
    <xf numFmtId="0" fontId="5" fillId="0" borderId="0" xfId="0" applyNumberFormat="1" applyFont="1" applyAlignment="1">
      <alignment wrapText="1"/>
    </xf>
    <xf numFmtId="0" fontId="5" fillId="2" borderId="0" xfId="0" applyNumberFormat="1" applyFont="1" applyFill="1"/>
    <xf numFmtId="0" fontId="5" fillId="0" borderId="0" xfId="0" applyNumberFormat="1" applyFont="1" applyFill="1" applyAlignment="1">
      <alignment wrapText="1"/>
    </xf>
    <xf numFmtId="4" fontId="127" fillId="0" borderId="62" xfId="0" applyNumberFormat="1" applyFont="1" applyBorder="1" applyAlignment="1">
      <alignment horizontal="right"/>
    </xf>
    <xf numFmtId="4" fontId="127" fillId="32" borderId="65" xfId="0" applyNumberFormat="1" applyFont="1" applyFill="1" applyBorder="1" applyAlignment="1">
      <alignment horizontal="right"/>
    </xf>
    <xf numFmtId="0" fontId="16" fillId="0" borderId="0" xfId="0" applyFont="1" applyFill="1" applyAlignment="1"/>
    <xf numFmtId="0" fontId="280" fillId="29" borderId="111" xfId="0" quotePrefix="1" applyNumberFormat="1" applyFont="1" applyFill="1" applyBorder="1" applyAlignment="1">
      <alignment horizontal="left"/>
    </xf>
    <xf numFmtId="0" fontId="281" fillId="29" borderId="111" xfId="0" quotePrefix="1" applyNumberFormat="1" applyFont="1" applyFill="1" applyBorder="1" applyAlignment="1">
      <alignment horizontal="left"/>
    </xf>
    <xf numFmtId="17" fontId="282" fillId="29" borderId="6" xfId="0" applyNumberFormat="1" applyFont="1" applyFill="1" applyBorder="1" applyAlignment="1">
      <alignment horizontal="center" vertical="center"/>
    </xf>
    <xf numFmtId="17" fontId="282" fillId="29" borderId="0" xfId="0" applyNumberFormat="1" applyFont="1" applyFill="1" applyBorder="1" applyAlignment="1">
      <alignment horizontal="center" vertical="center"/>
    </xf>
    <xf numFmtId="17" fontId="282" fillId="29" borderId="116" xfId="0" applyNumberFormat="1" applyFont="1" applyFill="1" applyBorder="1" applyAlignment="1">
      <alignment horizontal="center" vertical="center"/>
    </xf>
    <xf numFmtId="17" fontId="282" fillId="29" borderId="117" xfId="0" applyNumberFormat="1" applyFont="1" applyFill="1" applyBorder="1" applyAlignment="1">
      <alignment horizontal="center" vertical="center"/>
    </xf>
    <xf numFmtId="0" fontId="282" fillId="29" borderId="116" xfId="0" applyNumberFormat="1" applyFont="1" applyFill="1" applyBorder="1" applyAlignment="1">
      <alignment horizontal="center" vertical="center" wrapText="1"/>
    </xf>
    <xf numFmtId="0" fontId="282" fillId="29" borderId="0" xfId="0" applyNumberFormat="1" applyFont="1" applyFill="1" applyBorder="1" applyAlignment="1">
      <alignment horizontal="center" vertical="center" wrapText="1"/>
    </xf>
    <xf numFmtId="171" fontId="282" fillId="29" borderId="117" xfId="0" applyNumberFormat="1" applyFont="1" applyFill="1" applyBorder="1" applyAlignment="1">
      <alignment horizontal="center" vertical="center" wrapText="1"/>
    </xf>
    <xf numFmtId="0" fontId="4" fillId="0" borderId="0" xfId="0" applyNumberFormat="1" applyFont="1" applyFill="1"/>
    <xf numFmtId="0" fontId="4" fillId="0" borderId="0" xfId="0" applyNumberFormat="1" applyFont="1" applyFill="1" applyAlignment="1">
      <alignment vertical="center"/>
    </xf>
    <xf numFmtId="0" fontId="4" fillId="2" borderId="0" xfId="0" applyNumberFormat="1" applyFont="1" applyFill="1" applyBorder="1"/>
    <xf numFmtId="0" fontId="4" fillId="0" borderId="0" xfId="0" applyNumberFormat="1" applyFont="1" applyFill="1" applyBorder="1" applyAlignment="1">
      <alignment horizontal="right" wrapText="1"/>
    </xf>
    <xf numFmtId="0" fontId="4" fillId="0" borderId="0" xfId="0" applyNumberFormat="1" applyFont="1" applyFill="1" applyBorder="1"/>
    <xf numFmtId="172" fontId="4" fillId="0" borderId="0" xfId="0" applyNumberFormat="1" applyFont="1" applyFill="1"/>
    <xf numFmtId="0" fontId="4" fillId="2" borderId="1" xfId="0" applyNumberFormat="1" applyFont="1" applyFill="1" applyBorder="1"/>
    <xf numFmtId="0" fontId="4" fillId="0" borderId="1" xfId="0" applyNumberFormat="1" applyFont="1" applyFill="1" applyBorder="1"/>
    <xf numFmtId="0" fontId="4" fillId="2" borderId="0" xfId="0" applyNumberFormat="1" applyFont="1" applyFill="1" applyBorder="1" applyAlignment="1">
      <alignment horizontal="right"/>
    </xf>
    <xf numFmtId="0" fontId="4" fillId="0" borderId="0" xfId="0" applyNumberFormat="1" applyFont="1" applyFill="1" applyBorder="1" applyAlignment="1">
      <alignment horizontal="right"/>
    </xf>
    <xf numFmtId="0" fontId="4" fillId="2" borderId="0" xfId="0" applyNumberFormat="1" applyFont="1" applyFill="1" applyBorder="1" applyAlignment="1">
      <alignment wrapText="1"/>
    </xf>
    <xf numFmtId="0" fontId="4" fillId="0" borderId="0" xfId="0" applyNumberFormat="1" applyFont="1" applyBorder="1" applyAlignment="1">
      <alignment wrapText="1"/>
    </xf>
    <xf numFmtId="0" fontId="4" fillId="2" borderId="0" xfId="0" applyNumberFormat="1" applyFont="1" applyFill="1" applyAlignment="1">
      <alignment wrapText="1"/>
    </xf>
    <xf numFmtId="0" fontId="4" fillId="0" borderId="0" xfId="0" applyNumberFormat="1" applyFont="1" applyAlignment="1">
      <alignment wrapText="1"/>
    </xf>
    <xf numFmtId="0" fontId="4" fillId="2" borderId="0" xfId="0" applyNumberFormat="1" applyFont="1" applyFill="1"/>
    <xf numFmtId="0" fontId="4" fillId="0" borderId="0" xfId="0" applyNumberFormat="1" applyFont="1" applyFill="1" applyAlignment="1">
      <alignment wrapText="1"/>
    </xf>
    <xf numFmtId="0" fontId="49" fillId="90" borderId="0" xfId="0" quotePrefix="1" applyNumberFormat="1" applyFont="1" applyFill="1" applyBorder="1" applyAlignment="1">
      <alignment horizontal="left" vertical="center"/>
    </xf>
    <xf numFmtId="172" fontId="110" fillId="90" borderId="6" xfId="0" applyNumberFormat="1" applyFont="1" applyFill="1" applyBorder="1" applyAlignment="1">
      <alignment horizontal="center" vertical="center"/>
    </xf>
    <xf numFmtId="172" fontId="110" fillId="90" borderId="0" xfId="0" applyNumberFormat="1" applyFont="1" applyFill="1" applyBorder="1" applyAlignment="1">
      <alignment horizontal="center" vertical="center"/>
    </xf>
    <xf numFmtId="172" fontId="110" fillId="90" borderId="0" xfId="0" applyNumberFormat="1" applyFont="1" applyFill="1" applyBorder="1" applyAlignment="1">
      <alignment horizontal="center" vertical="center" wrapText="1"/>
    </xf>
    <xf numFmtId="0" fontId="110" fillId="90" borderId="0" xfId="2" applyNumberFormat="1" applyFont="1" applyFill="1" applyBorder="1" applyAlignment="1">
      <alignment horizontal="center" vertical="center" wrapText="1"/>
    </xf>
    <xf numFmtId="0" fontId="110" fillId="90" borderId="0" xfId="2" applyNumberFormat="1" applyFont="1" applyFill="1" applyBorder="1" applyAlignment="1">
      <alignment horizontal="center" vertical="center"/>
    </xf>
    <xf numFmtId="180" fontId="110" fillId="90" borderId="6" xfId="0" applyNumberFormat="1" applyFont="1" applyFill="1" applyBorder="1" applyAlignment="1">
      <alignment horizontal="center" vertical="center"/>
    </xf>
    <xf numFmtId="0" fontId="110" fillId="90" borderId="0" xfId="0" applyNumberFormat="1" applyFont="1" applyFill="1" applyBorder="1" applyAlignment="1">
      <alignment horizontal="center" vertical="center"/>
    </xf>
    <xf numFmtId="14" fontId="267" fillId="29" borderId="8" xfId="0" applyNumberFormat="1" applyFont="1" applyFill="1" applyBorder="1" applyAlignment="1">
      <alignment horizontal="center" vertical="center"/>
    </xf>
    <xf numFmtId="14" fontId="267" fillId="29" borderId="124" xfId="0" applyNumberFormat="1" applyFont="1" applyFill="1" applyBorder="1" applyAlignment="1">
      <alignment horizontal="center" wrapText="1"/>
    </xf>
    <xf numFmtId="14" fontId="267" fillId="29" borderId="58" xfId="0" applyNumberFormat="1" applyFont="1" applyFill="1" applyBorder="1" applyAlignment="1">
      <alignment horizontal="center" wrapText="1"/>
    </xf>
    <xf numFmtId="14" fontId="267" fillId="29" borderId="7" xfId="0" applyNumberFormat="1" applyFont="1" applyFill="1" applyBorder="1" applyAlignment="1">
      <alignment horizontal="center" wrapText="1"/>
    </xf>
    <xf numFmtId="0" fontId="219" fillId="0" borderId="0" xfId="0" applyNumberFormat="1" applyFont="1" applyFill="1"/>
    <xf numFmtId="0" fontId="220" fillId="0" borderId="0" xfId="0" applyNumberFormat="1" applyFont="1" applyFill="1"/>
    <xf numFmtId="4" fontId="220" fillId="0" borderId="0" xfId="0" applyNumberFormat="1" applyFont="1" applyFill="1"/>
    <xf numFmtId="4" fontId="219" fillId="0" borderId="0" xfId="0" applyNumberFormat="1" applyFont="1" applyFill="1"/>
    <xf numFmtId="0" fontId="287" fillId="91" borderId="113" xfId="34155" applyNumberFormat="1" applyFont="1" applyFill="1" applyBorder="1"/>
    <xf numFmtId="0" fontId="285" fillId="91" borderId="148" xfId="34155" applyNumberFormat="1" applyFont="1" applyFill="1" applyBorder="1"/>
    <xf numFmtId="0" fontId="220" fillId="91" borderId="151" xfId="0" applyNumberFormat="1" applyFont="1" applyFill="1" applyBorder="1"/>
    <xf numFmtId="0" fontId="218" fillId="91" borderId="150" xfId="0" applyFont="1" applyFill="1" applyBorder="1"/>
    <xf numFmtId="0" fontId="225" fillId="86" borderId="105" xfId="33983" quotePrefix="1" applyNumberFormat="1" applyFont="1" applyFill="1" applyBorder="1" applyAlignment="1">
      <alignment horizontal="center"/>
    </xf>
    <xf numFmtId="0" fontId="290" fillId="91" borderId="154" xfId="34155" applyNumberFormat="1" applyFont="1" applyFill="1" applyBorder="1"/>
    <xf numFmtId="0" fontId="291" fillId="91" borderId="155" xfId="0" applyNumberFormat="1" applyFont="1" applyFill="1" applyBorder="1"/>
    <xf numFmtId="0" fontId="292" fillId="91" borderId="101" xfId="0" applyNumberFormat="1" applyFont="1" applyFill="1" applyBorder="1"/>
    <xf numFmtId="10" fontId="292" fillId="91" borderId="101" xfId="2" applyNumberFormat="1" applyFont="1" applyFill="1" applyBorder="1"/>
    <xf numFmtId="0" fontId="290" fillId="91" borderId="154" xfId="0" applyFont="1" applyFill="1" applyBorder="1"/>
    <xf numFmtId="0" fontId="135" fillId="2" borderId="0" xfId="0" applyNumberFormat="1" applyFont="1" applyFill="1" applyAlignment="1">
      <alignment horizontal="right"/>
    </xf>
    <xf numFmtId="179" fontId="135" fillId="2" borderId="0" xfId="0" applyNumberFormat="1" applyFont="1" applyFill="1" applyAlignment="1">
      <alignment horizontal="left"/>
    </xf>
    <xf numFmtId="14" fontId="135" fillId="2" borderId="0" xfId="0" applyNumberFormat="1" applyFont="1" applyFill="1" applyAlignment="1">
      <alignment horizontal="left"/>
    </xf>
    <xf numFmtId="20" fontId="135" fillId="2" borderId="0" xfId="0" applyNumberFormat="1" applyFont="1" applyFill="1" applyAlignment="1">
      <alignment horizontal="left"/>
    </xf>
    <xf numFmtId="179" fontId="293" fillId="29" borderId="107" xfId="34147" applyNumberFormat="1" applyFont="1" applyFill="1" applyBorder="1" applyAlignment="1">
      <alignment horizontal="center" vertical="center" wrapText="1"/>
    </xf>
    <xf numFmtId="179" fontId="293" fillId="29" borderId="107" xfId="34147" applyNumberFormat="1" applyFont="1" applyFill="1" applyBorder="1" applyAlignment="1">
      <alignment horizontal="center" vertical="center"/>
    </xf>
    <xf numFmtId="0" fontId="294" fillId="2" borderId="78" xfId="0" applyNumberFormat="1" applyFont="1" applyFill="1" applyBorder="1" applyAlignment="1">
      <alignment horizontal="center" vertical="center" wrapText="1"/>
    </xf>
    <xf numFmtId="0" fontId="295" fillId="0" borderId="0" xfId="0" applyNumberFormat="1" applyFont="1" applyFill="1"/>
    <xf numFmtId="0" fontId="296" fillId="0" borderId="0" xfId="0" applyNumberFormat="1" applyFont="1" applyFill="1"/>
    <xf numFmtId="0" fontId="229" fillId="0" borderId="0" xfId="0" applyNumberFormat="1" applyFont="1" applyFill="1"/>
    <xf numFmtId="0" fontId="230" fillId="0" borderId="0" xfId="0" applyNumberFormat="1" applyFont="1" applyFill="1"/>
    <xf numFmtId="0" fontId="231" fillId="29" borderId="109" xfId="262" applyFont="1" applyFill="1" applyBorder="1" applyAlignment="1">
      <alignment horizontal="center" vertical="center" wrapText="1"/>
    </xf>
    <xf numFmtId="0" fontId="132" fillId="0" borderId="0" xfId="0" applyNumberFormat="1" applyFont="1" applyFill="1" applyBorder="1"/>
    <xf numFmtId="0" fontId="228" fillId="30" borderId="109" xfId="262" applyFont="1" applyFill="1" applyBorder="1"/>
    <xf numFmtId="180" fontId="228" fillId="30" borderId="109" xfId="262" applyNumberFormat="1" applyFont="1" applyFill="1" applyBorder="1" applyAlignment="1">
      <alignment horizontal="center"/>
    </xf>
    <xf numFmtId="10" fontId="228" fillId="30" borderId="109" xfId="2" applyNumberFormat="1" applyFont="1" applyFill="1" applyBorder="1" applyAlignment="1">
      <alignment horizontal="center"/>
    </xf>
    <xf numFmtId="0" fontId="230" fillId="0" borderId="0" xfId="0" applyNumberFormat="1" applyFont="1" applyFill="1" applyBorder="1" applyAlignment="1">
      <alignment horizontal="left" vertical="center"/>
    </xf>
    <xf numFmtId="0" fontId="297" fillId="29" borderId="109" xfId="262" applyFont="1" applyFill="1" applyBorder="1" applyAlignment="1">
      <alignment horizontal="left"/>
    </xf>
    <xf numFmtId="180" fontId="297" fillId="29" borderId="109" xfId="262" applyNumberFormat="1" applyFont="1" applyFill="1" applyBorder="1" applyAlignment="1">
      <alignment horizontal="center"/>
    </xf>
    <xf numFmtId="10" fontId="297" fillId="29" borderId="109" xfId="2" applyNumberFormat="1" applyFont="1" applyFill="1" applyBorder="1" applyAlignment="1">
      <alignment horizontal="center" vertical="center"/>
    </xf>
    <xf numFmtId="0" fontId="229" fillId="0" borderId="109" xfId="0" applyNumberFormat="1" applyFont="1" applyFill="1" applyBorder="1" applyAlignment="1">
      <alignment horizontal="left" vertical="center"/>
    </xf>
    <xf numFmtId="0" fontId="230" fillId="0" borderId="109" xfId="0" applyNumberFormat="1" applyFont="1" applyFill="1" applyBorder="1"/>
    <xf numFmtId="179" fontId="230" fillId="0" borderId="109" xfId="0" applyNumberFormat="1" applyFont="1" applyFill="1" applyBorder="1" applyAlignment="1">
      <alignment horizontal="center"/>
    </xf>
    <xf numFmtId="179" fontId="229" fillId="0" borderId="109" xfId="0" applyNumberFormat="1" applyFont="1" applyFill="1" applyBorder="1" applyAlignment="1">
      <alignment horizontal="center" vertical="center"/>
    </xf>
    <xf numFmtId="0" fontId="230" fillId="0" borderId="109" xfId="0" applyNumberFormat="1" applyFont="1" applyFill="1" applyBorder="1" applyAlignment="1">
      <alignment horizontal="left" vertical="center"/>
    </xf>
    <xf numFmtId="179" fontId="230" fillId="0" borderId="109" xfId="0" applyNumberFormat="1" applyFont="1" applyFill="1" applyBorder="1" applyAlignment="1">
      <alignment horizontal="center" vertical="center"/>
    </xf>
    <xf numFmtId="0" fontId="229" fillId="0" borderId="109" xfId="0" applyNumberFormat="1" applyFont="1" applyFill="1" applyBorder="1"/>
    <xf numFmtId="179" fontId="229" fillId="0" borderId="109" xfId="0" applyNumberFormat="1" applyFont="1" applyFill="1" applyBorder="1" applyAlignment="1">
      <alignment horizontal="center"/>
    </xf>
    <xf numFmtId="4" fontId="228" fillId="0" borderId="0" xfId="0" applyNumberFormat="1" applyFont="1" applyFill="1" applyBorder="1" applyAlignment="1">
      <alignment vertical="center"/>
    </xf>
    <xf numFmtId="0" fontId="20" fillId="2" borderId="0" xfId="0" applyNumberFormat="1" applyFont="1" applyFill="1"/>
    <xf numFmtId="0" fontId="16" fillId="2" borderId="0" xfId="0" quotePrefix="1" applyNumberFormat="1" applyFont="1" applyFill="1" applyBorder="1" applyAlignment="1">
      <alignment horizontal="left" vertical="center"/>
    </xf>
    <xf numFmtId="0" fontId="15" fillId="2" borderId="0" xfId="0" applyNumberFormat="1" applyFont="1" applyFill="1" applyBorder="1" applyAlignment="1">
      <alignment horizontal="right"/>
    </xf>
    <xf numFmtId="17" fontId="32" fillId="2" borderId="0" xfId="0" quotePrefix="1" applyNumberFormat="1" applyFont="1" applyFill="1" applyAlignment="1">
      <alignment horizontal="left"/>
    </xf>
    <xf numFmtId="17" fontId="43" fillId="2" borderId="0" xfId="0" applyNumberFormat="1" applyFont="1" applyFill="1" applyAlignment="1">
      <alignment horizontal="left"/>
    </xf>
    <xf numFmtId="0" fontId="44" fillId="2" borderId="0" xfId="0" applyNumberFormat="1" applyFont="1" applyFill="1" applyAlignment="1">
      <alignment horizontal="left"/>
    </xf>
    <xf numFmtId="0" fontId="45" fillId="2" borderId="0" xfId="0" applyNumberFormat="1" applyFont="1" applyFill="1" applyBorder="1" applyAlignment="1">
      <alignment horizontal="left"/>
    </xf>
    <xf numFmtId="167" fontId="47" fillId="2" borderId="11" xfId="2" applyNumberFormat="1" applyFont="1" applyFill="1" applyBorder="1" applyAlignment="1">
      <alignment horizontal="right" vertical="center"/>
    </xf>
    <xf numFmtId="167" fontId="47" fillId="2" borderId="11" xfId="0" applyNumberFormat="1" applyFont="1" applyFill="1" applyBorder="1" applyAlignment="1">
      <alignment horizontal="right" vertical="center"/>
    </xf>
    <xf numFmtId="0" fontId="14" fillId="2" borderId="0" xfId="0" applyNumberFormat="1" applyFont="1" applyFill="1" applyAlignment="1">
      <alignment vertical="top"/>
    </xf>
    <xf numFmtId="0" fontId="27" fillId="2" borderId="0" xfId="0" applyNumberFormat="1" applyFont="1" applyFill="1" applyAlignment="1">
      <alignment vertical="top"/>
    </xf>
    <xf numFmtId="0" fontId="27" fillId="2" borderId="0" xfId="0" applyNumberFormat="1" applyFont="1" applyFill="1" applyBorder="1" applyAlignment="1">
      <alignment vertical="center" wrapText="1"/>
    </xf>
    <xf numFmtId="0" fontId="20" fillId="2" borderId="0" xfId="0" quotePrefix="1" applyNumberFormat="1" applyFont="1" applyFill="1" applyBorder="1" applyAlignment="1">
      <alignment horizontal="left" vertical="top"/>
    </xf>
    <xf numFmtId="0" fontId="20" fillId="2" borderId="0" xfId="0" applyNumberFormat="1" applyFont="1" applyFill="1" applyAlignment="1">
      <alignment vertical="center"/>
    </xf>
    <xf numFmtId="0" fontId="18" fillId="2" borderId="0" xfId="0" applyNumberFormat="1" applyFont="1" applyFill="1" applyAlignment="1">
      <alignment vertical="center"/>
    </xf>
    <xf numFmtId="0" fontId="219" fillId="2" borderId="0" xfId="0" applyFont="1" applyFill="1"/>
    <xf numFmtId="0" fontId="220" fillId="2" borderId="0" xfId="0" applyNumberFormat="1" applyFont="1" applyFill="1"/>
    <xf numFmtId="4" fontId="220" fillId="2" borderId="0" xfId="0" applyNumberFormat="1" applyFont="1" applyFill="1"/>
    <xf numFmtId="0" fontId="289" fillId="2" borderId="0" xfId="0" applyFont="1" applyFill="1"/>
    <xf numFmtId="0" fontId="219" fillId="2" borderId="0" xfId="0" applyNumberFormat="1" applyFont="1" applyFill="1"/>
    <xf numFmtId="4" fontId="219" fillId="2" borderId="0" xfId="0" applyNumberFormat="1" applyFont="1" applyFill="1"/>
    <xf numFmtId="0" fontId="275" fillId="2" borderId="0" xfId="0" applyNumberFormat="1" applyFont="1" applyFill="1"/>
    <xf numFmtId="4" fontId="275" fillId="2" borderId="0" xfId="0" applyNumberFormat="1" applyFont="1" applyFill="1"/>
    <xf numFmtId="0" fontId="274" fillId="2" borderId="0" xfId="0" applyNumberFormat="1" applyFont="1" applyFill="1"/>
    <xf numFmtId="4" fontId="274" fillId="2" borderId="0" xfId="0" applyNumberFormat="1" applyFont="1" applyFill="1"/>
    <xf numFmtId="0" fontId="297" fillId="0" borderId="0" xfId="0" applyNumberFormat="1" applyFont="1" applyFill="1" applyBorder="1" applyAlignment="1">
      <alignment horizontal="centerContinuous"/>
    </xf>
    <xf numFmtId="17" fontId="249" fillId="0" borderId="0" xfId="0" applyNumberFormat="1" applyFont="1" applyFill="1" applyAlignment="1">
      <alignment vertical="center"/>
    </xf>
    <xf numFmtId="0" fontId="252" fillId="0" borderId="0" xfId="0" applyNumberFormat="1" applyFont="1" applyFill="1" applyAlignment="1">
      <alignment vertical="center"/>
    </xf>
    <xf numFmtId="0" fontId="249" fillId="0" borderId="0" xfId="0" applyNumberFormat="1" applyFont="1" applyFill="1" applyBorder="1" applyAlignment="1">
      <alignment vertical="center"/>
    </xf>
    <xf numFmtId="0" fontId="17" fillId="2" borderId="0" xfId="0" applyNumberFormat="1" applyFont="1" applyFill="1" applyAlignment="1"/>
    <xf numFmtId="0" fontId="216" fillId="2" borderId="0" xfId="0" quotePrefix="1" applyNumberFormat="1" applyFont="1" applyFill="1" applyBorder="1" applyAlignment="1">
      <alignment horizontal="left"/>
    </xf>
    <xf numFmtId="0" fontId="216" fillId="2" borderId="0" xfId="0" applyNumberFormat="1" applyFont="1" applyFill="1" applyBorder="1"/>
    <xf numFmtId="0" fontId="135" fillId="2" borderId="0" xfId="0" applyNumberFormat="1" applyFont="1" applyFill="1" applyBorder="1" applyAlignment="1">
      <alignment wrapText="1"/>
    </xf>
    <xf numFmtId="0" fontId="37" fillId="2" borderId="0" xfId="0" applyNumberFormat="1" applyFont="1" applyFill="1"/>
    <xf numFmtId="0" fontId="259" fillId="0" borderId="0" xfId="0" applyFont="1"/>
    <xf numFmtId="170" fontId="261" fillId="0" borderId="0" xfId="172" applyFont="1" applyAlignment="1">
      <alignment horizontal="center"/>
    </xf>
    <xf numFmtId="0" fontId="252" fillId="38" borderId="0" xfId="172" applyNumberFormat="1" applyFont="1" applyFill="1" applyAlignment="1">
      <alignment horizontal="center"/>
    </xf>
    <xf numFmtId="170" fontId="249" fillId="0" borderId="0" xfId="172" applyFont="1"/>
    <xf numFmtId="170" fontId="252" fillId="38" borderId="0" xfId="172" applyFont="1" applyFill="1" applyAlignment="1">
      <alignment horizontal="center"/>
    </xf>
    <xf numFmtId="183" fontId="300" fillId="39" borderId="0" xfId="266" applyFont="1" applyFill="1" applyBorder="1"/>
    <xf numFmtId="0" fontId="260" fillId="0" borderId="59" xfId="172" applyNumberFormat="1" applyFont="1" applyBorder="1"/>
    <xf numFmtId="2" fontId="262" fillId="0" borderId="59" xfId="266" applyNumberFormat="1" applyFont="1" applyFill="1" applyBorder="1"/>
    <xf numFmtId="2" fontId="262" fillId="0" borderId="59" xfId="265" applyNumberFormat="1" applyFont="1" applyFill="1" applyBorder="1"/>
    <xf numFmtId="2" fontId="262" fillId="0" borderId="0" xfId="266" applyNumberFormat="1" applyFont="1" applyFill="1" applyBorder="1"/>
    <xf numFmtId="2" fontId="262" fillId="0" borderId="0" xfId="265" applyNumberFormat="1" applyFont="1" applyFill="1" applyBorder="1"/>
    <xf numFmtId="1" fontId="301" fillId="0" borderId="0" xfId="266" applyNumberFormat="1" applyFont="1" applyFill="1" applyBorder="1" applyAlignment="1">
      <alignment horizontal="center"/>
    </xf>
    <xf numFmtId="167" fontId="228" fillId="0" borderId="0" xfId="2" applyNumberFormat="1" applyFont="1" applyFill="1"/>
    <xf numFmtId="184" fontId="301" fillId="0" borderId="0" xfId="266" applyNumberFormat="1" applyFont="1" applyBorder="1" applyAlignment="1">
      <alignment horizontal="center"/>
    </xf>
    <xf numFmtId="2" fontId="262" fillId="0" borderId="0" xfId="266" applyNumberFormat="1" applyFont="1" applyFill="1"/>
    <xf numFmtId="2" fontId="262" fillId="0" borderId="0" xfId="266" applyNumberFormat="1" applyFont="1" applyFill="1" applyAlignment="1">
      <alignment horizontal="center"/>
    </xf>
    <xf numFmtId="2" fontId="262" fillId="2" borderId="0" xfId="266" applyNumberFormat="1" applyFont="1" applyFill="1"/>
    <xf numFmtId="2" fontId="259" fillId="0" borderId="0" xfId="0" applyNumberFormat="1" applyFont="1"/>
    <xf numFmtId="2" fontId="262" fillId="0" borderId="0" xfId="266" applyNumberFormat="1" applyFont="1"/>
    <xf numFmtId="2" fontId="262" fillId="0" borderId="0" xfId="266" applyNumberFormat="1" applyFont="1" applyAlignment="1">
      <alignment horizontal="center"/>
    </xf>
    <xf numFmtId="2" fontId="262" fillId="34" borderId="0" xfId="266" applyNumberFormat="1" applyFont="1" applyFill="1"/>
    <xf numFmtId="180" fontId="228" fillId="0" borderId="0" xfId="269" applyNumberFormat="1" applyFont="1" applyAlignment="1">
      <alignment horizontal="center"/>
    </xf>
    <xf numFmtId="0" fontId="262" fillId="0" borderId="0" xfId="265" applyNumberFormat="1" applyFont="1" applyFill="1" applyBorder="1"/>
    <xf numFmtId="2" fontId="302" fillId="0" borderId="0" xfId="270" applyNumberFormat="1" applyFont="1"/>
    <xf numFmtId="4" fontId="260" fillId="0" borderId="0" xfId="172" applyNumberFormat="1" applyFont="1"/>
    <xf numFmtId="4" fontId="260" fillId="40" borderId="0" xfId="172" applyNumberFormat="1" applyFont="1" applyFill="1"/>
    <xf numFmtId="4" fontId="260" fillId="41" borderId="0" xfId="172" applyNumberFormat="1" applyFont="1" applyFill="1"/>
    <xf numFmtId="4" fontId="260" fillId="42" borderId="0" xfId="172" applyNumberFormat="1" applyFont="1" applyFill="1"/>
    <xf numFmtId="4" fontId="260" fillId="36" borderId="0" xfId="172" applyNumberFormat="1" applyFont="1" applyFill="1"/>
    <xf numFmtId="2" fontId="260" fillId="35" borderId="0" xfId="172" applyNumberFormat="1" applyFont="1" applyFill="1"/>
    <xf numFmtId="2" fontId="260" fillId="36" borderId="0" xfId="172" applyNumberFormat="1" applyFont="1" applyFill="1"/>
    <xf numFmtId="2" fontId="260" fillId="0" borderId="0" xfId="172" applyNumberFormat="1" applyFont="1"/>
    <xf numFmtId="2" fontId="303" fillId="0" borderId="0" xfId="266" applyNumberFormat="1" applyFont="1"/>
    <xf numFmtId="2" fontId="262" fillId="0" borderId="0" xfId="266" applyNumberFormat="1" applyFont="1" applyBorder="1"/>
    <xf numFmtId="2" fontId="262" fillId="0" borderId="0" xfId="267" applyNumberFormat="1" applyFont="1"/>
    <xf numFmtId="2" fontId="262" fillId="0" borderId="0" xfId="268" applyNumberFormat="1" applyFont="1" applyFill="1" applyBorder="1"/>
    <xf numFmtId="2" fontId="262" fillId="0" borderId="0" xfId="267" applyNumberFormat="1" applyFont="1" applyBorder="1"/>
    <xf numFmtId="2" fontId="262" fillId="0" borderId="0" xfId="267" applyNumberFormat="1" applyFont="1" applyFill="1" applyBorder="1"/>
    <xf numFmtId="2" fontId="262" fillId="0" borderId="0" xfId="267" applyNumberFormat="1" applyFont="1" applyFill="1"/>
    <xf numFmtId="0" fontId="259" fillId="0" borderId="165" xfId="0" pivotButton="1" applyFont="1" applyBorder="1"/>
    <xf numFmtId="3" fontId="259" fillId="0" borderId="164" xfId="0" applyNumberFormat="1" applyFont="1" applyBorder="1" applyAlignment="1">
      <alignment horizontal="left"/>
    </xf>
    <xf numFmtId="0" fontId="259" fillId="0" borderId="164" xfId="0" applyFont="1" applyBorder="1"/>
    <xf numFmtId="180" fontId="304" fillId="2" borderId="0" xfId="272" applyNumberFormat="1" applyFont="1" applyFill="1" applyBorder="1" applyAlignment="1">
      <alignment horizontal="center" vertical="center" wrapText="1"/>
    </xf>
    <xf numFmtId="3" fontId="305" fillId="2" borderId="0" xfId="272" applyNumberFormat="1" applyFont="1" applyFill="1" applyBorder="1" applyAlignment="1">
      <alignment horizontal="center"/>
    </xf>
    <xf numFmtId="180" fontId="305" fillId="2" borderId="0" xfId="272" applyNumberFormat="1" applyFont="1" applyFill="1" applyBorder="1" applyAlignment="1">
      <alignment horizontal="center"/>
    </xf>
    <xf numFmtId="0" fontId="259" fillId="0" borderId="159" xfId="0" pivotButton="1" applyFont="1" applyBorder="1"/>
    <xf numFmtId="0" fontId="259" fillId="0" borderId="157" xfId="0" applyFont="1" applyBorder="1"/>
    <xf numFmtId="0" fontId="259" fillId="0" borderId="156" xfId="0" pivotButton="1" applyFont="1" applyBorder="1"/>
    <xf numFmtId="0" fontId="259" fillId="0" borderId="158" xfId="0" applyFont="1" applyBorder="1"/>
    <xf numFmtId="3" fontId="259" fillId="0" borderId="156" xfId="0" applyNumberFormat="1" applyFont="1" applyBorder="1"/>
    <xf numFmtId="3" fontId="259" fillId="0" borderId="159" xfId="0" applyNumberFormat="1" applyFont="1" applyBorder="1"/>
    <xf numFmtId="3" fontId="259" fillId="0" borderId="160" xfId="0" applyNumberFormat="1" applyFont="1" applyBorder="1"/>
    <xf numFmtId="0" fontId="259" fillId="0" borderId="159" xfId="0" applyFont="1" applyBorder="1"/>
    <xf numFmtId="0" fontId="259" fillId="0" borderId="156" xfId="0" applyFont="1" applyBorder="1"/>
    <xf numFmtId="4" fontId="259" fillId="0" borderId="156" xfId="0" applyNumberFormat="1" applyFont="1" applyBorder="1"/>
    <xf numFmtId="4" fontId="259" fillId="0" borderId="159" xfId="0" applyNumberFormat="1" applyFont="1" applyBorder="1"/>
    <xf numFmtId="4" fontId="259" fillId="0" borderId="160" xfId="0" applyNumberFormat="1" applyFont="1" applyBorder="1"/>
    <xf numFmtId="0" fontId="259" fillId="0" borderId="166" xfId="0" applyFont="1" applyBorder="1"/>
    <xf numFmtId="172" fontId="228" fillId="0" borderId="0" xfId="0" applyNumberFormat="1" applyFont="1" applyFill="1"/>
    <xf numFmtId="0" fontId="259" fillId="0" borderId="163" xfId="0" applyFont="1" applyBorder="1"/>
    <xf numFmtId="0" fontId="259" fillId="0" borderId="162" xfId="0" applyFont="1" applyBorder="1"/>
    <xf numFmtId="4" fontId="259" fillId="0" borderId="161" xfId="0" applyNumberFormat="1" applyFont="1" applyBorder="1"/>
    <xf numFmtId="4" fontId="259" fillId="0" borderId="163" xfId="0" applyNumberFormat="1" applyFont="1" applyBorder="1"/>
    <xf numFmtId="4" fontId="259" fillId="0" borderId="164" xfId="0" applyNumberFormat="1" applyFont="1" applyBorder="1"/>
    <xf numFmtId="0" fontId="259" fillId="0" borderId="167" xfId="0" applyFont="1" applyBorder="1"/>
    <xf numFmtId="0" fontId="228" fillId="0" borderId="167" xfId="0" applyNumberFormat="1" applyFont="1" applyFill="1" applyBorder="1" applyAlignment="1">
      <alignment vertical="center"/>
    </xf>
    <xf numFmtId="184" fontId="300" fillId="39" borderId="0" xfId="266" applyNumberFormat="1" applyFont="1" applyFill="1" applyBorder="1"/>
    <xf numFmtId="2" fontId="302" fillId="0" borderId="0" xfId="271" applyNumberFormat="1" applyFont="1"/>
    <xf numFmtId="0" fontId="231" fillId="0" borderId="0" xfId="0" applyNumberFormat="1" applyFont="1" applyFill="1" applyAlignment="1">
      <alignment vertical="center"/>
    </xf>
    <xf numFmtId="22" fontId="249" fillId="0" borderId="0" xfId="0" applyNumberFormat="1" applyFont="1" applyFill="1"/>
    <xf numFmtId="22" fontId="228" fillId="0" borderId="0" xfId="0" applyNumberFormat="1" applyFont="1" applyFill="1"/>
    <xf numFmtId="0" fontId="306" fillId="0" borderId="0" xfId="0" applyNumberFormat="1" applyFont="1" applyFill="1" applyAlignment="1">
      <alignment horizontal="center" vertical="center"/>
    </xf>
    <xf numFmtId="0" fontId="252" fillId="0" borderId="0" xfId="34150" applyFont="1" applyFill="1" applyBorder="1"/>
    <xf numFmtId="4" fontId="249" fillId="0" borderId="0" xfId="34150" applyNumberFormat="1" applyFont="1" applyBorder="1"/>
    <xf numFmtId="0" fontId="249" fillId="0" borderId="0" xfId="34150" applyFont="1" applyBorder="1"/>
    <xf numFmtId="22" fontId="249" fillId="0" borderId="0" xfId="0" applyNumberFormat="1" applyFont="1" applyFill="1" applyAlignment="1">
      <alignment vertical="center"/>
    </xf>
    <xf numFmtId="166" fontId="228" fillId="0" borderId="0" xfId="0" applyNumberFormat="1" applyFont="1" applyFill="1"/>
    <xf numFmtId="0" fontId="253" fillId="0" borderId="0" xfId="0" applyNumberFormat="1" applyFont="1" applyFill="1"/>
    <xf numFmtId="0" fontId="253" fillId="0" borderId="0" xfId="34150" applyFont="1" applyBorder="1"/>
    <xf numFmtId="0" fontId="253" fillId="0" borderId="0" xfId="34150" applyFont="1" applyBorder="1" applyAlignment="1">
      <alignment horizontal="center"/>
    </xf>
    <xf numFmtId="4" fontId="253" fillId="0" borderId="0" xfId="34150" applyNumberFormat="1" applyFont="1" applyBorder="1"/>
    <xf numFmtId="0" fontId="253" fillId="0" borderId="0" xfId="0" applyNumberFormat="1" applyFont="1" applyFill="1" applyAlignment="1">
      <alignment vertical="center"/>
    </xf>
    <xf numFmtId="172" fontId="253" fillId="0" borderId="0" xfId="0" applyNumberFormat="1" applyFont="1" applyFill="1"/>
    <xf numFmtId="0" fontId="307" fillId="0" borderId="0" xfId="0" applyNumberFormat="1" applyFont="1" applyFill="1" applyBorder="1"/>
    <xf numFmtId="0" fontId="253" fillId="0" borderId="0" xfId="0" applyNumberFormat="1" applyFont="1" applyFill="1" applyBorder="1"/>
    <xf numFmtId="10" fontId="228" fillId="0" borderId="0" xfId="2" applyNumberFormat="1" applyFont="1" applyFill="1" applyBorder="1" applyAlignment="1">
      <alignment vertical="center"/>
    </xf>
    <xf numFmtId="179" fontId="285" fillId="91" borderId="105" xfId="34155" applyNumberFormat="1" applyFont="1" applyFill="1" applyBorder="1"/>
    <xf numFmtId="179" fontId="220" fillId="91" borderId="151" xfId="0" applyNumberFormat="1" applyFont="1" applyFill="1" applyBorder="1"/>
    <xf numFmtId="179" fontId="220" fillId="91" borderId="152" xfId="0" applyNumberFormat="1" applyFont="1" applyFill="1" applyBorder="1"/>
    <xf numFmtId="179" fontId="288" fillId="91" borderId="149" xfId="0" applyNumberFormat="1" applyFont="1" applyFill="1" applyBorder="1"/>
    <xf numFmtId="180" fontId="5" fillId="85" borderId="0" xfId="0" applyNumberFormat="1" applyFont="1" applyFill="1" applyAlignment="1">
      <alignment horizontal="center"/>
    </xf>
    <xf numFmtId="180" fontId="5" fillId="85" borderId="0" xfId="0" applyNumberFormat="1" applyFont="1" applyFill="1" applyBorder="1" applyAlignment="1">
      <alignment horizontal="center"/>
    </xf>
    <xf numFmtId="180" fontId="14" fillId="2" borderId="0" xfId="0" applyNumberFormat="1" applyFont="1" applyFill="1" applyAlignment="1">
      <alignment horizontal="center"/>
    </xf>
    <xf numFmtId="180" fontId="14" fillId="2" borderId="0" xfId="0" applyNumberFormat="1" applyFont="1" applyFill="1" applyBorder="1" applyAlignment="1">
      <alignment horizontal="center"/>
    </xf>
    <xf numFmtId="182" fontId="228" fillId="0" borderId="0" xfId="0" applyNumberFormat="1" applyFont="1" applyFill="1"/>
    <xf numFmtId="4" fontId="284" fillId="0" borderId="170" xfId="0" applyNumberFormat="1" applyFont="1" applyBorder="1"/>
    <xf numFmtId="4" fontId="284" fillId="85" borderId="170" xfId="0" applyNumberFormat="1" applyFont="1" applyFill="1" applyBorder="1"/>
    <xf numFmtId="4" fontId="284" fillId="89" borderId="170" xfId="0" applyNumberFormat="1" applyFont="1" applyFill="1" applyBorder="1"/>
    <xf numFmtId="179" fontId="293" fillId="29" borderId="177" xfId="34147" applyNumberFormat="1" applyFont="1" applyFill="1" applyBorder="1" applyAlignment="1">
      <alignment horizontal="center" vertical="center"/>
    </xf>
    <xf numFmtId="179" fontId="293" fillId="29" borderId="180" xfId="34147" applyNumberFormat="1" applyFont="1" applyFill="1" applyBorder="1" applyAlignment="1">
      <alignment horizontal="center"/>
    </xf>
    <xf numFmtId="179" fontId="293" fillId="29" borderId="181" xfId="34147" applyNumberFormat="1" applyFont="1" applyFill="1" applyBorder="1" applyAlignment="1">
      <alignment horizontal="center"/>
    </xf>
    <xf numFmtId="172" fontId="51" fillId="30" borderId="40" xfId="0" applyNumberFormat="1" applyFont="1" applyFill="1" applyBorder="1" applyAlignment="1">
      <alignment horizontal="right" vertical="center"/>
    </xf>
    <xf numFmtId="172" fontId="51" fillId="30" borderId="0" xfId="0" applyNumberFormat="1" applyFont="1" applyFill="1" applyBorder="1" applyAlignment="1">
      <alignment horizontal="right" vertical="center"/>
    </xf>
    <xf numFmtId="179" fontId="288" fillId="92" borderId="149" xfId="0" applyNumberFormat="1" applyFont="1" applyFill="1" applyBorder="1"/>
    <xf numFmtId="0" fontId="0" fillId="32" borderId="54" xfId="0" applyFont="1" applyFill="1" applyBorder="1"/>
    <xf numFmtId="0" fontId="0" fillId="2" borderId="54" xfId="0" applyFont="1" applyFill="1" applyBorder="1"/>
    <xf numFmtId="0" fontId="228" fillId="0" borderId="0" xfId="0" applyNumberFormat="1" applyFont="1" applyFill="1" applyAlignment="1">
      <alignment horizontal="right"/>
    </xf>
    <xf numFmtId="0" fontId="228" fillId="0" borderId="0" xfId="0" applyNumberFormat="1" applyFont="1" applyFill="1" applyAlignment="1">
      <alignment horizontal="right" vertical="center"/>
    </xf>
    <xf numFmtId="0" fontId="231" fillId="0" borderId="0" xfId="0" applyNumberFormat="1" applyFont="1" applyFill="1" applyAlignment="1">
      <alignment horizontal="right" vertical="center"/>
    </xf>
    <xf numFmtId="0" fontId="230" fillId="0" borderId="0" xfId="0" applyNumberFormat="1" applyFont="1" applyFill="1" applyBorder="1" applyAlignment="1">
      <alignment horizontal="right"/>
    </xf>
    <xf numFmtId="0" fontId="231" fillId="0" borderId="0" xfId="0" applyNumberFormat="1" applyFont="1" applyFill="1" applyBorder="1" applyAlignment="1">
      <alignment horizontal="right"/>
    </xf>
    <xf numFmtId="0" fontId="119" fillId="29" borderId="7" xfId="0" applyNumberFormat="1" applyFont="1" applyFill="1" applyBorder="1" applyAlignment="1">
      <alignment horizontal="center"/>
    </xf>
    <xf numFmtId="0" fontId="13" fillId="29" borderId="38" xfId="0" applyNumberFormat="1" applyFont="1" applyFill="1" applyBorder="1"/>
    <xf numFmtId="171" fontId="267" fillId="29" borderId="40" xfId="0" applyNumberFormat="1" applyFont="1" applyFill="1" applyBorder="1" applyAlignment="1">
      <alignment horizontal="center" vertical="center" wrapText="1"/>
    </xf>
    <xf numFmtId="11" fontId="228" fillId="0" borderId="0" xfId="0" applyNumberFormat="1" applyFont="1" applyFill="1" applyAlignment="1">
      <alignment vertical="center"/>
    </xf>
    <xf numFmtId="167" fontId="47" fillId="0" borderId="133" xfId="2" applyNumberFormat="1" applyFont="1" applyFill="1" applyBorder="1" applyAlignment="1">
      <alignment horizontal="right" vertical="center"/>
    </xf>
    <xf numFmtId="167" fontId="15" fillId="32" borderId="40" xfId="2" applyNumberFormat="1" applyFont="1" applyFill="1" applyBorder="1" applyAlignment="1">
      <alignment horizontal="right" vertical="center"/>
    </xf>
    <xf numFmtId="167" fontId="15" fillId="0" borderId="40" xfId="2" applyNumberFormat="1" applyFont="1" applyFill="1" applyBorder="1" applyAlignment="1">
      <alignment horizontal="right" vertical="center"/>
    </xf>
    <xf numFmtId="167" fontId="19" fillId="32" borderId="134" xfId="2" applyNumberFormat="1" applyFont="1" applyFill="1" applyBorder="1" applyAlignment="1">
      <alignment horizontal="right" vertical="center"/>
    </xf>
    <xf numFmtId="167" fontId="19" fillId="33" borderId="134" xfId="2" applyNumberFormat="1" applyFont="1" applyFill="1" applyBorder="1" applyAlignment="1">
      <alignment horizontal="right" vertical="center"/>
    </xf>
    <xf numFmtId="180" fontId="0" fillId="2" borderId="0" xfId="0" applyNumberFormat="1" applyFont="1" applyFill="1" applyBorder="1"/>
    <xf numFmtId="171" fontId="282" fillId="29" borderId="40" xfId="0" applyNumberFormat="1" applyFont="1" applyFill="1" applyBorder="1" applyAlignment="1">
      <alignment horizontal="center" vertical="center" wrapText="1"/>
    </xf>
    <xf numFmtId="9" fontId="47" fillId="0" borderId="40" xfId="2" applyFont="1" applyFill="1" applyBorder="1" applyAlignment="1">
      <alignment horizontal="right" vertical="center"/>
    </xf>
    <xf numFmtId="9" fontId="52" fillId="0" borderId="40" xfId="2" applyFont="1" applyFill="1" applyBorder="1" applyAlignment="1">
      <alignment horizontal="right" vertical="center"/>
    </xf>
    <xf numFmtId="9" fontId="51" fillId="3" borderId="133" xfId="2" applyFont="1" applyFill="1" applyBorder="1" applyAlignment="1">
      <alignment horizontal="right" vertical="center"/>
    </xf>
    <xf numFmtId="9" fontId="110" fillId="32" borderId="134" xfId="2" applyFont="1" applyFill="1" applyBorder="1" applyAlignment="1">
      <alignment horizontal="right" vertical="center"/>
    </xf>
    <xf numFmtId="0" fontId="111" fillId="29" borderId="182" xfId="0" applyNumberFormat="1" applyFont="1" applyFill="1" applyBorder="1" applyAlignment="1">
      <alignment horizontal="center" vertical="center"/>
    </xf>
    <xf numFmtId="14" fontId="225" fillId="29" borderId="182" xfId="0" applyNumberFormat="1" applyFont="1" applyFill="1" applyBorder="1" applyAlignment="1">
      <alignment horizontal="center" wrapText="1"/>
    </xf>
    <xf numFmtId="20" fontId="225" fillId="29" borderId="182" xfId="0" quotePrefix="1" applyNumberFormat="1" applyFont="1" applyFill="1" applyBorder="1" applyAlignment="1">
      <alignment horizontal="center" vertical="center"/>
    </xf>
    <xf numFmtId="167" fontId="127" fillId="0" borderId="183" xfId="2" applyNumberFormat="1" applyFont="1" applyBorder="1"/>
    <xf numFmtId="167" fontId="127" fillId="32" borderId="184" xfId="2" applyNumberFormat="1" applyFont="1" applyFill="1" applyBorder="1"/>
    <xf numFmtId="167" fontId="127" fillId="0" borderId="185" xfId="2" applyNumberFormat="1" applyFont="1" applyBorder="1"/>
    <xf numFmtId="0" fontId="112" fillId="29" borderId="186" xfId="0" applyFont="1" applyFill="1" applyBorder="1" applyAlignment="1">
      <alignment horizontal="center" vertical="center" wrapText="1"/>
    </xf>
    <xf numFmtId="4" fontId="127" fillId="32" borderId="187" xfId="0" applyNumberFormat="1" applyFont="1" applyFill="1" applyBorder="1"/>
    <xf numFmtId="0" fontId="127" fillId="32" borderId="188" xfId="0" applyFont="1" applyFill="1" applyBorder="1"/>
    <xf numFmtId="4" fontId="127" fillId="32" borderId="189" xfId="0" applyNumberFormat="1" applyFont="1" applyFill="1" applyBorder="1" applyAlignment="1">
      <alignment horizontal="right"/>
    </xf>
    <xf numFmtId="167" fontId="127" fillId="32" borderId="190" xfId="2" applyNumberFormat="1" applyFont="1" applyFill="1" applyBorder="1"/>
    <xf numFmtId="180" fontId="129" fillId="32" borderId="193" xfId="0" applyNumberFormat="1" applyFont="1" applyFill="1" applyBorder="1" applyAlignment="1">
      <alignment horizontal="center"/>
    </xf>
    <xf numFmtId="180" fontId="127" fillId="32" borderId="193" xfId="0" applyNumberFormat="1" applyFont="1" applyFill="1" applyBorder="1" applyAlignment="1">
      <alignment horizontal="center"/>
    </xf>
    <xf numFmtId="167" fontId="128" fillId="0" borderId="73" xfId="2" applyNumberFormat="1" applyFont="1" applyBorder="1" applyAlignment="1">
      <alignment horizontal="center"/>
    </xf>
    <xf numFmtId="167" fontId="128" fillId="32" borderId="191" xfId="2" applyNumberFormat="1" applyFont="1" applyFill="1" applyBorder="1" applyAlignment="1">
      <alignment horizontal="center"/>
    </xf>
    <xf numFmtId="167" fontId="128" fillId="0" borderId="192" xfId="2" applyNumberFormat="1" applyFont="1" applyBorder="1" applyAlignment="1">
      <alignment horizontal="center"/>
    </xf>
    <xf numFmtId="167" fontId="128" fillId="32" borderId="192" xfId="2" applyNumberFormat="1" applyFont="1" applyFill="1" applyBorder="1" applyAlignment="1">
      <alignment horizontal="center"/>
    </xf>
    <xf numFmtId="4" fontId="127" fillId="32" borderId="195" xfId="0" applyNumberFormat="1" applyFont="1" applyFill="1" applyBorder="1" applyAlignment="1">
      <alignment horizontal="left"/>
    </xf>
    <xf numFmtId="167" fontId="128" fillId="32" borderId="194" xfId="2" applyNumberFormat="1" applyFont="1" applyFill="1" applyBorder="1" applyAlignment="1">
      <alignment horizontal="center"/>
    </xf>
    <xf numFmtId="0" fontId="112" fillId="29" borderId="196" xfId="0" applyFont="1" applyFill="1" applyBorder="1" applyAlignment="1">
      <alignment horizontal="center" vertical="center" wrapText="1"/>
    </xf>
    <xf numFmtId="0" fontId="112" fillId="29" borderId="197" xfId="0" applyFont="1" applyFill="1" applyBorder="1" applyAlignment="1">
      <alignment horizontal="center" vertical="center" wrapText="1"/>
    </xf>
    <xf numFmtId="0" fontId="112" fillId="29" borderId="197" xfId="0" applyNumberFormat="1" applyFont="1" applyFill="1" applyBorder="1" applyAlignment="1">
      <alignment horizontal="center" vertical="center" wrapText="1"/>
    </xf>
    <xf numFmtId="0" fontId="112" fillId="29" borderId="198" xfId="0" applyFont="1" applyFill="1" applyBorder="1" applyAlignment="1">
      <alignment horizontal="center" vertical="center" wrapText="1"/>
    </xf>
    <xf numFmtId="0" fontId="264" fillId="29" borderId="199" xfId="0" applyFont="1" applyFill="1" applyBorder="1" applyAlignment="1">
      <alignment horizontal="center" vertical="center" wrapText="1"/>
    </xf>
    <xf numFmtId="0" fontId="264" fillId="29" borderId="200" xfId="0" applyFont="1" applyFill="1" applyBorder="1" applyAlignment="1">
      <alignment horizontal="center" vertical="center" wrapText="1"/>
    </xf>
    <xf numFmtId="0" fontId="264" fillId="29" borderId="201" xfId="0" applyFont="1" applyFill="1" applyBorder="1" applyAlignment="1">
      <alignment horizontal="center" vertical="center" wrapText="1"/>
    </xf>
    <xf numFmtId="0" fontId="264" fillId="29" borderId="202" xfId="0" applyFont="1" applyFill="1" applyBorder="1" applyAlignment="1">
      <alignment horizontal="center" vertical="center" wrapText="1"/>
    </xf>
    <xf numFmtId="0" fontId="266" fillId="29" borderId="203" xfId="0" applyFont="1" applyFill="1" applyBorder="1" applyAlignment="1">
      <alignment horizontal="center" vertical="center" wrapText="1"/>
    </xf>
    <xf numFmtId="0" fontId="266" fillId="29" borderId="204" xfId="0" applyFont="1" applyFill="1" applyBorder="1" applyAlignment="1">
      <alignment horizontal="center" vertical="center" wrapText="1"/>
    </xf>
    <xf numFmtId="0" fontId="0" fillId="2" borderId="55" xfId="0" applyFont="1" applyFill="1" applyBorder="1"/>
    <xf numFmtId="180" fontId="0" fillId="2" borderId="205" xfId="0" applyNumberFormat="1" applyFont="1" applyFill="1" applyBorder="1"/>
    <xf numFmtId="167" fontId="120" fillId="2" borderId="206" xfId="2" applyNumberFormat="1" applyFont="1" applyFill="1" applyBorder="1"/>
    <xf numFmtId="180" fontId="0" fillId="32" borderId="207" xfId="0" applyNumberFormat="1" applyFont="1" applyFill="1" applyBorder="1"/>
    <xf numFmtId="167" fontId="120" fillId="32" borderId="208" xfId="2" applyNumberFormat="1" applyFont="1" applyFill="1" applyBorder="1"/>
    <xf numFmtId="180" fontId="0" fillId="2" borderId="207" xfId="0" applyNumberFormat="1" applyFont="1" applyFill="1" applyBorder="1"/>
    <xf numFmtId="167" fontId="120" fillId="2" borderId="208" xfId="2" applyNumberFormat="1" applyFont="1" applyFill="1" applyBorder="1"/>
    <xf numFmtId="0" fontId="3" fillId="2" borderId="1" xfId="0" applyNumberFormat="1" applyFont="1" applyFill="1" applyBorder="1"/>
    <xf numFmtId="0" fontId="310" fillId="0" borderId="0" xfId="0" applyNumberFormat="1" applyFont="1" applyFill="1" applyAlignment="1">
      <alignment horizontal="center"/>
    </xf>
    <xf numFmtId="0" fontId="3" fillId="2" borderId="0" xfId="0" applyNumberFormat="1" applyFont="1" applyFill="1" applyBorder="1" applyAlignment="1">
      <alignment horizontal="right"/>
    </xf>
    <xf numFmtId="0" fontId="3" fillId="2" borderId="0" xfId="0" applyNumberFormat="1" applyFont="1" applyFill="1" applyBorder="1"/>
    <xf numFmtId="0" fontId="310" fillId="0" borderId="0" xfId="0" applyNumberFormat="1" applyFont="1" applyFill="1" applyAlignment="1">
      <alignment vertical="center"/>
    </xf>
    <xf numFmtId="0" fontId="310" fillId="0" borderId="0" xfId="0" applyNumberFormat="1" applyFont="1" applyFill="1" applyAlignment="1">
      <alignment horizontal="center" vertical="center"/>
    </xf>
    <xf numFmtId="0" fontId="3" fillId="2" borderId="0" xfId="0" applyNumberFormat="1" applyFont="1" applyFill="1" applyBorder="1" applyAlignment="1">
      <alignment horizontal="right" wrapText="1"/>
    </xf>
    <xf numFmtId="0" fontId="241" fillId="2" borderId="0" xfId="0" applyNumberFormat="1" applyFont="1" applyFill="1" applyBorder="1" applyAlignment="1">
      <alignment horizontal="right"/>
    </xf>
    <xf numFmtId="172" fontId="242" fillId="2" borderId="0" xfId="2" applyNumberFormat="1" applyFont="1" applyFill="1" applyBorder="1" applyAlignment="1">
      <alignment horizontal="right"/>
    </xf>
    <xf numFmtId="0" fontId="310" fillId="0" borderId="0" xfId="0" applyNumberFormat="1" applyFont="1" applyFill="1" applyBorder="1" applyAlignment="1">
      <alignment horizontal="center"/>
    </xf>
    <xf numFmtId="0" fontId="310" fillId="0" borderId="0" xfId="0" applyNumberFormat="1" applyFont="1" applyFill="1" applyBorder="1"/>
    <xf numFmtId="0" fontId="311" fillId="0" borderId="0" xfId="0" applyNumberFormat="1" applyFont="1" applyFill="1" applyBorder="1" applyAlignment="1">
      <alignment horizontal="center"/>
    </xf>
    <xf numFmtId="0" fontId="311" fillId="0" borderId="0" xfId="0" applyNumberFormat="1" applyFont="1" applyFill="1" applyBorder="1"/>
    <xf numFmtId="172" fontId="243" fillId="2" borderId="0" xfId="2" applyNumberFormat="1" applyFont="1" applyFill="1" applyBorder="1" applyAlignment="1">
      <alignment horizontal="right"/>
    </xf>
    <xf numFmtId="0" fontId="310" fillId="0" borderId="0" xfId="0" applyNumberFormat="1" applyFont="1" applyFill="1" applyBorder="1" applyAlignment="1">
      <alignment horizontal="center" vertical="center"/>
    </xf>
    <xf numFmtId="0" fontId="310" fillId="0" borderId="0" xfId="0" applyNumberFormat="1" applyFont="1" applyFill="1" applyBorder="1" applyAlignment="1">
      <alignment vertical="center"/>
    </xf>
    <xf numFmtId="10" fontId="242" fillId="2" borderId="0" xfId="2" applyNumberFormat="1" applyFont="1" applyFill="1" applyBorder="1" applyAlignment="1">
      <alignment horizontal="right"/>
    </xf>
    <xf numFmtId="181" fontId="242" fillId="2" borderId="0" xfId="0" applyNumberFormat="1" applyFont="1" applyFill="1" applyBorder="1" applyAlignment="1">
      <alignment horizontal="right"/>
    </xf>
    <xf numFmtId="0" fontId="3" fillId="2" borderId="0" xfId="0" applyNumberFormat="1" applyFont="1" applyFill="1" applyBorder="1" applyAlignment="1">
      <alignment wrapText="1"/>
    </xf>
    <xf numFmtId="0" fontId="3" fillId="2" borderId="0" xfId="0" applyNumberFormat="1" applyFont="1" applyFill="1" applyAlignment="1">
      <alignment wrapText="1"/>
    </xf>
    <xf numFmtId="0" fontId="3" fillId="2" borderId="0" xfId="0" applyNumberFormat="1" applyFont="1" applyFill="1"/>
    <xf numFmtId="0" fontId="312" fillId="0" borderId="0" xfId="0" applyNumberFormat="1" applyFont="1" applyFill="1" applyAlignment="1">
      <alignment horizontal="center" vertical="center"/>
    </xf>
    <xf numFmtId="0" fontId="311" fillId="0" borderId="0" xfId="34150" applyFont="1" applyFill="1" applyBorder="1"/>
    <xf numFmtId="0" fontId="310" fillId="0" borderId="0" xfId="34150" applyFont="1" applyBorder="1"/>
    <xf numFmtId="4" fontId="310" fillId="0" borderId="0" xfId="34150" applyNumberFormat="1" applyFont="1" applyBorder="1"/>
    <xf numFmtId="22" fontId="310" fillId="0" borderId="0" xfId="0" applyNumberFormat="1" applyFont="1" applyFill="1"/>
    <xf numFmtId="22" fontId="310" fillId="0" borderId="0" xfId="0" applyNumberFormat="1" applyFont="1" applyFill="1" applyAlignment="1">
      <alignment vertical="center"/>
    </xf>
    <xf numFmtId="0" fontId="2" fillId="0" borderId="0" xfId="0" applyNumberFormat="1" applyFont="1" applyFill="1"/>
    <xf numFmtId="172" fontId="2" fillId="0" borderId="0" xfId="0" applyNumberFormat="1" applyFont="1" applyFill="1"/>
    <xf numFmtId="0" fontId="2" fillId="0" borderId="0" xfId="0" applyNumberFormat="1" applyFont="1" applyFill="1" applyAlignment="1">
      <alignment vertical="center"/>
    </xf>
    <xf numFmtId="0" fontId="2" fillId="0" borderId="0" xfId="0" applyNumberFormat="1" applyFont="1" applyFill="1" applyBorder="1"/>
    <xf numFmtId="0" fontId="312" fillId="0" borderId="0" xfId="0" applyNumberFormat="1" applyFont="1" applyFill="1"/>
    <xf numFmtId="22" fontId="2" fillId="0" borderId="0" xfId="0" applyNumberFormat="1" applyFont="1" applyFill="1"/>
    <xf numFmtId="0" fontId="311" fillId="0" borderId="0" xfId="34150" applyFont="1" applyBorder="1"/>
    <xf numFmtId="212" fontId="310" fillId="0" borderId="0" xfId="34150" applyNumberFormat="1" applyFont="1" applyBorder="1"/>
    <xf numFmtId="22" fontId="2" fillId="0" borderId="0" xfId="0" applyNumberFormat="1" applyFont="1" applyFill="1" applyAlignment="1">
      <alignment vertical="center"/>
    </xf>
    <xf numFmtId="0" fontId="312" fillId="0" borderId="0" xfId="0" applyNumberFormat="1" applyFont="1" applyFill="1" applyBorder="1"/>
    <xf numFmtId="164" fontId="310" fillId="0" borderId="0" xfId="34149" applyFont="1" applyBorder="1"/>
    <xf numFmtId="0" fontId="312" fillId="0" borderId="0" xfId="0" applyNumberFormat="1" applyFont="1" applyFill="1" applyAlignment="1">
      <alignment vertical="center"/>
    </xf>
    <xf numFmtId="0" fontId="313" fillId="0" borderId="0" xfId="0" applyNumberFormat="1" applyFont="1" applyFill="1" applyBorder="1"/>
    <xf numFmtId="0" fontId="314" fillId="0" borderId="0" xfId="0" applyNumberFormat="1" applyFont="1" applyFill="1" applyBorder="1"/>
    <xf numFmtId="0" fontId="315" fillId="0" borderId="0" xfId="0" applyNumberFormat="1" applyFont="1" applyFill="1" applyBorder="1"/>
    <xf numFmtId="4" fontId="316" fillId="0" borderId="156" xfId="0" applyNumberFormat="1" applyFont="1" applyBorder="1"/>
    <xf numFmtId="4" fontId="316" fillId="0" borderId="159" xfId="0" applyNumberFormat="1" applyFont="1" applyBorder="1"/>
    <xf numFmtId="4" fontId="316" fillId="0" borderId="160" xfId="0" applyNumberFormat="1" applyFont="1" applyBorder="1"/>
    <xf numFmtId="4" fontId="305" fillId="2" borderId="0" xfId="272" applyNumberFormat="1" applyFont="1" applyFill="1" applyBorder="1" applyAlignment="1">
      <alignment horizontal="center"/>
    </xf>
    <xf numFmtId="180" fontId="259" fillId="0" borderId="0" xfId="0" applyNumberFormat="1" applyFont="1" applyBorder="1" applyAlignment="1">
      <alignment horizontal="center"/>
    </xf>
    <xf numFmtId="0" fontId="216" fillId="2" borderId="209" xfId="0" applyFont="1" applyFill="1" applyBorder="1" applyAlignment="1">
      <alignment horizontal="center" vertical="center" wrapText="1"/>
    </xf>
    <xf numFmtId="22" fontId="216" fillId="2" borderId="209" xfId="0" applyNumberFormat="1" applyFont="1" applyFill="1" applyBorder="1" applyAlignment="1">
      <alignment horizontal="center" vertical="center" wrapText="1"/>
    </xf>
    <xf numFmtId="4" fontId="216" fillId="2" borderId="209" xfId="0" applyNumberFormat="1" applyFont="1" applyFill="1" applyBorder="1" applyAlignment="1">
      <alignment vertical="center" wrapText="1"/>
    </xf>
    <xf numFmtId="0" fontId="216" fillId="2" borderId="209" xfId="0" applyNumberFormat="1" applyFont="1" applyFill="1" applyBorder="1" applyAlignment="1">
      <alignment horizontal="center" vertical="center"/>
    </xf>
    <xf numFmtId="0" fontId="216" fillId="2" borderId="0" xfId="0" applyFont="1" applyFill="1" applyBorder="1" applyAlignment="1">
      <alignment horizontal="center" vertical="center" wrapText="1"/>
    </xf>
    <xf numFmtId="22" fontId="216" fillId="2" borderId="0" xfId="0" applyNumberFormat="1" applyFont="1" applyFill="1" applyBorder="1" applyAlignment="1">
      <alignment horizontal="center" vertical="center" wrapText="1"/>
    </xf>
    <xf numFmtId="4" fontId="216" fillId="2" borderId="0" xfId="0" applyNumberFormat="1" applyFont="1" applyFill="1" applyBorder="1" applyAlignment="1">
      <alignment vertical="center" wrapText="1"/>
    </xf>
    <xf numFmtId="0" fontId="216" fillId="2" borderId="0" xfId="0" applyNumberFormat="1" applyFont="1" applyFill="1" applyBorder="1" applyAlignment="1">
      <alignment horizontal="center" vertical="center"/>
    </xf>
    <xf numFmtId="0" fontId="294" fillId="2" borderId="209" xfId="0" applyNumberFormat="1" applyFont="1" applyFill="1" applyBorder="1" applyAlignment="1">
      <alignment horizontal="center" vertical="center" wrapText="1"/>
    </xf>
    <xf numFmtId="0" fontId="294" fillId="2" borderId="0" xfId="0" applyNumberFormat="1" applyFont="1" applyFill="1" applyBorder="1" applyAlignment="1">
      <alignment horizontal="center" vertical="center" wrapText="1"/>
    </xf>
    <xf numFmtId="0" fontId="216" fillId="2" borderId="209" xfId="0" applyNumberFormat="1" applyFont="1" applyFill="1" applyBorder="1" applyAlignment="1">
      <alignment horizontal="center" vertical="center" wrapText="1"/>
    </xf>
    <xf numFmtId="0" fontId="216" fillId="2" borderId="0" xfId="0" applyNumberFormat="1" applyFont="1" applyFill="1" applyBorder="1" applyAlignment="1">
      <alignment horizontal="center" vertical="center" wrapText="1"/>
    </xf>
    <xf numFmtId="14" fontId="284" fillId="85" borderId="170" xfId="0" applyNumberFormat="1" applyFont="1" applyFill="1" applyBorder="1" applyAlignment="1">
      <alignment horizontal="center"/>
    </xf>
    <xf numFmtId="14" fontId="284" fillId="0" borderId="170" xfId="0" applyNumberFormat="1" applyFont="1" applyBorder="1" applyAlignment="1">
      <alignment horizontal="center"/>
    </xf>
    <xf numFmtId="20" fontId="284" fillId="85" borderId="170" xfId="0" applyNumberFormat="1" applyFont="1" applyFill="1" applyBorder="1" applyAlignment="1">
      <alignment horizontal="center"/>
    </xf>
    <xf numFmtId="20" fontId="284" fillId="0" borderId="170" xfId="0" applyNumberFormat="1" applyFont="1" applyBorder="1" applyAlignment="1">
      <alignment horizontal="center"/>
    </xf>
    <xf numFmtId="20" fontId="284" fillId="89" borderId="170" xfId="0" applyNumberFormat="1" applyFont="1" applyFill="1" applyBorder="1" applyAlignment="1">
      <alignment horizontal="center"/>
    </xf>
    <xf numFmtId="0" fontId="286" fillId="93" borderId="215" xfId="34167" applyFont="1" applyFill="1" applyBorder="1"/>
    <xf numFmtId="0" fontId="317" fillId="0" borderId="215" xfId="34167" applyFont="1" applyBorder="1"/>
    <xf numFmtId="0" fontId="285" fillId="93" borderId="215" xfId="34167" applyFont="1" applyFill="1" applyBorder="1"/>
    <xf numFmtId="0" fontId="286" fillId="93" borderId="216" xfId="34167" applyFont="1" applyFill="1" applyBorder="1"/>
    <xf numFmtId="0" fontId="286" fillId="93" borderId="217" xfId="34167" applyFont="1" applyFill="1" applyBorder="1"/>
    <xf numFmtId="0" fontId="286" fillId="93" borderId="218" xfId="34167" applyFont="1" applyFill="1" applyBorder="1"/>
    <xf numFmtId="0" fontId="286" fillId="93" borderId="216" xfId="34170" applyFont="1" applyFill="1" applyBorder="1"/>
    <xf numFmtId="0" fontId="317" fillId="0" borderId="215" xfId="34170" applyFont="1" applyBorder="1"/>
    <xf numFmtId="0" fontId="286" fillId="93" borderId="217" xfId="34170" applyFont="1" applyFill="1" applyBorder="1"/>
    <xf numFmtId="0" fontId="285" fillId="93" borderId="215" xfId="34170" applyFont="1" applyFill="1" applyBorder="1"/>
    <xf numFmtId="0" fontId="286" fillId="93" borderId="215" xfId="34170" applyFont="1" applyFill="1" applyBorder="1"/>
    <xf numFmtId="0" fontId="286" fillId="93" borderId="218" xfId="34170" applyFont="1" applyFill="1" applyBorder="1"/>
    <xf numFmtId="0" fontId="283" fillId="93" borderId="215" xfId="34171" applyFont="1" applyFill="1" applyBorder="1"/>
    <xf numFmtId="0" fontId="226" fillId="0" borderId="215" xfId="34171" applyFont="1" applyBorder="1"/>
    <xf numFmtId="0" fontId="225" fillId="93" borderId="215" xfId="34171" applyFont="1" applyFill="1" applyBorder="1"/>
    <xf numFmtId="0" fontId="283" fillId="93" borderId="216" xfId="34171" applyFont="1" applyFill="1" applyBorder="1"/>
    <xf numFmtId="0" fontId="283" fillId="93" borderId="217" xfId="34171" applyFont="1" applyFill="1" applyBorder="1"/>
    <xf numFmtId="0" fontId="283" fillId="93" borderId="218" xfId="34171" applyFont="1" applyFill="1" applyBorder="1"/>
    <xf numFmtId="10" fontId="226" fillId="0" borderId="215" xfId="2" applyNumberFormat="1" applyFont="1" applyBorder="1"/>
    <xf numFmtId="10" fontId="225" fillId="93" borderId="215" xfId="2" applyNumberFormat="1" applyFont="1" applyFill="1" applyBorder="1"/>
    <xf numFmtId="0" fontId="20" fillId="2" borderId="0" xfId="0" applyNumberFormat="1" applyFont="1" applyFill="1" applyAlignment="1"/>
    <xf numFmtId="0" fontId="283" fillId="93" borderId="215" xfId="34174" applyFont="1" applyFill="1" applyBorder="1"/>
    <xf numFmtId="0" fontId="226" fillId="0" borderId="215" xfId="34174" applyFont="1" applyBorder="1"/>
    <xf numFmtId="0" fontId="225" fillId="93" borderId="215" xfId="34174" applyFont="1" applyFill="1" applyBorder="1"/>
    <xf numFmtId="0" fontId="283" fillId="93" borderId="216" xfId="34174" applyFont="1" applyFill="1" applyBorder="1"/>
    <xf numFmtId="0" fontId="283" fillId="93" borderId="217" xfId="34174" applyFont="1" applyFill="1" applyBorder="1"/>
    <xf numFmtId="0" fontId="283" fillId="93" borderId="218" xfId="34174" applyFont="1" applyFill="1" applyBorder="1"/>
    <xf numFmtId="209" fontId="51" fillId="32" borderId="0" xfId="0" applyNumberFormat="1" applyFont="1" applyFill="1" applyBorder="1" applyAlignment="1">
      <alignment horizontal="right" vertical="center"/>
    </xf>
    <xf numFmtId="2" fontId="245" fillId="0" borderId="137" xfId="0" applyNumberFormat="1" applyFont="1" applyFill="1" applyBorder="1" applyAlignment="1">
      <alignment horizontal="center"/>
    </xf>
    <xf numFmtId="2" fontId="245" fillId="32" borderId="137" xfId="0" applyNumberFormat="1" applyFont="1" applyFill="1" applyBorder="1" applyAlignment="1">
      <alignment horizontal="center"/>
    </xf>
    <xf numFmtId="0" fontId="320" fillId="2" borderId="0" xfId="0" applyFont="1" applyFill="1" applyBorder="1" applyAlignment="1">
      <alignment horizontal="right"/>
    </xf>
    <xf numFmtId="14" fontId="248" fillId="2" borderId="0" xfId="0" applyNumberFormat="1" applyFont="1" applyFill="1" applyBorder="1" applyAlignment="1">
      <alignment horizontal="left"/>
    </xf>
    <xf numFmtId="0" fontId="248" fillId="2" borderId="0" xfId="0" applyFont="1" applyFill="1" applyBorder="1"/>
    <xf numFmtId="0" fontId="248" fillId="2" borderId="0" xfId="0" applyFont="1" applyFill="1" applyBorder="1" applyAlignment="1">
      <alignment horizontal="left"/>
    </xf>
    <xf numFmtId="0" fontId="321" fillId="2" borderId="0" xfId="0" applyFont="1" applyFill="1" applyBorder="1"/>
    <xf numFmtId="17" fontId="321" fillId="2" borderId="0" xfId="0" applyNumberFormat="1" applyFont="1" applyFill="1" applyBorder="1" applyAlignment="1">
      <alignment horizontal="center"/>
    </xf>
    <xf numFmtId="4" fontId="321" fillId="2" borderId="0" xfId="0" applyNumberFormat="1" applyFont="1" applyFill="1" applyBorder="1"/>
    <xf numFmtId="168" fontId="322" fillId="2" borderId="0" xfId="1" applyNumberFormat="1" applyFont="1" applyFill="1" applyBorder="1"/>
    <xf numFmtId="4" fontId="322" fillId="2" borderId="0" xfId="0" applyNumberFormat="1" applyFont="1" applyFill="1" applyBorder="1"/>
    <xf numFmtId="2" fontId="321" fillId="2" borderId="0" xfId="0" applyNumberFormat="1" applyFont="1" applyFill="1" applyBorder="1"/>
    <xf numFmtId="0" fontId="322" fillId="2" borderId="0" xfId="0" applyFont="1" applyFill="1" applyBorder="1"/>
    <xf numFmtId="0" fontId="321" fillId="2" borderId="0" xfId="0" applyFont="1" applyFill="1" applyBorder="1" applyAlignment="1"/>
    <xf numFmtId="0" fontId="321" fillId="87" borderId="0" xfId="0" applyFont="1" applyFill="1" applyBorder="1"/>
    <xf numFmtId="4" fontId="321" fillId="87" borderId="0" xfId="0" applyNumberFormat="1" applyFont="1" applyFill="1" applyBorder="1"/>
    <xf numFmtId="167" fontId="321" fillId="87" borderId="0" xfId="2" applyNumberFormat="1" applyFont="1" applyFill="1" applyBorder="1"/>
    <xf numFmtId="4" fontId="249" fillId="87" borderId="0" xfId="0" applyNumberFormat="1" applyFont="1" applyFill="1" applyBorder="1"/>
    <xf numFmtId="0" fontId="249" fillId="87" borderId="0" xfId="0" applyFont="1" applyFill="1" applyBorder="1"/>
    <xf numFmtId="0" fontId="249" fillId="2" borderId="0" xfId="0" applyFont="1" applyFill="1" applyBorder="1"/>
    <xf numFmtId="4" fontId="249" fillId="87" borderId="0" xfId="1" applyNumberFormat="1" applyFont="1" applyFill="1" applyBorder="1"/>
    <xf numFmtId="17" fontId="228" fillId="0" borderId="0" xfId="0" applyNumberFormat="1" applyFont="1" applyFill="1" applyBorder="1" applyAlignment="1">
      <alignment horizontal="left" vertical="center"/>
    </xf>
    <xf numFmtId="172" fontId="228" fillId="0" borderId="0" xfId="0" applyNumberFormat="1" applyFont="1" applyFill="1" applyBorder="1" applyAlignment="1">
      <alignment vertical="center"/>
    </xf>
    <xf numFmtId="4" fontId="249" fillId="0" borderId="0" xfId="0" applyNumberFormat="1" applyFont="1" applyFill="1" applyAlignment="1">
      <alignment vertical="center"/>
    </xf>
    <xf numFmtId="4" fontId="252" fillId="0" borderId="0" xfId="0" applyNumberFormat="1" applyFont="1" applyFill="1" applyAlignment="1">
      <alignment vertical="center"/>
    </xf>
    <xf numFmtId="0" fontId="322" fillId="0" borderId="0" xfId="0" applyNumberFormat="1" applyFont="1" applyFill="1" applyBorder="1"/>
    <xf numFmtId="0" fontId="321" fillId="0" borderId="0" xfId="0" applyNumberFormat="1" applyFont="1" applyFill="1" applyBorder="1"/>
    <xf numFmtId="10" fontId="249" fillId="0" borderId="0" xfId="2" applyNumberFormat="1" applyFont="1" applyFill="1" applyAlignment="1">
      <alignment vertical="center"/>
    </xf>
    <xf numFmtId="210" fontId="249" fillId="0" borderId="0" xfId="2" applyNumberFormat="1" applyFont="1" applyFill="1" applyAlignment="1">
      <alignment vertical="center"/>
    </xf>
    <xf numFmtId="211" fontId="249" fillId="0" borderId="0" xfId="0" applyNumberFormat="1" applyFont="1" applyFill="1" applyAlignment="1">
      <alignment vertical="center"/>
    </xf>
    <xf numFmtId="208" fontId="252" fillId="0" borderId="0" xfId="0" applyNumberFormat="1" applyFont="1" applyFill="1" applyAlignment="1">
      <alignment vertical="center"/>
    </xf>
    <xf numFmtId="208" fontId="252" fillId="0" borderId="0" xfId="0" applyNumberFormat="1" applyFont="1" applyFill="1" applyBorder="1" applyAlignment="1">
      <alignment vertical="center"/>
    </xf>
    <xf numFmtId="166" fontId="252" fillId="0" borderId="0" xfId="0" applyNumberFormat="1" applyFont="1" applyFill="1" applyAlignment="1">
      <alignment vertical="center"/>
    </xf>
    <xf numFmtId="166" fontId="252" fillId="0" borderId="0" xfId="0" applyNumberFormat="1" applyFont="1" applyFill="1" applyBorder="1" applyAlignment="1">
      <alignment vertical="center"/>
    </xf>
    <xf numFmtId="10" fontId="228" fillId="0" borderId="0" xfId="0" applyNumberFormat="1" applyFont="1" applyFill="1" applyAlignment="1">
      <alignment vertical="center"/>
    </xf>
    <xf numFmtId="2" fontId="249" fillId="0" borderId="0" xfId="0" applyNumberFormat="1" applyFont="1" applyFill="1" applyBorder="1" applyAlignment="1">
      <alignment vertical="center"/>
    </xf>
    <xf numFmtId="0" fontId="253" fillId="0" borderId="0" xfId="0" applyNumberFormat="1" applyFont="1" applyFill="1" applyAlignment="1">
      <alignment horizontal="center"/>
    </xf>
    <xf numFmtId="2" fontId="253" fillId="0" borderId="0" xfId="0" applyNumberFormat="1" applyFont="1" applyFill="1"/>
    <xf numFmtId="166" fontId="253" fillId="0" borderId="0" xfId="0" applyNumberFormat="1" applyFont="1" applyFill="1" applyAlignment="1">
      <alignment horizontal="center"/>
    </xf>
    <xf numFmtId="0" fontId="249" fillId="0" borderId="0" xfId="0" applyNumberFormat="1" applyFont="1" applyFill="1" applyAlignment="1">
      <alignment horizontal="left"/>
    </xf>
    <xf numFmtId="17" fontId="253" fillId="0" borderId="0" xfId="0" applyNumberFormat="1" applyFont="1" applyFill="1" applyAlignment="1">
      <alignment vertical="center"/>
    </xf>
    <xf numFmtId="0" fontId="253" fillId="0" borderId="0" xfId="0" applyNumberFormat="1" applyFont="1" applyFill="1" applyAlignment="1">
      <alignment horizontal="center" vertical="center"/>
    </xf>
    <xf numFmtId="166" fontId="253" fillId="0" borderId="0" xfId="0" applyNumberFormat="1" applyFont="1" applyFill="1" applyAlignment="1">
      <alignment horizontal="center" vertical="center"/>
    </xf>
    <xf numFmtId="22" fontId="253" fillId="0" borderId="0" xfId="0" applyNumberFormat="1" applyFont="1" applyFill="1"/>
    <xf numFmtId="0" fontId="249" fillId="0" borderId="0" xfId="0" applyNumberFormat="1" applyFont="1" applyFill="1" applyAlignment="1">
      <alignment horizontal="left" vertical="center"/>
    </xf>
    <xf numFmtId="166" fontId="253" fillId="0" borderId="0" xfId="34150" applyNumberFormat="1" applyFont="1" applyBorder="1" applyAlignment="1">
      <alignment horizontal="center"/>
    </xf>
    <xf numFmtId="0" fontId="253" fillId="0" borderId="0" xfId="34150" applyFont="1" applyFill="1" applyBorder="1"/>
    <xf numFmtId="0" fontId="249" fillId="0" borderId="0" xfId="34150" applyFont="1" applyFill="1" applyBorder="1" applyAlignment="1">
      <alignment horizontal="left"/>
    </xf>
    <xf numFmtId="0" fontId="249" fillId="0" borderId="0" xfId="34150" applyFont="1" applyBorder="1" applyAlignment="1">
      <alignment horizontal="left"/>
    </xf>
    <xf numFmtId="212" fontId="253" fillId="0" borderId="0" xfId="34150" applyNumberFormat="1" applyFont="1" applyBorder="1" applyAlignment="1">
      <alignment horizontal="center"/>
    </xf>
    <xf numFmtId="212" fontId="253" fillId="0" borderId="0" xfId="34150" applyNumberFormat="1" applyFont="1" applyBorder="1"/>
    <xf numFmtId="2" fontId="253" fillId="0" borderId="0" xfId="0" applyNumberFormat="1" applyFont="1" applyFill="1" applyAlignment="1">
      <alignment vertical="center"/>
    </xf>
    <xf numFmtId="4" fontId="228" fillId="0" borderId="0" xfId="0" applyNumberFormat="1" applyFont="1" applyFill="1" applyAlignment="1">
      <alignment vertical="center"/>
    </xf>
    <xf numFmtId="0" fontId="16" fillId="87" borderId="0" xfId="0" applyFont="1" applyFill="1" applyBorder="1"/>
    <xf numFmtId="0" fontId="40" fillId="87" borderId="0" xfId="0" applyFont="1" applyFill="1" applyBorder="1"/>
    <xf numFmtId="0" fontId="130" fillId="87" borderId="0" xfId="0" applyFont="1" applyFill="1" applyBorder="1" applyAlignment="1">
      <alignment horizontal="center"/>
    </xf>
    <xf numFmtId="0" fontId="252" fillId="0" borderId="0" xfId="0" applyNumberFormat="1" applyFont="1" applyFill="1" applyBorder="1" applyAlignment="1">
      <alignment vertical="center"/>
    </xf>
    <xf numFmtId="180" fontId="249" fillId="0" borderId="0" xfId="0" applyNumberFormat="1" applyFont="1" applyFill="1" applyBorder="1" applyAlignment="1">
      <alignment vertical="center"/>
    </xf>
    <xf numFmtId="180" fontId="252" fillId="0" borderId="0" xfId="0" applyNumberFormat="1" applyFont="1" applyFill="1" applyBorder="1" applyAlignment="1">
      <alignment vertical="center"/>
    </xf>
    <xf numFmtId="180" fontId="249" fillId="0" borderId="0" xfId="0" applyNumberFormat="1" applyFont="1" applyFill="1" applyAlignment="1">
      <alignment vertical="center"/>
    </xf>
    <xf numFmtId="0" fontId="1" fillId="0" borderId="1" xfId="0" applyNumberFormat="1" applyFont="1" applyFill="1" applyBorder="1"/>
    <xf numFmtId="0" fontId="1" fillId="0" borderId="0" xfId="0" applyNumberFormat="1" applyFont="1" applyFill="1"/>
    <xf numFmtId="0" fontId="310" fillId="0" borderId="0" xfId="0" applyNumberFormat="1" applyFont="1" applyFill="1"/>
    <xf numFmtId="0" fontId="1" fillId="0" borderId="0" xfId="0" applyNumberFormat="1" applyFont="1" applyFill="1" applyBorder="1" applyAlignment="1">
      <alignment horizontal="right"/>
    </xf>
    <xf numFmtId="0" fontId="1" fillId="0" borderId="0" xfId="0" applyNumberFormat="1" applyFont="1" applyFill="1" applyAlignment="1">
      <alignment vertical="center"/>
    </xf>
    <xf numFmtId="0" fontId="1" fillId="0" borderId="0" xfId="0" applyNumberFormat="1" applyFont="1" applyFill="1" applyBorder="1" applyAlignment="1">
      <alignment horizontal="right" wrapText="1"/>
    </xf>
    <xf numFmtId="0" fontId="1" fillId="0" borderId="0" xfId="0" applyNumberFormat="1" applyFont="1" applyFill="1" applyAlignment="1">
      <alignment horizontal="left" vertical="center"/>
    </xf>
    <xf numFmtId="0" fontId="323" fillId="0" borderId="0" xfId="0" applyNumberFormat="1" applyFont="1" applyFill="1" applyBorder="1" applyAlignment="1">
      <alignment horizontal="center"/>
    </xf>
    <xf numFmtId="0" fontId="323" fillId="0" borderId="0" xfId="0" applyNumberFormat="1" applyFont="1" applyFill="1" applyBorder="1"/>
    <xf numFmtId="0" fontId="324" fillId="0" borderId="0" xfId="0" applyNumberFormat="1" applyFont="1" applyFill="1" applyBorder="1" applyAlignment="1">
      <alignment horizontal="center"/>
    </xf>
    <xf numFmtId="0" fontId="324" fillId="0" borderId="0" xfId="0" applyNumberFormat="1" applyFont="1" applyFill="1" applyBorder="1"/>
    <xf numFmtId="0" fontId="1" fillId="0" borderId="0" xfId="0" applyNumberFormat="1" applyFont="1" applyFill="1" applyBorder="1"/>
    <xf numFmtId="0" fontId="1" fillId="0" borderId="0" xfId="0" applyNumberFormat="1" applyFont="1" applyBorder="1" applyAlignment="1">
      <alignment wrapText="1"/>
    </xf>
    <xf numFmtId="0" fontId="1" fillId="0" borderId="0" xfId="0" applyNumberFormat="1" applyFont="1" applyAlignment="1">
      <alignment wrapText="1"/>
    </xf>
    <xf numFmtId="2" fontId="216" fillId="2" borderId="78" xfId="0" applyNumberFormat="1" applyFont="1" applyFill="1" applyBorder="1" applyAlignment="1">
      <alignment horizontal="center" vertical="center"/>
    </xf>
    <xf numFmtId="2" fontId="294" fillId="2" borderId="78" xfId="0" applyNumberFormat="1" applyFont="1" applyFill="1" applyBorder="1" applyAlignment="1">
      <alignment horizontal="center" vertical="center" wrapText="1"/>
    </xf>
    <xf numFmtId="0" fontId="325" fillId="0" borderId="0" xfId="0" applyNumberFormat="1" applyFont="1" applyFill="1" applyAlignment="1">
      <alignment horizontal="centerContinuous"/>
    </xf>
    <xf numFmtId="0" fontId="175" fillId="0" borderId="0" xfId="0" applyNumberFormat="1" applyFont="1" applyFill="1"/>
    <xf numFmtId="0" fontId="326" fillId="0" borderId="0" xfId="0" applyNumberFormat="1" applyFont="1" applyFill="1" applyBorder="1" applyAlignment="1">
      <alignment horizontal="right"/>
    </xf>
    <xf numFmtId="0" fontId="175" fillId="0" borderId="0" xfId="0" applyNumberFormat="1" applyFont="1" applyFill="1" applyAlignment="1">
      <alignment vertical="center"/>
    </xf>
    <xf numFmtId="0" fontId="175" fillId="0" borderId="0" xfId="0" applyNumberFormat="1" applyFont="1" applyFill="1" applyBorder="1" applyAlignment="1">
      <alignment vertical="center"/>
    </xf>
    <xf numFmtId="0" fontId="127" fillId="0" borderId="64" xfId="0" applyFont="1" applyBorder="1"/>
    <xf numFmtId="179" fontId="317" fillId="0" borderId="215" xfId="34167" applyNumberFormat="1" applyFont="1" applyBorder="1"/>
    <xf numFmtId="179" fontId="285" fillId="93" borderId="215" xfId="34167" applyNumberFormat="1" applyFont="1" applyFill="1" applyBorder="1"/>
    <xf numFmtId="179" fontId="317" fillId="0" borderId="215" xfId="34170" applyNumberFormat="1" applyFont="1" applyBorder="1"/>
    <xf numFmtId="179" fontId="285" fillId="93" borderId="215" xfId="34170" applyNumberFormat="1" applyFont="1" applyFill="1" applyBorder="1"/>
    <xf numFmtId="179" fontId="220" fillId="2" borderId="0" xfId="0" applyNumberFormat="1" applyFont="1" applyFill="1"/>
    <xf numFmtId="180" fontId="249" fillId="0" borderId="0" xfId="0" applyNumberFormat="1" applyFont="1" applyFill="1"/>
    <xf numFmtId="0" fontId="249" fillId="0" borderId="0" xfId="0" applyNumberFormat="1" applyFont="1" applyFill="1" applyBorder="1" applyAlignment="1">
      <alignment horizontal="center"/>
    </xf>
    <xf numFmtId="0" fontId="252" fillId="0" borderId="0" xfId="0" applyNumberFormat="1" applyFont="1" applyFill="1" applyBorder="1" applyAlignment="1">
      <alignment horizontal="center"/>
    </xf>
    <xf numFmtId="180" fontId="249" fillId="0" borderId="0" xfId="0" applyNumberFormat="1" applyFont="1" applyFill="1" applyBorder="1"/>
    <xf numFmtId="179" fontId="249" fillId="0" borderId="0" xfId="0" applyNumberFormat="1" applyFont="1" applyFill="1" applyAlignment="1">
      <alignment vertical="center"/>
    </xf>
    <xf numFmtId="0" fontId="249" fillId="0" borderId="0" xfId="0" applyNumberFormat="1" applyFont="1" applyFill="1" applyBorder="1" applyAlignment="1">
      <alignment horizontal="center" vertical="center"/>
    </xf>
    <xf numFmtId="4" fontId="249" fillId="0" borderId="0" xfId="0" applyNumberFormat="1" applyFont="1" applyFill="1" applyBorder="1" applyAlignment="1">
      <alignment vertical="center"/>
    </xf>
    <xf numFmtId="180" fontId="252" fillId="0" borderId="0" xfId="0" applyNumberFormat="1" applyFont="1" applyFill="1" applyAlignment="1">
      <alignment vertical="center"/>
    </xf>
    <xf numFmtId="208" fontId="226" fillId="0" borderId="215" xfId="34171" applyNumberFormat="1" applyFont="1" applyBorder="1"/>
    <xf numFmtId="208" fontId="225" fillId="93" borderId="215" xfId="34171" applyNumberFormat="1" applyFont="1" applyFill="1" applyBorder="1"/>
    <xf numFmtId="208" fontId="226" fillId="0" borderId="215" xfId="34174" applyNumberFormat="1" applyFont="1" applyBorder="1"/>
    <xf numFmtId="208" fontId="225" fillId="93" borderId="215" xfId="34174" applyNumberFormat="1" applyFont="1" applyFill="1" applyBorder="1"/>
    <xf numFmtId="179" fontId="292" fillId="91" borderId="101" xfId="0" applyNumberFormat="1" applyFont="1" applyFill="1" applyBorder="1"/>
    <xf numFmtId="166" fontId="16" fillId="0" borderId="33" xfId="0" applyNumberFormat="1" applyFont="1" applyFill="1" applyBorder="1" applyAlignment="1">
      <alignment horizontal="right"/>
    </xf>
    <xf numFmtId="0" fontId="17" fillId="0" borderId="0" xfId="0" applyFont="1" applyAlignment="1">
      <alignment horizontal="center" vertical="center"/>
    </xf>
    <xf numFmtId="0" fontId="38" fillId="2" borderId="0" xfId="0" quotePrefix="1" applyNumberFormat="1" applyFont="1" applyFill="1" applyBorder="1" applyAlignment="1">
      <alignment horizontal="justify" vertical="top" wrapText="1"/>
    </xf>
    <xf numFmtId="0" fontId="36" fillId="0" borderId="0" xfId="0" applyFont="1" applyFill="1" applyBorder="1" applyAlignment="1">
      <alignment horizontal="justify" vertical="justify"/>
    </xf>
    <xf numFmtId="0" fontId="38" fillId="2" borderId="0" xfId="0" applyFont="1" applyFill="1" applyBorder="1" applyAlignment="1">
      <alignment horizontal="justify" vertical="center"/>
    </xf>
    <xf numFmtId="0" fontId="33" fillId="2" borderId="0" xfId="0" applyFont="1" applyFill="1" applyBorder="1" applyAlignment="1">
      <alignment horizontal="center" vertical="center"/>
    </xf>
    <xf numFmtId="17" fontId="34" fillId="2" borderId="0" xfId="0" applyNumberFormat="1" applyFont="1" applyFill="1" applyBorder="1" applyAlignment="1">
      <alignment horizontal="center" vertical="center"/>
    </xf>
    <xf numFmtId="0" fontId="34" fillId="2" borderId="0" xfId="0" applyNumberFormat="1" applyFont="1" applyFill="1" applyBorder="1" applyAlignment="1">
      <alignment horizontal="center" vertical="center"/>
    </xf>
    <xf numFmtId="0" fontId="35" fillId="2" borderId="0" xfId="0" applyFont="1" applyFill="1" applyBorder="1" applyAlignment="1">
      <alignment horizontal="center"/>
    </xf>
    <xf numFmtId="0" fontId="37" fillId="2" borderId="0" xfId="0" applyFont="1" applyFill="1" applyBorder="1" applyAlignment="1">
      <alignment horizontal="center" vertical="center"/>
    </xf>
    <xf numFmtId="0" fontId="19" fillId="2" borderId="0" xfId="0" applyNumberFormat="1" applyFont="1" applyFill="1" applyBorder="1" applyAlignment="1">
      <alignment horizontal="left"/>
    </xf>
    <xf numFmtId="0" fontId="229" fillId="0" borderId="109" xfId="0" applyNumberFormat="1" applyFont="1" applyFill="1" applyBorder="1" applyAlignment="1">
      <alignment horizontal="center" vertical="center"/>
    </xf>
    <xf numFmtId="0" fontId="229" fillId="0" borderId="109" xfId="0" applyNumberFormat="1" applyFont="1" applyFill="1" applyBorder="1" applyAlignment="1">
      <alignment horizontal="center" vertical="center" wrapText="1"/>
    </xf>
    <xf numFmtId="0" fontId="18" fillId="2" borderId="0" xfId="0" applyNumberFormat="1" applyFont="1" applyFill="1" applyAlignment="1">
      <alignment horizontal="left"/>
    </xf>
    <xf numFmtId="0" fontId="19" fillId="2" borderId="0" xfId="0" quotePrefix="1" applyNumberFormat="1" applyFont="1" applyFill="1" applyBorder="1" applyAlignment="1">
      <alignment horizontal="center" vertical="center" wrapText="1"/>
    </xf>
    <xf numFmtId="0" fontId="119" fillId="29" borderId="6" xfId="0" applyNumberFormat="1" applyFont="1" applyFill="1" applyBorder="1" applyAlignment="1">
      <alignment horizontal="center" vertical="center" wrapText="1"/>
    </xf>
    <xf numFmtId="0" fontId="119" fillId="29" borderId="8" xfId="0" applyNumberFormat="1" applyFont="1" applyFill="1" applyBorder="1" applyAlignment="1">
      <alignment horizontal="center" vertical="center" wrapText="1"/>
    </xf>
    <xf numFmtId="17" fontId="119" fillId="29" borderId="35" xfId="0" applyNumberFormat="1" applyFont="1" applyFill="1" applyBorder="1" applyAlignment="1">
      <alignment horizontal="center" vertical="center" wrapText="1"/>
    </xf>
    <xf numFmtId="17" fontId="119" fillId="29" borderId="34" xfId="0" applyNumberFormat="1" applyFont="1" applyFill="1" applyBorder="1" applyAlignment="1">
      <alignment horizontal="center" vertical="center" wrapText="1"/>
    </xf>
    <xf numFmtId="17" fontId="111" fillId="2" borderId="0" xfId="0" applyNumberFormat="1" applyFont="1" applyFill="1" applyBorder="1" applyAlignment="1">
      <alignment horizontal="center"/>
    </xf>
    <xf numFmtId="0" fontId="111" fillId="2" borderId="0" xfId="0" applyNumberFormat="1" applyFont="1" applyFill="1" applyBorder="1" applyAlignment="1">
      <alignment horizontal="center"/>
    </xf>
    <xf numFmtId="0" fontId="278" fillId="2" borderId="0" xfId="0" applyNumberFormat="1" applyFont="1" applyFill="1" applyAlignment="1">
      <alignment horizontal="left"/>
    </xf>
    <xf numFmtId="17" fontId="268" fillId="29" borderId="8" xfId="0" applyNumberFormat="1" applyFont="1" applyFill="1" applyBorder="1" applyAlignment="1">
      <alignment horizontal="center" vertical="center"/>
    </xf>
    <xf numFmtId="17" fontId="268" fillId="29" borderId="7" xfId="0" applyNumberFormat="1" applyFont="1" applyFill="1" applyBorder="1" applyAlignment="1">
      <alignment horizontal="center" vertical="center"/>
    </xf>
    <xf numFmtId="17" fontId="268" fillId="29" borderId="114" xfId="0" applyNumberFormat="1" applyFont="1" applyFill="1" applyBorder="1" applyAlignment="1">
      <alignment horizontal="center" vertical="center"/>
    </xf>
    <xf numFmtId="17" fontId="268" fillId="29" borderId="115" xfId="0" applyNumberFormat="1" applyFont="1" applyFill="1" applyBorder="1" applyAlignment="1">
      <alignment horizontal="center" vertical="center"/>
    </xf>
    <xf numFmtId="0" fontId="268" fillId="29" borderId="114" xfId="0" applyNumberFormat="1" applyFont="1" applyFill="1" applyBorder="1" applyAlignment="1">
      <alignment horizontal="center" vertical="center"/>
    </xf>
    <xf numFmtId="0" fontId="268" fillId="29" borderId="7" xfId="0" applyNumberFormat="1" applyFont="1" applyFill="1" applyBorder="1" applyAlignment="1">
      <alignment horizontal="center" vertical="center"/>
    </xf>
    <xf numFmtId="0" fontId="268" fillId="29" borderId="115" xfId="0" applyNumberFormat="1" applyFont="1" applyFill="1" applyBorder="1" applyAlignment="1">
      <alignment horizontal="center" vertical="center"/>
    </xf>
    <xf numFmtId="0" fontId="276" fillId="2" borderId="0" xfId="0" quotePrefix="1" applyNumberFormat="1" applyFont="1" applyFill="1" applyBorder="1" applyAlignment="1">
      <alignment horizontal="left" vertical="top" wrapText="1"/>
    </xf>
    <xf numFmtId="0" fontId="58" fillId="2" borderId="0" xfId="0" applyNumberFormat="1" applyFont="1" applyFill="1" applyBorder="1" applyAlignment="1">
      <alignment horizontal="center"/>
    </xf>
    <xf numFmtId="17" fontId="111" fillId="2" borderId="0" xfId="0" applyNumberFormat="1" applyFont="1" applyFill="1" applyBorder="1" applyAlignment="1">
      <alignment horizontal="center" vertical="center"/>
    </xf>
    <xf numFmtId="0" fontId="111" fillId="2" borderId="0" xfId="0" applyNumberFormat="1" applyFont="1" applyFill="1" applyBorder="1" applyAlignment="1">
      <alignment horizontal="center" vertical="center"/>
    </xf>
    <xf numFmtId="0" fontId="12" fillId="88" borderId="0" xfId="0" applyFont="1" applyFill="1" applyBorder="1" applyAlignment="1">
      <alignment horizontal="left" vertical="center"/>
    </xf>
    <xf numFmtId="0" fontId="119" fillId="2" borderId="0" xfId="0" applyNumberFormat="1" applyFont="1" applyFill="1" applyBorder="1" applyAlignment="1">
      <alignment horizontal="center"/>
    </xf>
    <xf numFmtId="17" fontId="280" fillId="29" borderId="8" xfId="0" applyNumberFormat="1" applyFont="1" applyFill="1" applyBorder="1" applyAlignment="1">
      <alignment horizontal="center" vertical="center"/>
    </xf>
    <xf numFmtId="17" fontId="280" fillId="29" borderId="7" xfId="0" applyNumberFormat="1" applyFont="1" applyFill="1" applyBorder="1" applyAlignment="1">
      <alignment horizontal="center" vertical="center"/>
    </xf>
    <xf numFmtId="0" fontId="279" fillId="2" borderId="0" xfId="0" quotePrefix="1" applyNumberFormat="1" applyFont="1" applyFill="1" applyBorder="1" applyAlignment="1">
      <alignment horizontal="left" vertical="top" wrapText="1"/>
    </xf>
    <xf numFmtId="17" fontId="280" fillId="29" borderId="114" xfId="0" applyNumberFormat="1" applyFont="1" applyFill="1" applyBorder="1" applyAlignment="1">
      <alignment horizontal="center" vertical="center"/>
    </xf>
    <xf numFmtId="17" fontId="280" fillId="29" borderId="115" xfId="0" applyNumberFormat="1" applyFont="1" applyFill="1" applyBorder="1" applyAlignment="1">
      <alignment horizontal="center" vertical="center"/>
    </xf>
    <xf numFmtId="0" fontId="280" fillId="29" borderId="114" xfId="0" applyNumberFormat="1" applyFont="1" applyFill="1" applyBorder="1" applyAlignment="1">
      <alignment horizontal="center" vertical="center"/>
    </xf>
    <xf numFmtId="0" fontId="280" fillId="29" borderId="7" xfId="0" applyNumberFormat="1" applyFont="1" applyFill="1" applyBorder="1" applyAlignment="1">
      <alignment horizontal="center" vertical="center"/>
    </xf>
    <xf numFmtId="0" fontId="280" fillId="29" borderId="42" xfId="0" applyNumberFormat="1" applyFont="1" applyFill="1" applyBorder="1" applyAlignment="1">
      <alignment horizontal="center" vertical="center"/>
    </xf>
    <xf numFmtId="0" fontId="298" fillId="2" borderId="0" xfId="0" applyNumberFormat="1" applyFont="1" applyFill="1" applyAlignment="1">
      <alignment horizontal="left" vertical="center" wrapText="1"/>
    </xf>
    <xf numFmtId="0" fontId="268" fillId="29" borderId="42" xfId="0" applyNumberFormat="1" applyFont="1" applyFill="1" applyBorder="1" applyAlignment="1">
      <alignment horizontal="center" vertical="center"/>
    </xf>
    <xf numFmtId="0" fontId="51" fillId="2" borderId="0" xfId="0" quotePrefix="1" applyNumberFormat="1" applyFont="1" applyFill="1" applyBorder="1" applyAlignment="1">
      <alignment horizontal="left" vertical="top" wrapText="1"/>
    </xf>
    <xf numFmtId="0" fontId="14" fillId="2" borderId="0" xfId="0" applyNumberFormat="1" applyFont="1" applyFill="1" applyAlignment="1">
      <alignment horizontal="left" wrapText="1"/>
    </xf>
    <xf numFmtId="0" fontId="256" fillId="2" borderId="0" xfId="0" applyNumberFormat="1" applyFont="1" applyFill="1" applyBorder="1" applyAlignment="1">
      <alignment horizontal="center" vertical="center"/>
    </xf>
    <xf numFmtId="17" fontId="256" fillId="2" borderId="0" xfId="0" applyNumberFormat="1" applyFont="1" applyFill="1" applyBorder="1" applyAlignment="1">
      <alignment horizontal="center" vertical="center"/>
    </xf>
    <xf numFmtId="0" fontId="278" fillId="0" borderId="0" xfId="0" applyNumberFormat="1" applyFont="1" applyFill="1" applyAlignment="1">
      <alignment horizontal="left"/>
    </xf>
    <xf numFmtId="0" fontId="36" fillId="2" borderId="0" xfId="0" quotePrefix="1" applyNumberFormat="1" applyFont="1" applyFill="1" applyBorder="1" applyAlignment="1">
      <alignment horizontal="left" vertical="top" wrapText="1"/>
    </xf>
    <xf numFmtId="2" fontId="265" fillId="29" borderId="108" xfId="0" quotePrefix="1" applyNumberFormat="1" applyFont="1" applyFill="1" applyBorder="1" applyAlignment="1">
      <alignment horizontal="center" vertical="center" wrapText="1"/>
    </xf>
    <xf numFmtId="2" fontId="265" fillId="29" borderId="130" xfId="0" quotePrefix="1" applyNumberFormat="1" applyFont="1" applyFill="1" applyBorder="1" applyAlignment="1">
      <alignment horizontal="center" vertical="center" wrapText="1"/>
    </xf>
    <xf numFmtId="2" fontId="265" fillId="29" borderId="108" xfId="0" applyNumberFormat="1" applyFont="1" applyFill="1" applyBorder="1" applyAlignment="1">
      <alignment horizontal="center" vertical="center" wrapText="1"/>
    </xf>
    <xf numFmtId="2" fontId="265" fillId="29" borderId="130" xfId="0" applyNumberFormat="1" applyFont="1" applyFill="1" applyBorder="1" applyAlignment="1">
      <alignment horizontal="center" vertical="center" wrapText="1"/>
    </xf>
    <xf numFmtId="0" fontId="12" fillId="29" borderId="131" xfId="0" quotePrefix="1" applyNumberFormat="1" applyFont="1" applyFill="1" applyBorder="1" applyAlignment="1">
      <alignment horizontal="center" vertical="center" wrapText="1"/>
    </xf>
    <xf numFmtId="0" fontId="12" fillId="29" borderId="132" xfId="0" quotePrefix="1" applyNumberFormat="1" applyFont="1" applyFill="1" applyBorder="1" applyAlignment="1">
      <alignment horizontal="center" vertical="center" wrapText="1"/>
    </xf>
    <xf numFmtId="0" fontId="14" fillId="2" borderId="168" xfId="0" applyNumberFormat="1" applyFont="1" applyFill="1" applyBorder="1" applyAlignment="1">
      <alignment horizontal="left" vertical="top" wrapText="1"/>
    </xf>
    <xf numFmtId="0" fontId="278" fillId="2" borderId="0" xfId="0" applyNumberFormat="1" applyFont="1" applyFill="1" applyAlignment="1">
      <alignment horizontal="left" vertical="center" wrapText="1"/>
    </xf>
    <xf numFmtId="0" fontId="265" fillId="37" borderId="54" xfId="0" applyFont="1" applyFill="1" applyBorder="1" applyAlignment="1">
      <alignment horizontal="left" vertical="center"/>
    </xf>
    <xf numFmtId="0" fontId="265" fillId="37" borderId="55" xfId="0" applyFont="1" applyFill="1" applyBorder="1" applyAlignment="1">
      <alignment horizontal="left" vertical="center"/>
    </xf>
    <xf numFmtId="0" fontId="119" fillId="29" borderId="51" xfId="0" applyNumberFormat="1" applyFont="1" applyFill="1" applyBorder="1" applyAlignment="1">
      <alignment horizontal="center"/>
    </xf>
    <xf numFmtId="0" fontId="119" fillId="29" borderId="52" xfId="0" applyNumberFormat="1" applyFont="1" applyFill="1" applyBorder="1" applyAlignment="1">
      <alignment horizontal="center"/>
    </xf>
    <xf numFmtId="0" fontId="119" fillId="29" borderId="53" xfId="0" applyNumberFormat="1" applyFont="1" applyFill="1" applyBorder="1" applyAlignment="1">
      <alignment horizontal="center"/>
    </xf>
    <xf numFmtId="0" fontId="27" fillId="2" borderId="0" xfId="0" applyNumberFormat="1" applyFont="1" applyFill="1" applyBorder="1" applyAlignment="1">
      <alignment horizontal="left" wrapText="1"/>
    </xf>
    <xf numFmtId="0" fontId="27" fillId="2" borderId="0" xfId="0" applyNumberFormat="1" applyFont="1" applyFill="1" applyBorder="1" applyAlignment="1">
      <alignment horizontal="left" vertical="center" wrapText="1"/>
    </xf>
    <xf numFmtId="0" fontId="27" fillId="2" borderId="0" xfId="0" applyNumberFormat="1" applyFont="1" applyFill="1" applyAlignment="1">
      <alignment horizontal="left" vertical="top" wrapText="1"/>
    </xf>
    <xf numFmtId="0" fontId="27" fillId="2" borderId="0" xfId="0" quotePrefix="1" applyNumberFormat="1" applyFont="1" applyFill="1" applyAlignment="1">
      <alignment horizontal="left" vertical="center" wrapText="1"/>
    </xf>
    <xf numFmtId="0" fontId="113" fillId="29" borderId="114" xfId="0" applyNumberFormat="1" applyFont="1" applyFill="1" applyBorder="1" applyAlignment="1">
      <alignment horizontal="center" vertical="center"/>
    </xf>
    <xf numFmtId="0" fontId="113" fillId="29" borderId="7" xfId="0" applyNumberFormat="1" applyFont="1" applyFill="1" applyBorder="1" applyAlignment="1">
      <alignment horizontal="center" vertical="center"/>
    </xf>
    <xf numFmtId="0" fontId="276" fillId="2" borderId="0" xfId="0" quotePrefix="1" applyNumberFormat="1" applyFont="1" applyFill="1" applyBorder="1" applyAlignment="1">
      <alignment horizontal="left" vertical="top"/>
    </xf>
    <xf numFmtId="0" fontId="233" fillId="2" borderId="0" xfId="0" applyNumberFormat="1" applyFont="1" applyFill="1" applyAlignment="1">
      <alignment horizontal="left" vertical="center"/>
    </xf>
    <xf numFmtId="17" fontId="113" fillId="29" borderId="8" xfId="0" applyNumberFormat="1" applyFont="1" applyFill="1" applyBorder="1" applyAlignment="1">
      <alignment horizontal="center" vertical="center"/>
    </xf>
    <xf numFmtId="17" fontId="113" fillId="29" borderId="7" xfId="0" applyNumberFormat="1" applyFont="1" applyFill="1" applyBorder="1" applyAlignment="1">
      <alignment horizontal="center" vertical="center"/>
    </xf>
    <xf numFmtId="167" fontId="225" fillId="29" borderId="127" xfId="2" applyNumberFormat="1" applyFont="1" applyFill="1" applyBorder="1" applyAlignment="1">
      <alignment horizontal="center" vertical="center" wrapText="1"/>
    </xf>
    <xf numFmtId="167" fontId="225" fillId="29" borderId="128" xfId="2" applyNumberFormat="1" applyFont="1" applyFill="1" applyBorder="1" applyAlignment="1">
      <alignment horizontal="center" vertical="center"/>
    </xf>
    <xf numFmtId="167" fontId="225" fillId="29" borderId="125" xfId="2" applyNumberFormat="1" applyFont="1" applyFill="1" applyBorder="1" applyAlignment="1">
      <alignment horizontal="center" vertical="center"/>
    </xf>
    <xf numFmtId="17" fontId="113" fillId="29" borderId="41" xfId="0" applyNumberFormat="1" applyFont="1" applyFill="1" applyBorder="1" applyAlignment="1">
      <alignment horizontal="center" vertical="center"/>
    </xf>
    <xf numFmtId="17" fontId="113" fillId="29" borderId="115" xfId="0" applyNumberFormat="1" applyFont="1" applyFill="1" applyBorder="1" applyAlignment="1">
      <alignment horizontal="center" vertical="center"/>
    </xf>
    <xf numFmtId="0" fontId="36" fillId="2" borderId="0" xfId="0" quotePrefix="1" applyNumberFormat="1" applyFont="1" applyFill="1" applyBorder="1" applyAlignment="1">
      <alignment horizontal="left" vertical="center" wrapText="1"/>
    </xf>
    <xf numFmtId="0" fontId="111" fillId="29" borderId="51" xfId="0" applyNumberFormat="1" applyFont="1" applyFill="1" applyBorder="1" applyAlignment="1">
      <alignment horizontal="center" vertical="center" wrapText="1"/>
    </xf>
    <xf numFmtId="0" fontId="111" fillId="29" borderId="52" xfId="0" applyNumberFormat="1" applyFont="1" applyFill="1" applyBorder="1" applyAlignment="1">
      <alignment horizontal="center" vertical="center"/>
    </xf>
    <xf numFmtId="0" fontId="111" fillId="29" borderId="53" xfId="0" applyNumberFormat="1" applyFont="1" applyFill="1" applyBorder="1" applyAlignment="1">
      <alignment horizontal="center" vertical="center"/>
    </xf>
    <xf numFmtId="0" fontId="53" fillId="2" borderId="0" xfId="0" applyNumberFormat="1" applyFont="1" applyFill="1" applyBorder="1" applyAlignment="1">
      <alignment horizontal="center" vertical="center"/>
    </xf>
    <xf numFmtId="0" fontId="278" fillId="0" borderId="0" xfId="0" applyNumberFormat="1" applyFont="1" applyFill="1" applyAlignment="1">
      <alignment horizontal="left" vertical="center" wrapText="1"/>
    </xf>
    <xf numFmtId="0" fontId="111" fillId="29" borderId="146" xfId="0" applyFont="1" applyFill="1" applyBorder="1" applyAlignment="1">
      <alignment horizontal="center" vertical="center"/>
    </xf>
    <xf numFmtId="0" fontId="111" fillId="29" borderId="0" xfId="0" applyFont="1" applyFill="1" applyBorder="1" applyAlignment="1">
      <alignment horizontal="center" vertical="center"/>
    </xf>
    <xf numFmtId="0" fontId="111" fillId="29" borderId="49" xfId="0" applyFont="1" applyFill="1" applyBorder="1" applyAlignment="1">
      <alignment horizontal="center" vertical="center"/>
    </xf>
    <xf numFmtId="0" fontId="111" fillId="37" borderId="0" xfId="0" applyFont="1" applyFill="1" applyBorder="1" applyAlignment="1">
      <alignment horizontal="center" vertical="center"/>
    </xf>
    <xf numFmtId="0" fontId="111" fillId="37" borderId="49" xfId="0" applyFont="1" applyFill="1" applyBorder="1" applyAlignment="1">
      <alignment horizontal="center" vertical="center"/>
    </xf>
    <xf numFmtId="0" fontId="112" fillId="2" borderId="0" xfId="0" applyFont="1" applyFill="1" applyBorder="1" applyAlignment="1">
      <alignment horizontal="center" vertical="center" wrapText="1"/>
    </xf>
    <xf numFmtId="0" fontId="18" fillId="2" borderId="0" xfId="0" applyNumberFormat="1" applyFont="1" applyFill="1" applyAlignment="1">
      <alignment horizontal="center"/>
    </xf>
    <xf numFmtId="0" fontId="111" fillId="29" borderId="71" xfId="0" applyFont="1" applyFill="1" applyBorder="1" applyAlignment="1">
      <alignment horizontal="center" vertical="center" wrapText="1"/>
    </xf>
    <xf numFmtId="0" fontId="111" fillId="29" borderId="72" xfId="0" applyFont="1" applyFill="1" applyBorder="1" applyAlignment="1">
      <alignment horizontal="center" vertical="center" wrapText="1"/>
    </xf>
    <xf numFmtId="0" fontId="233" fillId="2" borderId="0" xfId="0" applyNumberFormat="1" applyFont="1" applyFill="1" applyAlignment="1">
      <alignment horizontal="left"/>
    </xf>
    <xf numFmtId="0" fontId="308" fillId="0" borderId="169" xfId="0" applyNumberFormat="1" applyFont="1" applyFill="1" applyBorder="1" applyAlignment="1">
      <alignment horizontal="left" vertical="center" wrapText="1"/>
    </xf>
    <xf numFmtId="0" fontId="18" fillId="2" borderId="0" xfId="0" applyNumberFormat="1" applyFont="1" applyFill="1" applyBorder="1" applyAlignment="1">
      <alignment horizontal="center"/>
    </xf>
    <xf numFmtId="0" fontId="112" fillId="29" borderId="71" xfId="0" applyFont="1" applyFill="1" applyBorder="1" applyAlignment="1">
      <alignment horizontal="center" vertical="center" wrapText="1"/>
    </xf>
    <xf numFmtId="0" fontId="112" fillId="29" borderId="72" xfId="0" applyFont="1" applyFill="1" applyBorder="1" applyAlignment="1">
      <alignment horizontal="center" vertical="center" wrapText="1"/>
    </xf>
    <xf numFmtId="0" fontId="47" fillId="2" borderId="0" xfId="0" applyFont="1" applyFill="1" applyBorder="1" applyAlignment="1">
      <alignment horizontal="center" vertical="center" wrapText="1"/>
    </xf>
    <xf numFmtId="0" fontId="20" fillId="2" borderId="0" xfId="0" quotePrefix="1" applyNumberFormat="1" applyFont="1" applyFill="1" applyBorder="1" applyAlignment="1">
      <alignment horizontal="left" wrapText="1"/>
    </xf>
    <xf numFmtId="0" fontId="20" fillId="2" borderId="0" xfId="0" applyNumberFormat="1" applyFont="1" applyFill="1" applyAlignment="1">
      <alignment horizontal="left" vertical="center" wrapText="1"/>
    </xf>
    <xf numFmtId="0" fontId="130" fillId="2" borderId="82" xfId="0" applyFont="1" applyFill="1" applyBorder="1" applyAlignment="1">
      <alignment horizontal="left" vertical="center"/>
    </xf>
    <xf numFmtId="0" fontId="130" fillId="2" borderId="145" xfId="0" applyFont="1" applyFill="1" applyBorder="1" applyAlignment="1">
      <alignment horizontal="left" vertical="center"/>
    </xf>
    <xf numFmtId="0" fontId="130" fillId="2" borderId="83" xfId="0" applyFont="1" applyFill="1" applyBorder="1" applyAlignment="1">
      <alignment horizontal="left" vertical="center"/>
    </xf>
    <xf numFmtId="0" fontId="135" fillId="2" borderId="0" xfId="0" applyNumberFormat="1" applyFont="1" applyFill="1" applyAlignment="1">
      <alignment horizontal="left" vertical="center" wrapText="1"/>
    </xf>
    <xf numFmtId="0" fontId="216" fillId="2" borderId="0" xfId="0" applyNumberFormat="1" applyFont="1" applyFill="1" applyBorder="1" applyAlignment="1">
      <alignment horizontal="left" wrapText="1"/>
    </xf>
    <xf numFmtId="0" fontId="216" fillId="2" borderId="0" xfId="0" applyNumberFormat="1" applyFont="1" applyFill="1" applyBorder="1" applyAlignment="1">
      <alignment horizontal="left" vertical="center"/>
    </xf>
    <xf numFmtId="0" fontId="246" fillId="2" borderId="0" xfId="0" quotePrefix="1" applyNumberFormat="1" applyFont="1" applyFill="1" applyBorder="1" applyAlignment="1">
      <alignment horizontal="left" vertical="center" wrapText="1"/>
    </xf>
    <xf numFmtId="0" fontId="222" fillId="2" borderId="0" xfId="0" quotePrefix="1" applyNumberFormat="1" applyFont="1" applyFill="1" applyBorder="1" applyAlignment="1">
      <alignment horizontal="center" vertical="center" wrapText="1"/>
    </xf>
    <xf numFmtId="0" fontId="222" fillId="2" borderId="0" xfId="0" quotePrefix="1" applyNumberFormat="1" applyFont="1" applyFill="1" applyBorder="1" applyAlignment="1">
      <alignment horizontal="center" vertical="center"/>
    </xf>
    <xf numFmtId="0" fontId="223" fillId="2" borderId="0" xfId="0" applyNumberFormat="1" applyFont="1" applyFill="1" applyBorder="1" applyAlignment="1">
      <alignment horizontal="center"/>
    </xf>
    <xf numFmtId="0" fontId="135" fillId="0" borderId="0" xfId="0" applyNumberFormat="1" applyFont="1" applyFill="1" applyAlignment="1">
      <alignment horizontal="left" vertical="center" wrapText="1"/>
    </xf>
    <xf numFmtId="0" fontId="218" fillId="86" borderId="101" xfId="33982" applyNumberFormat="1" applyFont="1" applyFill="1" applyBorder="1" applyAlignment="1">
      <alignment horizontal="center" vertical="center"/>
    </xf>
    <xf numFmtId="17" fontId="221" fillId="29" borderId="101" xfId="0" applyNumberFormat="1" applyFont="1" applyFill="1" applyBorder="1" applyAlignment="1">
      <alignment horizontal="center" vertical="center"/>
    </xf>
    <xf numFmtId="0" fontId="221" fillId="29" borderId="101" xfId="0" applyNumberFormat="1" applyFont="1" applyFill="1" applyBorder="1" applyAlignment="1">
      <alignment horizontal="center" vertical="center"/>
    </xf>
    <xf numFmtId="0" fontId="218" fillId="86" borderId="101" xfId="33982" applyFont="1" applyFill="1" applyBorder="1" applyAlignment="1">
      <alignment horizontal="center" vertical="center"/>
    </xf>
    <xf numFmtId="0" fontId="220" fillId="2" borderId="0" xfId="0" applyNumberFormat="1" applyFont="1" applyFill="1" applyAlignment="1">
      <alignment horizontal="left" wrapText="1"/>
    </xf>
    <xf numFmtId="0" fontId="218" fillId="86" borderId="147" xfId="33982" applyNumberFormat="1" applyFont="1" applyFill="1" applyBorder="1" applyAlignment="1">
      <alignment horizontal="center" vertical="center"/>
    </xf>
    <xf numFmtId="0" fontId="225" fillId="86" borderId="105" xfId="33983" applyNumberFormat="1" applyFont="1" applyFill="1" applyBorder="1" applyAlignment="1">
      <alignment horizontal="center" vertical="center"/>
    </xf>
    <xf numFmtId="0" fontId="225" fillId="86" borderId="153" xfId="33983" applyNumberFormat="1" applyFont="1" applyFill="1" applyBorder="1" applyAlignment="1">
      <alignment horizontal="center" vertical="center"/>
    </xf>
    <xf numFmtId="0" fontId="225" fillId="86" borderId="105" xfId="33983" applyNumberFormat="1" applyFont="1" applyFill="1" applyBorder="1" applyAlignment="1">
      <alignment horizontal="center"/>
    </xf>
    <xf numFmtId="179" fontId="232" fillId="2" borderId="0" xfId="34147" applyNumberFormat="1" applyFont="1" applyFill="1" applyBorder="1" applyAlignment="1">
      <alignment horizontal="center"/>
    </xf>
    <xf numFmtId="0" fontId="232" fillId="2" borderId="0" xfId="34147" applyNumberFormat="1" applyFont="1" applyFill="1" applyBorder="1" applyAlignment="1">
      <alignment horizontal="center" vertical="center"/>
    </xf>
    <xf numFmtId="0" fontId="269" fillId="86" borderId="105" xfId="33983" applyNumberFormat="1" applyFont="1" applyFill="1" applyBorder="1" applyAlignment="1">
      <alignment horizontal="center" vertical="center"/>
    </xf>
    <xf numFmtId="0" fontId="269" fillId="86" borderId="153" xfId="33983" applyNumberFormat="1" applyFont="1" applyFill="1" applyBorder="1" applyAlignment="1">
      <alignment horizontal="center" vertical="center"/>
    </xf>
    <xf numFmtId="0" fontId="269" fillId="86" borderId="105" xfId="33983" applyNumberFormat="1" applyFont="1" applyFill="1" applyBorder="1" applyAlignment="1">
      <alignment horizontal="center"/>
    </xf>
    <xf numFmtId="0" fontId="275" fillId="2" borderId="0" xfId="0" applyNumberFormat="1" applyFont="1" applyFill="1" applyAlignment="1">
      <alignment horizontal="left" wrapText="1"/>
    </xf>
    <xf numFmtId="0" fontId="271" fillId="29" borderId="171" xfId="34147" applyNumberFormat="1" applyFont="1" applyFill="1" applyBorder="1" applyAlignment="1">
      <alignment horizontal="center" vertical="center"/>
    </xf>
    <xf numFmtId="0" fontId="271" fillId="29" borderId="176" xfId="34147" applyNumberFormat="1" applyFont="1" applyFill="1" applyBorder="1" applyAlignment="1">
      <alignment horizontal="center" vertical="center"/>
    </xf>
    <xf numFmtId="0" fontId="271" fillId="29" borderId="178" xfId="34147" applyNumberFormat="1" applyFont="1" applyFill="1" applyBorder="1" applyAlignment="1">
      <alignment horizontal="center" vertical="center"/>
    </xf>
    <xf numFmtId="179" fontId="272" fillId="29" borderId="172" xfId="34147" applyNumberFormat="1" applyFont="1" applyFill="1" applyBorder="1" applyAlignment="1">
      <alignment horizontal="center"/>
    </xf>
    <xf numFmtId="179" fontId="272" fillId="29" borderId="173" xfId="34147" applyNumberFormat="1" applyFont="1" applyFill="1" applyBorder="1" applyAlignment="1">
      <alignment horizontal="center"/>
    </xf>
    <xf numFmtId="179" fontId="272" fillId="29" borderId="174" xfId="34147" applyNumberFormat="1" applyFont="1" applyFill="1" applyBorder="1" applyAlignment="1">
      <alignment horizontal="center"/>
    </xf>
    <xf numFmtId="179" fontId="272" fillId="29" borderId="175" xfId="34147" applyNumberFormat="1" applyFont="1" applyFill="1" applyBorder="1" applyAlignment="1">
      <alignment horizontal="center"/>
    </xf>
    <xf numFmtId="179" fontId="293" fillId="29" borderId="108" xfId="34147" applyNumberFormat="1" applyFont="1" applyFill="1" applyBorder="1" applyAlignment="1">
      <alignment horizontal="center" vertical="center"/>
    </xf>
    <xf numFmtId="179" fontId="293" fillId="29" borderId="179" xfId="34147" applyNumberFormat="1" applyFont="1" applyFill="1" applyBorder="1" applyAlignment="1">
      <alignment horizontal="center" vertical="center"/>
    </xf>
    <xf numFmtId="4" fontId="216" fillId="2" borderId="79" xfId="0" applyNumberFormat="1" applyFont="1" applyFill="1" applyBorder="1" applyAlignment="1">
      <alignment horizontal="left" vertical="center" wrapText="1"/>
    </xf>
    <xf numFmtId="4" fontId="216" fillId="2" borderId="80" xfId="0" applyNumberFormat="1" applyFont="1" applyFill="1" applyBorder="1" applyAlignment="1">
      <alignment horizontal="left" vertical="center" wrapText="1"/>
    </xf>
    <xf numFmtId="4" fontId="216" fillId="2" borderId="81" xfId="0" applyNumberFormat="1" applyFont="1" applyFill="1" applyBorder="1" applyAlignment="1">
      <alignment horizontal="left" vertical="center" wrapText="1"/>
    </xf>
    <xf numFmtId="4" fontId="221" fillId="29" borderId="108" xfId="0" applyNumberFormat="1" applyFont="1" applyFill="1" applyBorder="1" applyAlignment="1">
      <alignment horizontal="center" vertical="center"/>
    </xf>
    <xf numFmtId="0" fontId="216" fillId="2" borderId="82" xfId="0" applyFont="1" applyFill="1" applyBorder="1" applyAlignment="1">
      <alignment horizontal="center" vertical="center" wrapText="1"/>
    </xf>
    <xf numFmtId="0" fontId="216" fillId="2" borderId="83" xfId="0" applyFont="1" applyFill="1" applyBorder="1" applyAlignment="1">
      <alignment horizontal="center" vertical="center" wrapText="1"/>
    </xf>
    <xf numFmtId="0" fontId="294" fillId="2" borderId="82" xfId="0" applyNumberFormat="1" applyFont="1" applyFill="1" applyBorder="1" applyAlignment="1">
      <alignment horizontal="center" vertical="center" wrapText="1"/>
    </xf>
    <xf numFmtId="0" fontId="294" fillId="2" borderId="83" xfId="0" applyNumberFormat="1" applyFont="1" applyFill="1" applyBorder="1" applyAlignment="1">
      <alignment horizontal="center" vertical="center" wrapText="1"/>
    </xf>
    <xf numFmtId="4" fontId="216" fillId="2" borderId="210" xfId="0" applyNumberFormat="1" applyFont="1" applyFill="1" applyBorder="1" applyAlignment="1">
      <alignment horizontal="left" vertical="center" wrapText="1"/>
    </xf>
    <xf numFmtId="4" fontId="216" fillId="2" borderId="209" xfId="0" applyNumberFormat="1" applyFont="1" applyFill="1" applyBorder="1" applyAlignment="1">
      <alignment horizontal="left" vertical="center" wrapText="1"/>
    </xf>
    <xf numFmtId="4" fontId="216" fillId="2" borderId="211" xfId="0" applyNumberFormat="1" applyFont="1" applyFill="1" applyBorder="1" applyAlignment="1">
      <alignment horizontal="left" vertical="center" wrapText="1"/>
    </xf>
    <xf numFmtId="4" fontId="216" fillId="2" borderId="212" xfId="0" applyNumberFormat="1" applyFont="1" applyFill="1" applyBorder="1" applyAlignment="1">
      <alignment horizontal="left" vertical="center" wrapText="1"/>
    </xf>
    <xf numFmtId="4" fontId="216" fillId="2" borderId="213" xfId="0" applyNumberFormat="1" applyFont="1" applyFill="1" applyBorder="1" applyAlignment="1">
      <alignment horizontal="left" vertical="center" wrapText="1"/>
    </xf>
    <xf numFmtId="4" fontId="216" fillId="2" borderId="214" xfId="0" applyNumberFormat="1" applyFont="1" applyFill="1" applyBorder="1" applyAlignment="1">
      <alignment horizontal="left" vertical="center" wrapText="1"/>
    </xf>
    <xf numFmtId="22" fontId="216" fillId="2" borderId="82" xfId="0" applyNumberFormat="1" applyFont="1" applyFill="1" applyBorder="1" applyAlignment="1">
      <alignment horizontal="center" vertical="center" wrapText="1"/>
    </xf>
    <xf numFmtId="22" fontId="216" fillId="2" borderId="83" xfId="0" applyNumberFormat="1" applyFont="1" applyFill="1" applyBorder="1" applyAlignment="1">
      <alignment horizontal="center" vertical="center" wrapText="1"/>
    </xf>
  </cellXfs>
  <cellStyles count="34175">
    <cellStyle name="20 % - Markeringsfarve1" xfId="4"/>
    <cellStyle name="20 % - Markeringsfarve2" xfId="5"/>
    <cellStyle name="20 % - Markeringsfarve3" xfId="6"/>
    <cellStyle name="20 % - Markeringsfarve4" xfId="7"/>
    <cellStyle name="20 % - Markeringsfarve5" xfId="8"/>
    <cellStyle name="20 % - Markeringsfarve6" xfId="9"/>
    <cellStyle name="20% - Accent1 10" xfId="1925"/>
    <cellStyle name="20% - Accent1 11" xfId="2003"/>
    <cellStyle name="20% - Accent1 12" xfId="2988"/>
    <cellStyle name="20% - Accent1 12 2" xfId="33732"/>
    <cellStyle name="20% - Accent1 13" xfId="18471"/>
    <cellStyle name="20% - Accent1 14" xfId="33890"/>
    <cellStyle name="20% - Accent1 15" xfId="274"/>
    <cellStyle name="20% - Accent1 2" xfId="275"/>
    <cellStyle name="20% - Accent1 2 2" xfId="767"/>
    <cellStyle name="20% - Accent1 2 3" xfId="9198"/>
    <cellStyle name="20% - Accent1 2_Energía" xfId="9048"/>
    <cellStyle name="20% - Accent1 3" xfId="571"/>
    <cellStyle name="20% - Accent1 4" xfId="636"/>
    <cellStyle name="20% - Accent1 5" xfId="704"/>
    <cellStyle name="20% - Accent1 6" xfId="766"/>
    <cellStyle name="20% - Accent1 7" xfId="974"/>
    <cellStyle name="20% - Accent1 7 2" xfId="33984"/>
    <cellStyle name="20% - Accent1 8" xfId="1143"/>
    <cellStyle name="20% - Accent1 9" xfId="1421"/>
    <cellStyle name="20% - Accent2 10" xfId="1926"/>
    <cellStyle name="20% - Accent2 11" xfId="2083"/>
    <cellStyle name="20% - Accent2 12" xfId="2989"/>
    <cellStyle name="20% - Accent2 12 2" xfId="33733"/>
    <cellStyle name="20% - Accent2 13" xfId="18472"/>
    <cellStyle name="20% - Accent2 14" xfId="33885"/>
    <cellStyle name="20% - Accent2 15" xfId="276"/>
    <cellStyle name="20% - Accent2 2" xfId="277"/>
    <cellStyle name="20% - Accent2 2 2" xfId="769"/>
    <cellStyle name="20% - Accent2 2 3" xfId="8893"/>
    <cellStyle name="20% - Accent2 2_Energía" xfId="9197"/>
    <cellStyle name="20% - Accent2 3" xfId="572"/>
    <cellStyle name="20% - Accent2 4" xfId="637"/>
    <cellStyle name="20% - Accent2 5" xfId="715"/>
    <cellStyle name="20% - Accent2 6" xfId="768"/>
    <cellStyle name="20% - Accent2 7" xfId="975"/>
    <cellStyle name="20% - Accent2 7 2" xfId="33985"/>
    <cellStyle name="20% - Accent2 8" xfId="1144"/>
    <cellStyle name="20% - Accent2 9" xfId="1422"/>
    <cellStyle name="20% - Accent3 10" xfId="1927"/>
    <cellStyle name="20% - Accent3 11" xfId="1982"/>
    <cellStyle name="20% - Accent3 12" xfId="2990"/>
    <cellStyle name="20% - Accent3 12 2" xfId="33734"/>
    <cellStyle name="20% - Accent3 13" xfId="18473"/>
    <cellStyle name="20% - Accent3 14" xfId="33880"/>
    <cellStyle name="20% - Accent3 15" xfId="278"/>
    <cellStyle name="20% - Accent3 2" xfId="279"/>
    <cellStyle name="20% - Accent3 2 2" xfId="771"/>
    <cellStyle name="20% - Accent3 2 3" xfId="8892"/>
    <cellStyle name="20% - Accent3 2_Energía" xfId="10170"/>
    <cellStyle name="20% - Accent3 3" xfId="573"/>
    <cellStyle name="20% - Accent3 4" xfId="638"/>
    <cellStyle name="20% - Accent3 5" xfId="712"/>
    <cellStyle name="20% - Accent3 6" xfId="770"/>
    <cellStyle name="20% - Accent3 7" xfId="976"/>
    <cellStyle name="20% - Accent3 7 2" xfId="33986"/>
    <cellStyle name="20% - Accent3 8" xfId="1145"/>
    <cellStyle name="20% - Accent3 9" xfId="1423"/>
    <cellStyle name="20% - Accent4 10" xfId="1928"/>
    <cellStyle name="20% - Accent4 11" xfId="1981"/>
    <cellStyle name="20% - Accent4 12" xfId="2991"/>
    <cellStyle name="20% - Accent4 12 2" xfId="33735"/>
    <cellStyle name="20% - Accent4 13" xfId="18474"/>
    <cellStyle name="20% - Accent4 14" xfId="33876"/>
    <cellStyle name="20% - Accent4 15" xfId="280"/>
    <cellStyle name="20% - Accent4 2" xfId="281"/>
    <cellStyle name="20% - Accent4 2 2" xfId="773"/>
    <cellStyle name="20% - Accent4 2 3" xfId="8891"/>
    <cellStyle name="20% - Accent4 2_Energía" xfId="8890"/>
    <cellStyle name="20% - Accent4 3" xfId="574"/>
    <cellStyle name="20% - Accent4 4" xfId="639"/>
    <cellStyle name="20% - Accent4 5" xfId="670"/>
    <cellStyle name="20% - Accent4 6" xfId="772"/>
    <cellStyle name="20% - Accent4 7" xfId="977"/>
    <cellStyle name="20% - Accent4 7 2" xfId="33987"/>
    <cellStyle name="20% - Accent4 8" xfId="1146"/>
    <cellStyle name="20% - Accent4 9" xfId="1424"/>
    <cellStyle name="20% - Accent5 10" xfId="1929"/>
    <cellStyle name="20% - Accent5 11" xfId="2464"/>
    <cellStyle name="20% - Accent5 12" xfId="2992"/>
    <cellStyle name="20% - Accent5 12 2" xfId="33736"/>
    <cellStyle name="20% - Accent5 13" xfId="18475"/>
    <cellStyle name="20% - Accent5 14" xfId="33869"/>
    <cellStyle name="20% - Accent5 15" xfId="282"/>
    <cellStyle name="20% - Accent5 2" xfId="283"/>
    <cellStyle name="20% - Accent5 2 2" xfId="775"/>
    <cellStyle name="20% - Accent5 2 3" xfId="8895"/>
    <cellStyle name="20% - Accent5 2_Energía" xfId="9598"/>
    <cellStyle name="20% - Accent5 3" xfId="575"/>
    <cellStyle name="20% - Accent5 4" xfId="640"/>
    <cellStyle name="20% - Accent5 5" xfId="669"/>
    <cellStyle name="20% - Accent5 6" xfId="774"/>
    <cellStyle name="20% - Accent5 7" xfId="978"/>
    <cellStyle name="20% - Accent5 7 2" xfId="33988"/>
    <cellStyle name="20% - Accent5 8" xfId="1147"/>
    <cellStyle name="20% - Accent5 9" xfId="1425"/>
    <cellStyle name="20% - Accent6 10" xfId="1426"/>
    <cellStyle name="20% - Accent6 10 2" xfId="2460"/>
    <cellStyle name="20% - Accent6 10 2 2" xfId="4424"/>
    <cellStyle name="20% - Accent6 10 2 2 2" xfId="8207"/>
    <cellStyle name="20% - Accent6 10 2 2 2 2" xfId="16266"/>
    <cellStyle name="20% - Accent6 10 2 2 2 2 2" xfId="33113"/>
    <cellStyle name="20% - Accent6 10 2 2 2 3" xfId="25546"/>
    <cellStyle name="20% - Accent6 10 2 2 3" xfId="12483"/>
    <cellStyle name="20% - Accent6 10 2 2 3 2" xfId="29332"/>
    <cellStyle name="20% - Accent6 10 2 2 4" xfId="21765"/>
    <cellStyle name="20% - Accent6 10 2 3" xfId="6323"/>
    <cellStyle name="20% - Accent6 10 2 3 2" xfId="14382"/>
    <cellStyle name="20% - Accent6 10 2 3 2 2" xfId="31229"/>
    <cellStyle name="20% - Accent6 10 2 3 3" xfId="23662"/>
    <cellStyle name="20% - Accent6 10 2 4" xfId="10548"/>
    <cellStyle name="20% - Accent6 10 2 4 2" xfId="27448"/>
    <cellStyle name="20% - Accent6 10 2 5" xfId="11096"/>
    <cellStyle name="20% - Accent6 10 2 6" xfId="19880"/>
    <cellStyle name="20% - Accent6 10 3" xfId="3512"/>
    <cellStyle name="20% - Accent6 10 3 2" xfId="7295"/>
    <cellStyle name="20% - Accent6 10 3 2 2" xfId="15354"/>
    <cellStyle name="20% - Accent6 10 3 2 2 2" xfId="32201"/>
    <cellStyle name="20% - Accent6 10 3 2 3" xfId="24634"/>
    <cellStyle name="20% - Accent6 10 3 3" xfId="11571"/>
    <cellStyle name="20% - Accent6 10 3 3 2" xfId="28420"/>
    <cellStyle name="20% - Accent6 10 3 4" xfId="20853"/>
    <cellStyle name="20% - Accent6 10 4" xfId="5411"/>
    <cellStyle name="20% - Accent6 10 4 2" xfId="13470"/>
    <cellStyle name="20% - Accent6 10 4 2 2" xfId="30317"/>
    <cellStyle name="20% - Accent6 10 4 3" xfId="22750"/>
    <cellStyle name="20% - Accent6 10 5" xfId="9579"/>
    <cellStyle name="20% - Accent6 10 5 2" xfId="26536"/>
    <cellStyle name="20% - Accent6 10 6" xfId="8889"/>
    <cellStyle name="20% - Accent6 10 7" xfId="18968"/>
    <cellStyle name="20% - Accent6 11" xfId="1930"/>
    <cellStyle name="20% - Accent6 11 2" xfId="3972"/>
    <cellStyle name="20% - Accent6 11 2 2" xfId="7755"/>
    <cellStyle name="20% - Accent6 11 2 2 2" xfId="15814"/>
    <cellStyle name="20% - Accent6 11 2 2 2 2" xfId="32661"/>
    <cellStyle name="20% - Accent6 11 2 2 3" xfId="25094"/>
    <cellStyle name="20% - Accent6 11 2 3" xfId="12031"/>
    <cellStyle name="20% - Accent6 11 2 3 2" xfId="28880"/>
    <cellStyle name="20% - Accent6 11 2 4" xfId="21313"/>
    <cellStyle name="20% - Accent6 11 3" xfId="5871"/>
    <cellStyle name="20% - Accent6 11 3 2" xfId="13930"/>
    <cellStyle name="20% - Accent6 11 3 2 2" xfId="30777"/>
    <cellStyle name="20% - Accent6 11 3 3" xfId="23210"/>
    <cellStyle name="20% - Accent6 11 4" xfId="10061"/>
    <cellStyle name="20% - Accent6 11 4 2" xfId="26996"/>
    <cellStyle name="20% - Accent6 11 5" xfId="10124"/>
    <cellStyle name="20% - Accent6 11 6" xfId="19428"/>
    <cellStyle name="20% - Accent6 12" xfId="1979"/>
    <cellStyle name="20% - Accent6 12 2" xfId="3975"/>
    <cellStyle name="20% - Accent6 12 2 2" xfId="7758"/>
    <cellStyle name="20% - Accent6 12 2 2 2" xfId="15817"/>
    <cellStyle name="20% - Accent6 12 2 2 2 2" xfId="32664"/>
    <cellStyle name="20% - Accent6 12 2 2 3" xfId="25097"/>
    <cellStyle name="20% - Accent6 12 2 3" xfId="12034"/>
    <cellStyle name="20% - Accent6 12 2 3 2" xfId="28883"/>
    <cellStyle name="20% - Accent6 12 2 4" xfId="21316"/>
    <cellStyle name="20% - Accent6 12 3" xfId="5874"/>
    <cellStyle name="20% - Accent6 12 3 2" xfId="13933"/>
    <cellStyle name="20% - Accent6 12 3 2 2" xfId="30780"/>
    <cellStyle name="20% - Accent6 12 3 3" xfId="23213"/>
    <cellStyle name="20% - Accent6 12 4" xfId="10082"/>
    <cellStyle name="20% - Accent6 12 4 2" xfId="26999"/>
    <cellStyle name="20% - Accent6 12 5" xfId="10078"/>
    <cellStyle name="20% - Accent6 12 6" xfId="19431"/>
    <cellStyle name="20% - Accent6 13" xfId="2993"/>
    <cellStyle name="20% - Accent6 13 2" xfId="6844"/>
    <cellStyle name="20% - Accent6 13 2 2" xfId="14903"/>
    <cellStyle name="20% - Accent6 13 2 2 2" xfId="31750"/>
    <cellStyle name="20% - Accent6 13 2 3" xfId="24183"/>
    <cellStyle name="20% - Accent6 13 3" xfId="11078"/>
    <cellStyle name="20% - Accent6 13 3 2" xfId="27969"/>
    <cellStyle name="20% - Accent6 13 4" xfId="20401"/>
    <cellStyle name="20% - Accent6 13 5" xfId="33737"/>
    <cellStyle name="20% - Accent6 14" xfId="4959"/>
    <cellStyle name="20% - Accent6 14 2" xfId="13018"/>
    <cellStyle name="20% - Accent6 14 2 2" xfId="29866"/>
    <cellStyle name="20% - Accent6 14 3" xfId="22299"/>
    <cellStyle name="20% - Accent6 15" xfId="8761"/>
    <cellStyle name="20% - Accent6 15 2" xfId="26085"/>
    <cellStyle name="20% - Accent6 16" xfId="18476"/>
    <cellStyle name="20% - Accent6 17" xfId="33865"/>
    <cellStyle name="20% - Accent6 18" xfId="284"/>
    <cellStyle name="20% - Accent6 2" xfId="285"/>
    <cellStyle name="20% - Accent6 2 2" xfId="776"/>
    <cellStyle name="20% - Accent6 2 3" xfId="8888"/>
    <cellStyle name="20% - Accent6 2_Energía" xfId="8887"/>
    <cellStyle name="20% - Accent6 3" xfId="560"/>
    <cellStyle name="20% - Accent6 3 10" xfId="8925"/>
    <cellStyle name="20% - Accent6 3 10 2" xfId="26088"/>
    <cellStyle name="20% - Accent6 3 11" xfId="8896"/>
    <cellStyle name="20% - Accent6 3 12" xfId="18518"/>
    <cellStyle name="20% - Accent6 3 13" xfId="33989"/>
    <cellStyle name="20% - Accent6 3 2" xfId="616"/>
    <cellStyle name="20% - Accent6 3 2 10" xfId="8886"/>
    <cellStyle name="20% - Accent6 3 2 11" xfId="18532"/>
    <cellStyle name="20% - Accent6 3 2 12" xfId="33990"/>
    <cellStyle name="20% - Accent6 3 2 2" xfId="734"/>
    <cellStyle name="20% - Accent6 3 2 2 10" xfId="18568"/>
    <cellStyle name="20% - Accent6 3 2 2 11" xfId="33991"/>
    <cellStyle name="20% - Accent6 3 2 2 2" xfId="1068"/>
    <cellStyle name="20% - Accent6 3 2 2 2 2" xfId="1329"/>
    <cellStyle name="20% - Accent6 3 2 2 2 2 2" xfId="1825"/>
    <cellStyle name="20% - Accent6 3 2 2 2 2 2 2" xfId="2824"/>
    <cellStyle name="20% - Accent6 3 2 2 2 2 2 2 2" xfId="4786"/>
    <cellStyle name="20% - Accent6 3 2 2 2 2 2 2 2 2" xfId="8569"/>
    <cellStyle name="20% - Accent6 3 2 2 2 2 2 2 2 2 2" xfId="16628"/>
    <cellStyle name="20% - Accent6 3 2 2 2 2 2 2 2 2 2 2" xfId="33475"/>
    <cellStyle name="20% - Accent6 3 2 2 2 2 2 2 2 2 3" xfId="25908"/>
    <cellStyle name="20% - Accent6 3 2 2 2 2 2 2 2 3" xfId="12845"/>
    <cellStyle name="20% - Accent6 3 2 2 2 2 2 2 2 3 2" xfId="29694"/>
    <cellStyle name="20% - Accent6 3 2 2 2 2 2 2 2 4" xfId="22127"/>
    <cellStyle name="20% - Accent6 3 2 2 2 2 2 2 3" xfId="6685"/>
    <cellStyle name="20% - Accent6 3 2 2 2 2 2 2 3 2" xfId="14744"/>
    <cellStyle name="20% - Accent6 3 2 2 2 2 2 2 3 2 2" xfId="31591"/>
    <cellStyle name="20% - Accent6 3 2 2 2 2 2 2 3 3" xfId="24024"/>
    <cellStyle name="20% - Accent6 3 2 2 2 2 2 2 4" xfId="10911"/>
    <cellStyle name="20% - Accent6 3 2 2 2 2 2 2 4 2" xfId="27810"/>
    <cellStyle name="20% - Accent6 3 2 2 2 2 2 2 5" xfId="9132"/>
    <cellStyle name="20% - Accent6 3 2 2 2 2 2 2 6" xfId="20242"/>
    <cellStyle name="20% - Accent6 3 2 2 2 2 2 3" xfId="3874"/>
    <cellStyle name="20% - Accent6 3 2 2 2 2 2 3 2" xfId="7657"/>
    <cellStyle name="20% - Accent6 3 2 2 2 2 2 3 2 2" xfId="15716"/>
    <cellStyle name="20% - Accent6 3 2 2 2 2 2 3 2 2 2" xfId="32563"/>
    <cellStyle name="20% - Accent6 3 2 2 2 2 2 3 2 3" xfId="24996"/>
    <cellStyle name="20% - Accent6 3 2 2 2 2 2 3 3" xfId="11933"/>
    <cellStyle name="20% - Accent6 3 2 2 2 2 2 3 3 2" xfId="28782"/>
    <cellStyle name="20% - Accent6 3 2 2 2 2 2 3 4" xfId="21215"/>
    <cellStyle name="20% - Accent6 3 2 2 2 2 2 4" xfId="5773"/>
    <cellStyle name="20% - Accent6 3 2 2 2 2 2 4 2" xfId="13832"/>
    <cellStyle name="20% - Accent6 3 2 2 2 2 2 4 2 2" xfId="30679"/>
    <cellStyle name="20% - Accent6 3 2 2 2 2 2 4 3" xfId="23112"/>
    <cellStyle name="20% - Accent6 3 2 2 2 2 2 5" xfId="9958"/>
    <cellStyle name="20% - Accent6 3 2 2 2 2 2 5 2" xfId="26898"/>
    <cellStyle name="20% - Accent6 3 2 2 2 2 2 6" xfId="8884"/>
    <cellStyle name="20% - Accent6 3 2 2 2 2 2 7" xfId="19330"/>
    <cellStyle name="20% - Accent6 3 2 2 2 2 3" xfId="2371"/>
    <cellStyle name="20% - Accent6 3 2 2 2 2 3 2" xfId="4335"/>
    <cellStyle name="20% - Accent6 3 2 2 2 2 3 2 2" xfId="8118"/>
    <cellStyle name="20% - Accent6 3 2 2 2 2 3 2 2 2" xfId="16177"/>
    <cellStyle name="20% - Accent6 3 2 2 2 2 3 2 2 2 2" xfId="33024"/>
    <cellStyle name="20% - Accent6 3 2 2 2 2 3 2 2 3" xfId="25457"/>
    <cellStyle name="20% - Accent6 3 2 2 2 2 3 2 3" xfId="12394"/>
    <cellStyle name="20% - Accent6 3 2 2 2 2 3 2 3 2" xfId="29243"/>
    <cellStyle name="20% - Accent6 3 2 2 2 2 3 2 4" xfId="21676"/>
    <cellStyle name="20% - Accent6 3 2 2 2 2 3 3" xfId="6234"/>
    <cellStyle name="20% - Accent6 3 2 2 2 2 3 3 2" xfId="14293"/>
    <cellStyle name="20% - Accent6 3 2 2 2 2 3 3 2 2" xfId="31140"/>
    <cellStyle name="20% - Accent6 3 2 2 2 2 3 3 3" xfId="23573"/>
    <cellStyle name="20% - Accent6 3 2 2 2 2 3 4" xfId="10459"/>
    <cellStyle name="20% - Accent6 3 2 2 2 2 3 4 2" xfId="27359"/>
    <cellStyle name="20% - Accent6 3 2 2 2 2 3 5" xfId="9131"/>
    <cellStyle name="20% - Accent6 3 2 2 2 2 3 6" xfId="19791"/>
    <cellStyle name="20% - Accent6 3 2 2 2 2 4" xfId="3423"/>
    <cellStyle name="20% - Accent6 3 2 2 2 2 4 2" xfId="7206"/>
    <cellStyle name="20% - Accent6 3 2 2 2 2 4 2 2" xfId="15265"/>
    <cellStyle name="20% - Accent6 3 2 2 2 2 4 2 2 2" xfId="32112"/>
    <cellStyle name="20% - Accent6 3 2 2 2 2 4 2 3" xfId="24545"/>
    <cellStyle name="20% - Accent6 3 2 2 2 2 4 3" xfId="11482"/>
    <cellStyle name="20% - Accent6 3 2 2 2 2 4 3 2" xfId="28331"/>
    <cellStyle name="20% - Accent6 3 2 2 2 2 4 4" xfId="20764"/>
    <cellStyle name="20% - Accent6 3 2 2 2 2 5" xfId="5322"/>
    <cellStyle name="20% - Accent6 3 2 2 2 2 5 2" xfId="13381"/>
    <cellStyle name="20% - Accent6 3 2 2 2 2 5 2 2" xfId="30228"/>
    <cellStyle name="20% - Accent6 3 2 2 2 2 5 3" xfId="22661"/>
    <cellStyle name="20% - Accent6 3 2 2 2 2 6" xfId="9483"/>
    <cellStyle name="20% - Accent6 3 2 2 2 2 6 2" xfId="26447"/>
    <cellStyle name="20% - Accent6 3 2 2 2 2 7" xfId="8885"/>
    <cellStyle name="20% - Accent6 3 2 2 2 2 8" xfId="18879"/>
    <cellStyle name="20% - Accent6 3 2 2 2 3" xfId="1607"/>
    <cellStyle name="20% - Accent6 3 2 2 2 3 2" xfId="2606"/>
    <cellStyle name="20% - Accent6 3 2 2 2 3 2 2" xfId="4568"/>
    <cellStyle name="20% - Accent6 3 2 2 2 3 2 2 2" xfId="8351"/>
    <cellStyle name="20% - Accent6 3 2 2 2 3 2 2 2 2" xfId="16410"/>
    <cellStyle name="20% - Accent6 3 2 2 2 3 2 2 2 2 2" xfId="33257"/>
    <cellStyle name="20% - Accent6 3 2 2 2 3 2 2 2 3" xfId="25690"/>
    <cellStyle name="20% - Accent6 3 2 2 2 3 2 2 3" xfId="12627"/>
    <cellStyle name="20% - Accent6 3 2 2 2 3 2 2 3 2" xfId="29476"/>
    <cellStyle name="20% - Accent6 3 2 2 2 3 2 2 4" xfId="21909"/>
    <cellStyle name="20% - Accent6 3 2 2 2 3 2 3" xfId="6467"/>
    <cellStyle name="20% - Accent6 3 2 2 2 3 2 3 2" xfId="14526"/>
    <cellStyle name="20% - Accent6 3 2 2 2 3 2 3 2 2" xfId="31373"/>
    <cellStyle name="20% - Accent6 3 2 2 2 3 2 3 3" xfId="23806"/>
    <cellStyle name="20% - Accent6 3 2 2 2 3 2 4" xfId="10693"/>
    <cellStyle name="20% - Accent6 3 2 2 2 3 2 4 2" xfId="27592"/>
    <cellStyle name="20% - Accent6 3 2 2 2 3 2 5" xfId="9124"/>
    <cellStyle name="20% - Accent6 3 2 2 2 3 2 6" xfId="20024"/>
    <cellStyle name="20% - Accent6 3 2 2 2 3 3" xfId="3656"/>
    <cellStyle name="20% - Accent6 3 2 2 2 3 3 2" xfId="7439"/>
    <cellStyle name="20% - Accent6 3 2 2 2 3 3 2 2" xfId="15498"/>
    <cellStyle name="20% - Accent6 3 2 2 2 3 3 2 2 2" xfId="32345"/>
    <cellStyle name="20% - Accent6 3 2 2 2 3 3 2 3" xfId="24778"/>
    <cellStyle name="20% - Accent6 3 2 2 2 3 3 3" xfId="11715"/>
    <cellStyle name="20% - Accent6 3 2 2 2 3 3 3 2" xfId="28564"/>
    <cellStyle name="20% - Accent6 3 2 2 2 3 3 4" xfId="20997"/>
    <cellStyle name="20% - Accent6 3 2 2 2 3 4" xfId="5555"/>
    <cellStyle name="20% - Accent6 3 2 2 2 3 4 2" xfId="13614"/>
    <cellStyle name="20% - Accent6 3 2 2 2 3 4 2 2" xfId="30461"/>
    <cellStyle name="20% - Accent6 3 2 2 2 3 4 3" xfId="22894"/>
    <cellStyle name="20% - Accent6 3 2 2 2 3 5" xfId="9740"/>
    <cellStyle name="20% - Accent6 3 2 2 2 3 5 2" xfId="26680"/>
    <cellStyle name="20% - Accent6 3 2 2 2 3 6" xfId="9130"/>
    <cellStyle name="20% - Accent6 3 2 2 2 3 7" xfId="19112"/>
    <cellStyle name="20% - Accent6 3 2 2 2 4" xfId="2153"/>
    <cellStyle name="20% - Accent6 3 2 2 2 4 2" xfId="4117"/>
    <cellStyle name="20% - Accent6 3 2 2 2 4 2 2" xfId="7900"/>
    <cellStyle name="20% - Accent6 3 2 2 2 4 2 2 2" xfId="15959"/>
    <cellStyle name="20% - Accent6 3 2 2 2 4 2 2 2 2" xfId="32806"/>
    <cellStyle name="20% - Accent6 3 2 2 2 4 2 2 3" xfId="25239"/>
    <cellStyle name="20% - Accent6 3 2 2 2 4 2 3" xfId="12176"/>
    <cellStyle name="20% - Accent6 3 2 2 2 4 2 3 2" xfId="29025"/>
    <cellStyle name="20% - Accent6 3 2 2 2 4 2 4" xfId="21458"/>
    <cellStyle name="20% - Accent6 3 2 2 2 4 3" xfId="6016"/>
    <cellStyle name="20% - Accent6 3 2 2 2 4 3 2" xfId="14075"/>
    <cellStyle name="20% - Accent6 3 2 2 2 4 3 2 2" xfId="30922"/>
    <cellStyle name="20% - Accent6 3 2 2 2 4 3 3" xfId="23355"/>
    <cellStyle name="20% - Accent6 3 2 2 2 4 4" xfId="10241"/>
    <cellStyle name="20% - Accent6 3 2 2 2 4 4 2" xfId="27141"/>
    <cellStyle name="20% - Accent6 3 2 2 2 4 5" xfId="8883"/>
    <cellStyle name="20% - Accent6 3 2 2 2 4 6" xfId="19573"/>
    <cellStyle name="20% - Accent6 3 2 2 2 5" xfId="3205"/>
    <cellStyle name="20% - Accent6 3 2 2 2 5 2" xfId="6988"/>
    <cellStyle name="20% - Accent6 3 2 2 2 5 2 2" xfId="15047"/>
    <cellStyle name="20% - Accent6 3 2 2 2 5 2 2 2" xfId="31894"/>
    <cellStyle name="20% - Accent6 3 2 2 2 5 2 3" xfId="24327"/>
    <cellStyle name="20% - Accent6 3 2 2 2 5 3" xfId="11264"/>
    <cellStyle name="20% - Accent6 3 2 2 2 5 3 2" xfId="28113"/>
    <cellStyle name="20% - Accent6 3 2 2 2 5 4" xfId="20546"/>
    <cellStyle name="20% - Accent6 3 2 2 2 6" xfId="5104"/>
    <cellStyle name="20% - Accent6 3 2 2 2 6 2" xfId="13163"/>
    <cellStyle name="20% - Accent6 3 2 2 2 6 2 2" xfId="30010"/>
    <cellStyle name="20% - Accent6 3 2 2 2 6 3" xfId="22443"/>
    <cellStyle name="20% - Accent6 3 2 2 2 7" xfId="9248"/>
    <cellStyle name="20% - Accent6 3 2 2 2 7 2" xfId="26229"/>
    <cellStyle name="20% - Accent6 3 2 2 2 8" xfId="8924"/>
    <cellStyle name="20% - Accent6 3 2 2 2 9" xfId="18661"/>
    <cellStyle name="20% - Accent6 3 2 2 3" xfId="1237"/>
    <cellStyle name="20% - Accent6 3 2 2 3 2" xfId="1733"/>
    <cellStyle name="20% - Accent6 3 2 2 3 2 2" xfId="2732"/>
    <cellStyle name="20% - Accent6 3 2 2 3 2 2 2" xfId="4694"/>
    <cellStyle name="20% - Accent6 3 2 2 3 2 2 2 2" xfId="8477"/>
    <cellStyle name="20% - Accent6 3 2 2 3 2 2 2 2 2" xfId="16536"/>
    <cellStyle name="20% - Accent6 3 2 2 3 2 2 2 2 2 2" xfId="33383"/>
    <cellStyle name="20% - Accent6 3 2 2 3 2 2 2 2 3" xfId="25816"/>
    <cellStyle name="20% - Accent6 3 2 2 3 2 2 2 3" xfId="12753"/>
    <cellStyle name="20% - Accent6 3 2 2 3 2 2 2 3 2" xfId="29602"/>
    <cellStyle name="20% - Accent6 3 2 2 3 2 2 2 4" xfId="22035"/>
    <cellStyle name="20% - Accent6 3 2 2 3 2 2 3" xfId="6593"/>
    <cellStyle name="20% - Accent6 3 2 2 3 2 2 3 2" xfId="14652"/>
    <cellStyle name="20% - Accent6 3 2 2 3 2 2 3 2 2" xfId="31499"/>
    <cellStyle name="20% - Accent6 3 2 2 3 2 2 3 3" xfId="23932"/>
    <cellStyle name="20% - Accent6 3 2 2 3 2 2 4" xfId="10819"/>
    <cellStyle name="20% - Accent6 3 2 2 3 2 2 4 2" xfId="27718"/>
    <cellStyle name="20% - Accent6 3 2 2 3 2 2 5" xfId="8881"/>
    <cellStyle name="20% - Accent6 3 2 2 3 2 2 6" xfId="20150"/>
    <cellStyle name="20% - Accent6 3 2 2 3 2 3" xfId="3782"/>
    <cellStyle name="20% - Accent6 3 2 2 3 2 3 2" xfId="7565"/>
    <cellStyle name="20% - Accent6 3 2 2 3 2 3 2 2" xfId="15624"/>
    <cellStyle name="20% - Accent6 3 2 2 3 2 3 2 2 2" xfId="32471"/>
    <cellStyle name="20% - Accent6 3 2 2 3 2 3 2 3" xfId="24904"/>
    <cellStyle name="20% - Accent6 3 2 2 3 2 3 3" xfId="11841"/>
    <cellStyle name="20% - Accent6 3 2 2 3 2 3 3 2" xfId="28690"/>
    <cellStyle name="20% - Accent6 3 2 2 3 2 3 4" xfId="21123"/>
    <cellStyle name="20% - Accent6 3 2 2 3 2 4" xfId="5681"/>
    <cellStyle name="20% - Accent6 3 2 2 3 2 4 2" xfId="13740"/>
    <cellStyle name="20% - Accent6 3 2 2 3 2 4 2 2" xfId="30587"/>
    <cellStyle name="20% - Accent6 3 2 2 3 2 4 3" xfId="23020"/>
    <cellStyle name="20% - Accent6 3 2 2 3 2 5" xfId="9866"/>
    <cellStyle name="20% - Accent6 3 2 2 3 2 5 2" xfId="26806"/>
    <cellStyle name="20% - Accent6 3 2 2 3 2 6" xfId="8882"/>
    <cellStyle name="20% - Accent6 3 2 2 3 2 7" xfId="19238"/>
    <cellStyle name="20% - Accent6 3 2 2 3 3" xfId="2279"/>
    <cellStyle name="20% - Accent6 3 2 2 3 3 2" xfId="4243"/>
    <cellStyle name="20% - Accent6 3 2 2 3 3 2 2" xfId="8026"/>
    <cellStyle name="20% - Accent6 3 2 2 3 3 2 2 2" xfId="16085"/>
    <cellStyle name="20% - Accent6 3 2 2 3 3 2 2 2 2" xfId="32932"/>
    <cellStyle name="20% - Accent6 3 2 2 3 3 2 2 3" xfId="25365"/>
    <cellStyle name="20% - Accent6 3 2 2 3 3 2 3" xfId="12302"/>
    <cellStyle name="20% - Accent6 3 2 2 3 3 2 3 2" xfId="29151"/>
    <cellStyle name="20% - Accent6 3 2 2 3 3 2 4" xfId="21584"/>
    <cellStyle name="20% - Accent6 3 2 2 3 3 3" xfId="6142"/>
    <cellStyle name="20% - Accent6 3 2 2 3 3 3 2" xfId="14201"/>
    <cellStyle name="20% - Accent6 3 2 2 3 3 3 2 2" xfId="31048"/>
    <cellStyle name="20% - Accent6 3 2 2 3 3 3 3" xfId="23481"/>
    <cellStyle name="20% - Accent6 3 2 2 3 3 4" xfId="10367"/>
    <cellStyle name="20% - Accent6 3 2 2 3 3 4 2" xfId="27267"/>
    <cellStyle name="20% - Accent6 3 2 2 3 3 5" xfId="8880"/>
    <cellStyle name="20% - Accent6 3 2 2 3 3 6" xfId="19699"/>
    <cellStyle name="20% - Accent6 3 2 2 3 4" xfId="3331"/>
    <cellStyle name="20% - Accent6 3 2 2 3 4 2" xfId="7114"/>
    <cellStyle name="20% - Accent6 3 2 2 3 4 2 2" xfId="15173"/>
    <cellStyle name="20% - Accent6 3 2 2 3 4 2 2 2" xfId="32020"/>
    <cellStyle name="20% - Accent6 3 2 2 3 4 2 3" xfId="24453"/>
    <cellStyle name="20% - Accent6 3 2 2 3 4 3" xfId="11390"/>
    <cellStyle name="20% - Accent6 3 2 2 3 4 3 2" xfId="28239"/>
    <cellStyle name="20% - Accent6 3 2 2 3 4 4" xfId="20672"/>
    <cellStyle name="20% - Accent6 3 2 2 3 5" xfId="5230"/>
    <cellStyle name="20% - Accent6 3 2 2 3 5 2" xfId="13289"/>
    <cellStyle name="20% - Accent6 3 2 2 3 5 2 2" xfId="30136"/>
    <cellStyle name="20% - Accent6 3 2 2 3 5 3" xfId="22569"/>
    <cellStyle name="20% - Accent6 3 2 2 3 6" xfId="9391"/>
    <cellStyle name="20% - Accent6 3 2 2 3 6 2" xfId="26355"/>
    <cellStyle name="20% - Accent6 3 2 2 3 7" xfId="8897"/>
    <cellStyle name="20% - Accent6 3 2 2 3 8" xfId="18787"/>
    <cellStyle name="20% - Accent6 3 2 2 4" xfId="1515"/>
    <cellStyle name="20% - Accent6 3 2 2 4 2" xfId="2514"/>
    <cellStyle name="20% - Accent6 3 2 2 4 2 2" xfId="4476"/>
    <cellStyle name="20% - Accent6 3 2 2 4 2 2 2" xfId="8259"/>
    <cellStyle name="20% - Accent6 3 2 2 4 2 2 2 2" xfId="16318"/>
    <cellStyle name="20% - Accent6 3 2 2 4 2 2 2 2 2" xfId="33165"/>
    <cellStyle name="20% - Accent6 3 2 2 4 2 2 2 3" xfId="25598"/>
    <cellStyle name="20% - Accent6 3 2 2 4 2 2 3" xfId="12535"/>
    <cellStyle name="20% - Accent6 3 2 2 4 2 2 3 2" xfId="29384"/>
    <cellStyle name="20% - Accent6 3 2 2 4 2 2 4" xfId="21817"/>
    <cellStyle name="20% - Accent6 3 2 2 4 2 3" xfId="6375"/>
    <cellStyle name="20% - Accent6 3 2 2 4 2 3 2" xfId="14434"/>
    <cellStyle name="20% - Accent6 3 2 2 4 2 3 2 2" xfId="31281"/>
    <cellStyle name="20% - Accent6 3 2 2 4 2 3 3" xfId="23714"/>
    <cellStyle name="20% - Accent6 3 2 2 4 2 4" xfId="10601"/>
    <cellStyle name="20% - Accent6 3 2 2 4 2 4 2" xfId="27500"/>
    <cellStyle name="20% - Accent6 3 2 2 4 2 5" xfId="8878"/>
    <cellStyle name="20% - Accent6 3 2 2 4 2 6" xfId="19932"/>
    <cellStyle name="20% - Accent6 3 2 2 4 3" xfId="3564"/>
    <cellStyle name="20% - Accent6 3 2 2 4 3 2" xfId="7347"/>
    <cellStyle name="20% - Accent6 3 2 2 4 3 2 2" xfId="15406"/>
    <cellStyle name="20% - Accent6 3 2 2 4 3 2 2 2" xfId="32253"/>
    <cellStyle name="20% - Accent6 3 2 2 4 3 2 3" xfId="24686"/>
    <cellStyle name="20% - Accent6 3 2 2 4 3 3" xfId="11623"/>
    <cellStyle name="20% - Accent6 3 2 2 4 3 3 2" xfId="28472"/>
    <cellStyle name="20% - Accent6 3 2 2 4 3 4" xfId="20905"/>
    <cellStyle name="20% - Accent6 3 2 2 4 4" xfId="5463"/>
    <cellStyle name="20% - Accent6 3 2 2 4 4 2" xfId="13522"/>
    <cellStyle name="20% - Accent6 3 2 2 4 4 2 2" xfId="30369"/>
    <cellStyle name="20% - Accent6 3 2 2 4 4 3" xfId="22802"/>
    <cellStyle name="20% - Accent6 3 2 2 4 5" xfId="9648"/>
    <cellStyle name="20% - Accent6 3 2 2 4 5 2" xfId="26588"/>
    <cellStyle name="20% - Accent6 3 2 2 4 6" xfId="8879"/>
    <cellStyle name="20% - Accent6 3 2 2 4 7" xfId="19020"/>
    <cellStyle name="20% - Accent6 3 2 2 5" xfId="2044"/>
    <cellStyle name="20% - Accent6 3 2 2 5 2" xfId="4025"/>
    <cellStyle name="20% - Accent6 3 2 2 5 2 2" xfId="7808"/>
    <cellStyle name="20% - Accent6 3 2 2 5 2 2 2" xfId="15867"/>
    <cellStyle name="20% - Accent6 3 2 2 5 2 2 2 2" xfId="32714"/>
    <cellStyle name="20% - Accent6 3 2 2 5 2 2 3" xfId="25147"/>
    <cellStyle name="20% - Accent6 3 2 2 5 2 3" xfId="12084"/>
    <cellStyle name="20% - Accent6 3 2 2 5 2 3 2" xfId="28933"/>
    <cellStyle name="20% - Accent6 3 2 2 5 2 4" xfId="21366"/>
    <cellStyle name="20% - Accent6 3 2 2 5 3" xfId="5924"/>
    <cellStyle name="20% - Accent6 3 2 2 5 3 2" xfId="13983"/>
    <cellStyle name="20% - Accent6 3 2 2 5 3 2 2" xfId="30830"/>
    <cellStyle name="20% - Accent6 3 2 2 5 3 3" xfId="23263"/>
    <cellStyle name="20% - Accent6 3 2 2 5 4" xfId="10142"/>
    <cellStyle name="20% - Accent6 3 2 2 5 4 2" xfId="27049"/>
    <cellStyle name="20% - Accent6 3 2 2 5 5" xfId="8877"/>
    <cellStyle name="20% - Accent6 3 2 2 5 6" xfId="19481"/>
    <cellStyle name="20% - Accent6 3 2 2 6" xfId="3083"/>
    <cellStyle name="20% - Accent6 3 2 2 6 2" xfId="6896"/>
    <cellStyle name="20% - Accent6 3 2 2 6 2 2" xfId="14955"/>
    <cellStyle name="20% - Accent6 3 2 2 6 2 2 2" xfId="31802"/>
    <cellStyle name="20% - Accent6 3 2 2 6 2 3" xfId="24235"/>
    <cellStyle name="20% - Accent6 3 2 2 6 3" xfId="11146"/>
    <cellStyle name="20% - Accent6 3 2 2 6 3 2" xfId="28021"/>
    <cellStyle name="20% - Accent6 3 2 2 6 4" xfId="20454"/>
    <cellStyle name="20% - Accent6 3 2 2 7" xfId="5012"/>
    <cellStyle name="20% - Accent6 3 2 2 7 2" xfId="13071"/>
    <cellStyle name="20% - Accent6 3 2 2 7 2 2" xfId="29918"/>
    <cellStyle name="20% - Accent6 3 2 2 7 3" xfId="22351"/>
    <cellStyle name="20% - Accent6 3 2 2 8" xfId="9031"/>
    <cellStyle name="20% - Accent6 3 2 2 8 2" xfId="26137"/>
    <cellStyle name="20% - Accent6 3 2 2 9" xfId="9125"/>
    <cellStyle name="20% - Accent6 3 2 3" xfId="1032"/>
    <cellStyle name="20% - Accent6 3 2 3 2" xfId="1293"/>
    <cellStyle name="20% - Accent6 3 2 3 2 2" xfId="1789"/>
    <cellStyle name="20% - Accent6 3 2 3 2 2 2" xfId="2788"/>
    <cellStyle name="20% - Accent6 3 2 3 2 2 2 2" xfId="4750"/>
    <cellStyle name="20% - Accent6 3 2 3 2 2 2 2 2" xfId="8533"/>
    <cellStyle name="20% - Accent6 3 2 3 2 2 2 2 2 2" xfId="16592"/>
    <cellStyle name="20% - Accent6 3 2 3 2 2 2 2 2 2 2" xfId="33439"/>
    <cellStyle name="20% - Accent6 3 2 3 2 2 2 2 2 3" xfId="25872"/>
    <cellStyle name="20% - Accent6 3 2 3 2 2 2 2 3" xfId="12809"/>
    <cellStyle name="20% - Accent6 3 2 3 2 2 2 2 3 2" xfId="29658"/>
    <cellStyle name="20% - Accent6 3 2 3 2 2 2 2 4" xfId="22091"/>
    <cellStyle name="20% - Accent6 3 2 3 2 2 2 3" xfId="6649"/>
    <cellStyle name="20% - Accent6 3 2 3 2 2 2 3 2" xfId="14708"/>
    <cellStyle name="20% - Accent6 3 2 3 2 2 2 3 2 2" xfId="31555"/>
    <cellStyle name="20% - Accent6 3 2 3 2 2 2 3 3" xfId="23988"/>
    <cellStyle name="20% - Accent6 3 2 3 2 2 2 4" xfId="10875"/>
    <cellStyle name="20% - Accent6 3 2 3 2 2 2 4 2" xfId="27774"/>
    <cellStyle name="20% - Accent6 3 2 3 2 2 2 5" xfId="8876"/>
    <cellStyle name="20% - Accent6 3 2 3 2 2 2 6" xfId="20206"/>
    <cellStyle name="20% - Accent6 3 2 3 2 2 3" xfId="3838"/>
    <cellStyle name="20% - Accent6 3 2 3 2 2 3 2" xfId="7621"/>
    <cellStyle name="20% - Accent6 3 2 3 2 2 3 2 2" xfId="15680"/>
    <cellStyle name="20% - Accent6 3 2 3 2 2 3 2 2 2" xfId="32527"/>
    <cellStyle name="20% - Accent6 3 2 3 2 2 3 2 3" xfId="24960"/>
    <cellStyle name="20% - Accent6 3 2 3 2 2 3 3" xfId="11897"/>
    <cellStyle name="20% - Accent6 3 2 3 2 2 3 3 2" xfId="28746"/>
    <cellStyle name="20% - Accent6 3 2 3 2 2 3 4" xfId="21179"/>
    <cellStyle name="20% - Accent6 3 2 3 2 2 4" xfId="5737"/>
    <cellStyle name="20% - Accent6 3 2 3 2 2 4 2" xfId="13796"/>
    <cellStyle name="20% - Accent6 3 2 3 2 2 4 2 2" xfId="30643"/>
    <cellStyle name="20% - Accent6 3 2 3 2 2 4 3" xfId="23076"/>
    <cellStyle name="20% - Accent6 3 2 3 2 2 5" xfId="9922"/>
    <cellStyle name="20% - Accent6 3 2 3 2 2 5 2" xfId="26862"/>
    <cellStyle name="20% - Accent6 3 2 3 2 2 6" xfId="8923"/>
    <cellStyle name="20% - Accent6 3 2 3 2 2 7" xfId="19294"/>
    <cellStyle name="20% - Accent6 3 2 3 2 3" xfId="2335"/>
    <cellStyle name="20% - Accent6 3 2 3 2 3 2" xfId="4299"/>
    <cellStyle name="20% - Accent6 3 2 3 2 3 2 2" xfId="8082"/>
    <cellStyle name="20% - Accent6 3 2 3 2 3 2 2 2" xfId="16141"/>
    <cellStyle name="20% - Accent6 3 2 3 2 3 2 2 2 2" xfId="32988"/>
    <cellStyle name="20% - Accent6 3 2 3 2 3 2 2 3" xfId="25421"/>
    <cellStyle name="20% - Accent6 3 2 3 2 3 2 3" xfId="12358"/>
    <cellStyle name="20% - Accent6 3 2 3 2 3 2 3 2" xfId="29207"/>
    <cellStyle name="20% - Accent6 3 2 3 2 3 2 4" xfId="21640"/>
    <cellStyle name="20% - Accent6 3 2 3 2 3 3" xfId="6198"/>
    <cellStyle name="20% - Accent6 3 2 3 2 3 3 2" xfId="14257"/>
    <cellStyle name="20% - Accent6 3 2 3 2 3 3 2 2" xfId="31104"/>
    <cellStyle name="20% - Accent6 3 2 3 2 3 3 3" xfId="23537"/>
    <cellStyle name="20% - Accent6 3 2 3 2 3 4" xfId="10423"/>
    <cellStyle name="20% - Accent6 3 2 3 2 3 4 2" xfId="27323"/>
    <cellStyle name="20% - Accent6 3 2 3 2 3 5" xfId="8875"/>
    <cellStyle name="20% - Accent6 3 2 3 2 3 6" xfId="19755"/>
    <cellStyle name="20% - Accent6 3 2 3 2 4" xfId="3387"/>
    <cellStyle name="20% - Accent6 3 2 3 2 4 2" xfId="7170"/>
    <cellStyle name="20% - Accent6 3 2 3 2 4 2 2" xfId="15229"/>
    <cellStyle name="20% - Accent6 3 2 3 2 4 2 2 2" xfId="32076"/>
    <cellStyle name="20% - Accent6 3 2 3 2 4 2 3" xfId="24509"/>
    <cellStyle name="20% - Accent6 3 2 3 2 4 3" xfId="11446"/>
    <cellStyle name="20% - Accent6 3 2 3 2 4 3 2" xfId="28295"/>
    <cellStyle name="20% - Accent6 3 2 3 2 4 4" xfId="20728"/>
    <cellStyle name="20% - Accent6 3 2 3 2 5" xfId="5286"/>
    <cellStyle name="20% - Accent6 3 2 3 2 5 2" xfId="13345"/>
    <cellStyle name="20% - Accent6 3 2 3 2 5 2 2" xfId="30192"/>
    <cellStyle name="20% - Accent6 3 2 3 2 5 3" xfId="22625"/>
    <cellStyle name="20% - Accent6 3 2 3 2 6" xfId="9447"/>
    <cellStyle name="20% - Accent6 3 2 3 2 6 2" xfId="26411"/>
    <cellStyle name="20% - Accent6 3 2 3 2 7" xfId="9129"/>
    <cellStyle name="20% - Accent6 3 2 3 2 8" xfId="18843"/>
    <cellStyle name="20% - Accent6 3 2 3 3" xfId="1571"/>
    <cellStyle name="20% - Accent6 3 2 3 3 2" xfId="2570"/>
    <cellStyle name="20% - Accent6 3 2 3 3 2 2" xfId="4532"/>
    <cellStyle name="20% - Accent6 3 2 3 3 2 2 2" xfId="8315"/>
    <cellStyle name="20% - Accent6 3 2 3 3 2 2 2 2" xfId="16374"/>
    <cellStyle name="20% - Accent6 3 2 3 3 2 2 2 2 2" xfId="33221"/>
    <cellStyle name="20% - Accent6 3 2 3 3 2 2 2 3" xfId="25654"/>
    <cellStyle name="20% - Accent6 3 2 3 3 2 2 3" xfId="12591"/>
    <cellStyle name="20% - Accent6 3 2 3 3 2 2 3 2" xfId="29440"/>
    <cellStyle name="20% - Accent6 3 2 3 3 2 2 4" xfId="21873"/>
    <cellStyle name="20% - Accent6 3 2 3 3 2 3" xfId="6431"/>
    <cellStyle name="20% - Accent6 3 2 3 3 2 3 2" xfId="14490"/>
    <cellStyle name="20% - Accent6 3 2 3 3 2 3 2 2" xfId="31337"/>
    <cellStyle name="20% - Accent6 3 2 3 3 2 3 3" xfId="23770"/>
    <cellStyle name="20% - Accent6 3 2 3 3 2 4" xfId="10657"/>
    <cellStyle name="20% - Accent6 3 2 3 3 2 4 2" xfId="27556"/>
    <cellStyle name="20% - Accent6 3 2 3 3 2 5" xfId="9196"/>
    <cellStyle name="20% - Accent6 3 2 3 3 2 6" xfId="19988"/>
    <cellStyle name="20% - Accent6 3 2 3 3 3" xfId="3620"/>
    <cellStyle name="20% - Accent6 3 2 3 3 3 2" xfId="7403"/>
    <cellStyle name="20% - Accent6 3 2 3 3 3 2 2" xfId="15462"/>
    <cellStyle name="20% - Accent6 3 2 3 3 3 2 2 2" xfId="32309"/>
    <cellStyle name="20% - Accent6 3 2 3 3 3 2 3" xfId="24742"/>
    <cellStyle name="20% - Accent6 3 2 3 3 3 3" xfId="11679"/>
    <cellStyle name="20% - Accent6 3 2 3 3 3 3 2" xfId="28528"/>
    <cellStyle name="20% - Accent6 3 2 3 3 3 4" xfId="20961"/>
    <cellStyle name="20% - Accent6 3 2 3 3 4" xfId="5519"/>
    <cellStyle name="20% - Accent6 3 2 3 3 4 2" xfId="13578"/>
    <cellStyle name="20% - Accent6 3 2 3 3 4 2 2" xfId="30425"/>
    <cellStyle name="20% - Accent6 3 2 3 3 4 3" xfId="22858"/>
    <cellStyle name="20% - Accent6 3 2 3 3 5" xfId="9704"/>
    <cellStyle name="20% - Accent6 3 2 3 3 5 2" xfId="26644"/>
    <cellStyle name="20% - Accent6 3 2 3 3 6" xfId="8874"/>
    <cellStyle name="20% - Accent6 3 2 3 3 7" xfId="19076"/>
    <cellStyle name="20% - Accent6 3 2 3 4" xfId="2117"/>
    <cellStyle name="20% - Accent6 3 2 3 4 2" xfId="4081"/>
    <cellStyle name="20% - Accent6 3 2 3 4 2 2" xfId="7864"/>
    <cellStyle name="20% - Accent6 3 2 3 4 2 2 2" xfId="15923"/>
    <cellStyle name="20% - Accent6 3 2 3 4 2 2 2 2" xfId="32770"/>
    <cellStyle name="20% - Accent6 3 2 3 4 2 2 3" xfId="25203"/>
    <cellStyle name="20% - Accent6 3 2 3 4 2 3" xfId="12140"/>
    <cellStyle name="20% - Accent6 3 2 3 4 2 3 2" xfId="28989"/>
    <cellStyle name="20% - Accent6 3 2 3 4 2 4" xfId="21422"/>
    <cellStyle name="20% - Accent6 3 2 3 4 3" xfId="5980"/>
    <cellStyle name="20% - Accent6 3 2 3 4 3 2" xfId="14039"/>
    <cellStyle name="20% - Accent6 3 2 3 4 3 2 2" xfId="30886"/>
    <cellStyle name="20% - Accent6 3 2 3 4 3 3" xfId="23319"/>
    <cellStyle name="20% - Accent6 3 2 3 4 4" xfId="10205"/>
    <cellStyle name="20% - Accent6 3 2 3 4 4 2" xfId="27105"/>
    <cellStyle name="20% - Accent6 3 2 3 4 5" xfId="8995"/>
    <cellStyle name="20% - Accent6 3 2 3 4 6" xfId="19537"/>
    <cellStyle name="20% - Accent6 3 2 3 5" xfId="3169"/>
    <cellStyle name="20% - Accent6 3 2 3 5 2" xfId="6952"/>
    <cellStyle name="20% - Accent6 3 2 3 5 2 2" xfId="15011"/>
    <cellStyle name="20% - Accent6 3 2 3 5 2 2 2" xfId="31858"/>
    <cellStyle name="20% - Accent6 3 2 3 5 2 3" xfId="24291"/>
    <cellStyle name="20% - Accent6 3 2 3 5 3" xfId="11228"/>
    <cellStyle name="20% - Accent6 3 2 3 5 3 2" xfId="28077"/>
    <cellStyle name="20% - Accent6 3 2 3 5 4" xfId="20510"/>
    <cellStyle name="20% - Accent6 3 2 3 6" xfId="5068"/>
    <cellStyle name="20% - Accent6 3 2 3 6 2" xfId="13127"/>
    <cellStyle name="20% - Accent6 3 2 3 6 2 2" xfId="29974"/>
    <cellStyle name="20% - Accent6 3 2 3 6 3" xfId="22407"/>
    <cellStyle name="20% - Accent6 3 2 3 7" xfId="9212"/>
    <cellStyle name="20% - Accent6 3 2 3 7 2" xfId="26193"/>
    <cellStyle name="20% - Accent6 3 2 3 8" xfId="8922"/>
    <cellStyle name="20% - Accent6 3 2 3 9" xfId="18625"/>
    <cellStyle name="20% - Accent6 3 2 4" xfId="1201"/>
    <cellStyle name="20% - Accent6 3 2 4 2" xfId="1697"/>
    <cellStyle name="20% - Accent6 3 2 4 2 2" xfId="2696"/>
    <cellStyle name="20% - Accent6 3 2 4 2 2 2" xfId="4658"/>
    <cellStyle name="20% - Accent6 3 2 4 2 2 2 2" xfId="8441"/>
    <cellStyle name="20% - Accent6 3 2 4 2 2 2 2 2" xfId="16500"/>
    <cellStyle name="20% - Accent6 3 2 4 2 2 2 2 2 2" xfId="33347"/>
    <cellStyle name="20% - Accent6 3 2 4 2 2 2 2 3" xfId="25780"/>
    <cellStyle name="20% - Accent6 3 2 4 2 2 2 3" xfId="12717"/>
    <cellStyle name="20% - Accent6 3 2 4 2 2 2 3 2" xfId="29566"/>
    <cellStyle name="20% - Accent6 3 2 4 2 2 2 4" xfId="21999"/>
    <cellStyle name="20% - Accent6 3 2 4 2 2 3" xfId="6557"/>
    <cellStyle name="20% - Accent6 3 2 4 2 2 3 2" xfId="14616"/>
    <cellStyle name="20% - Accent6 3 2 4 2 2 3 2 2" xfId="31463"/>
    <cellStyle name="20% - Accent6 3 2 4 2 2 3 3" xfId="23896"/>
    <cellStyle name="20% - Accent6 3 2 4 2 2 4" xfId="10783"/>
    <cellStyle name="20% - Accent6 3 2 4 2 2 4 2" xfId="27682"/>
    <cellStyle name="20% - Accent6 3 2 4 2 2 5" xfId="8915"/>
    <cellStyle name="20% - Accent6 3 2 4 2 2 6" xfId="20114"/>
    <cellStyle name="20% - Accent6 3 2 4 2 3" xfId="3746"/>
    <cellStyle name="20% - Accent6 3 2 4 2 3 2" xfId="7529"/>
    <cellStyle name="20% - Accent6 3 2 4 2 3 2 2" xfId="15588"/>
    <cellStyle name="20% - Accent6 3 2 4 2 3 2 2 2" xfId="32435"/>
    <cellStyle name="20% - Accent6 3 2 4 2 3 2 3" xfId="24868"/>
    <cellStyle name="20% - Accent6 3 2 4 2 3 3" xfId="11805"/>
    <cellStyle name="20% - Accent6 3 2 4 2 3 3 2" xfId="28654"/>
    <cellStyle name="20% - Accent6 3 2 4 2 3 4" xfId="21087"/>
    <cellStyle name="20% - Accent6 3 2 4 2 4" xfId="5645"/>
    <cellStyle name="20% - Accent6 3 2 4 2 4 2" xfId="13704"/>
    <cellStyle name="20% - Accent6 3 2 4 2 4 2 2" xfId="30551"/>
    <cellStyle name="20% - Accent6 3 2 4 2 4 3" xfId="22984"/>
    <cellStyle name="20% - Accent6 3 2 4 2 5" xfId="9830"/>
    <cellStyle name="20% - Accent6 3 2 4 2 5 2" xfId="26770"/>
    <cellStyle name="20% - Accent6 3 2 4 2 6" xfId="8958"/>
    <cellStyle name="20% - Accent6 3 2 4 2 7" xfId="19202"/>
    <cellStyle name="20% - Accent6 3 2 4 3" xfId="2243"/>
    <cellStyle name="20% - Accent6 3 2 4 3 2" xfId="4207"/>
    <cellStyle name="20% - Accent6 3 2 4 3 2 2" xfId="7990"/>
    <cellStyle name="20% - Accent6 3 2 4 3 2 2 2" xfId="16049"/>
    <cellStyle name="20% - Accent6 3 2 4 3 2 2 2 2" xfId="32896"/>
    <cellStyle name="20% - Accent6 3 2 4 3 2 2 3" xfId="25329"/>
    <cellStyle name="20% - Accent6 3 2 4 3 2 3" xfId="12266"/>
    <cellStyle name="20% - Accent6 3 2 4 3 2 3 2" xfId="29115"/>
    <cellStyle name="20% - Accent6 3 2 4 3 2 4" xfId="21548"/>
    <cellStyle name="20% - Accent6 3 2 4 3 3" xfId="6106"/>
    <cellStyle name="20% - Accent6 3 2 4 3 3 2" xfId="14165"/>
    <cellStyle name="20% - Accent6 3 2 4 3 3 2 2" xfId="31012"/>
    <cellStyle name="20% - Accent6 3 2 4 3 3 3" xfId="23445"/>
    <cellStyle name="20% - Accent6 3 2 4 3 4" xfId="10331"/>
    <cellStyle name="20% - Accent6 3 2 4 3 4 2" xfId="27231"/>
    <cellStyle name="20% - Accent6 3 2 4 3 5" xfId="8872"/>
    <cellStyle name="20% - Accent6 3 2 4 3 6" xfId="19663"/>
    <cellStyle name="20% - Accent6 3 2 4 4" xfId="3295"/>
    <cellStyle name="20% - Accent6 3 2 4 4 2" xfId="7078"/>
    <cellStyle name="20% - Accent6 3 2 4 4 2 2" xfId="15137"/>
    <cellStyle name="20% - Accent6 3 2 4 4 2 2 2" xfId="31984"/>
    <cellStyle name="20% - Accent6 3 2 4 4 2 3" xfId="24417"/>
    <cellStyle name="20% - Accent6 3 2 4 4 3" xfId="11354"/>
    <cellStyle name="20% - Accent6 3 2 4 4 3 2" xfId="28203"/>
    <cellStyle name="20% - Accent6 3 2 4 4 4" xfId="20636"/>
    <cellStyle name="20% - Accent6 3 2 4 5" xfId="5194"/>
    <cellStyle name="20% - Accent6 3 2 4 5 2" xfId="13253"/>
    <cellStyle name="20% - Accent6 3 2 4 5 2 2" xfId="30100"/>
    <cellStyle name="20% - Accent6 3 2 4 5 3" xfId="22533"/>
    <cellStyle name="20% - Accent6 3 2 4 6" xfId="9355"/>
    <cellStyle name="20% - Accent6 3 2 4 6 2" xfId="26319"/>
    <cellStyle name="20% - Accent6 3 2 4 7" xfId="9004"/>
    <cellStyle name="20% - Accent6 3 2 4 8" xfId="18751"/>
    <cellStyle name="20% - Accent6 3 2 5" xfId="1479"/>
    <cellStyle name="20% - Accent6 3 2 5 2" xfId="2478"/>
    <cellStyle name="20% - Accent6 3 2 5 2 2" xfId="4440"/>
    <cellStyle name="20% - Accent6 3 2 5 2 2 2" xfId="8223"/>
    <cellStyle name="20% - Accent6 3 2 5 2 2 2 2" xfId="16282"/>
    <cellStyle name="20% - Accent6 3 2 5 2 2 2 2 2" xfId="33129"/>
    <cellStyle name="20% - Accent6 3 2 5 2 2 2 3" xfId="25562"/>
    <cellStyle name="20% - Accent6 3 2 5 2 2 3" xfId="12499"/>
    <cellStyle name="20% - Accent6 3 2 5 2 2 3 2" xfId="29348"/>
    <cellStyle name="20% - Accent6 3 2 5 2 2 4" xfId="21781"/>
    <cellStyle name="20% - Accent6 3 2 5 2 3" xfId="6339"/>
    <cellStyle name="20% - Accent6 3 2 5 2 3 2" xfId="14398"/>
    <cellStyle name="20% - Accent6 3 2 5 2 3 2 2" xfId="31245"/>
    <cellStyle name="20% - Accent6 3 2 5 2 3 3" xfId="23678"/>
    <cellStyle name="20% - Accent6 3 2 5 2 4" xfId="10565"/>
    <cellStyle name="20% - Accent6 3 2 5 2 4 2" xfId="27464"/>
    <cellStyle name="20% - Accent6 3 2 5 2 5" xfId="8871"/>
    <cellStyle name="20% - Accent6 3 2 5 2 6" xfId="19896"/>
    <cellStyle name="20% - Accent6 3 2 5 3" xfId="3528"/>
    <cellStyle name="20% - Accent6 3 2 5 3 2" xfId="7311"/>
    <cellStyle name="20% - Accent6 3 2 5 3 2 2" xfId="15370"/>
    <cellStyle name="20% - Accent6 3 2 5 3 2 2 2" xfId="32217"/>
    <cellStyle name="20% - Accent6 3 2 5 3 2 3" xfId="24650"/>
    <cellStyle name="20% - Accent6 3 2 5 3 3" xfId="11587"/>
    <cellStyle name="20% - Accent6 3 2 5 3 3 2" xfId="28436"/>
    <cellStyle name="20% - Accent6 3 2 5 3 4" xfId="20869"/>
    <cellStyle name="20% - Accent6 3 2 5 4" xfId="5427"/>
    <cellStyle name="20% - Accent6 3 2 5 4 2" xfId="13486"/>
    <cellStyle name="20% - Accent6 3 2 5 4 2 2" xfId="30333"/>
    <cellStyle name="20% - Accent6 3 2 5 4 3" xfId="22766"/>
    <cellStyle name="20% - Accent6 3 2 5 5" xfId="9612"/>
    <cellStyle name="20% - Accent6 3 2 5 5 2" xfId="26552"/>
    <cellStyle name="20% - Accent6 3 2 5 6" xfId="8921"/>
    <cellStyle name="20% - Accent6 3 2 5 7" xfId="18984"/>
    <cellStyle name="20% - Accent6 3 2 6" xfId="2004"/>
    <cellStyle name="20% - Accent6 3 2 6 2" xfId="3989"/>
    <cellStyle name="20% - Accent6 3 2 6 2 2" xfId="7772"/>
    <cellStyle name="20% - Accent6 3 2 6 2 2 2" xfId="15831"/>
    <cellStyle name="20% - Accent6 3 2 6 2 2 2 2" xfId="32678"/>
    <cellStyle name="20% - Accent6 3 2 6 2 2 3" xfId="25111"/>
    <cellStyle name="20% - Accent6 3 2 6 2 3" xfId="12048"/>
    <cellStyle name="20% - Accent6 3 2 6 2 3 2" xfId="28897"/>
    <cellStyle name="20% - Accent6 3 2 6 2 4" xfId="21330"/>
    <cellStyle name="20% - Accent6 3 2 6 3" xfId="5888"/>
    <cellStyle name="20% - Accent6 3 2 6 3 2" xfId="13947"/>
    <cellStyle name="20% - Accent6 3 2 6 3 2 2" xfId="30794"/>
    <cellStyle name="20% - Accent6 3 2 6 3 3" xfId="23227"/>
    <cellStyle name="20% - Accent6 3 2 6 4" xfId="10103"/>
    <cellStyle name="20% - Accent6 3 2 6 4 2" xfId="27013"/>
    <cellStyle name="20% - Accent6 3 2 6 5" xfId="11095"/>
    <cellStyle name="20% - Accent6 3 2 6 6" xfId="19445"/>
    <cellStyle name="20% - Accent6 3 2 7" xfId="3047"/>
    <cellStyle name="20% - Accent6 3 2 7 2" xfId="6860"/>
    <cellStyle name="20% - Accent6 3 2 7 2 2" xfId="14919"/>
    <cellStyle name="20% - Accent6 3 2 7 2 2 2" xfId="31766"/>
    <cellStyle name="20% - Accent6 3 2 7 2 3" xfId="24199"/>
    <cellStyle name="20% - Accent6 3 2 7 3" xfId="11110"/>
    <cellStyle name="20% - Accent6 3 2 7 3 2" xfId="27985"/>
    <cellStyle name="20% - Accent6 3 2 7 4" xfId="20418"/>
    <cellStyle name="20% - Accent6 3 2 8" xfId="4976"/>
    <cellStyle name="20% - Accent6 3 2 8 2" xfId="13035"/>
    <cellStyle name="20% - Accent6 3 2 8 2 2" xfId="29882"/>
    <cellStyle name="20% - Accent6 3 2 8 3" xfId="22315"/>
    <cellStyle name="20% - Accent6 3 2 9" xfId="8959"/>
    <cellStyle name="20% - Accent6 3 2 9 2" xfId="26101"/>
    <cellStyle name="20% - Accent6 3 3" xfId="716"/>
    <cellStyle name="20% - Accent6 3 3 10" xfId="18555"/>
    <cellStyle name="20% - Accent6 3 3 11" xfId="33992"/>
    <cellStyle name="20% - Accent6 3 3 2" xfId="1055"/>
    <cellStyle name="20% - Accent6 3 3 2 2" xfId="1316"/>
    <cellStyle name="20% - Accent6 3 3 2 2 2" xfId="1812"/>
    <cellStyle name="20% - Accent6 3 3 2 2 2 2" xfId="2811"/>
    <cellStyle name="20% - Accent6 3 3 2 2 2 2 2" xfId="4773"/>
    <cellStyle name="20% - Accent6 3 3 2 2 2 2 2 2" xfId="8556"/>
    <cellStyle name="20% - Accent6 3 3 2 2 2 2 2 2 2" xfId="16615"/>
    <cellStyle name="20% - Accent6 3 3 2 2 2 2 2 2 2 2" xfId="33462"/>
    <cellStyle name="20% - Accent6 3 3 2 2 2 2 2 2 3" xfId="25895"/>
    <cellStyle name="20% - Accent6 3 3 2 2 2 2 2 3" xfId="12832"/>
    <cellStyle name="20% - Accent6 3 3 2 2 2 2 2 3 2" xfId="29681"/>
    <cellStyle name="20% - Accent6 3 3 2 2 2 2 2 4" xfId="22114"/>
    <cellStyle name="20% - Accent6 3 3 2 2 2 2 3" xfId="6672"/>
    <cellStyle name="20% - Accent6 3 3 2 2 2 2 3 2" xfId="14731"/>
    <cellStyle name="20% - Accent6 3 3 2 2 2 2 3 2 2" xfId="31578"/>
    <cellStyle name="20% - Accent6 3 3 2 2 2 2 3 3" xfId="24011"/>
    <cellStyle name="20% - Accent6 3 3 2 2 2 2 4" xfId="10898"/>
    <cellStyle name="20% - Accent6 3 3 2 2 2 2 4 2" xfId="27797"/>
    <cellStyle name="20% - Accent6 3 3 2 2 2 2 5" xfId="8873"/>
    <cellStyle name="20% - Accent6 3 3 2 2 2 2 6" xfId="20229"/>
    <cellStyle name="20% - Accent6 3 3 2 2 2 3" xfId="3861"/>
    <cellStyle name="20% - Accent6 3 3 2 2 2 3 2" xfId="7644"/>
    <cellStyle name="20% - Accent6 3 3 2 2 2 3 2 2" xfId="15703"/>
    <cellStyle name="20% - Accent6 3 3 2 2 2 3 2 2 2" xfId="32550"/>
    <cellStyle name="20% - Accent6 3 3 2 2 2 3 2 3" xfId="24983"/>
    <cellStyle name="20% - Accent6 3 3 2 2 2 3 3" xfId="11920"/>
    <cellStyle name="20% - Accent6 3 3 2 2 2 3 3 2" xfId="28769"/>
    <cellStyle name="20% - Accent6 3 3 2 2 2 3 4" xfId="21202"/>
    <cellStyle name="20% - Accent6 3 3 2 2 2 4" xfId="5760"/>
    <cellStyle name="20% - Accent6 3 3 2 2 2 4 2" xfId="13819"/>
    <cellStyle name="20% - Accent6 3 3 2 2 2 4 2 2" xfId="30666"/>
    <cellStyle name="20% - Accent6 3 3 2 2 2 4 3" xfId="23099"/>
    <cellStyle name="20% - Accent6 3 3 2 2 2 5" xfId="9945"/>
    <cellStyle name="20% - Accent6 3 3 2 2 2 5 2" xfId="26885"/>
    <cellStyle name="20% - Accent6 3 3 2 2 2 6" xfId="9341"/>
    <cellStyle name="20% - Accent6 3 3 2 2 2 7" xfId="19317"/>
    <cellStyle name="20% - Accent6 3 3 2 2 3" xfId="2358"/>
    <cellStyle name="20% - Accent6 3 3 2 2 3 2" xfId="4322"/>
    <cellStyle name="20% - Accent6 3 3 2 2 3 2 2" xfId="8105"/>
    <cellStyle name="20% - Accent6 3 3 2 2 3 2 2 2" xfId="16164"/>
    <cellStyle name="20% - Accent6 3 3 2 2 3 2 2 2 2" xfId="33011"/>
    <cellStyle name="20% - Accent6 3 3 2 2 3 2 2 3" xfId="25444"/>
    <cellStyle name="20% - Accent6 3 3 2 2 3 2 3" xfId="12381"/>
    <cellStyle name="20% - Accent6 3 3 2 2 3 2 3 2" xfId="29230"/>
    <cellStyle name="20% - Accent6 3 3 2 2 3 2 4" xfId="21663"/>
    <cellStyle name="20% - Accent6 3 3 2 2 3 3" xfId="6221"/>
    <cellStyle name="20% - Accent6 3 3 2 2 3 3 2" xfId="14280"/>
    <cellStyle name="20% - Accent6 3 3 2 2 3 3 2 2" xfId="31127"/>
    <cellStyle name="20% - Accent6 3 3 2 2 3 3 3" xfId="23560"/>
    <cellStyle name="20% - Accent6 3 3 2 2 3 4" xfId="10446"/>
    <cellStyle name="20% - Accent6 3 3 2 2 3 4 2" xfId="27346"/>
    <cellStyle name="20% - Accent6 3 3 2 2 3 5" xfId="8870"/>
    <cellStyle name="20% - Accent6 3 3 2 2 3 6" xfId="19778"/>
    <cellStyle name="20% - Accent6 3 3 2 2 4" xfId="3410"/>
    <cellStyle name="20% - Accent6 3 3 2 2 4 2" xfId="7193"/>
    <cellStyle name="20% - Accent6 3 3 2 2 4 2 2" xfId="15252"/>
    <cellStyle name="20% - Accent6 3 3 2 2 4 2 2 2" xfId="32099"/>
    <cellStyle name="20% - Accent6 3 3 2 2 4 2 3" xfId="24532"/>
    <cellStyle name="20% - Accent6 3 3 2 2 4 3" xfId="11469"/>
    <cellStyle name="20% - Accent6 3 3 2 2 4 3 2" xfId="28318"/>
    <cellStyle name="20% - Accent6 3 3 2 2 4 4" xfId="20751"/>
    <cellStyle name="20% - Accent6 3 3 2 2 5" xfId="5309"/>
    <cellStyle name="20% - Accent6 3 3 2 2 5 2" xfId="13368"/>
    <cellStyle name="20% - Accent6 3 3 2 2 5 2 2" xfId="30215"/>
    <cellStyle name="20% - Accent6 3 3 2 2 5 3" xfId="22648"/>
    <cellStyle name="20% - Accent6 3 3 2 2 6" xfId="9470"/>
    <cellStyle name="20% - Accent6 3 3 2 2 6 2" xfId="26434"/>
    <cellStyle name="20% - Accent6 3 3 2 2 7" xfId="9597"/>
    <cellStyle name="20% - Accent6 3 3 2 2 8" xfId="18866"/>
    <cellStyle name="20% - Accent6 3 3 2 3" xfId="1594"/>
    <cellStyle name="20% - Accent6 3 3 2 3 2" xfId="2593"/>
    <cellStyle name="20% - Accent6 3 3 2 3 2 2" xfId="4555"/>
    <cellStyle name="20% - Accent6 3 3 2 3 2 2 2" xfId="8338"/>
    <cellStyle name="20% - Accent6 3 3 2 3 2 2 2 2" xfId="16397"/>
    <cellStyle name="20% - Accent6 3 3 2 3 2 2 2 2 2" xfId="33244"/>
    <cellStyle name="20% - Accent6 3 3 2 3 2 2 2 3" xfId="25677"/>
    <cellStyle name="20% - Accent6 3 3 2 3 2 2 3" xfId="12614"/>
    <cellStyle name="20% - Accent6 3 3 2 3 2 2 3 2" xfId="29463"/>
    <cellStyle name="20% - Accent6 3 3 2 3 2 2 4" xfId="21896"/>
    <cellStyle name="20% - Accent6 3 3 2 3 2 3" xfId="6454"/>
    <cellStyle name="20% - Accent6 3 3 2 3 2 3 2" xfId="14513"/>
    <cellStyle name="20% - Accent6 3 3 2 3 2 3 2 2" xfId="31360"/>
    <cellStyle name="20% - Accent6 3 3 2 3 2 3 3" xfId="23793"/>
    <cellStyle name="20% - Accent6 3 3 2 3 2 4" xfId="10680"/>
    <cellStyle name="20% - Accent6 3 3 2 3 2 4 2" xfId="27579"/>
    <cellStyle name="20% - Accent6 3 3 2 3 2 5" xfId="9340"/>
    <cellStyle name="20% - Accent6 3 3 2 3 2 6" xfId="20011"/>
    <cellStyle name="20% - Accent6 3 3 2 3 3" xfId="3643"/>
    <cellStyle name="20% - Accent6 3 3 2 3 3 2" xfId="7426"/>
    <cellStyle name="20% - Accent6 3 3 2 3 3 2 2" xfId="15485"/>
    <cellStyle name="20% - Accent6 3 3 2 3 3 2 2 2" xfId="32332"/>
    <cellStyle name="20% - Accent6 3 3 2 3 3 2 3" xfId="24765"/>
    <cellStyle name="20% - Accent6 3 3 2 3 3 3" xfId="11702"/>
    <cellStyle name="20% - Accent6 3 3 2 3 3 3 2" xfId="28551"/>
    <cellStyle name="20% - Accent6 3 3 2 3 3 4" xfId="20984"/>
    <cellStyle name="20% - Accent6 3 3 2 3 4" xfId="5542"/>
    <cellStyle name="20% - Accent6 3 3 2 3 4 2" xfId="13601"/>
    <cellStyle name="20% - Accent6 3 3 2 3 4 2 2" xfId="30448"/>
    <cellStyle name="20% - Accent6 3 3 2 3 4 3" xfId="22881"/>
    <cellStyle name="20% - Accent6 3 3 2 3 5" xfId="9727"/>
    <cellStyle name="20% - Accent6 3 3 2 3 5 2" xfId="26667"/>
    <cellStyle name="20% - Accent6 3 3 2 3 6" xfId="9596"/>
    <cellStyle name="20% - Accent6 3 3 2 3 7" xfId="19099"/>
    <cellStyle name="20% - Accent6 3 3 2 4" xfId="2140"/>
    <cellStyle name="20% - Accent6 3 3 2 4 2" xfId="4104"/>
    <cellStyle name="20% - Accent6 3 3 2 4 2 2" xfId="7887"/>
    <cellStyle name="20% - Accent6 3 3 2 4 2 2 2" xfId="15946"/>
    <cellStyle name="20% - Accent6 3 3 2 4 2 2 2 2" xfId="32793"/>
    <cellStyle name="20% - Accent6 3 3 2 4 2 2 3" xfId="25226"/>
    <cellStyle name="20% - Accent6 3 3 2 4 2 3" xfId="12163"/>
    <cellStyle name="20% - Accent6 3 3 2 4 2 3 2" xfId="29012"/>
    <cellStyle name="20% - Accent6 3 3 2 4 2 4" xfId="21445"/>
    <cellStyle name="20% - Accent6 3 3 2 4 3" xfId="6003"/>
    <cellStyle name="20% - Accent6 3 3 2 4 3 2" xfId="14062"/>
    <cellStyle name="20% - Accent6 3 3 2 4 3 2 2" xfId="30909"/>
    <cellStyle name="20% - Accent6 3 3 2 4 3 3" xfId="23342"/>
    <cellStyle name="20% - Accent6 3 3 2 4 4" xfId="10228"/>
    <cellStyle name="20% - Accent6 3 3 2 4 4 2" xfId="27128"/>
    <cellStyle name="20% - Accent6 3 3 2 4 5" xfId="9195"/>
    <cellStyle name="20% - Accent6 3 3 2 4 6" xfId="19560"/>
    <cellStyle name="20% - Accent6 3 3 2 5" xfId="3192"/>
    <cellStyle name="20% - Accent6 3 3 2 5 2" xfId="6975"/>
    <cellStyle name="20% - Accent6 3 3 2 5 2 2" xfId="15034"/>
    <cellStyle name="20% - Accent6 3 3 2 5 2 2 2" xfId="31881"/>
    <cellStyle name="20% - Accent6 3 3 2 5 2 3" xfId="24314"/>
    <cellStyle name="20% - Accent6 3 3 2 5 3" xfId="11251"/>
    <cellStyle name="20% - Accent6 3 3 2 5 3 2" xfId="28100"/>
    <cellStyle name="20% - Accent6 3 3 2 5 4" xfId="20533"/>
    <cellStyle name="20% - Accent6 3 3 2 6" xfId="5091"/>
    <cellStyle name="20% - Accent6 3 3 2 6 2" xfId="13150"/>
    <cellStyle name="20% - Accent6 3 3 2 6 2 2" xfId="29997"/>
    <cellStyle name="20% - Accent6 3 3 2 6 3" xfId="22430"/>
    <cellStyle name="20% - Accent6 3 3 2 7" xfId="9235"/>
    <cellStyle name="20% - Accent6 3 3 2 7 2" xfId="26216"/>
    <cellStyle name="20% - Accent6 3 3 2 8" xfId="10076"/>
    <cellStyle name="20% - Accent6 3 3 2 9" xfId="18648"/>
    <cellStyle name="20% - Accent6 3 3 3" xfId="1224"/>
    <cellStyle name="20% - Accent6 3 3 3 2" xfId="1720"/>
    <cellStyle name="20% - Accent6 3 3 3 2 2" xfId="2719"/>
    <cellStyle name="20% - Accent6 3 3 3 2 2 2" xfId="4681"/>
    <cellStyle name="20% - Accent6 3 3 3 2 2 2 2" xfId="8464"/>
    <cellStyle name="20% - Accent6 3 3 3 2 2 2 2 2" xfId="16523"/>
    <cellStyle name="20% - Accent6 3 3 3 2 2 2 2 2 2" xfId="33370"/>
    <cellStyle name="20% - Accent6 3 3 3 2 2 2 2 3" xfId="25803"/>
    <cellStyle name="20% - Accent6 3 3 3 2 2 2 3" xfId="12740"/>
    <cellStyle name="20% - Accent6 3 3 3 2 2 2 3 2" xfId="29589"/>
    <cellStyle name="20% - Accent6 3 3 3 2 2 2 4" xfId="22022"/>
    <cellStyle name="20% - Accent6 3 3 3 2 2 3" xfId="6580"/>
    <cellStyle name="20% - Accent6 3 3 3 2 2 3 2" xfId="14639"/>
    <cellStyle name="20% - Accent6 3 3 3 2 2 3 2 2" xfId="31486"/>
    <cellStyle name="20% - Accent6 3 3 3 2 2 3 3" xfId="23919"/>
    <cellStyle name="20% - Accent6 3 3 3 2 2 4" xfId="10806"/>
    <cellStyle name="20% - Accent6 3 3 3 2 2 4 2" xfId="27705"/>
    <cellStyle name="20% - Accent6 3 3 3 2 2 5" xfId="9003"/>
    <cellStyle name="20% - Accent6 3 3 3 2 2 6" xfId="20137"/>
    <cellStyle name="20% - Accent6 3 3 3 2 3" xfId="3769"/>
    <cellStyle name="20% - Accent6 3 3 3 2 3 2" xfId="7552"/>
    <cellStyle name="20% - Accent6 3 3 3 2 3 2 2" xfId="15611"/>
    <cellStyle name="20% - Accent6 3 3 3 2 3 2 2 2" xfId="32458"/>
    <cellStyle name="20% - Accent6 3 3 3 2 3 2 3" xfId="24891"/>
    <cellStyle name="20% - Accent6 3 3 3 2 3 3" xfId="11828"/>
    <cellStyle name="20% - Accent6 3 3 3 2 3 3 2" xfId="28677"/>
    <cellStyle name="20% - Accent6 3 3 3 2 3 4" xfId="21110"/>
    <cellStyle name="20% - Accent6 3 3 3 2 4" xfId="5668"/>
    <cellStyle name="20% - Accent6 3 3 3 2 4 2" xfId="13727"/>
    <cellStyle name="20% - Accent6 3 3 3 2 4 2 2" xfId="30574"/>
    <cellStyle name="20% - Accent6 3 3 3 2 4 3" xfId="23007"/>
    <cellStyle name="20% - Accent6 3 3 3 2 5" xfId="9853"/>
    <cellStyle name="20% - Accent6 3 3 3 2 5 2" xfId="26793"/>
    <cellStyle name="20% - Accent6 3 3 3 2 6" xfId="9028"/>
    <cellStyle name="20% - Accent6 3 3 3 2 7" xfId="19225"/>
    <cellStyle name="20% - Accent6 3 3 3 3" xfId="2266"/>
    <cellStyle name="20% - Accent6 3 3 3 3 2" xfId="4230"/>
    <cellStyle name="20% - Accent6 3 3 3 3 2 2" xfId="8013"/>
    <cellStyle name="20% - Accent6 3 3 3 3 2 2 2" xfId="16072"/>
    <cellStyle name="20% - Accent6 3 3 3 3 2 2 2 2" xfId="32919"/>
    <cellStyle name="20% - Accent6 3 3 3 3 2 2 3" xfId="25352"/>
    <cellStyle name="20% - Accent6 3 3 3 3 2 3" xfId="12289"/>
    <cellStyle name="20% - Accent6 3 3 3 3 2 3 2" xfId="29138"/>
    <cellStyle name="20% - Accent6 3 3 3 3 2 4" xfId="21571"/>
    <cellStyle name="20% - Accent6 3 3 3 3 3" xfId="6129"/>
    <cellStyle name="20% - Accent6 3 3 3 3 3 2" xfId="14188"/>
    <cellStyle name="20% - Accent6 3 3 3 3 3 2 2" xfId="31035"/>
    <cellStyle name="20% - Accent6 3 3 3 3 3 3" xfId="23468"/>
    <cellStyle name="20% - Accent6 3 3 3 3 4" xfId="10354"/>
    <cellStyle name="20% - Accent6 3 3 3 3 4 2" xfId="27254"/>
    <cellStyle name="20% - Accent6 3 3 3 3 5" xfId="8957"/>
    <cellStyle name="20% - Accent6 3 3 3 3 6" xfId="19686"/>
    <cellStyle name="20% - Accent6 3 3 3 4" xfId="3318"/>
    <cellStyle name="20% - Accent6 3 3 3 4 2" xfId="7101"/>
    <cellStyle name="20% - Accent6 3 3 3 4 2 2" xfId="15160"/>
    <cellStyle name="20% - Accent6 3 3 3 4 2 2 2" xfId="32007"/>
    <cellStyle name="20% - Accent6 3 3 3 4 2 3" xfId="24440"/>
    <cellStyle name="20% - Accent6 3 3 3 4 3" xfId="11377"/>
    <cellStyle name="20% - Accent6 3 3 3 4 3 2" xfId="28226"/>
    <cellStyle name="20% - Accent6 3 3 3 4 4" xfId="20659"/>
    <cellStyle name="20% - Accent6 3 3 3 5" xfId="5217"/>
    <cellStyle name="20% - Accent6 3 3 3 5 2" xfId="13276"/>
    <cellStyle name="20% - Accent6 3 3 3 5 2 2" xfId="30123"/>
    <cellStyle name="20% - Accent6 3 3 3 5 3" xfId="22556"/>
    <cellStyle name="20% - Accent6 3 3 3 6" xfId="9378"/>
    <cellStyle name="20% - Accent6 3 3 3 6 2" xfId="26342"/>
    <cellStyle name="20% - Accent6 3 3 3 7" xfId="9111"/>
    <cellStyle name="20% - Accent6 3 3 3 8" xfId="18774"/>
    <cellStyle name="20% - Accent6 3 3 4" xfId="1502"/>
    <cellStyle name="20% - Accent6 3 3 4 2" xfId="2501"/>
    <cellStyle name="20% - Accent6 3 3 4 2 2" xfId="4463"/>
    <cellStyle name="20% - Accent6 3 3 4 2 2 2" xfId="8246"/>
    <cellStyle name="20% - Accent6 3 3 4 2 2 2 2" xfId="16305"/>
    <cellStyle name="20% - Accent6 3 3 4 2 2 2 2 2" xfId="33152"/>
    <cellStyle name="20% - Accent6 3 3 4 2 2 2 3" xfId="25585"/>
    <cellStyle name="20% - Accent6 3 3 4 2 2 3" xfId="12522"/>
    <cellStyle name="20% - Accent6 3 3 4 2 2 3 2" xfId="29371"/>
    <cellStyle name="20% - Accent6 3 3 4 2 2 4" xfId="21804"/>
    <cellStyle name="20% - Accent6 3 3 4 2 3" xfId="6362"/>
    <cellStyle name="20% - Accent6 3 3 4 2 3 2" xfId="14421"/>
    <cellStyle name="20% - Accent6 3 3 4 2 3 2 2" xfId="31268"/>
    <cellStyle name="20% - Accent6 3 3 4 2 3 3" xfId="23701"/>
    <cellStyle name="20% - Accent6 3 3 4 2 4" xfId="10588"/>
    <cellStyle name="20% - Accent6 3 3 4 2 4 2" xfId="27487"/>
    <cellStyle name="20% - Accent6 3 3 4 2 5" xfId="8869"/>
    <cellStyle name="20% - Accent6 3 3 4 2 6" xfId="19919"/>
    <cellStyle name="20% - Accent6 3 3 4 3" xfId="3551"/>
    <cellStyle name="20% - Accent6 3 3 4 3 2" xfId="7334"/>
    <cellStyle name="20% - Accent6 3 3 4 3 2 2" xfId="15393"/>
    <cellStyle name="20% - Accent6 3 3 4 3 2 2 2" xfId="32240"/>
    <cellStyle name="20% - Accent6 3 3 4 3 2 3" xfId="24673"/>
    <cellStyle name="20% - Accent6 3 3 4 3 3" xfId="11610"/>
    <cellStyle name="20% - Accent6 3 3 4 3 3 2" xfId="28459"/>
    <cellStyle name="20% - Accent6 3 3 4 3 4" xfId="20892"/>
    <cellStyle name="20% - Accent6 3 3 4 4" xfId="5450"/>
    <cellStyle name="20% - Accent6 3 3 4 4 2" xfId="13509"/>
    <cellStyle name="20% - Accent6 3 3 4 4 2 2" xfId="30356"/>
    <cellStyle name="20% - Accent6 3 3 4 4 3" xfId="22789"/>
    <cellStyle name="20% - Accent6 3 3 4 5" xfId="9635"/>
    <cellStyle name="20% - Accent6 3 3 4 5 2" xfId="26575"/>
    <cellStyle name="20% - Accent6 3 3 4 6" xfId="9112"/>
    <cellStyle name="20% - Accent6 3 3 4 7" xfId="19007"/>
    <cellStyle name="20% - Accent6 3 3 5" xfId="2031"/>
    <cellStyle name="20% - Accent6 3 3 5 2" xfId="4012"/>
    <cellStyle name="20% - Accent6 3 3 5 2 2" xfId="7795"/>
    <cellStyle name="20% - Accent6 3 3 5 2 2 2" xfId="15854"/>
    <cellStyle name="20% - Accent6 3 3 5 2 2 2 2" xfId="32701"/>
    <cellStyle name="20% - Accent6 3 3 5 2 2 3" xfId="25134"/>
    <cellStyle name="20% - Accent6 3 3 5 2 3" xfId="12071"/>
    <cellStyle name="20% - Accent6 3 3 5 2 3 2" xfId="28920"/>
    <cellStyle name="20% - Accent6 3 3 5 2 4" xfId="21353"/>
    <cellStyle name="20% - Accent6 3 3 5 3" xfId="5911"/>
    <cellStyle name="20% - Accent6 3 3 5 3 2" xfId="13970"/>
    <cellStyle name="20% - Accent6 3 3 5 3 2 2" xfId="30817"/>
    <cellStyle name="20% - Accent6 3 3 5 3 3" xfId="23250"/>
    <cellStyle name="20% - Accent6 3 3 5 4" xfId="10129"/>
    <cellStyle name="20% - Accent6 3 3 5 4 2" xfId="27036"/>
    <cellStyle name="20% - Accent6 3 3 5 5" xfId="11094"/>
    <cellStyle name="20% - Accent6 3 3 5 6" xfId="19468"/>
    <cellStyle name="20% - Accent6 3 3 6" xfId="3070"/>
    <cellStyle name="20% - Accent6 3 3 6 2" xfId="6883"/>
    <cellStyle name="20% - Accent6 3 3 6 2 2" xfId="14942"/>
    <cellStyle name="20% - Accent6 3 3 6 2 2 2" xfId="31789"/>
    <cellStyle name="20% - Accent6 3 3 6 2 3" xfId="24222"/>
    <cellStyle name="20% - Accent6 3 3 6 3" xfId="11133"/>
    <cellStyle name="20% - Accent6 3 3 6 3 2" xfId="28008"/>
    <cellStyle name="20% - Accent6 3 3 6 4" xfId="20441"/>
    <cellStyle name="20% - Accent6 3 3 7" xfId="4999"/>
    <cellStyle name="20% - Accent6 3 3 7 2" xfId="13058"/>
    <cellStyle name="20% - Accent6 3 3 7 2 2" xfId="29905"/>
    <cellStyle name="20% - Accent6 3 3 7 3" xfId="22338"/>
    <cellStyle name="20% - Accent6 3 3 8" xfId="9016"/>
    <cellStyle name="20% - Accent6 3 3 8 2" xfId="26124"/>
    <cellStyle name="20% - Accent6 3 3 9" xfId="10071"/>
    <cellStyle name="20% - Accent6 3 4" xfId="1019"/>
    <cellStyle name="20% - Accent6 3 4 2" xfId="1280"/>
    <cellStyle name="20% - Accent6 3 4 2 2" xfId="1776"/>
    <cellStyle name="20% - Accent6 3 4 2 2 2" xfId="2775"/>
    <cellStyle name="20% - Accent6 3 4 2 2 2 2" xfId="4737"/>
    <cellStyle name="20% - Accent6 3 4 2 2 2 2 2" xfId="8520"/>
    <cellStyle name="20% - Accent6 3 4 2 2 2 2 2 2" xfId="16579"/>
    <cellStyle name="20% - Accent6 3 4 2 2 2 2 2 2 2" xfId="33426"/>
    <cellStyle name="20% - Accent6 3 4 2 2 2 2 2 3" xfId="25859"/>
    <cellStyle name="20% - Accent6 3 4 2 2 2 2 3" xfId="12796"/>
    <cellStyle name="20% - Accent6 3 4 2 2 2 2 3 2" xfId="29645"/>
    <cellStyle name="20% - Accent6 3 4 2 2 2 2 4" xfId="22078"/>
    <cellStyle name="20% - Accent6 3 4 2 2 2 3" xfId="6636"/>
    <cellStyle name="20% - Accent6 3 4 2 2 2 3 2" xfId="14695"/>
    <cellStyle name="20% - Accent6 3 4 2 2 2 3 2 2" xfId="31542"/>
    <cellStyle name="20% - Accent6 3 4 2 2 2 3 3" xfId="23975"/>
    <cellStyle name="20% - Accent6 3 4 2 2 2 4" xfId="10862"/>
    <cellStyle name="20% - Accent6 3 4 2 2 2 4 2" xfId="27761"/>
    <cellStyle name="20% - Accent6 3 4 2 2 2 5" xfId="9137"/>
    <cellStyle name="20% - Accent6 3 4 2 2 2 6" xfId="20193"/>
    <cellStyle name="20% - Accent6 3 4 2 2 3" xfId="3825"/>
    <cellStyle name="20% - Accent6 3 4 2 2 3 2" xfId="7608"/>
    <cellStyle name="20% - Accent6 3 4 2 2 3 2 2" xfId="15667"/>
    <cellStyle name="20% - Accent6 3 4 2 2 3 2 2 2" xfId="32514"/>
    <cellStyle name="20% - Accent6 3 4 2 2 3 2 3" xfId="24947"/>
    <cellStyle name="20% - Accent6 3 4 2 2 3 3" xfId="11884"/>
    <cellStyle name="20% - Accent6 3 4 2 2 3 3 2" xfId="28733"/>
    <cellStyle name="20% - Accent6 3 4 2 2 3 4" xfId="21166"/>
    <cellStyle name="20% - Accent6 3 4 2 2 4" xfId="5724"/>
    <cellStyle name="20% - Accent6 3 4 2 2 4 2" xfId="13783"/>
    <cellStyle name="20% - Accent6 3 4 2 2 4 2 2" xfId="30630"/>
    <cellStyle name="20% - Accent6 3 4 2 2 4 3" xfId="23063"/>
    <cellStyle name="20% - Accent6 3 4 2 2 5" xfId="9909"/>
    <cellStyle name="20% - Accent6 3 4 2 2 5 2" xfId="26849"/>
    <cellStyle name="20% - Accent6 3 4 2 2 6" xfId="8868"/>
    <cellStyle name="20% - Accent6 3 4 2 2 7" xfId="19281"/>
    <cellStyle name="20% - Accent6 3 4 2 3" xfId="2322"/>
    <cellStyle name="20% - Accent6 3 4 2 3 2" xfId="4286"/>
    <cellStyle name="20% - Accent6 3 4 2 3 2 2" xfId="8069"/>
    <cellStyle name="20% - Accent6 3 4 2 3 2 2 2" xfId="16128"/>
    <cellStyle name="20% - Accent6 3 4 2 3 2 2 2 2" xfId="32975"/>
    <cellStyle name="20% - Accent6 3 4 2 3 2 2 3" xfId="25408"/>
    <cellStyle name="20% - Accent6 3 4 2 3 2 3" xfId="12345"/>
    <cellStyle name="20% - Accent6 3 4 2 3 2 3 2" xfId="29194"/>
    <cellStyle name="20% - Accent6 3 4 2 3 2 4" xfId="21627"/>
    <cellStyle name="20% - Accent6 3 4 2 3 3" xfId="6185"/>
    <cellStyle name="20% - Accent6 3 4 2 3 3 2" xfId="14244"/>
    <cellStyle name="20% - Accent6 3 4 2 3 3 2 2" xfId="31091"/>
    <cellStyle name="20% - Accent6 3 4 2 3 3 3" xfId="23524"/>
    <cellStyle name="20% - Accent6 3 4 2 3 4" xfId="10410"/>
    <cellStyle name="20% - Accent6 3 4 2 3 4 2" xfId="27310"/>
    <cellStyle name="20% - Accent6 3 4 2 3 5" xfId="9339"/>
    <cellStyle name="20% - Accent6 3 4 2 3 6" xfId="19742"/>
    <cellStyle name="20% - Accent6 3 4 2 4" xfId="3374"/>
    <cellStyle name="20% - Accent6 3 4 2 4 2" xfId="7157"/>
    <cellStyle name="20% - Accent6 3 4 2 4 2 2" xfId="15216"/>
    <cellStyle name="20% - Accent6 3 4 2 4 2 2 2" xfId="32063"/>
    <cellStyle name="20% - Accent6 3 4 2 4 2 3" xfId="24496"/>
    <cellStyle name="20% - Accent6 3 4 2 4 3" xfId="11433"/>
    <cellStyle name="20% - Accent6 3 4 2 4 3 2" xfId="28282"/>
    <cellStyle name="20% - Accent6 3 4 2 4 4" xfId="20715"/>
    <cellStyle name="20% - Accent6 3 4 2 5" xfId="5273"/>
    <cellStyle name="20% - Accent6 3 4 2 5 2" xfId="13332"/>
    <cellStyle name="20% - Accent6 3 4 2 5 2 2" xfId="30179"/>
    <cellStyle name="20% - Accent6 3 4 2 5 3" xfId="22612"/>
    <cellStyle name="20% - Accent6 3 4 2 6" xfId="9434"/>
    <cellStyle name="20% - Accent6 3 4 2 6 2" xfId="26398"/>
    <cellStyle name="20% - Accent6 3 4 2 7" xfId="10075"/>
    <cellStyle name="20% - Accent6 3 4 2 8" xfId="18830"/>
    <cellStyle name="20% - Accent6 3 4 3" xfId="1558"/>
    <cellStyle name="20% - Accent6 3 4 3 2" xfId="2557"/>
    <cellStyle name="20% - Accent6 3 4 3 2 2" xfId="4519"/>
    <cellStyle name="20% - Accent6 3 4 3 2 2 2" xfId="8302"/>
    <cellStyle name="20% - Accent6 3 4 3 2 2 2 2" xfId="16361"/>
    <cellStyle name="20% - Accent6 3 4 3 2 2 2 2 2" xfId="33208"/>
    <cellStyle name="20% - Accent6 3 4 3 2 2 2 3" xfId="25641"/>
    <cellStyle name="20% - Accent6 3 4 3 2 2 3" xfId="12578"/>
    <cellStyle name="20% - Accent6 3 4 3 2 2 3 2" xfId="29427"/>
    <cellStyle name="20% - Accent6 3 4 3 2 2 4" xfId="21860"/>
    <cellStyle name="20% - Accent6 3 4 3 2 3" xfId="6418"/>
    <cellStyle name="20% - Accent6 3 4 3 2 3 2" xfId="14477"/>
    <cellStyle name="20% - Accent6 3 4 3 2 3 2 2" xfId="31324"/>
    <cellStyle name="20% - Accent6 3 4 3 2 3 3" xfId="23757"/>
    <cellStyle name="20% - Accent6 3 4 3 2 4" xfId="10644"/>
    <cellStyle name="20% - Accent6 3 4 3 2 4 2" xfId="27543"/>
    <cellStyle name="20% - Accent6 3 4 3 2 5" xfId="9109"/>
    <cellStyle name="20% - Accent6 3 4 3 2 6" xfId="19975"/>
    <cellStyle name="20% - Accent6 3 4 3 3" xfId="3607"/>
    <cellStyle name="20% - Accent6 3 4 3 3 2" xfId="7390"/>
    <cellStyle name="20% - Accent6 3 4 3 3 2 2" xfId="15449"/>
    <cellStyle name="20% - Accent6 3 4 3 3 2 2 2" xfId="32296"/>
    <cellStyle name="20% - Accent6 3 4 3 3 2 3" xfId="24729"/>
    <cellStyle name="20% - Accent6 3 4 3 3 3" xfId="11666"/>
    <cellStyle name="20% - Accent6 3 4 3 3 3 2" xfId="28515"/>
    <cellStyle name="20% - Accent6 3 4 3 3 4" xfId="20948"/>
    <cellStyle name="20% - Accent6 3 4 3 4" xfId="5506"/>
    <cellStyle name="20% - Accent6 3 4 3 4 2" xfId="13565"/>
    <cellStyle name="20% - Accent6 3 4 3 4 2 2" xfId="30412"/>
    <cellStyle name="20% - Accent6 3 4 3 4 3" xfId="22845"/>
    <cellStyle name="20% - Accent6 3 4 3 5" xfId="9691"/>
    <cellStyle name="20% - Accent6 3 4 3 5 2" xfId="26631"/>
    <cellStyle name="20% - Accent6 3 4 3 6" xfId="9194"/>
    <cellStyle name="20% - Accent6 3 4 3 7" xfId="19063"/>
    <cellStyle name="20% - Accent6 3 4 4" xfId="2104"/>
    <cellStyle name="20% - Accent6 3 4 4 2" xfId="4068"/>
    <cellStyle name="20% - Accent6 3 4 4 2 2" xfId="7851"/>
    <cellStyle name="20% - Accent6 3 4 4 2 2 2" xfId="15910"/>
    <cellStyle name="20% - Accent6 3 4 4 2 2 2 2" xfId="32757"/>
    <cellStyle name="20% - Accent6 3 4 4 2 2 3" xfId="25190"/>
    <cellStyle name="20% - Accent6 3 4 4 2 3" xfId="12127"/>
    <cellStyle name="20% - Accent6 3 4 4 2 3 2" xfId="28976"/>
    <cellStyle name="20% - Accent6 3 4 4 2 4" xfId="21409"/>
    <cellStyle name="20% - Accent6 3 4 4 3" xfId="5967"/>
    <cellStyle name="20% - Accent6 3 4 4 3 2" xfId="14026"/>
    <cellStyle name="20% - Accent6 3 4 4 3 2 2" xfId="30873"/>
    <cellStyle name="20% - Accent6 3 4 4 3 3" xfId="23306"/>
    <cellStyle name="20% - Accent6 3 4 4 4" xfId="10192"/>
    <cellStyle name="20% - Accent6 3 4 4 4 2" xfId="27092"/>
    <cellStyle name="20% - Accent6 3 4 4 5" xfId="8994"/>
    <cellStyle name="20% - Accent6 3 4 4 6" xfId="19524"/>
    <cellStyle name="20% - Accent6 3 4 5" xfId="3156"/>
    <cellStyle name="20% - Accent6 3 4 5 2" xfId="6939"/>
    <cellStyle name="20% - Accent6 3 4 5 2 2" xfId="14998"/>
    <cellStyle name="20% - Accent6 3 4 5 2 2 2" xfId="31845"/>
    <cellStyle name="20% - Accent6 3 4 5 2 3" xfId="24278"/>
    <cellStyle name="20% - Accent6 3 4 5 3" xfId="11215"/>
    <cellStyle name="20% - Accent6 3 4 5 3 2" xfId="28064"/>
    <cellStyle name="20% - Accent6 3 4 5 4" xfId="20497"/>
    <cellStyle name="20% - Accent6 3 4 6" xfId="5055"/>
    <cellStyle name="20% - Accent6 3 4 6 2" xfId="13114"/>
    <cellStyle name="20% - Accent6 3 4 6 2 2" xfId="29961"/>
    <cellStyle name="20% - Accent6 3 4 6 3" xfId="22394"/>
    <cellStyle name="20% - Accent6 3 4 7" xfId="9199"/>
    <cellStyle name="20% - Accent6 3 4 7 2" xfId="26180"/>
    <cellStyle name="20% - Accent6 3 4 8" xfId="10099"/>
    <cellStyle name="20% - Accent6 3 4 9" xfId="18612"/>
    <cellStyle name="20% - Accent6 3 5" xfId="1188"/>
    <cellStyle name="20% - Accent6 3 5 2" xfId="1684"/>
    <cellStyle name="20% - Accent6 3 5 2 2" xfId="2683"/>
    <cellStyle name="20% - Accent6 3 5 2 2 2" xfId="4645"/>
    <cellStyle name="20% - Accent6 3 5 2 2 2 2" xfId="8428"/>
    <cellStyle name="20% - Accent6 3 5 2 2 2 2 2" xfId="16487"/>
    <cellStyle name="20% - Accent6 3 5 2 2 2 2 2 2" xfId="33334"/>
    <cellStyle name="20% - Accent6 3 5 2 2 2 2 3" xfId="25767"/>
    <cellStyle name="20% - Accent6 3 5 2 2 2 3" xfId="12704"/>
    <cellStyle name="20% - Accent6 3 5 2 2 2 3 2" xfId="29553"/>
    <cellStyle name="20% - Accent6 3 5 2 2 2 4" xfId="21986"/>
    <cellStyle name="20% - Accent6 3 5 2 2 3" xfId="6544"/>
    <cellStyle name="20% - Accent6 3 5 2 2 3 2" xfId="14603"/>
    <cellStyle name="20% - Accent6 3 5 2 2 3 2 2" xfId="31450"/>
    <cellStyle name="20% - Accent6 3 5 2 2 3 3" xfId="23883"/>
    <cellStyle name="20% - Accent6 3 5 2 2 4" xfId="10770"/>
    <cellStyle name="20% - Accent6 3 5 2 2 4 2" xfId="27669"/>
    <cellStyle name="20% - Accent6 3 5 2 2 5" xfId="9135"/>
    <cellStyle name="20% - Accent6 3 5 2 2 6" xfId="20101"/>
    <cellStyle name="20% - Accent6 3 5 2 3" xfId="3733"/>
    <cellStyle name="20% - Accent6 3 5 2 3 2" xfId="7516"/>
    <cellStyle name="20% - Accent6 3 5 2 3 2 2" xfId="15575"/>
    <cellStyle name="20% - Accent6 3 5 2 3 2 2 2" xfId="32422"/>
    <cellStyle name="20% - Accent6 3 5 2 3 2 3" xfId="24855"/>
    <cellStyle name="20% - Accent6 3 5 2 3 3" xfId="11792"/>
    <cellStyle name="20% - Accent6 3 5 2 3 3 2" xfId="28641"/>
    <cellStyle name="20% - Accent6 3 5 2 3 4" xfId="21074"/>
    <cellStyle name="20% - Accent6 3 5 2 4" xfId="5632"/>
    <cellStyle name="20% - Accent6 3 5 2 4 2" xfId="13691"/>
    <cellStyle name="20% - Accent6 3 5 2 4 2 2" xfId="30538"/>
    <cellStyle name="20% - Accent6 3 5 2 4 3" xfId="22971"/>
    <cellStyle name="20% - Accent6 3 5 2 5" xfId="9817"/>
    <cellStyle name="20% - Accent6 3 5 2 5 2" xfId="26757"/>
    <cellStyle name="20% - Accent6 3 5 2 6" xfId="8956"/>
    <cellStyle name="20% - Accent6 3 5 2 7" xfId="19189"/>
    <cellStyle name="20% - Accent6 3 5 3" xfId="2230"/>
    <cellStyle name="20% - Accent6 3 5 3 2" xfId="4194"/>
    <cellStyle name="20% - Accent6 3 5 3 2 2" xfId="7977"/>
    <cellStyle name="20% - Accent6 3 5 3 2 2 2" xfId="16036"/>
    <cellStyle name="20% - Accent6 3 5 3 2 2 2 2" xfId="32883"/>
    <cellStyle name="20% - Accent6 3 5 3 2 2 3" xfId="25316"/>
    <cellStyle name="20% - Accent6 3 5 3 2 3" xfId="12253"/>
    <cellStyle name="20% - Accent6 3 5 3 2 3 2" xfId="29102"/>
    <cellStyle name="20% - Accent6 3 5 3 2 4" xfId="21535"/>
    <cellStyle name="20% - Accent6 3 5 3 3" xfId="6093"/>
    <cellStyle name="20% - Accent6 3 5 3 3 2" xfId="14152"/>
    <cellStyle name="20% - Accent6 3 5 3 3 2 2" xfId="30999"/>
    <cellStyle name="20% - Accent6 3 5 3 3 3" xfId="23432"/>
    <cellStyle name="20% - Accent6 3 5 3 4" xfId="10318"/>
    <cellStyle name="20% - Accent6 3 5 3 4 2" xfId="27218"/>
    <cellStyle name="20% - Accent6 3 5 3 5" xfId="8919"/>
    <cellStyle name="20% - Accent6 3 5 3 6" xfId="19650"/>
    <cellStyle name="20% - Accent6 3 5 4" xfId="3282"/>
    <cellStyle name="20% - Accent6 3 5 4 2" xfId="7065"/>
    <cellStyle name="20% - Accent6 3 5 4 2 2" xfId="15124"/>
    <cellStyle name="20% - Accent6 3 5 4 2 2 2" xfId="31971"/>
    <cellStyle name="20% - Accent6 3 5 4 2 3" xfId="24404"/>
    <cellStyle name="20% - Accent6 3 5 4 3" xfId="11341"/>
    <cellStyle name="20% - Accent6 3 5 4 3 2" xfId="28190"/>
    <cellStyle name="20% - Accent6 3 5 4 4" xfId="20623"/>
    <cellStyle name="20% - Accent6 3 5 5" xfId="5181"/>
    <cellStyle name="20% - Accent6 3 5 5 2" xfId="13240"/>
    <cellStyle name="20% - Accent6 3 5 5 2 2" xfId="30087"/>
    <cellStyle name="20% - Accent6 3 5 5 3" xfId="22520"/>
    <cellStyle name="20% - Accent6 3 5 6" xfId="9342"/>
    <cellStyle name="20% - Accent6 3 5 6 2" xfId="26306"/>
    <cellStyle name="20% - Accent6 3 5 7" xfId="9002"/>
    <cellStyle name="20% - Accent6 3 5 8" xfId="18738"/>
    <cellStyle name="20% - Accent6 3 6" xfId="1466"/>
    <cellStyle name="20% - Accent6 3 6 2" xfId="2465"/>
    <cellStyle name="20% - Accent6 3 6 2 2" xfId="4427"/>
    <cellStyle name="20% - Accent6 3 6 2 2 2" xfId="8210"/>
    <cellStyle name="20% - Accent6 3 6 2 2 2 2" xfId="16269"/>
    <cellStyle name="20% - Accent6 3 6 2 2 2 2 2" xfId="33116"/>
    <cellStyle name="20% - Accent6 3 6 2 2 2 3" xfId="25549"/>
    <cellStyle name="20% - Accent6 3 6 2 2 3" xfId="12486"/>
    <cellStyle name="20% - Accent6 3 6 2 2 3 2" xfId="29335"/>
    <cellStyle name="20% - Accent6 3 6 2 2 4" xfId="21768"/>
    <cellStyle name="20% - Accent6 3 6 2 3" xfId="6326"/>
    <cellStyle name="20% - Accent6 3 6 2 3 2" xfId="14385"/>
    <cellStyle name="20% - Accent6 3 6 2 3 2 2" xfId="31232"/>
    <cellStyle name="20% - Accent6 3 6 2 3 3" xfId="23665"/>
    <cellStyle name="20% - Accent6 3 6 2 4" xfId="10552"/>
    <cellStyle name="20% - Accent6 3 6 2 4 2" xfId="27451"/>
    <cellStyle name="20% - Accent6 3 6 2 5" xfId="8920"/>
    <cellStyle name="20% - Accent6 3 6 2 6" xfId="19883"/>
    <cellStyle name="20% - Accent6 3 6 3" xfId="3515"/>
    <cellStyle name="20% - Accent6 3 6 3 2" xfId="7298"/>
    <cellStyle name="20% - Accent6 3 6 3 2 2" xfId="15357"/>
    <cellStyle name="20% - Accent6 3 6 3 2 2 2" xfId="32204"/>
    <cellStyle name="20% - Accent6 3 6 3 2 3" xfId="24637"/>
    <cellStyle name="20% - Accent6 3 6 3 3" xfId="11574"/>
    <cellStyle name="20% - Accent6 3 6 3 3 2" xfId="28423"/>
    <cellStyle name="20% - Accent6 3 6 3 4" xfId="20856"/>
    <cellStyle name="20% - Accent6 3 6 4" xfId="5414"/>
    <cellStyle name="20% - Accent6 3 6 4 2" xfId="13473"/>
    <cellStyle name="20% - Accent6 3 6 4 2 2" xfId="30320"/>
    <cellStyle name="20% - Accent6 3 6 4 3" xfId="22753"/>
    <cellStyle name="20% - Accent6 3 6 5" xfId="9599"/>
    <cellStyle name="20% - Accent6 3 6 5 2" xfId="26539"/>
    <cellStyle name="20% - Accent6 3 6 6" xfId="9110"/>
    <cellStyle name="20% - Accent6 3 6 7" xfId="18971"/>
    <cellStyle name="20% - Accent6 3 7" xfId="1989"/>
    <cellStyle name="20% - Accent6 3 7 2" xfId="3976"/>
    <cellStyle name="20% - Accent6 3 7 2 2" xfId="7759"/>
    <cellStyle name="20% - Accent6 3 7 2 2 2" xfId="15818"/>
    <cellStyle name="20% - Accent6 3 7 2 2 2 2" xfId="32665"/>
    <cellStyle name="20% - Accent6 3 7 2 2 3" xfId="25098"/>
    <cellStyle name="20% - Accent6 3 7 2 3" xfId="12035"/>
    <cellStyle name="20% - Accent6 3 7 2 3 2" xfId="28884"/>
    <cellStyle name="20% - Accent6 3 7 2 4" xfId="21317"/>
    <cellStyle name="20% - Accent6 3 7 3" xfId="5875"/>
    <cellStyle name="20% - Accent6 3 7 3 2" xfId="13934"/>
    <cellStyle name="20% - Accent6 3 7 3 2 2" xfId="30781"/>
    <cellStyle name="20% - Accent6 3 7 3 3" xfId="23214"/>
    <cellStyle name="20% - Accent6 3 7 4" xfId="10088"/>
    <cellStyle name="20% - Accent6 3 7 4 2" xfId="27000"/>
    <cellStyle name="20% - Accent6 3 7 5" xfId="8867"/>
    <cellStyle name="20% - Accent6 3 7 6" xfId="19432"/>
    <cellStyle name="20% - Accent6 3 8" xfId="3034"/>
    <cellStyle name="20% - Accent6 3 8 2" xfId="6847"/>
    <cellStyle name="20% - Accent6 3 8 2 2" xfId="14906"/>
    <cellStyle name="20% - Accent6 3 8 2 2 2" xfId="31753"/>
    <cellStyle name="20% - Accent6 3 8 2 3" xfId="24186"/>
    <cellStyle name="20% - Accent6 3 8 3" xfId="11097"/>
    <cellStyle name="20% - Accent6 3 8 3 2" xfId="27972"/>
    <cellStyle name="20% - Accent6 3 8 4" xfId="20405"/>
    <cellStyle name="20% - Accent6 3 9" xfId="4963"/>
    <cellStyle name="20% - Accent6 3 9 2" xfId="13022"/>
    <cellStyle name="20% - Accent6 3 9 2 2" xfId="29869"/>
    <cellStyle name="20% - Accent6 3 9 3" xfId="22302"/>
    <cellStyle name="20% - Accent6 4" xfId="576"/>
    <cellStyle name="20% - Accent6 4 10" xfId="11093"/>
    <cellStyle name="20% - Accent6 4 11" xfId="18528"/>
    <cellStyle name="20% - Accent6 4 12" xfId="33993"/>
    <cellStyle name="20% - Accent6 4 2" xfId="728"/>
    <cellStyle name="20% - Accent6 4 2 10" xfId="18565"/>
    <cellStyle name="20% - Accent6 4 2 11" xfId="33994"/>
    <cellStyle name="20% - Accent6 4 2 2" xfId="1065"/>
    <cellStyle name="20% - Accent6 4 2 2 2" xfId="1326"/>
    <cellStyle name="20% - Accent6 4 2 2 2 2" xfId="1822"/>
    <cellStyle name="20% - Accent6 4 2 2 2 2 2" xfId="2821"/>
    <cellStyle name="20% - Accent6 4 2 2 2 2 2 2" xfId="4783"/>
    <cellStyle name="20% - Accent6 4 2 2 2 2 2 2 2" xfId="8566"/>
    <cellStyle name="20% - Accent6 4 2 2 2 2 2 2 2 2" xfId="16625"/>
    <cellStyle name="20% - Accent6 4 2 2 2 2 2 2 2 2 2" xfId="33472"/>
    <cellStyle name="20% - Accent6 4 2 2 2 2 2 2 2 3" xfId="25905"/>
    <cellStyle name="20% - Accent6 4 2 2 2 2 2 2 3" xfId="12842"/>
    <cellStyle name="20% - Accent6 4 2 2 2 2 2 2 3 2" xfId="29691"/>
    <cellStyle name="20% - Accent6 4 2 2 2 2 2 2 4" xfId="22124"/>
    <cellStyle name="20% - Accent6 4 2 2 2 2 2 3" xfId="6682"/>
    <cellStyle name="20% - Accent6 4 2 2 2 2 2 3 2" xfId="14741"/>
    <cellStyle name="20% - Accent6 4 2 2 2 2 2 3 2 2" xfId="31588"/>
    <cellStyle name="20% - Accent6 4 2 2 2 2 2 3 3" xfId="24021"/>
    <cellStyle name="20% - Accent6 4 2 2 2 2 2 4" xfId="10908"/>
    <cellStyle name="20% - Accent6 4 2 2 2 2 2 4 2" xfId="27807"/>
    <cellStyle name="20% - Accent6 4 2 2 2 2 2 5" xfId="8865"/>
    <cellStyle name="20% - Accent6 4 2 2 2 2 2 6" xfId="20239"/>
    <cellStyle name="20% - Accent6 4 2 2 2 2 3" xfId="3871"/>
    <cellStyle name="20% - Accent6 4 2 2 2 2 3 2" xfId="7654"/>
    <cellStyle name="20% - Accent6 4 2 2 2 2 3 2 2" xfId="15713"/>
    <cellStyle name="20% - Accent6 4 2 2 2 2 3 2 2 2" xfId="32560"/>
    <cellStyle name="20% - Accent6 4 2 2 2 2 3 2 3" xfId="24993"/>
    <cellStyle name="20% - Accent6 4 2 2 2 2 3 3" xfId="11930"/>
    <cellStyle name="20% - Accent6 4 2 2 2 2 3 3 2" xfId="28779"/>
    <cellStyle name="20% - Accent6 4 2 2 2 2 3 4" xfId="21212"/>
    <cellStyle name="20% - Accent6 4 2 2 2 2 4" xfId="5770"/>
    <cellStyle name="20% - Accent6 4 2 2 2 2 4 2" xfId="13829"/>
    <cellStyle name="20% - Accent6 4 2 2 2 2 4 2 2" xfId="30676"/>
    <cellStyle name="20% - Accent6 4 2 2 2 2 4 3" xfId="23109"/>
    <cellStyle name="20% - Accent6 4 2 2 2 2 5" xfId="9955"/>
    <cellStyle name="20% - Accent6 4 2 2 2 2 5 2" xfId="26895"/>
    <cellStyle name="20% - Accent6 4 2 2 2 2 6" xfId="8866"/>
    <cellStyle name="20% - Accent6 4 2 2 2 2 7" xfId="19327"/>
    <cellStyle name="20% - Accent6 4 2 2 2 3" xfId="2368"/>
    <cellStyle name="20% - Accent6 4 2 2 2 3 2" xfId="4332"/>
    <cellStyle name="20% - Accent6 4 2 2 2 3 2 2" xfId="8115"/>
    <cellStyle name="20% - Accent6 4 2 2 2 3 2 2 2" xfId="16174"/>
    <cellStyle name="20% - Accent6 4 2 2 2 3 2 2 2 2" xfId="33021"/>
    <cellStyle name="20% - Accent6 4 2 2 2 3 2 2 3" xfId="25454"/>
    <cellStyle name="20% - Accent6 4 2 2 2 3 2 3" xfId="12391"/>
    <cellStyle name="20% - Accent6 4 2 2 2 3 2 3 2" xfId="29240"/>
    <cellStyle name="20% - Accent6 4 2 2 2 3 2 4" xfId="21673"/>
    <cellStyle name="20% - Accent6 4 2 2 2 3 3" xfId="6231"/>
    <cellStyle name="20% - Accent6 4 2 2 2 3 3 2" xfId="14290"/>
    <cellStyle name="20% - Accent6 4 2 2 2 3 3 2 2" xfId="31137"/>
    <cellStyle name="20% - Accent6 4 2 2 2 3 3 3" xfId="23570"/>
    <cellStyle name="20% - Accent6 4 2 2 2 3 4" xfId="10456"/>
    <cellStyle name="20% - Accent6 4 2 2 2 3 4 2" xfId="27356"/>
    <cellStyle name="20% - Accent6 4 2 2 2 3 5" xfId="9123"/>
    <cellStyle name="20% - Accent6 4 2 2 2 3 6" xfId="19788"/>
    <cellStyle name="20% - Accent6 4 2 2 2 4" xfId="3420"/>
    <cellStyle name="20% - Accent6 4 2 2 2 4 2" xfId="7203"/>
    <cellStyle name="20% - Accent6 4 2 2 2 4 2 2" xfId="15262"/>
    <cellStyle name="20% - Accent6 4 2 2 2 4 2 2 2" xfId="32109"/>
    <cellStyle name="20% - Accent6 4 2 2 2 4 2 3" xfId="24542"/>
    <cellStyle name="20% - Accent6 4 2 2 2 4 3" xfId="11479"/>
    <cellStyle name="20% - Accent6 4 2 2 2 4 3 2" xfId="28328"/>
    <cellStyle name="20% - Accent6 4 2 2 2 4 4" xfId="20761"/>
    <cellStyle name="20% - Accent6 4 2 2 2 5" xfId="5319"/>
    <cellStyle name="20% - Accent6 4 2 2 2 5 2" xfId="13378"/>
    <cellStyle name="20% - Accent6 4 2 2 2 5 2 2" xfId="30225"/>
    <cellStyle name="20% - Accent6 4 2 2 2 5 3" xfId="22658"/>
    <cellStyle name="20% - Accent6 4 2 2 2 6" xfId="9480"/>
    <cellStyle name="20% - Accent6 4 2 2 2 6 2" xfId="26444"/>
    <cellStyle name="20% - Accent6 4 2 2 2 7" xfId="9595"/>
    <cellStyle name="20% - Accent6 4 2 2 2 8" xfId="18876"/>
    <cellStyle name="20% - Accent6 4 2 2 3" xfId="1604"/>
    <cellStyle name="20% - Accent6 4 2 2 3 2" xfId="2603"/>
    <cellStyle name="20% - Accent6 4 2 2 3 2 2" xfId="4565"/>
    <cellStyle name="20% - Accent6 4 2 2 3 2 2 2" xfId="8348"/>
    <cellStyle name="20% - Accent6 4 2 2 3 2 2 2 2" xfId="16407"/>
    <cellStyle name="20% - Accent6 4 2 2 3 2 2 2 2 2" xfId="33254"/>
    <cellStyle name="20% - Accent6 4 2 2 3 2 2 2 3" xfId="25687"/>
    <cellStyle name="20% - Accent6 4 2 2 3 2 2 3" xfId="12624"/>
    <cellStyle name="20% - Accent6 4 2 2 3 2 2 3 2" xfId="29473"/>
    <cellStyle name="20% - Accent6 4 2 2 3 2 2 4" xfId="21906"/>
    <cellStyle name="20% - Accent6 4 2 2 3 2 3" xfId="6464"/>
    <cellStyle name="20% - Accent6 4 2 2 3 2 3 2" xfId="14523"/>
    <cellStyle name="20% - Accent6 4 2 2 3 2 3 2 2" xfId="31370"/>
    <cellStyle name="20% - Accent6 4 2 2 3 2 3 3" xfId="23803"/>
    <cellStyle name="20% - Accent6 4 2 2 3 2 4" xfId="10690"/>
    <cellStyle name="20% - Accent6 4 2 2 3 2 4 2" xfId="27589"/>
    <cellStyle name="20% - Accent6 4 2 2 3 2 5" xfId="8864"/>
    <cellStyle name="20% - Accent6 4 2 2 3 2 6" xfId="20021"/>
    <cellStyle name="20% - Accent6 4 2 2 3 3" xfId="3653"/>
    <cellStyle name="20% - Accent6 4 2 2 3 3 2" xfId="7436"/>
    <cellStyle name="20% - Accent6 4 2 2 3 3 2 2" xfId="15495"/>
    <cellStyle name="20% - Accent6 4 2 2 3 3 2 2 2" xfId="32342"/>
    <cellStyle name="20% - Accent6 4 2 2 3 3 2 3" xfId="24775"/>
    <cellStyle name="20% - Accent6 4 2 2 3 3 3" xfId="11712"/>
    <cellStyle name="20% - Accent6 4 2 2 3 3 3 2" xfId="28561"/>
    <cellStyle name="20% - Accent6 4 2 2 3 3 4" xfId="20994"/>
    <cellStyle name="20% - Accent6 4 2 2 3 4" xfId="5552"/>
    <cellStyle name="20% - Accent6 4 2 2 3 4 2" xfId="13611"/>
    <cellStyle name="20% - Accent6 4 2 2 3 4 2 2" xfId="30458"/>
    <cellStyle name="20% - Accent6 4 2 2 3 4 3" xfId="22891"/>
    <cellStyle name="20% - Accent6 4 2 2 3 5" xfId="9737"/>
    <cellStyle name="20% - Accent6 4 2 2 3 5 2" xfId="26677"/>
    <cellStyle name="20% - Accent6 4 2 2 3 6" xfId="8918"/>
    <cellStyle name="20% - Accent6 4 2 2 3 7" xfId="19109"/>
    <cellStyle name="20% - Accent6 4 2 2 4" xfId="2150"/>
    <cellStyle name="20% - Accent6 4 2 2 4 2" xfId="4114"/>
    <cellStyle name="20% - Accent6 4 2 2 4 2 2" xfId="7897"/>
    <cellStyle name="20% - Accent6 4 2 2 4 2 2 2" xfId="15956"/>
    <cellStyle name="20% - Accent6 4 2 2 4 2 2 2 2" xfId="32803"/>
    <cellStyle name="20% - Accent6 4 2 2 4 2 2 3" xfId="25236"/>
    <cellStyle name="20% - Accent6 4 2 2 4 2 3" xfId="12173"/>
    <cellStyle name="20% - Accent6 4 2 2 4 2 3 2" xfId="29022"/>
    <cellStyle name="20% - Accent6 4 2 2 4 2 4" xfId="21455"/>
    <cellStyle name="20% - Accent6 4 2 2 4 3" xfId="6013"/>
    <cellStyle name="20% - Accent6 4 2 2 4 3 2" xfId="14072"/>
    <cellStyle name="20% - Accent6 4 2 2 4 3 2 2" xfId="30919"/>
    <cellStyle name="20% - Accent6 4 2 2 4 3 3" xfId="23352"/>
    <cellStyle name="20% - Accent6 4 2 2 4 4" xfId="10238"/>
    <cellStyle name="20% - Accent6 4 2 2 4 4 2" xfId="27138"/>
    <cellStyle name="20% - Accent6 4 2 2 4 5" xfId="8863"/>
    <cellStyle name="20% - Accent6 4 2 2 4 6" xfId="19570"/>
    <cellStyle name="20% - Accent6 4 2 2 5" xfId="3202"/>
    <cellStyle name="20% - Accent6 4 2 2 5 2" xfId="6985"/>
    <cellStyle name="20% - Accent6 4 2 2 5 2 2" xfId="15044"/>
    <cellStyle name="20% - Accent6 4 2 2 5 2 2 2" xfId="31891"/>
    <cellStyle name="20% - Accent6 4 2 2 5 2 3" xfId="24324"/>
    <cellStyle name="20% - Accent6 4 2 2 5 3" xfId="11261"/>
    <cellStyle name="20% - Accent6 4 2 2 5 3 2" xfId="28110"/>
    <cellStyle name="20% - Accent6 4 2 2 5 4" xfId="20543"/>
    <cellStyle name="20% - Accent6 4 2 2 6" xfId="5101"/>
    <cellStyle name="20% - Accent6 4 2 2 6 2" xfId="13160"/>
    <cellStyle name="20% - Accent6 4 2 2 6 2 2" xfId="30007"/>
    <cellStyle name="20% - Accent6 4 2 2 6 3" xfId="22440"/>
    <cellStyle name="20% - Accent6 4 2 2 7" xfId="9245"/>
    <cellStyle name="20% - Accent6 4 2 2 7 2" xfId="26226"/>
    <cellStyle name="20% - Accent6 4 2 2 8" xfId="10074"/>
    <cellStyle name="20% - Accent6 4 2 2 9" xfId="18658"/>
    <cellStyle name="20% - Accent6 4 2 3" xfId="1234"/>
    <cellStyle name="20% - Accent6 4 2 3 2" xfId="1730"/>
    <cellStyle name="20% - Accent6 4 2 3 2 2" xfId="2729"/>
    <cellStyle name="20% - Accent6 4 2 3 2 2 2" xfId="4691"/>
    <cellStyle name="20% - Accent6 4 2 3 2 2 2 2" xfId="8474"/>
    <cellStyle name="20% - Accent6 4 2 3 2 2 2 2 2" xfId="16533"/>
    <cellStyle name="20% - Accent6 4 2 3 2 2 2 2 2 2" xfId="33380"/>
    <cellStyle name="20% - Accent6 4 2 3 2 2 2 2 3" xfId="25813"/>
    <cellStyle name="20% - Accent6 4 2 3 2 2 2 3" xfId="12750"/>
    <cellStyle name="20% - Accent6 4 2 3 2 2 2 3 2" xfId="29599"/>
    <cellStyle name="20% - Accent6 4 2 3 2 2 2 4" xfId="22032"/>
    <cellStyle name="20% - Accent6 4 2 3 2 2 3" xfId="6590"/>
    <cellStyle name="20% - Accent6 4 2 3 2 2 3 2" xfId="14649"/>
    <cellStyle name="20% - Accent6 4 2 3 2 2 3 2 2" xfId="31496"/>
    <cellStyle name="20% - Accent6 4 2 3 2 2 3 3" xfId="23929"/>
    <cellStyle name="20% - Accent6 4 2 3 2 2 4" xfId="10816"/>
    <cellStyle name="20% - Accent6 4 2 3 2 2 4 2" xfId="27715"/>
    <cellStyle name="20% - Accent6 4 2 3 2 2 5" xfId="8861"/>
    <cellStyle name="20% - Accent6 4 2 3 2 2 6" xfId="20147"/>
    <cellStyle name="20% - Accent6 4 2 3 2 3" xfId="3779"/>
    <cellStyle name="20% - Accent6 4 2 3 2 3 2" xfId="7562"/>
    <cellStyle name="20% - Accent6 4 2 3 2 3 2 2" xfId="15621"/>
    <cellStyle name="20% - Accent6 4 2 3 2 3 2 2 2" xfId="32468"/>
    <cellStyle name="20% - Accent6 4 2 3 2 3 2 3" xfId="24901"/>
    <cellStyle name="20% - Accent6 4 2 3 2 3 3" xfId="11838"/>
    <cellStyle name="20% - Accent6 4 2 3 2 3 3 2" xfId="28687"/>
    <cellStyle name="20% - Accent6 4 2 3 2 3 4" xfId="21120"/>
    <cellStyle name="20% - Accent6 4 2 3 2 4" xfId="5678"/>
    <cellStyle name="20% - Accent6 4 2 3 2 4 2" xfId="13737"/>
    <cellStyle name="20% - Accent6 4 2 3 2 4 2 2" xfId="30584"/>
    <cellStyle name="20% - Accent6 4 2 3 2 4 3" xfId="23017"/>
    <cellStyle name="20% - Accent6 4 2 3 2 5" xfId="9863"/>
    <cellStyle name="20% - Accent6 4 2 3 2 5 2" xfId="26803"/>
    <cellStyle name="20% - Accent6 4 2 3 2 6" xfId="8862"/>
    <cellStyle name="20% - Accent6 4 2 3 2 7" xfId="19235"/>
    <cellStyle name="20% - Accent6 4 2 3 3" xfId="2276"/>
    <cellStyle name="20% - Accent6 4 2 3 3 2" xfId="4240"/>
    <cellStyle name="20% - Accent6 4 2 3 3 2 2" xfId="8023"/>
    <cellStyle name="20% - Accent6 4 2 3 3 2 2 2" xfId="16082"/>
    <cellStyle name="20% - Accent6 4 2 3 3 2 2 2 2" xfId="32929"/>
    <cellStyle name="20% - Accent6 4 2 3 3 2 2 3" xfId="25362"/>
    <cellStyle name="20% - Accent6 4 2 3 3 2 3" xfId="12299"/>
    <cellStyle name="20% - Accent6 4 2 3 3 2 3 2" xfId="29148"/>
    <cellStyle name="20% - Accent6 4 2 3 3 2 4" xfId="21581"/>
    <cellStyle name="20% - Accent6 4 2 3 3 3" xfId="6139"/>
    <cellStyle name="20% - Accent6 4 2 3 3 3 2" xfId="14198"/>
    <cellStyle name="20% - Accent6 4 2 3 3 3 2 2" xfId="31045"/>
    <cellStyle name="20% - Accent6 4 2 3 3 3 3" xfId="23478"/>
    <cellStyle name="20% - Accent6 4 2 3 3 4" xfId="10364"/>
    <cellStyle name="20% - Accent6 4 2 3 3 4 2" xfId="27264"/>
    <cellStyle name="20% - Accent6 4 2 3 3 5" xfId="8860"/>
    <cellStyle name="20% - Accent6 4 2 3 3 6" xfId="19696"/>
    <cellStyle name="20% - Accent6 4 2 3 4" xfId="3328"/>
    <cellStyle name="20% - Accent6 4 2 3 4 2" xfId="7111"/>
    <cellStyle name="20% - Accent6 4 2 3 4 2 2" xfId="15170"/>
    <cellStyle name="20% - Accent6 4 2 3 4 2 2 2" xfId="32017"/>
    <cellStyle name="20% - Accent6 4 2 3 4 2 3" xfId="24450"/>
    <cellStyle name="20% - Accent6 4 2 3 4 3" xfId="11387"/>
    <cellStyle name="20% - Accent6 4 2 3 4 3 2" xfId="28236"/>
    <cellStyle name="20% - Accent6 4 2 3 4 4" xfId="20669"/>
    <cellStyle name="20% - Accent6 4 2 3 5" xfId="5227"/>
    <cellStyle name="20% - Accent6 4 2 3 5 2" xfId="13286"/>
    <cellStyle name="20% - Accent6 4 2 3 5 2 2" xfId="30133"/>
    <cellStyle name="20% - Accent6 4 2 3 5 3" xfId="22566"/>
    <cellStyle name="20% - Accent6 4 2 3 6" xfId="9388"/>
    <cellStyle name="20% - Accent6 4 2 3 6 2" xfId="26352"/>
    <cellStyle name="20% - Accent6 4 2 3 7" xfId="9055"/>
    <cellStyle name="20% - Accent6 4 2 3 8" xfId="18784"/>
    <cellStyle name="20% - Accent6 4 2 4" xfId="1512"/>
    <cellStyle name="20% - Accent6 4 2 4 2" xfId="2511"/>
    <cellStyle name="20% - Accent6 4 2 4 2 2" xfId="4473"/>
    <cellStyle name="20% - Accent6 4 2 4 2 2 2" xfId="8256"/>
    <cellStyle name="20% - Accent6 4 2 4 2 2 2 2" xfId="16315"/>
    <cellStyle name="20% - Accent6 4 2 4 2 2 2 2 2" xfId="33162"/>
    <cellStyle name="20% - Accent6 4 2 4 2 2 2 3" xfId="25595"/>
    <cellStyle name="20% - Accent6 4 2 4 2 2 3" xfId="12532"/>
    <cellStyle name="20% - Accent6 4 2 4 2 2 3 2" xfId="29381"/>
    <cellStyle name="20% - Accent6 4 2 4 2 2 4" xfId="21814"/>
    <cellStyle name="20% - Accent6 4 2 4 2 3" xfId="6372"/>
    <cellStyle name="20% - Accent6 4 2 4 2 3 2" xfId="14431"/>
    <cellStyle name="20% - Accent6 4 2 4 2 3 2 2" xfId="31278"/>
    <cellStyle name="20% - Accent6 4 2 4 2 3 3" xfId="23711"/>
    <cellStyle name="20% - Accent6 4 2 4 2 4" xfId="10598"/>
    <cellStyle name="20% - Accent6 4 2 4 2 4 2" xfId="27497"/>
    <cellStyle name="20% - Accent6 4 2 4 2 5" xfId="8894"/>
    <cellStyle name="20% - Accent6 4 2 4 2 6" xfId="19929"/>
    <cellStyle name="20% - Accent6 4 2 4 3" xfId="3561"/>
    <cellStyle name="20% - Accent6 4 2 4 3 2" xfId="7344"/>
    <cellStyle name="20% - Accent6 4 2 4 3 2 2" xfId="15403"/>
    <cellStyle name="20% - Accent6 4 2 4 3 2 2 2" xfId="32250"/>
    <cellStyle name="20% - Accent6 4 2 4 3 2 3" xfId="24683"/>
    <cellStyle name="20% - Accent6 4 2 4 3 3" xfId="11620"/>
    <cellStyle name="20% - Accent6 4 2 4 3 3 2" xfId="28469"/>
    <cellStyle name="20% - Accent6 4 2 4 3 4" xfId="20902"/>
    <cellStyle name="20% - Accent6 4 2 4 4" xfId="5460"/>
    <cellStyle name="20% - Accent6 4 2 4 4 2" xfId="13519"/>
    <cellStyle name="20% - Accent6 4 2 4 4 2 2" xfId="30366"/>
    <cellStyle name="20% - Accent6 4 2 4 4 3" xfId="22799"/>
    <cellStyle name="20% - Accent6 4 2 4 5" xfId="9645"/>
    <cellStyle name="20% - Accent6 4 2 4 5 2" xfId="26585"/>
    <cellStyle name="20% - Accent6 4 2 4 6" xfId="9126"/>
    <cellStyle name="20% - Accent6 4 2 4 7" xfId="19017"/>
    <cellStyle name="20% - Accent6 4 2 5" xfId="2041"/>
    <cellStyle name="20% - Accent6 4 2 5 2" xfId="4022"/>
    <cellStyle name="20% - Accent6 4 2 5 2 2" xfId="7805"/>
    <cellStyle name="20% - Accent6 4 2 5 2 2 2" xfId="15864"/>
    <cellStyle name="20% - Accent6 4 2 5 2 2 2 2" xfId="32711"/>
    <cellStyle name="20% - Accent6 4 2 5 2 2 3" xfId="25144"/>
    <cellStyle name="20% - Accent6 4 2 5 2 3" xfId="12081"/>
    <cellStyle name="20% - Accent6 4 2 5 2 3 2" xfId="28930"/>
    <cellStyle name="20% - Accent6 4 2 5 2 4" xfId="21363"/>
    <cellStyle name="20% - Accent6 4 2 5 3" xfId="5921"/>
    <cellStyle name="20% - Accent6 4 2 5 3 2" xfId="13980"/>
    <cellStyle name="20% - Accent6 4 2 5 3 2 2" xfId="30827"/>
    <cellStyle name="20% - Accent6 4 2 5 3 3" xfId="23260"/>
    <cellStyle name="20% - Accent6 4 2 5 4" xfId="10139"/>
    <cellStyle name="20% - Accent6 4 2 5 4 2" xfId="27046"/>
    <cellStyle name="20% - Accent6 4 2 5 5" xfId="9545"/>
    <cellStyle name="20% - Accent6 4 2 5 6" xfId="19478"/>
    <cellStyle name="20% - Accent6 4 2 6" xfId="3080"/>
    <cellStyle name="20% - Accent6 4 2 6 2" xfId="6893"/>
    <cellStyle name="20% - Accent6 4 2 6 2 2" xfId="14952"/>
    <cellStyle name="20% - Accent6 4 2 6 2 2 2" xfId="31799"/>
    <cellStyle name="20% - Accent6 4 2 6 2 3" xfId="24232"/>
    <cellStyle name="20% - Accent6 4 2 6 3" xfId="11143"/>
    <cellStyle name="20% - Accent6 4 2 6 3 2" xfId="28018"/>
    <cellStyle name="20% - Accent6 4 2 6 4" xfId="20451"/>
    <cellStyle name="20% - Accent6 4 2 7" xfId="5009"/>
    <cellStyle name="20% - Accent6 4 2 7 2" xfId="13068"/>
    <cellStyle name="20% - Accent6 4 2 7 2 2" xfId="29915"/>
    <cellStyle name="20% - Accent6 4 2 7 3" xfId="22348"/>
    <cellStyle name="20% - Accent6 4 2 8" xfId="9027"/>
    <cellStyle name="20% - Accent6 4 2 8 2" xfId="26134"/>
    <cellStyle name="20% - Accent6 4 2 9" xfId="10123"/>
    <cellStyle name="20% - Accent6 4 3" xfId="1029"/>
    <cellStyle name="20% - Accent6 4 3 2" xfId="1290"/>
    <cellStyle name="20% - Accent6 4 3 2 2" xfId="1786"/>
    <cellStyle name="20% - Accent6 4 3 2 2 2" xfId="2785"/>
    <cellStyle name="20% - Accent6 4 3 2 2 2 2" xfId="4747"/>
    <cellStyle name="20% - Accent6 4 3 2 2 2 2 2" xfId="8530"/>
    <cellStyle name="20% - Accent6 4 3 2 2 2 2 2 2" xfId="16589"/>
    <cellStyle name="20% - Accent6 4 3 2 2 2 2 2 2 2" xfId="33436"/>
    <cellStyle name="20% - Accent6 4 3 2 2 2 2 2 3" xfId="25869"/>
    <cellStyle name="20% - Accent6 4 3 2 2 2 2 3" xfId="12806"/>
    <cellStyle name="20% - Accent6 4 3 2 2 2 2 3 2" xfId="29655"/>
    <cellStyle name="20% - Accent6 4 3 2 2 2 2 4" xfId="22088"/>
    <cellStyle name="20% - Accent6 4 3 2 2 2 3" xfId="6646"/>
    <cellStyle name="20% - Accent6 4 3 2 2 2 3 2" xfId="14705"/>
    <cellStyle name="20% - Accent6 4 3 2 2 2 3 2 2" xfId="31552"/>
    <cellStyle name="20% - Accent6 4 3 2 2 2 3 3" xfId="23985"/>
    <cellStyle name="20% - Accent6 4 3 2 2 2 4" xfId="10872"/>
    <cellStyle name="20% - Accent6 4 3 2 2 2 4 2" xfId="27771"/>
    <cellStyle name="20% - Accent6 4 3 2 2 2 5" xfId="9134"/>
    <cellStyle name="20% - Accent6 4 3 2 2 2 6" xfId="20203"/>
    <cellStyle name="20% - Accent6 4 3 2 2 3" xfId="3835"/>
    <cellStyle name="20% - Accent6 4 3 2 2 3 2" xfId="7618"/>
    <cellStyle name="20% - Accent6 4 3 2 2 3 2 2" xfId="15677"/>
    <cellStyle name="20% - Accent6 4 3 2 2 3 2 2 2" xfId="32524"/>
    <cellStyle name="20% - Accent6 4 3 2 2 3 2 3" xfId="24957"/>
    <cellStyle name="20% - Accent6 4 3 2 2 3 3" xfId="11894"/>
    <cellStyle name="20% - Accent6 4 3 2 2 3 3 2" xfId="28743"/>
    <cellStyle name="20% - Accent6 4 3 2 2 3 4" xfId="21176"/>
    <cellStyle name="20% - Accent6 4 3 2 2 4" xfId="5734"/>
    <cellStyle name="20% - Accent6 4 3 2 2 4 2" xfId="13793"/>
    <cellStyle name="20% - Accent6 4 3 2 2 4 2 2" xfId="30640"/>
    <cellStyle name="20% - Accent6 4 3 2 2 4 3" xfId="23073"/>
    <cellStyle name="20% - Accent6 4 3 2 2 5" xfId="9919"/>
    <cellStyle name="20% - Accent6 4 3 2 2 5 2" xfId="26859"/>
    <cellStyle name="20% - Accent6 4 3 2 2 6" xfId="9136"/>
    <cellStyle name="20% - Accent6 4 3 2 2 7" xfId="19291"/>
    <cellStyle name="20% - Accent6 4 3 2 3" xfId="2332"/>
    <cellStyle name="20% - Accent6 4 3 2 3 2" xfId="4296"/>
    <cellStyle name="20% - Accent6 4 3 2 3 2 2" xfId="8079"/>
    <cellStyle name="20% - Accent6 4 3 2 3 2 2 2" xfId="16138"/>
    <cellStyle name="20% - Accent6 4 3 2 3 2 2 2 2" xfId="32985"/>
    <cellStyle name="20% - Accent6 4 3 2 3 2 2 3" xfId="25418"/>
    <cellStyle name="20% - Accent6 4 3 2 3 2 3" xfId="12355"/>
    <cellStyle name="20% - Accent6 4 3 2 3 2 3 2" xfId="29204"/>
    <cellStyle name="20% - Accent6 4 3 2 3 2 4" xfId="21637"/>
    <cellStyle name="20% - Accent6 4 3 2 3 3" xfId="6195"/>
    <cellStyle name="20% - Accent6 4 3 2 3 3 2" xfId="14254"/>
    <cellStyle name="20% - Accent6 4 3 2 3 3 2 2" xfId="31101"/>
    <cellStyle name="20% - Accent6 4 3 2 3 3 3" xfId="23534"/>
    <cellStyle name="20% - Accent6 4 3 2 3 4" xfId="10420"/>
    <cellStyle name="20% - Accent6 4 3 2 3 4 2" xfId="27320"/>
    <cellStyle name="20% - Accent6 4 3 2 3 5" xfId="8859"/>
    <cellStyle name="20% - Accent6 4 3 2 3 6" xfId="19752"/>
    <cellStyle name="20% - Accent6 4 3 2 4" xfId="3384"/>
    <cellStyle name="20% - Accent6 4 3 2 4 2" xfId="7167"/>
    <cellStyle name="20% - Accent6 4 3 2 4 2 2" xfId="15226"/>
    <cellStyle name="20% - Accent6 4 3 2 4 2 2 2" xfId="32073"/>
    <cellStyle name="20% - Accent6 4 3 2 4 2 3" xfId="24506"/>
    <cellStyle name="20% - Accent6 4 3 2 4 3" xfId="11443"/>
    <cellStyle name="20% - Accent6 4 3 2 4 3 2" xfId="28292"/>
    <cellStyle name="20% - Accent6 4 3 2 4 4" xfId="20725"/>
    <cellStyle name="20% - Accent6 4 3 2 5" xfId="5283"/>
    <cellStyle name="20% - Accent6 4 3 2 5 2" xfId="13342"/>
    <cellStyle name="20% - Accent6 4 3 2 5 2 2" xfId="30189"/>
    <cellStyle name="20% - Accent6 4 3 2 5 3" xfId="22622"/>
    <cellStyle name="20% - Accent6 4 3 2 6" xfId="9444"/>
    <cellStyle name="20% - Accent6 4 3 2 6 2" xfId="26408"/>
    <cellStyle name="20% - Accent6 4 3 2 7" xfId="9322"/>
    <cellStyle name="20% - Accent6 4 3 2 8" xfId="18840"/>
    <cellStyle name="20% - Accent6 4 3 3" xfId="1568"/>
    <cellStyle name="20% - Accent6 4 3 3 2" xfId="2567"/>
    <cellStyle name="20% - Accent6 4 3 3 2 2" xfId="4529"/>
    <cellStyle name="20% - Accent6 4 3 3 2 2 2" xfId="8312"/>
    <cellStyle name="20% - Accent6 4 3 3 2 2 2 2" xfId="16371"/>
    <cellStyle name="20% - Accent6 4 3 3 2 2 2 2 2" xfId="33218"/>
    <cellStyle name="20% - Accent6 4 3 3 2 2 2 3" xfId="25651"/>
    <cellStyle name="20% - Accent6 4 3 3 2 2 3" xfId="12588"/>
    <cellStyle name="20% - Accent6 4 3 3 2 2 3 2" xfId="29437"/>
    <cellStyle name="20% - Accent6 4 3 3 2 2 4" xfId="21870"/>
    <cellStyle name="20% - Accent6 4 3 3 2 3" xfId="6428"/>
    <cellStyle name="20% - Accent6 4 3 3 2 3 2" xfId="14487"/>
    <cellStyle name="20% - Accent6 4 3 3 2 3 2 2" xfId="31334"/>
    <cellStyle name="20% - Accent6 4 3 3 2 3 3" xfId="23767"/>
    <cellStyle name="20% - Accent6 4 3 3 2 4" xfId="10654"/>
    <cellStyle name="20% - Accent6 4 3 3 2 4 2" xfId="27553"/>
    <cellStyle name="20% - Accent6 4 3 3 2 5" xfId="8857"/>
    <cellStyle name="20% - Accent6 4 3 3 2 6" xfId="19985"/>
    <cellStyle name="20% - Accent6 4 3 3 3" xfId="3617"/>
    <cellStyle name="20% - Accent6 4 3 3 3 2" xfId="7400"/>
    <cellStyle name="20% - Accent6 4 3 3 3 2 2" xfId="15459"/>
    <cellStyle name="20% - Accent6 4 3 3 3 2 2 2" xfId="32306"/>
    <cellStyle name="20% - Accent6 4 3 3 3 2 3" xfId="24739"/>
    <cellStyle name="20% - Accent6 4 3 3 3 3" xfId="11676"/>
    <cellStyle name="20% - Accent6 4 3 3 3 3 2" xfId="28525"/>
    <cellStyle name="20% - Accent6 4 3 3 3 4" xfId="20958"/>
    <cellStyle name="20% - Accent6 4 3 3 4" xfId="5516"/>
    <cellStyle name="20% - Accent6 4 3 3 4 2" xfId="13575"/>
    <cellStyle name="20% - Accent6 4 3 3 4 2 2" xfId="30422"/>
    <cellStyle name="20% - Accent6 4 3 3 4 3" xfId="22855"/>
    <cellStyle name="20% - Accent6 4 3 3 5" xfId="9701"/>
    <cellStyle name="20% - Accent6 4 3 3 5 2" xfId="26641"/>
    <cellStyle name="20% - Accent6 4 3 3 6" xfId="9107"/>
    <cellStyle name="20% - Accent6 4 3 3 7" xfId="19073"/>
    <cellStyle name="20% - Accent6 4 3 4" xfId="2114"/>
    <cellStyle name="20% - Accent6 4 3 4 2" xfId="4078"/>
    <cellStyle name="20% - Accent6 4 3 4 2 2" xfId="7861"/>
    <cellStyle name="20% - Accent6 4 3 4 2 2 2" xfId="15920"/>
    <cellStyle name="20% - Accent6 4 3 4 2 2 2 2" xfId="32767"/>
    <cellStyle name="20% - Accent6 4 3 4 2 2 3" xfId="25200"/>
    <cellStyle name="20% - Accent6 4 3 4 2 3" xfId="12137"/>
    <cellStyle name="20% - Accent6 4 3 4 2 3 2" xfId="28986"/>
    <cellStyle name="20% - Accent6 4 3 4 2 4" xfId="21419"/>
    <cellStyle name="20% - Accent6 4 3 4 3" xfId="5977"/>
    <cellStyle name="20% - Accent6 4 3 4 3 2" xfId="14036"/>
    <cellStyle name="20% - Accent6 4 3 4 3 2 2" xfId="30883"/>
    <cellStyle name="20% - Accent6 4 3 4 3 3" xfId="23316"/>
    <cellStyle name="20% - Accent6 4 3 4 4" xfId="10202"/>
    <cellStyle name="20% - Accent6 4 3 4 4 2" xfId="27102"/>
    <cellStyle name="20% - Accent6 4 3 4 5" xfId="8856"/>
    <cellStyle name="20% - Accent6 4 3 4 6" xfId="19534"/>
    <cellStyle name="20% - Accent6 4 3 5" xfId="3166"/>
    <cellStyle name="20% - Accent6 4 3 5 2" xfId="6949"/>
    <cellStyle name="20% - Accent6 4 3 5 2 2" xfId="15008"/>
    <cellStyle name="20% - Accent6 4 3 5 2 2 2" xfId="31855"/>
    <cellStyle name="20% - Accent6 4 3 5 2 3" xfId="24288"/>
    <cellStyle name="20% - Accent6 4 3 5 3" xfId="11225"/>
    <cellStyle name="20% - Accent6 4 3 5 3 2" xfId="28074"/>
    <cellStyle name="20% - Accent6 4 3 5 4" xfId="20507"/>
    <cellStyle name="20% - Accent6 4 3 6" xfId="5065"/>
    <cellStyle name="20% - Accent6 4 3 6 2" xfId="13124"/>
    <cellStyle name="20% - Accent6 4 3 6 2 2" xfId="29971"/>
    <cellStyle name="20% - Accent6 4 3 6 3" xfId="22404"/>
    <cellStyle name="20% - Accent6 4 3 7" xfId="9209"/>
    <cellStyle name="20% - Accent6 4 3 7 2" xfId="26190"/>
    <cellStyle name="20% - Accent6 4 3 8" xfId="9544"/>
    <cellStyle name="20% - Accent6 4 3 9" xfId="18622"/>
    <cellStyle name="20% - Accent6 4 4" xfId="1198"/>
    <cellStyle name="20% - Accent6 4 4 2" xfId="1694"/>
    <cellStyle name="20% - Accent6 4 4 2 2" xfId="2693"/>
    <cellStyle name="20% - Accent6 4 4 2 2 2" xfId="4655"/>
    <cellStyle name="20% - Accent6 4 4 2 2 2 2" xfId="8438"/>
    <cellStyle name="20% - Accent6 4 4 2 2 2 2 2" xfId="16497"/>
    <cellStyle name="20% - Accent6 4 4 2 2 2 2 2 2" xfId="33344"/>
    <cellStyle name="20% - Accent6 4 4 2 2 2 2 3" xfId="25777"/>
    <cellStyle name="20% - Accent6 4 4 2 2 2 3" xfId="12714"/>
    <cellStyle name="20% - Accent6 4 4 2 2 2 3 2" xfId="29563"/>
    <cellStyle name="20% - Accent6 4 4 2 2 2 4" xfId="21996"/>
    <cellStyle name="20% - Accent6 4 4 2 2 3" xfId="6554"/>
    <cellStyle name="20% - Accent6 4 4 2 2 3 2" xfId="14613"/>
    <cellStyle name="20% - Accent6 4 4 2 2 3 2 2" xfId="31460"/>
    <cellStyle name="20% - Accent6 4 4 2 2 3 3" xfId="23893"/>
    <cellStyle name="20% - Accent6 4 4 2 2 4" xfId="10780"/>
    <cellStyle name="20% - Accent6 4 4 2 2 4 2" xfId="27679"/>
    <cellStyle name="20% - Accent6 4 4 2 2 5" xfId="8854"/>
    <cellStyle name="20% - Accent6 4 4 2 2 6" xfId="20111"/>
    <cellStyle name="20% - Accent6 4 4 2 3" xfId="3743"/>
    <cellStyle name="20% - Accent6 4 4 2 3 2" xfId="7526"/>
    <cellStyle name="20% - Accent6 4 4 2 3 2 2" xfId="15585"/>
    <cellStyle name="20% - Accent6 4 4 2 3 2 2 2" xfId="32432"/>
    <cellStyle name="20% - Accent6 4 4 2 3 2 3" xfId="24865"/>
    <cellStyle name="20% - Accent6 4 4 2 3 3" xfId="11802"/>
    <cellStyle name="20% - Accent6 4 4 2 3 3 2" xfId="28651"/>
    <cellStyle name="20% - Accent6 4 4 2 3 4" xfId="21084"/>
    <cellStyle name="20% - Accent6 4 4 2 4" xfId="5642"/>
    <cellStyle name="20% - Accent6 4 4 2 4 2" xfId="13701"/>
    <cellStyle name="20% - Accent6 4 4 2 4 2 2" xfId="30548"/>
    <cellStyle name="20% - Accent6 4 4 2 4 3" xfId="22981"/>
    <cellStyle name="20% - Accent6 4 4 2 5" xfId="9827"/>
    <cellStyle name="20% - Accent6 4 4 2 5 2" xfId="26767"/>
    <cellStyle name="20% - Accent6 4 4 2 6" xfId="8855"/>
    <cellStyle name="20% - Accent6 4 4 2 7" xfId="19199"/>
    <cellStyle name="20% - Accent6 4 4 3" xfId="2240"/>
    <cellStyle name="20% - Accent6 4 4 3 2" xfId="4204"/>
    <cellStyle name="20% - Accent6 4 4 3 2 2" xfId="7987"/>
    <cellStyle name="20% - Accent6 4 4 3 2 2 2" xfId="16046"/>
    <cellStyle name="20% - Accent6 4 4 3 2 2 2 2" xfId="32893"/>
    <cellStyle name="20% - Accent6 4 4 3 2 2 3" xfId="25326"/>
    <cellStyle name="20% - Accent6 4 4 3 2 3" xfId="12263"/>
    <cellStyle name="20% - Accent6 4 4 3 2 3 2" xfId="29112"/>
    <cellStyle name="20% - Accent6 4 4 3 2 4" xfId="21545"/>
    <cellStyle name="20% - Accent6 4 4 3 3" xfId="6103"/>
    <cellStyle name="20% - Accent6 4 4 3 3 2" xfId="14162"/>
    <cellStyle name="20% - Accent6 4 4 3 3 2 2" xfId="31009"/>
    <cellStyle name="20% - Accent6 4 4 3 3 3" xfId="23442"/>
    <cellStyle name="20% - Accent6 4 4 3 4" xfId="10328"/>
    <cellStyle name="20% - Accent6 4 4 3 4 2" xfId="27228"/>
    <cellStyle name="20% - Accent6 4 4 3 5" xfId="8853"/>
    <cellStyle name="20% - Accent6 4 4 3 6" xfId="19660"/>
    <cellStyle name="20% - Accent6 4 4 4" xfId="3292"/>
    <cellStyle name="20% - Accent6 4 4 4 2" xfId="7075"/>
    <cellStyle name="20% - Accent6 4 4 4 2 2" xfId="15134"/>
    <cellStyle name="20% - Accent6 4 4 4 2 2 2" xfId="31981"/>
    <cellStyle name="20% - Accent6 4 4 4 2 3" xfId="24414"/>
    <cellStyle name="20% - Accent6 4 4 4 3" xfId="11351"/>
    <cellStyle name="20% - Accent6 4 4 4 3 2" xfId="28200"/>
    <cellStyle name="20% - Accent6 4 4 4 4" xfId="20633"/>
    <cellStyle name="20% - Accent6 4 4 5" xfId="5191"/>
    <cellStyle name="20% - Accent6 4 4 5 2" xfId="13250"/>
    <cellStyle name="20% - Accent6 4 4 5 2 2" xfId="30097"/>
    <cellStyle name="20% - Accent6 4 4 5 3" xfId="22530"/>
    <cellStyle name="20% - Accent6 4 4 6" xfId="9352"/>
    <cellStyle name="20% - Accent6 4 4 6 2" xfId="26316"/>
    <cellStyle name="20% - Accent6 4 4 7" xfId="9106"/>
    <cellStyle name="20% - Accent6 4 4 8" xfId="18748"/>
    <cellStyle name="20% - Accent6 4 5" xfId="1476"/>
    <cellStyle name="20% - Accent6 4 5 2" xfId="2475"/>
    <cellStyle name="20% - Accent6 4 5 2 2" xfId="4437"/>
    <cellStyle name="20% - Accent6 4 5 2 2 2" xfId="8220"/>
    <cellStyle name="20% - Accent6 4 5 2 2 2 2" xfId="16279"/>
    <cellStyle name="20% - Accent6 4 5 2 2 2 2 2" xfId="33126"/>
    <cellStyle name="20% - Accent6 4 5 2 2 2 3" xfId="25559"/>
    <cellStyle name="20% - Accent6 4 5 2 2 3" xfId="12496"/>
    <cellStyle name="20% - Accent6 4 5 2 2 3 2" xfId="29345"/>
    <cellStyle name="20% - Accent6 4 5 2 2 4" xfId="21778"/>
    <cellStyle name="20% - Accent6 4 5 2 3" xfId="6336"/>
    <cellStyle name="20% - Accent6 4 5 2 3 2" xfId="14395"/>
    <cellStyle name="20% - Accent6 4 5 2 3 2 2" xfId="31242"/>
    <cellStyle name="20% - Accent6 4 5 2 3 3" xfId="23675"/>
    <cellStyle name="20% - Accent6 4 5 2 4" xfId="10562"/>
    <cellStyle name="20% - Accent6 4 5 2 4 2" xfId="27461"/>
    <cellStyle name="20% - Accent6 4 5 2 5" xfId="8852"/>
    <cellStyle name="20% - Accent6 4 5 2 6" xfId="19893"/>
    <cellStyle name="20% - Accent6 4 5 3" xfId="3525"/>
    <cellStyle name="20% - Accent6 4 5 3 2" xfId="7308"/>
    <cellStyle name="20% - Accent6 4 5 3 2 2" xfId="15367"/>
    <cellStyle name="20% - Accent6 4 5 3 2 2 2" xfId="32214"/>
    <cellStyle name="20% - Accent6 4 5 3 2 3" xfId="24647"/>
    <cellStyle name="20% - Accent6 4 5 3 3" xfId="11584"/>
    <cellStyle name="20% - Accent6 4 5 3 3 2" xfId="28433"/>
    <cellStyle name="20% - Accent6 4 5 3 4" xfId="20866"/>
    <cellStyle name="20% - Accent6 4 5 4" xfId="5424"/>
    <cellStyle name="20% - Accent6 4 5 4 2" xfId="13483"/>
    <cellStyle name="20% - Accent6 4 5 4 2 2" xfId="30330"/>
    <cellStyle name="20% - Accent6 4 5 4 3" xfId="22763"/>
    <cellStyle name="20% - Accent6 4 5 5" xfId="9609"/>
    <cellStyle name="20% - Accent6 4 5 5 2" xfId="26549"/>
    <cellStyle name="20% - Accent6 4 5 6" xfId="9105"/>
    <cellStyle name="20% - Accent6 4 5 7" xfId="18981"/>
    <cellStyle name="20% - Accent6 4 6" xfId="1999"/>
    <cellStyle name="20% - Accent6 4 6 2" xfId="3986"/>
    <cellStyle name="20% - Accent6 4 6 2 2" xfId="7769"/>
    <cellStyle name="20% - Accent6 4 6 2 2 2" xfId="15828"/>
    <cellStyle name="20% - Accent6 4 6 2 2 2 2" xfId="32675"/>
    <cellStyle name="20% - Accent6 4 6 2 2 3" xfId="25108"/>
    <cellStyle name="20% - Accent6 4 6 2 3" xfId="12045"/>
    <cellStyle name="20% - Accent6 4 6 2 3 2" xfId="28894"/>
    <cellStyle name="20% - Accent6 4 6 2 4" xfId="21327"/>
    <cellStyle name="20% - Accent6 4 6 3" xfId="5885"/>
    <cellStyle name="20% - Accent6 4 6 3 2" xfId="13944"/>
    <cellStyle name="20% - Accent6 4 6 3 2 2" xfId="30791"/>
    <cellStyle name="20% - Accent6 4 6 3 3" xfId="23224"/>
    <cellStyle name="20% - Accent6 4 6 4" xfId="10098"/>
    <cellStyle name="20% - Accent6 4 6 4 2" xfId="27010"/>
    <cellStyle name="20% - Accent6 4 6 5" xfId="8851"/>
    <cellStyle name="20% - Accent6 4 6 6" xfId="19442"/>
    <cellStyle name="20% - Accent6 4 7" xfId="3044"/>
    <cellStyle name="20% - Accent6 4 7 2" xfId="6857"/>
    <cellStyle name="20% - Accent6 4 7 2 2" xfId="14916"/>
    <cellStyle name="20% - Accent6 4 7 2 2 2" xfId="31763"/>
    <cellStyle name="20% - Accent6 4 7 2 3" xfId="24196"/>
    <cellStyle name="20% - Accent6 4 7 3" xfId="11107"/>
    <cellStyle name="20% - Accent6 4 7 3 2" xfId="27982"/>
    <cellStyle name="20% - Accent6 4 7 4" xfId="20415"/>
    <cellStyle name="20% - Accent6 4 8" xfId="4973"/>
    <cellStyle name="20% - Accent6 4 8 2" xfId="13032"/>
    <cellStyle name="20% - Accent6 4 8 2 2" xfId="29879"/>
    <cellStyle name="20% - Accent6 4 8 3" xfId="22312"/>
    <cellStyle name="20% - Accent6 4 9" xfId="8941"/>
    <cellStyle name="20% - Accent6 4 9 2" xfId="26098"/>
    <cellStyle name="20% - Accent6 5" xfId="641"/>
    <cellStyle name="20% - Accent6 5 10" xfId="18551"/>
    <cellStyle name="20% - Accent6 5 11" xfId="33995"/>
    <cellStyle name="20% - Accent6 5 2" xfId="1051"/>
    <cellStyle name="20% - Accent6 5 2 2" xfId="1312"/>
    <cellStyle name="20% - Accent6 5 2 2 2" xfId="1808"/>
    <cellStyle name="20% - Accent6 5 2 2 2 2" xfId="2807"/>
    <cellStyle name="20% - Accent6 5 2 2 2 2 2" xfId="4769"/>
    <cellStyle name="20% - Accent6 5 2 2 2 2 2 2" xfId="8552"/>
    <cellStyle name="20% - Accent6 5 2 2 2 2 2 2 2" xfId="16611"/>
    <cellStyle name="20% - Accent6 5 2 2 2 2 2 2 2 2" xfId="33458"/>
    <cellStyle name="20% - Accent6 5 2 2 2 2 2 2 3" xfId="25891"/>
    <cellStyle name="20% - Accent6 5 2 2 2 2 2 3" xfId="12828"/>
    <cellStyle name="20% - Accent6 5 2 2 2 2 2 3 2" xfId="29677"/>
    <cellStyle name="20% - Accent6 5 2 2 2 2 2 4" xfId="22110"/>
    <cellStyle name="20% - Accent6 5 2 2 2 2 3" xfId="6668"/>
    <cellStyle name="20% - Accent6 5 2 2 2 2 3 2" xfId="14727"/>
    <cellStyle name="20% - Accent6 5 2 2 2 2 3 2 2" xfId="31574"/>
    <cellStyle name="20% - Accent6 5 2 2 2 2 3 3" xfId="24007"/>
    <cellStyle name="20% - Accent6 5 2 2 2 2 4" xfId="10894"/>
    <cellStyle name="20% - Accent6 5 2 2 2 2 4 2" xfId="27793"/>
    <cellStyle name="20% - Accent6 5 2 2 2 2 5" xfId="11202"/>
    <cellStyle name="20% - Accent6 5 2 2 2 2 6" xfId="20225"/>
    <cellStyle name="20% - Accent6 5 2 2 2 3" xfId="3857"/>
    <cellStyle name="20% - Accent6 5 2 2 2 3 2" xfId="7640"/>
    <cellStyle name="20% - Accent6 5 2 2 2 3 2 2" xfId="15699"/>
    <cellStyle name="20% - Accent6 5 2 2 2 3 2 2 2" xfId="32546"/>
    <cellStyle name="20% - Accent6 5 2 2 2 3 2 3" xfId="24979"/>
    <cellStyle name="20% - Accent6 5 2 2 2 3 3" xfId="11916"/>
    <cellStyle name="20% - Accent6 5 2 2 2 3 3 2" xfId="28765"/>
    <cellStyle name="20% - Accent6 5 2 2 2 3 4" xfId="21198"/>
    <cellStyle name="20% - Accent6 5 2 2 2 4" xfId="5756"/>
    <cellStyle name="20% - Accent6 5 2 2 2 4 2" xfId="13815"/>
    <cellStyle name="20% - Accent6 5 2 2 2 4 2 2" xfId="30662"/>
    <cellStyle name="20% - Accent6 5 2 2 2 4 3" xfId="23095"/>
    <cellStyle name="20% - Accent6 5 2 2 2 5" xfId="9941"/>
    <cellStyle name="20% - Accent6 5 2 2 2 5 2" xfId="26881"/>
    <cellStyle name="20% - Accent6 5 2 2 2 6" xfId="8849"/>
    <cellStyle name="20% - Accent6 5 2 2 2 7" xfId="19313"/>
    <cellStyle name="20% - Accent6 5 2 2 3" xfId="2354"/>
    <cellStyle name="20% - Accent6 5 2 2 3 2" xfId="4318"/>
    <cellStyle name="20% - Accent6 5 2 2 3 2 2" xfId="8101"/>
    <cellStyle name="20% - Accent6 5 2 2 3 2 2 2" xfId="16160"/>
    <cellStyle name="20% - Accent6 5 2 2 3 2 2 2 2" xfId="33007"/>
    <cellStyle name="20% - Accent6 5 2 2 3 2 2 3" xfId="25440"/>
    <cellStyle name="20% - Accent6 5 2 2 3 2 3" xfId="12377"/>
    <cellStyle name="20% - Accent6 5 2 2 3 2 3 2" xfId="29226"/>
    <cellStyle name="20% - Accent6 5 2 2 3 2 4" xfId="21659"/>
    <cellStyle name="20% - Accent6 5 2 2 3 3" xfId="6217"/>
    <cellStyle name="20% - Accent6 5 2 2 3 3 2" xfId="14276"/>
    <cellStyle name="20% - Accent6 5 2 2 3 3 2 2" xfId="31123"/>
    <cellStyle name="20% - Accent6 5 2 2 3 3 3" xfId="23556"/>
    <cellStyle name="20% - Accent6 5 2 2 3 4" xfId="10442"/>
    <cellStyle name="20% - Accent6 5 2 2 3 4 2" xfId="27342"/>
    <cellStyle name="20% - Accent6 5 2 2 3 5" xfId="9162"/>
    <cellStyle name="20% - Accent6 5 2 2 3 6" xfId="19774"/>
    <cellStyle name="20% - Accent6 5 2 2 4" xfId="3406"/>
    <cellStyle name="20% - Accent6 5 2 2 4 2" xfId="7189"/>
    <cellStyle name="20% - Accent6 5 2 2 4 2 2" xfId="15248"/>
    <cellStyle name="20% - Accent6 5 2 2 4 2 2 2" xfId="32095"/>
    <cellStyle name="20% - Accent6 5 2 2 4 2 3" xfId="24528"/>
    <cellStyle name="20% - Accent6 5 2 2 4 3" xfId="11465"/>
    <cellStyle name="20% - Accent6 5 2 2 4 3 2" xfId="28314"/>
    <cellStyle name="20% - Accent6 5 2 2 4 4" xfId="20747"/>
    <cellStyle name="20% - Accent6 5 2 2 5" xfId="5305"/>
    <cellStyle name="20% - Accent6 5 2 2 5 2" xfId="13364"/>
    <cellStyle name="20% - Accent6 5 2 2 5 2 2" xfId="30211"/>
    <cellStyle name="20% - Accent6 5 2 2 5 3" xfId="22644"/>
    <cellStyle name="20% - Accent6 5 2 2 6" xfId="9466"/>
    <cellStyle name="20% - Accent6 5 2 2 6 2" xfId="26430"/>
    <cellStyle name="20% - Accent6 5 2 2 7" xfId="8850"/>
    <cellStyle name="20% - Accent6 5 2 2 8" xfId="18862"/>
    <cellStyle name="20% - Accent6 5 2 3" xfId="1590"/>
    <cellStyle name="20% - Accent6 5 2 3 2" xfId="2589"/>
    <cellStyle name="20% - Accent6 5 2 3 2 2" xfId="4551"/>
    <cellStyle name="20% - Accent6 5 2 3 2 2 2" xfId="8334"/>
    <cellStyle name="20% - Accent6 5 2 3 2 2 2 2" xfId="16393"/>
    <cellStyle name="20% - Accent6 5 2 3 2 2 2 2 2" xfId="33240"/>
    <cellStyle name="20% - Accent6 5 2 3 2 2 2 3" xfId="25673"/>
    <cellStyle name="20% - Accent6 5 2 3 2 2 3" xfId="12610"/>
    <cellStyle name="20% - Accent6 5 2 3 2 2 3 2" xfId="29459"/>
    <cellStyle name="20% - Accent6 5 2 3 2 2 4" xfId="21892"/>
    <cellStyle name="20% - Accent6 5 2 3 2 3" xfId="6450"/>
    <cellStyle name="20% - Accent6 5 2 3 2 3 2" xfId="14509"/>
    <cellStyle name="20% - Accent6 5 2 3 2 3 2 2" xfId="31356"/>
    <cellStyle name="20% - Accent6 5 2 3 2 3 3" xfId="23789"/>
    <cellStyle name="20% - Accent6 5 2 3 2 4" xfId="10676"/>
    <cellStyle name="20% - Accent6 5 2 3 2 4 2" xfId="27575"/>
    <cellStyle name="20% - Accent6 5 2 3 2 5" xfId="9161"/>
    <cellStyle name="20% - Accent6 5 2 3 2 6" xfId="20007"/>
    <cellStyle name="20% - Accent6 5 2 3 3" xfId="3639"/>
    <cellStyle name="20% - Accent6 5 2 3 3 2" xfId="7422"/>
    <cellStyle name="20% - Accent6 5 2 3 3 2 2" xfId="15481"/>
    <cellStyle name="20% - Accent6 5 2 3 3 2 2 2" xfId="32328"/>
    <cellStyle name="20% - Accent6 5 2 3 3 2 3" xfId="24761"/>
    <cellStyle name="20% - Accent6 5 2 3 3 3" xfId="11698"/>
    <cellStyle name="20% - Accent6 5 2 3 3 3 2" xfId="28547"/>
    <cellStyle name="20% - Accent6 5 2 3 3 4" xfId="20980"/>
    <cellStyle name="20% - Accent6 5 2 3 4" xfId="5538"/>
    <cellStyle name="20% - Accent6 5 2 3 4 2" xfId="13597"/>
    <cellStyle name="20% - Accent6 5 2 3 4 2 2" xfId="30444"/>
    <cellStyle name="20% - Accent6 5 2 3 4 3" xfId="22877"/>
    <cellStyle name="20% - Accent6 5 2 3 5" xfId="9723"/>
    <cellStyle name="20% - Accent6 5 2 3 5 2" xfId="26663"/>
    <cellStyle name="20% - Accent6 5 2 3 6" xfId="11201"/>
    <cellStyle name="20% - Accent6 5 2 3 7" xfId="19095"/>
    <cellStyle name="20% - Accent6 5 2 4" xfId="2136"/>
    <cellStyle name="20% - Accent6 5 2 4 2" xfId="4100"/>
    <cellStyle name="20% - Accent6 5 2 4 2 2" xfId="7883"/>
    <cellStyle name="20% - Accent6 5 2 4 2 2 2" xfId="15942"/>
    <cellStyle name="20% - Accent6 5 2 4 2 2 2 2" xfId="32789"/>
    <cellStyle name="20% - Accent6 5 2 4 2 2 3" xfId="25222"/>
    <cellStyle name="20% - Accent6 5 2 4 2 3" xfId="12159"/>
    <cellStyle name="20% - Accent6 5 2 4 2 3 2" xfId="29008"/>
    <cellStyle name="20% - Accent6 5 2 4 2 4" xfId="21441"/>
    <cellStyle name="20% - Accent6 5 2 4 3" xfId="5999"/>
    <cellStyle name="20% - Accent6 5 2 4 3 2" xfId="14058"/>
    <cellStyle name="20% - Accent6 5 2 4 3 2 2" xfId="30905"/>
    <cellStyle name="20% - Accent6 5 2 4 3 3" xfId="23338"/>
    <cellStyle name="20% - Accent6 5 2 4 4" xfId="10224"/>
    <cellStyle name="20% - Accent6 5 2 4 4 2" xfId="27124"/>
    <cellStyle name="20% - Accent6 5 2 4 5" xfId="11200"/>
    <cellStyle name="20% - Accent6 5 2 4 6" xfId="19556"/>
    <cellStyle name="20% - Accent6 5 2 5" xfId="3188"/>
    <cellStyle name="20% - Accent6 5 2 5 2" xfId="6971"/>
    <cellStyle name="20% - Accent6 5 2 5 2 2" xfId="15030"/>
    <cellStyle name="20% - Accent6 5 2 5 2 2 2" xfId="31877"/>
    <cellStyle name="20% - Accent6 5 2 5 2 3" xfId="24310"/>
    <cellStyle name="20% - Accent6 5 2 5 3" xfId="11247"/>
    <cellStyle name="20% - Accent6 5 2 5 3 2" xfId="28096"/>
    <cellStyle name="20% - Accent6 5 2 5 4" xfId="20529"/>
    <cellStyle name="20% - Accent6 5 2 6" xfId="5087"/>
    <cellStyle name="20% - Accent6 5 2 6 2" xfId="13146"/>
    <cellStyle name="20% - Accent6 5 2 6 2 2" xfId="29993"/>
    <cellStyle name="20% - Accent6 5 2 6 3" xfId="22426"/>
    <cellStyle name="20% - Accent6 5 2 7" xfId="9231"/>
    <cellStyle name="20% - Accent6 5 2 7 2" xfId="26212"/>
    <cellStyle name="20% - Accent6 5 2 8" xfId="9104"/>
    <cellStyle name="20% - Accent6 5 2 9" xfId="18644"/>
    <cellStyle name="20% - Accent6 5 3" xfId="1220"/>
    <cellStyle name="20% - Accent6 5 3 2" xfId="1716"/>
    <cellStyle name="20% - Accent6 5 3 2 2" xfId="2715"/>
    <cellStyle name="20% - Accent6 5 3 2 2 2" xfId="4677"/>
    <cellStyle name="20% - Accent6 5 3 2 2 2 2" xfId="8460"/>
    <cellStyle name="20% - Accent6 5 3 2 2 2 2 2" xfId="16519"/>
    <cellStyle name="20% - Accent6 5 3 2 2 2 2 2 2" xfId="33366"/>
    <cellStyle name="20% - Accent6 5 3 2 2 2 2 3" xfId="25799"/>
    <cellStyle name="20% - Accent6 5 3 2 2 2 3" xfId="12736"/>
    <cellStyle name="20% - Accent6 5 3 2 2 2 3 2" xfId="29585"/>
    <cellStyle name="20% - Accent6 5 3 2 2 2 4" xfId="22018"/>
    <cellStyle name="20% - Accent6 5 3 2 2 3" xfId="6576"/>
    <cellStyle name="20% - Accent6 5 3 2 2 3 2" xfId="14635"/>
    <cellStyle name="20% - Accent6 5 3 2 2 3 2 2" xfId="31482"/>
    <cellStyle name="20% - Accent6 5 3 2 2 3 3" xfId="23915"/>
    <cellStyle name="20% - Accent6 5 3 2 2 4" xfId="10802"/>
    <cellStyle name="20% - Accent6 5 3 2 2 4 2" xfId="27701"/>
    <cellStyle name="20% - Accent6 5 3 2 2 5" xfId="9103"/>
    <cellStyle name="20% - Accent6 5 3 2 2 6" xfId="20133"/>
    <cellStyle name="20% - Accent6 5 3 2 3" xfId="3765"/>
    <cellStyle name="20% - Accent6 5 3 2 3 2" xfId="7548"/>
    <cellStyle name="20% - Accent6 5 3 2 3 2 2" xfId="15607"/>
    <cellStyle name="20% - Accent6 5 3 2 3 2 2 2" xfId="32454"/>
    <cellStyle name="20% - Accent6 5 3 2 3 2 3" xfId="24887"/>
    <cellStyle name="20% - Accent6 5 3 2 3 3" xfId="11824"/>
    <cellStyle name="20% - Accent6 5 3 2 3 3 2" xfId="28673"/>
    <cellStyle name="20% - Accent6 5 3 2 3 4" xfId="21106"/>
    <cellStyle name="20% - Accent6 5 3 2 4" xfId="5664"/>
    <cellStyle name="20% - Accent6 5 3 2 4 2" xfId="13723"/>
    <cellStyle name="20% - Accent6 5 3 2 4 2 2" xfId="30570"/>
    <cellStyle name="20% - Accent6 5 3 2 4 3" xfId="23003"/>
    <cellStyle name="20% - Accent6 5 3 2 5" xfId="9849"/>
    <cellStyle name="20% - Accent6 5 3 2 5 2" xfId="26789"/>
    <cellStyle name="20% - Accent6 5 3 2 6" xfId="8848"/>
    <cellStyle name="20% - Accent6 5 3 2 7" xfId="19221"/>
    <cellStyle name="20% - Accent6 5 3 3" xfId="2262"/>
    <cellStyle name="20% - Accent6 5 3 3 2" xfId="4226"/>
    <cellStyle name="20% - Accent6 5 3 3 2 2" xfId="8009"/>
    <cellStyle name="20% - Accent6 5 3 3 2 2 2" xfId="16068"/>
    <cellStyle name="20% - Accent6 5 3 3 2 2 2 2" xfId="32915"/>
    <cellStyle name="20% - Accent6 5 3 3 2 2 3" xfId="25348"/>
    <cellStyle name="20% - Accent6 5 3 3 2 3" xfId="12285"/>
    <cellStyle name="20% - Accent6 5 3 3 2 3 2" xfId="29134"/>
    <cellStyle name="20% - Accent6 5 3 3 2 4" xfId="21567"/>
    <cellStyle name="20% - Accent6 5 3 3 3" xfId="6125"/>
    <cellStyle name="20% - Accent6 5 3 3 3 2" xfId="14184"/>
    <cellStyle name="20% - Accent6 5 3 3 3 2 2" xfId="31031"/>
    <cellStyle name="20% - Accent6 5 3 3 3 3" xfId="23464"/>
    <cellStyle name="20% - Accent6 5 3 3 4" xfId="10350"/>
    <cellStyle name="20% - Accent6 5 3 3 4 2" xfId="27250"/>
    <cellStyle name="20% - Accent6 5 3 3 5" xfId="8847"/>
    <cellStyle name="20% - Accent6 5 3 3 6" xfId="19682"/>
    <cellStyle name="20% - Accent6 5 3 4" xfId="3314"/>
    <cellStyle name="20% - Accent6 5 3 4 2" xfId="7097"/>
    <cellStyle name="20% - Accent6 5 3 4 2 2" xfId="15156"/>
    <cellStyle name="20% - Accent6 5 3 4 2 2 2" xfId="32003"/>
    <cellStyle name="20% - Accent6 5 3 4 2 3" xfId="24436"/>
    <cellStyle name="20% - Accent6 5 3 4 3" xfId="11373"/>
    <cellStyle name="20% - Accent6 5 3 4 3 2" xfId="28222"/>
    <cellStyle name="20% - Accent6 5 3 4 4" xfId="20655"/>
    <cellStyle name="20% - Accent6 5 3 5" xfId="5213"/>
    <cellStyle name="20% - Accent6 5 3 5 2" xfId="13272"/>
    <cellStyle name="20% - Accent6 5 3 5 2 2" xfId="30119"/>
    <cellStyle name="20% - Accent6 5 3 5 3" xfId="22552"/>
    <cellStyle name="20% - Accent6 5 3 6" xfId="9374"/>
    <cellStyle name="20% - Accent6 5 3 6 2" xfId="26338"/>
    <cellStyle name="20% - Accent6 5 3 7" xfId="9160"/>
    <cellStyle name="20% - Accent6 5 3 8" xfId="18770"/>
    <cellStyle name="20% - Accent6 5 4" xfId="1498"/>
    <cellStyle name="20% - Accent6 5 4 2" xfId="2497"/>
    <cellStyle name="20% - Accent6 5 4 2 2" xfId="4459"/>
    <cellStyle name="20% - Accent6 5 4 2 2 2" xfId="8242"/>
    <cellStyle name="20% - Accent6 5 4 2 2 2 2" xfId="16301"/>
    <cellStyle name="20% - Accent6 5 4 2 2 2 2 2" xfId="33148"/>
    <cellStyle name="20% - Accent6 5 4 2 2 2 3" xfId="25581"/>
    <cellStyle name="20% - Accent6 5 4 2 2 3" xfId="12518"/>
    <cellStyle name="20% - Accent6 5 4 2 2 3 2" xfId="29367"/>
    <cellStyle name="20% - Accent6 5 4 2 2 4" xfId="21800"/>
    <cellStyle name="20% - Accent6 5 4 2 3" xfId="6358"/>
    <cellStyle name="20% - Accent6 5 4 2 3 2" xfId="14417"/>
    <cellStyle name="20% - Accent6 5 4 2 3 2 2" xfId="31264"/>
    <cellStyle name="20% - Accent6 5 4 2 3 3" xfId="23697"/>
    <cellStyle name="20% - Accent6 5 4 2 4" xfId="10584"/>
    <cellStyle name="20% - Accent6 5 4 2 4 2" xfId="27483"/>
    <cellStyle name="20% - Accent6 5 4 2 5" xfId="11199"/>
    <cellStyle name="20% - Accent6 5 4 2 6" xfId="19915"/>
    <cellStyle name="20% - Accent6 5 4 3" xfId="3547"/>
    <cellStyle name="20% - Accent6 5 4 3 2" xfId="7330"/>
    <cellStyle name="20% - Accent6 5 4 3 2 2" xfId="15389"/>
    <cellStyle name="20% - Accent6 5 4 3 2 2 2" xfId="32236"/>
    <cellStyle name="20% - Accent6 5 4 3 2 3" xfId="24669"/>
    <cellStyle name="20% - Accent6 5 4 3 3" xfId="11606"/>
    <cellStyle name="20% - Accent6 5 4 3 3 2" xfId="28455"/>
    <cellStyle name="20% - Accent6 5 4 3 4" xfId="20888"/>
    <cellStyle name="20% - Accent6 5 4 4" xfId="5446"/>
    <cellStyle name="20% - Accent6 5 4 4 2" xfId="13505"/>
    <cellStyle name="20% - Accent6 5 4 4 2 2" xfId="30352"/>
    <cellStyle name="20% - Accent6 5 4 4 3" xfId="22785"/>
    <cellStyle name="20% - Accent6 5 4 5" xfId="9631"/>
    <cellStyle name="20% - Accent6 5 4 5 2" xfId="26571"/>
    <cellStyle name="20% - Accent6 5 4 6" xfId="8846"/>
    <cellStyle name="20% - Accent6 5 4 7" xfId="19003"/>
    <cellStyle name="20% - Accent6 5 5" xfId="2023"/>
    <cellStyle name="20% - Accent6 5 5 2" xfId="4008"/>
    <cellStyle name="20% - Accent6 5 5 2 2" xfId="7791"/>
    <cellStyle name="20% - Accent6 5 5 2 2 2" xfId="15850"/>
    <cellStyle name="20% - Accent6 5 5 2 2 2 2" xfId="32697"/>
    <cellStyle name="20% - Accent6 5 5 2 2 3" xfId="25130"/>
    <cellStyle name="20% - Accent6 5 5 2 3" xfId="12067"/>
    <cellStyle name="20% - Accent6 5 5 2 3 2" xfId="28916"/>
    <cellStyle name="20% - Accent6 5 5 2 4" xfId="21349"/>
    <cellStyle name="20% - Accent6 5 5 3" xfId="5907"/>
    <cellStyle name="20% - Accent6 5 5 3 2" xfId="13966"/>
    <cellStyle name="20% - Accent6 5 5 3 2 2" xfId="30813"/>
    <cellStyle name="20% - Accent6 5 5 3 3" xfId="23246"/>
    <cellStyle name="20% - Accent6 5 5 4" xfId="10122"/>
    <cellStyle name="20% - Accent6 5 5 4 2" xfId="27032"/>
    <cellStyle name="20% - Accent6 5 5 5" xfId="9159"/>
    <cellStyle name="20% - Accent6 5 5 6" xfId="19464"/>
    <cellStyle name="20% - Accent6 5 6" xfId="3066"/>
    <cellStyle name="20% - Accent6 5 6 2" xfId="6879"/>
    <cellStyle name="20% - Accent6 5 6 2 2" xfId="14938"/>
    <cellStyle name="20% - Accent6 5 6 2 2 2" xfId="31785"/>
    <cellStyle name="20% - Accent6 5 6 2 3" xfId="24218"/>
    <cellStyle name="20% - Accent6 5 6 3" xfId="11129"/>
    <cellStyle name="20% - Accent6 5 6 3 2" xfId="28004"/>
    <cellStyle name="20% - Accent6 5 6 4" xfId="20437"/>
    <cellStyle name="20% - Accent6 5 7" xfId="4995"/>
    <cellStyle name="20% - Accent6 5 7 2" xfId="13054"/>
    <cellStyle name="20% - Accent6 5 7 2 2" xfId="29901"/>
    <cellStyle name="20% - Accent6 5 7 3" xfId="22334"/>
    <cellStyle name="20% - Accent6 5 8" xfId="8984"/>
    <cellStyle name="20% - Accent6 5 8 2" xfId="26120"/>
    <cellStyle name="20% - Accent6 5 9" xfId="9172"/>
    <cellStyle name="20% - Accent6 6" xfId="699"/>
    <cellStyle name="20% - Accent6 6 10" xfId="18554"/>
    <cellStyle name="20% - Accent6 6 11" xfId="33996"/>
    <cellStyle name="20% - Accent6 6 2" xfId="1054"/>
    <cellStyle name="20% - Accent6 6 2 2" xfId="1315"/>
    <cellStyle name="20% - Accent6 6 2 2 2" xfId="1811"/>
    <cellStyle name="20% - Accent6 6 2 2 2 2" xfId="2810"/>
    <cellStyle name="20% - Accent6 6 2 2 2 2 2" xfId="4772"/>
    <cellStyle name="20% - Accent6 6 2 2 2 2 2 2" xfId="8555"/>
    <cellStyle name="20% - Accent6 6 2 2 2 2 2 2 2" xfId="16614"/>
    <cellStyle name="20% - Accent6 6 2 2 2 2 2 2 2 2" xfId="33461"/>
    <cellStyle name="20% - Accent6 6 2 2 2 2 2 2 3" xfId="25894"/>
    <cellStyle name="20% - Accent6 6 2 2 2 2 2 3" xfId="12831"/>
    <cellStyle name="20% - Accent6 6 2 2 2 2 2 3 2" xfId="29680"/>
    <cellStyle name="20% - Accent6 6 2 2 2 2 2 4" xfId="22113"/>
    <cellStyle name="20% - Accent6 6 2 2 2 2 3" xfId="6671"/>
    <cellStyle name="20% - Accent6 6 2 2 2 2 3 2" xfId="14730"/>
    <cellStyle name="20% - Accent6 6 2 2 2 2 3 2 2" xfId="31577"/>
    <cellStyle name="20% - Accent6 6 2 2 2 2 3 3" xfId="24010"/>
    <cellStyle name="20% - Accent6 6 2 2 2 2 4" xfId="10897"/>
    <cellStyle name="20% - Accent6 6 2 2 2 2 4 2" xfId="27796"/>
    <cellStyle name="20% - Accent6 6 2 2 2 2 5" xfId="11196"/>
    <cellStyle name="20% - Accent6 6 2 2 2 2 6" xfId="20228"/>
    <cellStyle name="20% - Accent6 6 2 2 2 3" xfId="3860"/>
    <cellStyle name="20% - Accent6 6 2 2 2 3 2" xfId="7643"/>
    <cellStyle name="20% - Accent6 6 2 2 2 3 2 2" xfId="15702"/>
    <cellStyle name="20% - Accent6 6 2 2 2 3 2 2 2" xfId="32549"/>
    <cellStyle name="20% - Accent6 6 2 2 2 3 2 3" xfId="24982"/>
    <cellStyle name="20% - Accent6 6 2 2 2 3 3" xfId="11919"/>
    <cellStyle name="20% - Accent6 6 2 2 2 3 3 2" xfId="28768"/>
    <cellStyle name="20% - Accent6 6 2 2 2 3 4" xfId="21201"/>
    <cellStyle name="20% - Accent6 6 2 2 2 4" xfId="5759"/>
    <cellStyle name="20% - Accent6 6 2 2 2 4 2" xfId="13818"/>
    <cellStyle name="20% - Accent6 6 2 2 2 4 2 2" xfId="30665"/>
    <cellStyle name="20% - Accent6 6 2 2 2 4 3" xfId="23098"/>
    <cellStyle name="20% - Accent6 6 2 2 2 5" xfId="9944"/>
    <cellStyle name="20% - Accent6 6 2 2 2 5 2" xfId="26884"/>
    <cellStyle name="20% - Accent6 6 2 2 2 6" xfId="9157"/>
    <cellStyle name="20% - Accent6 6 2 2 2 7" xfId="19316"/>
    <cellStyle name="20% - Accent6 6 2 2 3" xfId="2357"/>
    <cellStyle name="20% - Accent6 6 2 2 3 2" xfId="4321"/>
    <cellStyle name="20% - Accent6 6 2 2 3 2 2" xfId="8104"/>
    <cellStyle name="20% - Accent6 6 2 2 3 2 2 2" xfId="16163"/>
    <cellStyle name="20% - Accent6 6 2 2 3 2 2 2 2" xfId="33010"/>
    <cellStyle name="20% - Accent6 6 2 2 3 2 2 3" xfId="25443"/>
    <cellStyle name="20% - Accent6 6 2 2 3 2 3" xfId="12380"/>
    <cellStyle name="20% - Accent6 6 2 2 3 2 3 2" xfId="29229"/>
    <cellStyle name="20% - Accent6 6 2 2 3 2 4" xfId="21662"/>
    <cellStyle name="20% - Accent6 6 2 2 3 3" xfId="6220"/>
    <cellStyle name="20% - Accent6 6 2 2 3 3 2" xfId="14279"/>
    <cellStyle name="20% - Accent6 6 2 2 3 3 2 2" xfId="31126"/>
    <cellStyle name="20% - Accent6 6 2 2 3 3 3" xfId="23559"/>
    <cellStyle name="20% - Accent6 6 2 2 3 4" xfId="10445"/>
    <cellStyle name="20% - Accent6 6 2 2 3 4 2" xfId="27345"/>
    <cellStyle name="20% - Accent6 6 2 2 3 5" xfId="9156"/>
    <cellStyle name="20% - Accent6 6 2 2 3 6" xfId="19777"/>
    <cellStyle name="20% - Accent6 6 2 2 4" xfId="3409"/>
    <cellStyle name="20% - Accent6 6 2 2 4 2" xfId="7192"/>
    <cellStyle name="20% - Accent6 6 2 2 4 2 2" xfId="15251"/>
    <cellStyle name="20% - Accent6 6 2 2 4 2 2 2" xfId="32098"/>
    <cellStyle name="20% - Accent6 6 2 2 4 2 3" xfId="24531"/>
    <cellStyle name="20% - Accent6 6 2 2 4 3" xfId="11468"/>
    <cellStyle name="20% - Accent6 6 2 2 4 3 2" xfId="28317"/>
    <cellStyle name="20% - Accent6 6 2 2 4 4" xfId="20750"/>
    <cellStyle name="20% - Accent6 6 2 2 5" xfId="5308"/>
    <cellStyle name="20% - Accent6 6 2 2 5 2" xfId="13367"/>
    <cellStyle name="20% - Accent6 6 2 2 5 2 2" xfId="30214"/>
    <cellStyle name="20% - Accent6 6 2 2 5 3" xfId="22647"/>
    <cellStyle name="20% - Accent6 6 2 2 6" xfId="9469"/>
    <cellStyle name="20% - Accent6 6 2 2 6 2" xfId="26433"/>
    <cellStyle name="20% - Accent6 6 2 2 7" xfId="11197"/>
    <cellStyle name="20% - Accent6 6 2 2 8" xfId="18865"/>
    <cellStyle name="20% - Accent6 6 2 3" xfId="1593"/>
    <cellStyle name="20% - Accent6 6 2 3 2" xfId="2592"/>
    <cellStyle name="20% - Accent6 6 2 3 2 2" xfId="4554"/>
    <cellStyle name="20% - Accent6 6 2 3 2 2 2" xfId="8337"/>
    <cellStyle name="20% - Accent6 6 2 3 2 2 2 2" xfId="16396"/>
    <cellStyle name="20% - Accent6 6 2 3 2 2 2 2 2" xfId="33243"/>
    <cellStyle name="20% - Accent6 6 2 3 2 2 2 3" xfId="25676"/>
    <cellStyle name="20% - Accent6 6 2 3 2 2 3" xfId="12613"/>
    <cellStyle name="20% - Accent6 6 2 3 2 2 3 2" xfId="29462"/>
    <cellStyle name="20% - Accent6 6 2 3 2 2 4" xfId="21895"/>
    <cellStyle name="20% - Accent6 6 2 3 2 3" xfId="6453"/>
    <cellStyle name="20% - Accent6 6 2 3 2 3 2" xfId="14512"/>
    <cellStyle name="20% - Accent6 6 2 3 2 3 2 2" xfId="31359"/>
    <cellStyle name="20% - Accent6 6 2 3 2 3 3" xfId="23792"/>
    <cellStyle name="20% - Accent6 6 2 3 2 4" xfId="10679"/>
    <cellStyle name="20% - Accent6 6 2 3 2 4 2" xfId="27578"/>
    <cellStyle name="20% - Accent6 6 2 3 2 5" xfId="11195"/>
    <cellStyle name="20% - Accent6 6 2 3 2 6" xfId="20010"/>
    <cellStyle name="20% - Accent6 6 2 3 3" xfId="3642"/>
    <cellStyle name="20% - Accent6 6 2 3 3 2" xfId="7425"/>
    <cellStyle name="20% - Accent6 6 2 3 3 2 2" xfId="15484"/>
    <cellStyle name="20% - Accent6 6 2 3 3 2 2 2" xfId="32331"/>
    <cellStyle name="20% - Accent6 6 2 3 3 2 3" xfId="24764"/>
    <cellStyle name="20% - Accent6 6 2 3 3 3" xfId="11701"/>
    <cellStyle name="20% - Accent6 6 2 3 3 3 2" xfId="28550"/>
    <cellStyle name="20% - Accent6 6 2 3 3 4" xfId="20983"/>
    <cellStyle name="20% - Accent6 6 2 3 4" xfId="5541"/>
    <cellStyle name="20% - Accent6 6 2 3 4 2" xfId="13600"/>
    <cellStyle name="20% - Accent6 6 2 3 4 2 2" xfId="30447"/>
    <cellStyle name="20% - Accent6 6 2 3 4 3" xfId="22880"/>
    <cellStyle name="20% - Accent6 6 2 3 5" xfId="9726"/>
    <cellStyle name="20% - Accent6 6 2 3 5 2" xfId="26666"/>
    <cellStyle name="20% - Accent6 6 2 3 6" xfId="9011"/>
    <cellStyle name="20% - Accent6 6 2 3 7" xfId="19098"/>
    <cellStyle name="20% - Accent6 6 2 4" xfId="2139"/>
    <cellStyle name="20% - Accent6 6 2 4 2" xfId="4103"/>
    <cellStyle name="20% - Accent6 6 2 4 2 2" xfId="7886"/>
    <cellStyle name="20% - Accent6 6 2 4 2 2 2" xfId="15945"/>
    <cellStyle name="20% - Accent6 6 2 4 2 2 2 2" xfId="32792"/>
    <cellStyle name="20% - Accent6 6 2 4 2 2 3" xfId="25225"/>
    <cellStyle name="20% - Accent6 6 2 4 2 3" xfId="12162"/>
    <cellStyle name="20% - Accent6 6 2 4 2 3 2" xfId="29011"/>
    <cellStyle name="20% - Accent6 6 2 4 2 4" xfId="21444"/>
    <cellStyle name="20% - Accent6 6 2 4 3" xfId="6002"/>
    <cellStyle name="20% - Accent6 6 2 4 3 2" xfId="14061"/>
    <cellStyle name="20% - Accent6 6 2 4 3 2 2" xfId="30908"/>
    <cellStyle name="20% - Accent6 6 2 4 3 3" xfId="23341"/>
    <cellStyle name="20% - Accent6 6 2 4 4" xfId="10227"/>
    <cellStyle name="20% - Accent6 6 2 4 4 2" xfId="27127"/>
    <cellStyle name="20% - Accent6 6 2 4 5" xfId="9155"/>
    <cellStyle name="20% - Accent6 6 2 4 6" xfId="19559"/>
    <cellStyle name="20% - Accent6 6 2 5" xfId="3191"/>
    <cellStyle name="20% - Accent6 6 2 5 2" xfId="6974"/>
    <cellStyle name="20% - Accent6 6 2 5 2 2" xfId="15033"/>
    <cellStyle name="20% - Accent6 6 2 5 2 2 2" xfId="31880"/>
    <cellStyle name="20% - Accent6 6 2 5 2 3" xfId="24313"/>
    <cellStyle name="20% - Accent6 6 2 5 3" xfId="11250"/>
    <cellStyle name="20% - Accent6 6 2 5 3 2" xfId="28099"/>
    <cellStyle name="20% - Accent6 6 2 5 4" xfId="20532"/>
    <cellStyle name="20% - Accent6 6 2 6" xfId="5090"/>
    <cellStyle name="20% - Accent6 6 2 6 2" xfId="13149"/>
    <cellStyle name="20% - Accent6 6 2 6 2 2" xfId="29996"/>
    <cellStyle name="20% - Accent6 6 2 6 3" xfId="22429"/>
    <cellStyle name="20% - Accent6 6 2 7" xfId="9234"/>
    <cellStyle name="20% - Accent6 6 2 7 2" xfId="26215"/>
    <cellStyle name="20% - Accent6 6 2 8" xfId="9158"/>
    <cellStyle name="20% - Accent6 6 2 9" xfId="18647"/>
    <cellStyle name="20% - Accent6 6 3" xfId="1223"/>
    <cellStyle name="20% - Accent6 6 3 2" xfId="1719"/>
    <cellStyle name="20% - Accent6 6 3 2 2" xfId="2718"/>
    <cellStyle name="20% - Accent6 6 3 2 2 2" xfId="4680"/>
    <cellStyle name="20% - Accent6 6 3 2 2 2 2" xfId="8463"/>
    <cellStyle name="20% - Accent6 6 3 2 2 2 2 2" xfId="16522"/>
    <cellStyle name="20% - Accent6 6 3 2 2 2 2 2 2" xfId="33369"/>
    <cellStyle name="20% - Accent6 6 3 2 2 2 2 3" xfId="25802"/>
    <cellStyle name="20% - Accent6 6 3 2 2 2 3" xfId="12739"/>
    <cellStyle name="20% - Accent6 6 3 2 2 2 3 2" xfId="29588"/>
    <cellStyle name="20% - Accent6 6 3 2 2 2 4" xfId="22021"/>
    <cellStyle name="20% - Accent6 6 3 2 2 3" xfId="6579"/>
    <cellStyle name="20% - Accent6 6 3 2 2 3 2" xfId="14638"/>
    <cellStyle name="20% - Accent6 6 3 2 2 3 2 2" xfId="31485"/>
    <cellStyle name="20% - Accent6 6 3 2 2 3 3" xfId="23918"/>
    <cellStyle name="20% - Accent6 6 3 2 2 4" xfId="10805"/>
    <cellStyle name="20% - Accent6 6 3 2 2 4 2" xfId="27704"/>
    <cellStyle name="20% - Accent6 6 3 2 2 5" xfId="8978"/>
    <cellStyle name="20% - Accent6 6 3 2 2 6" xfId="20136"/>
    <cellStyle name="20% - Accent6 6 3 2 3" xfId="3768"/>
    <cellStyle name="20% - Accent6 6 3 2 3 2" xfId="7551"/>
    <cellStyle name="20% - Accent6 6 3 2 3 2 2" xfId="15610"/>
    <cellStyle name="20% - Accent6 6 3 2 3 2 2 2" xfId="32457"/>
    <cellStyle name="20% - Accent6 6 3 2 3 2 3" xfId="24890"/>
    <cellStyle name="20% - Accent6 6 3 2 3 3" xfId="11827"/>
    <cellStyle name="20% - Accent6 6 3 2 3 3 2" xfId="28676"/>
    <cellStyle name="20% - Accent6 6 3 2 3 4" xfId="21109"/>
    <cellStyle name="20% - Accent6 6 3 2 4" xfId="5667"/>
    <cellStyle name="20% - Accent6 6 3 2 4 2" xfId="13726"/>
    <cellStyle name="20% - Accent6 6 3 2 4 2 2" xfId="30573"/>
    <cellStyle name="20% - Accent6 6 3 2 4 3" xfId="23006"/>
    <cellStyle name="20% - Accent6 6 3 2 5" xfId="9852"/>
    <cellStyle name="20% - Accent6 6 3 2 5 2" xfId="26792"/>
    <cellStyle name="20% - Accent6 6 3 2 6" xfId="9154"/>
    <cellStyle name="20% - Accent6 6 3 2 7" xfId="19224"/>
    <cellStyle name="20% - Accent6 6 3 3" xfId="2265"/>
    <cellStyle name="20% - Accent6 6 3 3 2" xfId="4229"/>
    <cellStyle name="20% - Accent6 6 3 3 2 2" xfId="8012"/>
    <cellStyle name="20% - Accent6 6 3 3 2 2 2" xfId="16071"/>
    <cellStyle name="20% - Accent6 6 3 3 2 2 2 2" xfId="32918"/>
    <cellStyle name="20% - Accent6 6 3 3 2 2 3" xfId="25351"/>
    <cellStyle name="20% - Accent6 6 3 3 2 3" xfId="12288"/>
    <cellStyle name="20% - Accent6 6 3 3 2 3 2" xfId="29137"/>
    <cellStyle name="20% - Accent6 6 3 3 2 4" xfId="21570"/>
    <cellStyle name="20% - Accent6 6 3 3 3" xfId="6128"/>
    <cellStyle name="20% - Accent6 6 3 3 3 2" xfId="14187"/>
    <cellStyle name="20% - Accent6 6 3 3 3 2 2" xfId="31034"/>
    <cellStyle name="20% - Accent6 6 3 3 3 3" xfId="23467"/>
    <cellStyle name="20% - Accent6 6 3 3 4" xfId="10353"/>
    <cellStyle name="20% - Accent6 6 3 3 4 2" xfId="27253"/>
    <cellStyle name="20% - Accent6 6 3 3 5" xfId="11193"/>
    <cellStyle name="20% - Accent6 6 3 3 6" xfId="19685"/>
    <cellStyle name="20% - Accent6 6 3 4" xfId="3317"/>
    <cellStyle name="20% - Accent6 6 3 4 2" xfId="7100"/>
    <cellStyle name="20% - Accent6 6 3 4 2 2" xfId="15159"/>
    <cellStyle name="20% - Accent6 6 3 4 2 2 2" xfId="32006"/>
    <cellStyle name="20% - Accent6 6 3 4 2 3" xfId="24439"/>
    <cellStyle name="20% - Accent6 6 3 4 3" xfId="11376"/>
    <cellStyle name="20% - Accent6 6 3 4 3 2" xfId="28225"/>
    <cellStyle name="20% - Accent6 6 3 4 4" xfId="20658"/>
    <cellStyle name="20% - Accent6 6 3 5" xfId="5216"/>
    <cellStyle name="20% - Accent6 6 3 5 2" xfId="13275"/>
    <cellStyle name="20% - Accent6 6 3 5 2 2" xfId="30122"/>
    <cellStyle name="20% - Accent6 6 3 5 3" xfId="22555"/>
    <cellStyle name="20% - Accent6 6 3 6" xfId="9377"/>
    <cellStyle name="20% - Accent6 6 3 6 2" xfId="26341"/>
    <cellStyle name="20% - Accent6 6 3 7" xfId="11194"/>
    <cellStyle name="20% - Accent6 6 3 8" xfId="18773"/>
    <cellStyle name="20% - Accent6 6 4" xfId="1501"/>
    <cellStyle name="20% - Accent6 6 4 2" xfId="2500"/>
    <cellStyle name="20% - Accent6 6 4 2 2" xfId="4462"/>
    <cellStyle name="20% - Accent6 6 4 2 2 2" xfId="8245"/>
    <cellStyle name="20% - Accent6 6 4 2 2 2 2" xfId="16304"/>
    <cellStyle name="20% - Accent6 6 4 2 2 2 2 2" xfId="33151"/>
    <cellStyle name="20% - Accent6 6 4 2 2 2 3" xfId="25584"/>
    <cellStyle name="20% - Accent6 6 4 2 2 3" xfId="12521"/>
    <cellStyle name="20% - Accent6 6 4 2 2 3 2" xfId="29370"/>
    <cellStyle name="20% - Accent6 6 4 2 2 4" xfId="21803"/>
    <cellStyle name="20% - Accent6 6 4 2 3" xfId="6361"/>
    <cellStyle name="20% - Accent6 6 4 2 3 2" xfId="14420"/>
    <cellStyle name="20% - Accent6 6 4 2 3 2 2" xfId="31267"/>
    <cellStyle name="20% - Accent6 6 4 2 3 3" xfId="23700"/>
    <cellStyle name="20% - Accent6 6 4 2 4" xfId="10587"/>
    <cellStyle name="20% - Accent6 6 4 2 4 2" xfId="27486"/>
    <cellStyle name="20% - Accent6 6 4 2 5" xfId="11192"/>
    <cellStyle name="20% - Accent6 6 4 2 6" xfId="19918"/>
    <cellStyle name="20% - Accent6 6 4 3" xfId="3550"/>
    <cellStyle name="20% - Accent6 6 4 3 2" xfId="7333"/>
    <cellStyle name="20% - Accent6 6 4 3 2 2" xfId="15392"/>
    <cellStyle name="20% - Accent6 6 4 3 2 2 2" xfId="32239"/>
    <cellStyle name="20% - Accent6 6 4 3 2 3" xfId="24672"/>
    <cellStyle name="20% - Accent6 6 4 3 3" xfId="11609"/>
    <cellStyle name="20% - Accent6 6 4 3 3 2" xfId="28458"/>
    <cellStyle name="20% - Accent6 6 4 3 4" xfId="20891"/>
    <cellStyle name="20% - Accent6 6 4 4" xfId="5449"/>
    <cellStyle name="20% - Accent6 6 4 4 2" xfId="13508"/>
    <cellStyle name="20% - Accent6 6 4 4 2 2" xfId="30355"/>
    <cellStyle name="20% - Accent6 6 4 4 3" xfId="22788"/>
    <cellStyle name="20% - Accent6 6 4 5" xfId="9634"/>
    <cellStyle name="20% - Accent6 6 4 5 2" xfId="26574"/>
    <cellStyle name="20% - Accent6 6 4 6" xfId="9153"/>
    <cellStyle name="20% - Accent6 6 4 7" xfId="19006"/>
    <cellStyle name="20% - Accent6 6 5" xfId="2029"/>
    <cellStyle name="20% - Accent6 6 5 2" xfId="4011"/>
    <cellStyle name="20% - Accent6 6 5 2 2" xfId="7794"/>
    <cellStyle name="20% - Accent6 6 5 2 2 2" xfId="15853"/>
    <cellStyle name="20% - Accent6 6 5 2 2 2 2" xfId="32700"/>
    <cellStyle name="20% - Accent6 6 5 2 2 3" xfId="25133"/>
    <cellStyle name="20% - Accent6 6 5 2 3" xfId="12070"/>
    <cellStyle name="20% - Accent6 6 5 2 3 2" xfId="28919"/>
    <cellStyle name="20% - Accent6 6 5 2 4" xfId="21352"/>
    <cellStyle name="20% - Accent6 6 5 3" xfId="5910"/>
    <cellStyle name="20% - Accent6 6 5 3 2" xfId="13969"/>
    <cellStyle name="20% - Accent6 6 5 3 2 2" xfId="30816"/>
    <cellStyle name="20% - Accent6 6 5 3 3" xfId="23249"/>
    <cellStyle name="20% - Accent6 6 5 4" xfId="10128"/>
    <cellStyle name="20% - Accent6 6 5 4 2" xfId="27035"/>
    <cellStyle name="20% - Accent6 6 5 5" xfId="9152"/>
    <cellStyle name="20% - Accent6 6 5 6" xfId="19467"/>
    <cellStyle name="20% - Accent6 6 6" xfId="3069"/>
    <cellStyle name="20% - Accent6 6 6 2" xfId="6882"/>
    <cellStyle name="20% - Accent6 6 6 2 2" xfId="14941"/>
    <cellStyle name="20% - Accent6 6 6 2 2 2" xfId="31788"/>
    <cellStyle name="20% - Accent6 6 6 2 3" xfId="24221"/>
    <cellStyle name="20% - Accent6 6 6 3" xfId="11132"/>
    <cellStyle name="20% - Accent6 6 6 3 2" xfId="28007"/>
    <cellStyle name="20% - Accent6 6 6 4" xfId="20440"/>
    <cellStyle name="20% - Accent6 6 7" xfId="4998"/>
    <cellStyle name="20% - Accent6 6 7 2" xfId="13057"/>
    <cellStyle name="20% - Accent6 6 7 2 2" xfId="29904"/>
    <cellStyle name="20% - Accent6 6 7 3" xfId="22337"/>
    <cellStyle name="20% - Accent6 6 8" xfId="9007"/>
    <cellStyle name="20% - Accent6 6 8 2" xfId="26123"/>
    <cellStyle name="20% - Accent6 6 9" xfId="11198"/>
    <cellStyle name="20% - Accent6 7" xfId="777"/>
    <cellStyle name="20% - Accent6 7 10" xfId="18595"/>
    <cellStyle name="20% - Accent6 7 11" xfId="33997"/>
    <cellStyle name="20% - Accent6 7 2" xfId="1095"/>
    <cellStyle name="20% - Accent6 7 2 2" xfId="1356"/>
    <cellStyle name="20% - Accent6 7 2 2 2" xfId="1852"/>
    <cellStyle name="20% - Accent6 7 2 2 2 2" xfId="2851"/>
    <cellStyle name="20% - Accent6 7 2 2 2 2 2" xfId="4813"/>
    <cellStyle name="20% - Accent6 7 2 2 2 2 2 2" xfId="8596"/>
    <cellStyle name="20% - Accent6 7 2 2 2 2 2 2 2" xfId="16655"/>
    <cellStyle name="20% - Accent6 7 2 2 2 2 2 2 2 2" xfId="33502"/>
    <cellStyle name="20% - Accent6 7 2 2 2 2 2 2 3" xfId="25935"/>
    <cellStyle name="20% - Accent6 7 2 2 2 2 2 3" xfId="12872"/>
    <cellStyle name="20% - Accent6 7 2 2 2 2 2 3 2" xfId="29721"/>
    <cellStyle name="20% - Accent6 7 2 2 2 2 2 4" xfId="22154"/>
    <cellStyle name="20% - Accent6 7 2 2 2 2 3" xfId="6712"/>
    <cellStyle name="20% - Accent6 7 2 2 2 2 3 2" xfId="14771"/>
    <cellStyle name="20% - Accent6 7 2 2 2 2 3 2 2" xfId="31618"/>
    <cellStyle name="20% - Accent6 7 2 2 2 2 3 3" xfId="24051"/>
    <cellStyle name="20% - Accent6 7 2 2 2 2 4" xfId="10938"/>
    <cellStyle name="20% - Accent6 7 2 2 2 2 4 2" xfId="27837"/>
    <cellStyle name="20% - Accent6 7 2 2 2 2 5" xfId="9102"/>
    <cellStyle name="20% - Accent6 7 2 2 2 2 6" xfId="20269"/>
    <cellStyle name="20% - Accent6 7 2 2 2 3" xfId="3901"/>
    <cellStyle name="20% - Accent6 7 2 2 2 3 2" xfId="7684"/>
    <cellStyle name="20% - Accent6 7 2 2 2 3 2 2" xfId="15743"/>
    <cellStyle name="20% - Accent6 7 2 2 2 3 2 2 2" xfId="32590"/>
    <cellStyle name="20% - Accent6 7 2 2 2 3 2 3" xfId="25023"/>
    <cellStyle name="20% - Accent6 7 2 2 2 3 3" xfId="11960"/>
    <cellStyle name="20% - Accent6 7 2 2 2 3 3 2" xfId="28809"/>
    <cellStyle name="20% - Accent6 7 2 2 2 3 4" xfId="21242"/>
    <cellStyle name="20% - Accent6 7 2 2 2 4" xfId="5800"/>
    <cellStyle name="20% - Accent6 7 2 2 2 4 2" xfId="13859"/>
    <cellStyle name="20% - Accent6 7 2 2 2 4 2 2" xfId="30706"/>
    <cellStyle name="20% - Accent6 7 2 2 2 4 3" xfId="23139"/>
    <cellStyle name="20% - Accent6 7 2 2 2 5" xfId="9985"/>
    <cellStyle name="20% - Accent6 7 2 2 2 5 2" xfId="26925"/>
    <cellStyle name="20% - Accent6 7 2 2 2 6" xfId="9150"/>
    <cellStyle name="20% - Accent6 7 2 2 2 7" xfId="19357"/>
    <cellStyle name="20% - Accent6 7 2 2 3" xfId="2398"/>
    <cellStyle name="20% - Accent6 7 2 2 3 2" xfId="4362"/>
    <cellStyle name="20% - Accent6 7 2 2 3 2 2" xfId="8145"/>
    <cellStyle name="20% - Accent6 7 2 2 3 2 2 2" xfId="16204"/>
    <cellStyle name="20% - Accent6 7 2 2 3 2 2 2 2" xfId="33051"/>
    <cellStyle name="20% - Accent6 7 2 2 3 2 2 3" xfId="25484"/>
    <cellStyle name="20% - Accent6 7 2 2 3 2 3" xfId="12421"/>
    <cellStyle name="20% - Accent6 7 2 2 3 2 3 2" xfId="29270"/>
    <cellStyle name="20% - Accent6 7 2 2 3 2 4" xfId="21703"/>
    <cellStyle name="20% - Accent6 7 2 2 3 3" xfId="6261"/>
    <cellStyle name="20% - Accent6 7 2 2 3 3 2" xfId="14320"/>
    <cellStyle name="20% - Accent6 7 2 2 3 3 2 2" xfId="31167"/>
    <cellStyle name="20% - Accent6 7 2 2 3 3 3" xfId="23600"/>
    <cellStyle name="20% - Accent6 7 2 2 3 4" xfId="10486"/>
    <cellStyle name="20% - Accent6 7 2 2 3 4 2" xfId="27386"/>
    <cellStyle name="20% - Accent6 7 2 2 3 5" xfId="8917"/>
    <cellStyle name="20% - Accent6 7 2 2 3 6" xfId="19818"/>
    <cellStyle name="20% - Accent6 7 2 2 4" xfId="3450"/>
    <cellStyle name="20% - Accent6 7 2 2 4 2" xfId="7233"/>
    <cellStyle name="20% - Accent6 7 2 2 4 2 2" xfId="15292"/>
    <cellStyle name="20% - Accent6 7 2 2 4 2 2 2" xfId="32139"/>
    <cellStyle name="20% - Accent6 7 2 2 4 2 3" xfId="24572"/>
    <cellStyle name="20% - Accent6 7 2 2 4 3" xfId="11509"/>
    <cellStyle name="20% - Accent6 7 2 2 4 3 2" xfId="28358"/>
    <cellStyle name="20% - Accent6 7 2 2 4 4" xfId="20791"/>
    <cellStyle name="20% - Accent6 7 2 2 5" xfId="5349"/>
    <cellStyle name="20% - Accent6 7 2 2 5 2" xfId="13408"/>
    <cellStyle name="20% - Accent6 7 2 2 5 2 2" xfId="30255"/>
    <cellStyle name="20% - Accent6 7 2 2 5 3" xfId="22688"/>
    <cellStyle name="20% - Accent6 7 2 2 6" xfId="9510"/>
    <cellStyle name="20% - Accent6 7 2 2 6 2" xfId="26474"/>
    <cellStyle name="20% - Accent6 7 2 2 7" xfId="11190"/>
    <cellStyle name="20% - Accent6 7 2 2 8" xfId="18906"/>
    <cellStyle name="20% - Accent6 7 2 3" xfId="1634"/>
    <cellStyle name="20% - Accent6 7 2 3 2" xfId="2633"/>
    <cellStyle name="20% - Accent6 7 2 3 2 2" xfId="4595"/>
    <cellStyle name="20% - Accent6 7 2 3 2 2 2" xfId="8378"/>
    <cellStyle name="20% - Accent6 7 2 3 2 2 2 2" xfId="16437"/>
    <cellStyle name="20% - Accent6 7 2 3 2 2 2 2 2" xfId="33284"/>
    <cellStyle name="20% - Accent6 7 2 3 2 2 2 3" xfId="25717"/>
    <cellStyle name="20% - Accent6 7 2 3 2 2 3" xfId="12654"/>
    <cellStyle name="20% - Accent6 7 2 3 2 2 3 2" xfId="29503"/>
    <cellStyle name="20% - Accent6 7 2 3 2 2 4" xfId="21936"/>
    <cellStyle name="20% - Accent6 7 2 3 2 3" xfId="6494"/>
    <cellStyle name="20% - Accent6 7 2 3 2 3 2" xfId="14553"/>
    <cellStyle name="20% - Accent6 7 2 3 2 3 2 2" xfId="31400"/>
    <cellStyle name="20% - Accent6 7 2 3 2 3 3" xfId="23833"/>
    <cellStyle name="20% - Accent6 7 2 3 2 4" xfId="10720"/>
    <cellStyle name="20% - Accent6 7 2 3 2 4 2" xfId="27619"/>
    <cellStyle name="20% - Accent6 7 2 3 2 5" xfId="8844"/>
    <cellStyle name="20% - Accent6 7 2 3 2 6" xfId="20051"/>
    <cellStyle name="20% - Accent6 7 2 3 3" xfId="3683"/>
    <cellStyle name="20% - Accent6 7 2 3 3 2" xfId="7466"/>
    <cellStyle name="20% - Accent6 7 2 3 3 2 2" xfId="15525"/>
    <cellStyle name="20% - Accent6 7 2 3 3 2 2 2" xfId="32372"/>
    <cellStyle name="20% - Accent6 7 2 3 3 2 3" xfId="24805"/>
    <cellStyle name="20% - Accent6 7 2 3 3 3" xfId="11742"/>
    <cellStyle name="20% - Accent6 7 2 3 3 3 2" xfId="28591"/>
    <cellStyle name="20% - Accent6 7 2 3 3 4" xfId="21024"/>
    <cellStyle name="20% - Accent6 7 2 3 4" xfId="5582"/>
    <cellStyle name="20% - Accent6 7 2 3 4 2" xfId="13641"/>
    <cellStyle name="20% - Accent6 7 2 3 4 2 2" xfId="30488"/>
    <cellStyle name="20% - Accent6 7 2 3 4 3" xfId="22921"/>
    <cellStyle name="20% - Accent6 7 2 3 5" xfId="9767"/>
    <cellStyle name="20% - Accent6 7 2 3 5 2" xfId="26707"/>
    <cellStyle name="20% - Accent6 7 2 3 6" xfId="8845"/>
    <cellStyle name="20% - Accent6 7 2 3 7" xfId="19139"/>
    <cellStyle name="20% - Accent6 7 2 4" xfId="2180"/>
    <cellStyle name="20% - Accent6 7 2 4 2" xfId="4144"/>
    <cellStyle name="20% - Accent6 7 2 4 2 2" xfId="7927"/>
    <cellStyle name="20% - Accent6 7 2 4 2 2 2" xfId="15986"/>
    <cellStyle name="20% - Accent6 7 2 4 2 2 2 2" xfId="32833"/>
    <cellStyle name="20% - Accent6 7 2 4 2 2 3" xfId="25266"/>
    <cellStyle name="20% - Accent6 7 2 4 2 3" xfId="12203"/>
    <cellStyle name="20% - Accent6 7 2 4 2 3 2" xfId="29052"/>
    <cellStyle name="20% - Accent6 7 2 4 2 4" xfId="21485"/>
    <cellStyle name="20% - Accent6 7 2 4 3" xfId="6043"/>
    <cellStyle name="20% - Accent6 7 2 4 3 2" xfId="14102"/>
    <cellStyle name="20% - Accent6 7 2 4 3 2 2" xfId="30949"/>
    <cellStyle name="20% - Accent6 7 2 4 3 3" xfId="23382"/>
    <cellStyle name="20% - Accent6 7 2 4 4" xfId="10268"/>
    <cellStyle name="20% - Accent6 7 2 4 4 2" xfId="27168"/>
    <cellStyle name="20% - Accent6 7 2 4 5" xfId="11189"/>
    <cellStyle name="20% - Accent6 7 2 4 6" xfId="19600"/>
    <cellStyle name="20% - Accent6 7 2 5" xfId="3232"/>
    <cellStyle name="20% - Accent6 7 2 5 2" xfId="7015"/>
    <cellStyle name="20% - Accent6 7 2 5 2 2" xfId="15074"/>
    <cellStyle name="20% - Accent6 7 2 5 2 2 2" xfId="31921"/>
    <cellStyle name="20% - Accent6 7 2 5 2 3" xfId="24354"/>
    <cellStyle name="20% - Accent6 7 2 5 3" xfId="11291"/>
    <cellStyle name="20% - Accent6 7 2 5 3 2" xfId="28140"/>
    <cellStyle name="20% - Accent6 7 2 5 4" xfId="20573"/>
    <cellStyle name="20% - Accent6 7 2 6" xfId="5131"/>
    <cellStyle name="20% - Accent6 7 2 6 2" xfId="13190"/>
    <cellStyle name="20% - Accent6 7 2 6 2 2" xfId="30037"/>
    <cellStyle name="20% - Accent6 7 2 6 3" xfId="22470"/>
    <cellStyle name="20% - Accent6 7 2 7" xfId="9275"/>
    <cellStyle name="20% - Accent6 7 2 7 2" xfId="26256"/>
    <cellStyle name="20% - Accent6 7 2 8" xfId="9151"/>
    <cellStyle name="20% - Accent6 7 2 9" xfId="18688"/>
    <cellStyle name="20% - Accent6 7 3" xfId="1264"/>
    <cellStyle name="20% - Accent6 7 3 2" xfId="1760"/>
    <cellStyle name="20% - Accent6 7 3 2 2" xfId="2759"/>
    <cellStyle name="20% - Accent6 7 3 2 2 2" xfId="4721"/>
    <cellStyle name="20% - Accent6 7 3 2 2 2 2" xfId="8504"/>
    <cellStyle name="20% - Accent6 7 3 2 2 2 2 2" xfId="16563"/>
    <cellStyle name="20% - Accent6 7 3 2 2 2 2 2 2" xfId="33410"/>
    <cellStyle name="20% - Accent6 7 3 2 2 2 2 3" xfId="25843"/>
    <cellStyle name="20% - Accent6 7 3 2 2 2 3" xfId="12780"/>
    <cellStyle name="20% - Accent6 7 3 2 2 2 3 2" xfId="29629"/>
    <cellStyle name="20% - Accent6 7 3 2 2 2 4" xfId="22062"/>
    <cellStyle name="20% - Accent6 7 3 2 2 3" xfId="6620"/>
    <cellStyle name="20% - Accent6 7 3 2 2 3 2" xfId="14679"/>
    <cellStyle name="20% - Accent6 7 3 2 2 3 2 2" xfId="31526"/>
    <cellStyle name="20% - Accent6 7 3 2 2 3 3" xfId="23959"/>
    <cellStyle name="20% - Accent6 7 3 2 2 4" xfId="10846"/>
    <cellStyle name="20% - Accent6 7 3 2 2 4 2" xfId="27745"/>
    <cellStyle name="20% - Accent6 7 3 2 2 5" xfId="9148"/>
    <cellStyle name="20% - Accent6 7 3 2 2 6" xfId="20177"/>
    <cellStyle name="20% - Accent6 7 3 2 3" xfId="3809"/>
    <cellStyle name="20% - Accent6 7 3 2 3 2" xfId="7592"/>
    <cellStyle name="20% - Accent6 7 3 2 3 2 2" xfId="15651"/>
    <cellStyle name="20% - Accent6 7 3 2 3 2 2 2" xfId="32498"/>
    <cellStyle name="20% - Accent6 7 3 2 3 2 3" xfId="24931"/>
    <cellStyle name="20% - Accent6 7 3 2 3 3" xfId="11868"/>
    <cellStyle name="20% - Accent6 7 3 2 3 3 2" xfId="28717"/>
    <cellStyle name="20% - Accent6 7 3 2 3 4" xfId="21150"/>
    <cellStyle name="20% - Accent6 7 3 2 4" xfId="5708"/>
    <cellStyle name="20% - Accent6 7 3 2 4 2" xfId="13767"/>
    <cellStyle name="20% - Accent6 7 3 2 4 2 2" xfId="30614"/>
    <cellStyle name="20% - Accent6 7 3 2 4 3" xfId="23047"/>
    <cellStyle name="20% - Accent6 7 3 2 5" xfId="9893"/>
    <cellStyle name="20% - Accent6 7 3 2 5 2" xfId="26833"/>
    <cellStyle name="20% - Accent6 7 3 2 6" xfId="11188"/>
    <cellStyle name="20% - Accent6 7 3 2 7" xfId="19265"/>
    <cellStyle name="20% - Accent6 7 3 3" xfId="2306"/>
    <cellStyle name="20% - Accent6 7 3 3 2" xfId="4270"/>
    <cellStyle name="20% - Accent6 7 3 3 2 2" xfId="8053"/>
    <cellStyle name="20% - Accent6 7 3 3 2 2 2" xfId="16112"/>
    <cellStyle name="20% - Accent6 7 3 3 2 2 2 2" xfId="32959"/>
    <cellStyle name="20% - Accent6 7 3 3 2 2 3" xfId="25392"/>
    <cellStyle name="20% - Accent6 7 3 3 2 3" xfId="12329"/>
    <cellStyle name="20% - Accent6 7 3 3 2 3 2" xfId="29178"/>
    <cellStyle name="20% - Accent6 7 3 3 2 4" xfId="21611"/>
    <cellStyle name="20% - Accent6 7 3 3 3" xfId="6169"/>
    <cellStyle name="20% - Accent6 7 3 3 3 2" xfId="14228"/>
    <cellStyle name="20% - Accent6 7 3 3 3 2 2" xfId="31075"/>
    <cellStyle name="20% - Accent6 7 3 3 3 3" xfId="23508"/>
    <cellStyle name="20% - Accent6 7 3 3 4" xfId="10394"/>
    <cellStyle name="20% - Accent6 7 3 3 4 2" xfId="27294"/>
    <cellStyle name="20% - Accent6 7 3 3 5" xfId="11187"/>
    <cellStyle name="20% - Accent6 7 3 3 6" xfId="19726"/>
    <cellStyle name="20% - Accent6 7 3 4" xfId="3358"/>
    <cellStyle name="20% - Accent6 7 3 4 2" xfId="7141"/>
    <cellStyle name="20% - Accent6 7 3 4 2 2" xfId="15200"/>
    <cellStyle name="20% - Accent6 7 3 4 2 2 2" xfId="32047"/>
    <cellStyle name="20% - Accent6 7 3 4 2 3" xfId="24480"/>
    <cellStyle name="20% - Accent6 7 3 4 3" xfId="11417"/>
    <cellStyle name="20% - Accent6 7 3 4 3 2" xfId="28266"/>
    <cellStyle name="20% - Accent6 7 3 4 4" xfId="20699"/>
    <cellStyle name="20% - Accent6 7 3 5" xfId="5257"/>
    <cellStyle name="20% - Accent6 7 3 5 2" xfId="13316"/>
    <cellStyle name="20% - Accent6 7 3 5 2 2" xfId="30163"/>
    <cellStyle name="20% - Accent6 7 3 5 3" xfId="22596"/>
    <cellStyle name="20% - Accent6 7 3 6" xfId="9418"/>
    <cellStyle name="20% - Accent6 7 3 6 2" xfId="26382"/>
    <cellStyle name="20% - Accent6 7 3 7" xfId="9149"/>
    <cellStyle name="20% - Accent6 7 3 8" xfId="18814"/>
    <cellStyle name="20% - Accent6 7 4" xfId="1542"/>
    <cellStyle name="20% - Accent6 7 4 2" xfId="2541"/>
    <cellStyle name="20% - Accent6 7 4 2 2" xfId="4503"/>
    <cellStyle name="20% - Accent6 7 4 2 2 2" xfId="8286"/>
    <cellStyle name="20% - Accent6 7 4 2 2 2 2" xfId="16345"/>
    <cellStyle name="20% - Accent6 7 4 2 2 2 2 2" xfId="33192"/>
    <cellStyle name="20% - Accent6 7 4 2 2 2 3" xfId="25625"/>
    <cellStyle name="20% - Accent6 7 4 2 2 3" xfId="12562"/>
    <cellStyle name="20% - Accent6 7 4 2 2 3 2" xfId="29411"/>
    <cellStyle name="20% - Accent6 7 4 2 2 4" xfId="21844"/>
    <cellStyle name="20% - Accent6 7 4 2 3" xfId="6402"/>
    <cellStyle name="20% - Accent6 7 4 2 3 2" xfId="14461"/>
    <cellStyle name="20% - Accent6 7 4 2 3 2 2" xfId="31308"/>
    <cellStyle name="20% - Accent6 7 4 2 3 3" xfId="23741"/>
    <cellStyle name="20% - Accent6 7 4 2 4" xfId="10628"/>
    <cellStyle name="20% - Accent6 7 4 2 4 2" xfId="27527"/>
    <cellStyle name="20% - Accent6 7 4 2 5" xfId="11186"/>
    <cellStyle name="20% - Accent6 7 4 2 6" xfId="19959"/>
    <cellStyle name="20% - Accent6 7 4 3" xfId="3591"/>
    <cellStyle name="20% - Accent6 7 4 3 2" xfId="7374"/>
    <cellStyle name="20% - Accent6 7 4 3 2 2" xfId="15433"/>
    <cellStyle name="20% - Accent6 7 4 3 2 2 2" xfId="32280"/>
    <cellStyle name="20% - Accent6 7 4 3 2 3" xfId="24713"/>
    <cellStyle name="20% - Accent6 7 4 3 3" xfId="11650"/>
    <cellStyle name="20% - Accent6 7 4 3 3 2" xfId="28499"/>
    <cellStyle name="20% - Accent6 7 4 3 4" xfId="20932"/>
    <cellStyle name="20% - Accent6 7 4 4" xfId="5490"/>
    <cellStyle name="20% - Accent6 7 4 4 2" xfId="13549"/>
    <cellStyle name="20% - Accent6 7 4 4 2 2" xfId="30396"/>
    <cellStyle name="20% - Accent6 7 4 4 3" xfId="22829"/>
    <cellStyle name="20% - Accent6 7 4 5" xfId="9675"/>
    <cellStyle name="20% - Accent6 7 4 5 2" xfId="26615"/>
    <cellStyle name="20% - Accent6 7 4 6" xfId="9147"/>
    <cellStyle name="20% - Accent6 7 4 7" xfId="19047"/>
    <cellStyle name="20% - Accent6 7 5" xfId="2072"/>
    <cellStyle name="20% - Accent6 7 5 2" xfId="4052"/>
    <cellStyle name="20% - Accent6 7 5 2 2" xfId="7835"/>
    <cellStyle name="20% - Accent6 7 5 2 2 2" xfId="15894"/>
    <cellStyle name="20% - Accent6 7 5 2 2 2 2" xfId="32741"/>
    <cellStyle name="20% - Accent6 7 5 2 2 3" xfId="25174"/>
    <cellStyle name="20% - Accent6 7 5 2 3" xfId="12111"/>
    <cellStyle name="20% - Accent6 7 5 2 3 2" xfId="28960"/>
    <cellStyle name="20% - Accent6 7 5 2 4" xfId="21393"/>
    <cellStyle name="20% - Accent6 7 5 3" xfId="5951"/>
    <cellStyle name="20% - Accent6 7 5 3 2" xfId="14010"/>
    <cellStyle name="20% - Accent6 7 5 3 2 2" xfId="30857"/>
    <cellStyle name="20% - Accent6 7 5 3 3" xfId="23290"/>
    <cellStyle name="20% - Accent6 7 5 4" xfId="10169"/>
    <cellStyle name="20% - Accent6 7 5 4 2" xfId="27076"/>
    <cellStyle name="20% - Accent6 7 5 5" xfId="9146"/>
    <cellStyle name="20% - Accent6 7 5 6" xfId="19508"/>
    <cellStyle name="20% - Accent6 7 6" xfId="3110"/>
    <cellStyle name="20% - Accent6 7 6 2" xfId="6923"/>
    <cellStyle name="20% - Accent6 7 6 2 2" xfId="14982"/>
    <cellStyle name="20% - Accent6 7 6 2 2 2" xfId="31829"/>
    <cellStyle name="20% - Accent6 7 6 2 3" xfId="24262"/>
    <cellStyle name="20% - Accent6 7 6 3" xfId="11173"/>
    <cellStyle name="20% - Accent6 7 6 3 2" xfId="28048"/>
    <cellStyle name="20% - Accent6 7 6 4" xfId="20481"/>
    <cellStyle name="20% - Accent6 7 7" xfId="5039"/>
    <cellStyle name="20% - Accent6 7 7 2" xfId="13098"/>
    <cellStyle name="20% - Accent6 7 7 2 2" xfId="29945"/>
    <cellStyle name="20% - Accent6 7 7 3" xfId="22378"/>
    <cellStyle name="20% - Accent6 7 8" xfId="9073"/>
    <cellStyle name="20% - Accent6 7 8 2" xfId="26164"/>
    <cellStyle name="20% - Accent6 7 9" xfId="11191"/>
    <cellStyle name="20% - Accent6 8" xfId="979"/>
    <cellStyle name="20% - Accent6 8 10" xfId="33998"/>
    <cellStyle name="20% - Accent6 8 2" xfId="1277"/>
    <cellStyle name="20% - Accent6 8 2 2" xfId="1773"/>
    <cellStyle name="20% - Accent6 8 2 2 2" xfId="2772"/>
    <cellStyle name="20% - Accent6 8 2 2 2 2" xfId="4734"/>
    <cellStyle name="20% - Accent6 8 2 2 2 2 2" xfId="8517"/>
    <cellStyle name="20% - Accent6 8 2 2 2 2 2 2" xfId="16576"/>
    <cellStyle name="20% - Accent6 8 2 2 2 2 2 2 2" xfId="33423"/>
    <cellStyle name="20% - Accent6 8 2 2 2 2 2 3" xfId="25856"/>
    <cellStyle name="20% - Accent6 8 2 2 2 2 3" xfId="12793"/>
    <cellStyle name="20% - Accent6 8 2 2 2 2 3 2" xfId="29642"/>
    <cellStyle name="20% - Accent6 8 2 2 2 2 4" xfId="22075"/>
    <cellStyle name="20% - Accent6 8 2 2 2 3" xfId="6633"/>
    <cellStyle name="20% - Accent6 8 2 2 2 3 2" xfId="14692"/>
    <cellStyle name="20% - Accent6 8 2 2 2 3 2 2" xfId="31539"/>
    <cellStyle name="20% - Accent6 8 2 2 2 3 3" xfId="23972"/>
    <cellStyle name="20% - Accent6 8 2 2 2 4" xfId="10859"/>
    <cellStyle name="20% - Accent6 8 2 2 2 4 2" xfId="27758"/>
    <cellStyle name="20% - Accent6 8 2 2 2 5" xfId="9144"/>
    <cellStyle name="20% - Accent6 8 2 2 2 6" xfId="20190"/>
    <cellStyle name="20% - Accent6 8 2 2 3" xfId="3822"/>
    <cellStyle name="20% - Accent6 8 2 2 3 2" xfId="7605"/>
    <cellStyle name="20% - Accent6 8 2 2 3 2 2" xfId="15664"/>
    <cellStyle name="20% - Accent6 8 2 2 3 2 2 2" xfId="32511"/>
    <cellStyle name="20% - Accent6 8 2 2 3 2 3" xfId="24944"/>
    <cellStyle name="20% - Accent6 8 2 2 3 3" xfId="11881"/>
    <cellStyle name="20% - Accent6 8 2 2 3 3 2" xfId="28730"/>
    <cellStyle name="20% - Accent6 8 2 2 3 4" xfId="21163"/>
    <cellStyle name="20% - Accent6 8 2 2 4" xfId="5721"/>
    <cellStyle name="20% - Accent6 8 2 2 4 2" xfId="13780"/>
    <cellStyle name="20% - Accent6 8 2 2 4 2 2" xfId="30627"/>
    <cellStyle name="20% - Accent6 8 2 2 4 3" xfId="23060"/>
    <cellStyle name="20% - Accent6 8 2 2 5" xfId="9906"/>
    <cellStyle name="20% - Accent6 8 2 2 5 2" xfId="26846"/>
    <cellStyle name="20% - Accent6 8 2 2 6" xfId="11184"/>
    <cellStyle name="20% - Accent6 8 2 2 7" xfId="19278"/>
    <cellStyle name="20% - Accent6 8 2 3" xfId="2319"/>
    <cellStyle name="20% - Accent6 8 2 3 2" xfId="4283"/>
    <cellStyle name="20% - Accent6 8 2 3 2 2" xfId="8066"/>
    <cellStyle name="20% - Accent6 8 2 3 2 2 2" xfId="16125"/>
    <cellStyle name="20% - Accent6 8 2 3 2 2 2 2" xfId="32972"/>
    <cellStyle name="20% - Accent6 8 2 3 2 2 3" xfId="25405"/>
    <cellStyle name="20% - Accent6 8 2 3 2 3" xfId="12342"/>
    <cellStyle name="20% - Accent6 8 2 3 2 3 2" xfId="29191"/>
    <cellStyle name="20% - Accent6 8 2 3 2 4" xfId="21624"/>
    <cellStyle name="20% - Accent6 8 2 3 3" xfId="6182"/>
    <cellStyle name="20% - Accent6 8 2 3 3 2" xfId="14241"/>
    <cellStyle name="20% - Accent6 8 2 3 3 2 2" xfId="31088"/>
    <cellStyle name="20% - Accent6 8 2 3 3 3" xfId="23521"/>
    <cellStyle name="20% - Accent6 8 2 3 4" xfId="10407"/>
    <cellStyle name="20% - Accent6 8 2 3 4 2" xfId="27307"/>
    <cellStyle name="20% - Accent6 8 2 3 5" xfId="11183"/>
    <cellStyle name="20% - Accent6 8 2 3 6" xfId="19739"/>
    <cellStyle name="20% - Accent6 8 2 4" xfId="3371"/>
    <cellStyle name="20% - Accent6 8 2 4 2" xfId="7154"/>
    <cellStyle name="20% - Accent6 8 2 4 2 2" xfId="15213"/>
    <cellStyle name="20% - Accent6 8 2 4 2 2 2" xfId="32060"/>
    <cellStyle name="20% - Accent6 8 2 4 2 3" xfId="24493"/>
    <cellStyle name="20% - Accent6 8 2 4 3" xfId="11430"/>
    <cellStyle name="20% - Accent6 8 2 4 3 2" xfId="28279"/>
    <cellStyle name="20% - Accent6 8 2 4 4" xfId="20712"/>
    <cellStyle name="20% - Accent6 8 2 5" xfId="5270"/>
    <cellStyle name="20% - Accent6 8 2 5 2" xfId="13329"/>
    <cellStyle name="20% - Accent6 8 2 5 2 2" xfId="30176"/>
    <cellStyle name="20% - Accent6 8 2 5 3" xfId="22609"/>
    <cellStyle name="20% - Accent6 8 2 6" xfId="9431"/>
    <cellStyle name="20% - Accent6 8 2 6 2" xfId="26395"/>
    <cellStyle name="20% - Accent6 8 2 7" xfId="9145"/>
    <cellStyle name="20% - Accent6 8 2 8" xfId="18827"/>
    <cellStyle name="20% - Accent6 8 3" xfId="1555"/>
    <cellStyle name="20% - Accent6 8 3 2" xfId="2554"/>
    <cellStyle name="20% - Accent6 8 3 2 2" xfId="4516"/>
    <cellStyle name="20% - Accent6 8 3 2 2 2" xfId="8299"/>
    <cellStyle name="20% - Accent6 8 3 2 2 2 2" xfId="16358"/>
    <cellStyle name="20% - Accent6 8 3 2 2 2 2 2" xfId="33205"/>
    <cellStyle name="20% - Accent6 8 3 2 2 2 3" xfId="25638"/>
    <cellStyle name="20% - Accent6 8 3 2 2 3" xfId="12575"/>
    <cellStyle name="20% - Accent6 8 3 2 2 3 2" xfId="29424"/>
    <cellStyle name="20% - Accent6 8 3 2 2 4" xfId="21857"/>
    <cellStyle name="20% - Accent6 8 3 2 3" xfId="6415"/>
    <cellStyle name="20% - Accent6 8 3 2 3 2" xfId="14474"/>
    <cellStyle name="20% - Accent6 8 3 2 3 2 2" xfId="31321"/>
    <cellStyle name="20% - Accent6 8 3 2 3 3" xfId="23754"/>
    <cellStyle name="20% - Accent6 8 3 2 4" xfId="10641"/>
    <cellStyle name="20% - Accent6 8 3 2 4 2" xfId="27540"/>
    <cellStyle name="20% - Accent6 8 3 2 5" xfId="8935"/>
    <cellStyle name="20% - Accent6 8 3 2 6" xfId="19972"/>
    <cellStyle name="20% - Accent6 8 3 3" xfId="3604"/>
    <cellStyle name="20% - Accent6 8 3 3 2" xfId="7387"/>
    <cellStyle name="20% - Accent6 8 3 3 2 2" xfId="15446"/>
    <cellStyle name="20% - Accent6 8 3 3 2 2 2" xfId="32293"/>
    <cellStyle name="20% - Accent6 8 3 3 2 3" xfId="24726"/>
    <cellStyle name="20% - Accent6 8 3 3 3" xfId="11663"/>
    <cellStyle name="20% - Accent6 8 3 3 3 2" xfId="28512"/>
    <cellStyle name="20% - Accent6 8 3 3 4" xfId="20945"/>
    <cellStyle name="20% - Accent6 8 3 4" xfId="5503"/>
    <cellStyle name="20% - Accent6 8 3 4 2" xfId="13562"/>
    <cellStyle name="20% - Accent6 8 3 4 2 2" xfId="30409"/>
    <cellStyle name="20% - Accent6 8 3 4 3" xfId="22842"/>
    <cellStyle name="20% - Accent6 8 3 5" xfId="9688"/>
    <cellStyle name="20% - Accent6 8 3 5 2" xfId="26628"/>
    <cellStyle name="20% - Accent6 8 3 6" xfId="9143"/>
    <cellStyle name="20% - Accent6 8 3 7" xfId="19060"/>
    <cellStyle name="20% - Accent6 8 4" xfId="2100"/>
    <cellStyle name="20% - Accent6 8 4 2" xfId="4065"/>
    <cellStyle name="20% - Accent6 8 4 2 2" xfId="7848"/>
    <cellStyle name="20% - Accent6 8 4 2 2 2" xfId="15907"/>
    <cellStyle name="20% - Accent6 8 4 2 2 2 2" xfId="32754"/>
    <cellStyle name="20% - Accent6 8 4 2 2 3" xfId="25187"/>
    <cellStyle name="20% - Accent6 8 4 2 3" xfId="12124"/>
    <cellStyle name="20% - Accent6 8 4 2 3 2" xfId="28973"/>
    <cellStyle name="20% - Accent6 8 4 2 4" xfId="21406"/>
    <cellStyle name="20% - Accent6 8 4 3" xfId="5964"/>
    <cellStyle name="20% - Accent6 8 4 3 2" xfId="14023"/>
    <cellStyle name="20% - Accent6 8 4 3 2 2" xfId="30870"/>
    <cellStyle name="20% - Accent6 8 4 3 3" xfId="23303"/>
    <cellStyle name="20% - Accent6 8 4 4" xfId="10189"/>
    <cellStyle name="20% - Accent6 8 4 4 2" xfId="27089"/>
    <cellStyle name="20% - Accent6 8 4 5" xfId="13021"/>
    <cellStyle name="20% - Accent6 8 4 6" xfId="19521"/>
    <cellStyle name="20% - Accent6 8 5" xfId="3153"/>
    <cellStyle name="20% - Accent6 8 5 2" xfId="6936"/>
    <cellStyle name="20% - Accent6 8 5 2 2" xfId="14995"/>
    <cellStyle name="20% - Accent6 8 5 2 2 2" xfId="31842"/>
    <cellStyle name="20% - Accent6 8 5 2 3" xfId="24275"/>
    <cellStyle name="20% - Accent6 8 5 3" xfId="11212"/>
    <cellStyle name="20% - Accent6 8 5 3 2" xfId="28061"/>
    <cellStyle name="20% - Accent6 8 5 4" xfId="20494"/>
    <cellStyle name="20% - Accent6 8 6" xfId="5052"/>
    <cellStyle name="20% - Accent6 8 6 2" xfId="13111"/>
    <cellStyle name="20% - Accent6 8 6 2 2" xfId="29958"/>
    <cellStyle name="20% - Accent6 8 6 3" xfId="22391"/>
    <cellStyle name="20% - Accent6 8 7" xfId="9178"/>
    <cellStyle name="20% - Accent6 8 7 2" xfId="26177"/>
    <cellStyle name="20% - Accent6 8 8" xfId="11185"/>
    <cellStyle name="20% - Accent6 8 9" xfId="18609"/>
    <cellStyle name="20% - Accent6 9" xfId="1148"/>
    <cellStyle name="20% - Accent6 9 2" xfId="1681"/>
    <cellStyle name="20% - Accent6 9 2 2" xfId="2680"/>
    <cellStyle name="20% - Accent6 9 2 2 2" xfId="4642"/>
    <cellStyle name="20% - Accent6 9 2 2 2 2" xfId="8425"/>
    <cellStyle name="20% - Accent6 9 2 2 2 2 2" xfId="16484"/>
    <cellStyle name="20% - Accent6 9 2 2 2 2 2 2" xfId="33331"/>
    <cellStyle name="20% - Accent6 9 2 2 2 2 3" xfId="25764"/>
    <cellStyle name="20% - Accent6 9 2 2 2 3" xfId="12701"/>
    <cellStyle name="20% - Accent6 9 2 2 2 3 2" xfId="29550"/>
    <cellStyle name="20% - Accent6 9 2 2 2 4" xfId="21983"/>
    <cellStyle name="20% - Accent6 9 2 2 3" xfId="6541"/>
    <cellStyle name="20% - Accent6 9 2 2 3 2" xfId="14600"/>
    <cellStyle name="20% - Accent6 9 2 2 3 2 2" xfId="31447"/>
    <cellStyle name="20% - Accent6 9 2 2 3 3" xfId="23880"/>
    <cellStyle name="20% - Accent6 9 2 2 4" xfId="10767"/>
    <cellStyle name="20% - Accent6 9 2 2 4 2" xfId="27666"/>
    <cellStyle name="20% - Accent6 9 2 2 5" xfId="9142"/>
    <cellStyle name="20% - Accent6 9 2 2 6" xfId="20098"/>
    <cellStyle name="20% - Accent6 9 2 3" xfId="3730"/>
    <cellStyle name="20% - Accent6 9 2 3 2" xfId="7513"/>
    <cellStyle name="20% - Accent6 9 2 3 2 2" xfId="15572"/>
    <cellStyle name="20% - Accent6 9 2 3 2 2 2" xfId="32419"/>
    <cellStyle name="20% - Accent6 9 2 3 2 3" xfId="24852"/>
    <cellStyle name="20% - Accent6 9 2 3 3" xfId="11789"/>
    <cellStyle name="20% - Accent6 9 2 3 3 2" xfId="28638"/>
    <cellStyle name="20% - Accent6 9 2 3 4" xfId="21071"/>
    <cellStyle name="20% - Accent6 9 2 4" xfId="5629"/>
    <cellStyle name="20% - Accent6 9 2 4 2" xfId="13688"/>
    <cellStyle name="20% - Accent6 9 2 4 2 2" xfId="30535"/>
    <cellStyle name="20% - Accent6 9 2 4 3" xfId="22968"/>
    <cellStyle name="20% - Accent6 9 2 5" xfId="9814"/>
    <cellStyle name="20% - Accent6 9 2 5 2" xfId="26754"/>
    <cellStyle name="20% - Accent6 9 2 6" xfId="11182"/>
    <cellStyle name="20% - Accent6 9 2 7" xfId="19186"/>
    <cellStyle name="20% - Accent6 9 3" xfId="2227"/>
    <cellStyle name="20% - Accent6 9 3 2" xfId="4191"/>
    <cellStyle name="20% - Accent6 9 3 2 2" xfId="7974"/>
    <cellStyle name="20% - Accent6 9 3 2 2 2" xfId="16033"/>
    <cellStyle name="20% - Accent6 9 3 2 2 2 2" xfId="32880"/>
    <cellStyle name="20% - Accent6 9 3 2 2 3" xfId="25313"/>
    <cellStyle name="20% - Accent6 9 3 2 3" xfId="12250"/>
    <cellStyle name="20% - Accent6 9 3 2 3 2" xfId="29099"/>
    <cellStyle name="20% - Accent6 9 3 2 4" xfId="21532"/>
    <cellStyle name="20% - Accent6 9 3 3" xfId="6090"/>
    <cellStyle name="20% - Accent6 9 3 3 2" xfId="14149"/>
    <cellStyle name="20% - Accent6 9 3 3 2 2" xfId="30996"/>
    <cellStyle name="20% - Accent6 9 3 3 3" xfId="23429"/>
    <cellStyle name="20% - Accent6 9 3 4" xfId="10315"/>
    <cellStyle name="20% - Accent6 9 3 4 2" xfId="27215"/>
    <cellStyle name="20% - Accent6 9 3 5" xfId="11181"/>
    <cellStyle name="20% - Accent6 9 3 6" xfId="19647"/>
    <cellStyle name="20% - Accent6 9 4" xfId="3279"/>
    <cellStyle name="20% - Accent6 9 4 2" xfId="7062"/>
    <cellStyle name="20% - Accent6 9 4 2 2" xfId="15121"/>
    <cellStyle name="20% - Accent6 9 4 2 2 2" xfId="31968"/>
    <cellStyle name="20% - Accent6 9 4 2 3" xfId="24401"/>
    <cellStyle name="20% - Accent6 9 4 3" xfId="11338"/>
    <cellStyle name="20% - Accent6 9 4 3 2" xfId="28187"/>
    <cellStyle name="20% - Accent6 9 4 4" xfId="20620"/>
    <cellStyle name="20% - Accent6 9 5" xfId="5178"/>
    <cellStyle name="20% - Accent6 9 5 2" xfId="13237"/>
    <cellStyle name="20% - Accent6 9 5 2 2" xfId="30084"/>
    <cellStyle name="20% - Accent6 9 5 3" xfId="22517"/>
    <cellStyle name="20% - Accent6 9 6" xfId="9328"/>
    <cellStyle name="20% - Accent6 9 6 2" xfId="26303"/>
    <cellStyle name="20% - Accent6 9 7" xfId="13017"/>
    <cellStyle name="20% - Accent6 9 8" xfId="18735"/>
    <cellStyle name="20% - Akzent1" xfId="10"/>
    <cellStyle name="20% - Akzent2" xfId="11"/>
    <cellStyle name="20% - Akzent3" xfId="12"/>
    <cellStyle name="20% - Akzent4" xfId="13"/>
    <cellStyle name="20% - Akzent5" xfId="14"/>
    <cellStyle name="20% - Akzent6" xfId="15"/>
    <cellStyle name="20% - Colore 1" xfId="16"/>
    <cellStyle name="20% - Colore 2" xfId="17"/>
    <cellStyle name="20% - Colore 3" xfId="18"/>
    <cellStyle name="20% - Colore 4" xfId="19"/>
    <cellStyle name="20% - Colore 5" xfId="20"/>
    <cellStyle name="20% - Colore 6" xfId="21"/>
    <cellStyle name="20% - Énfasis1" xfId="22"/>
    <cellStyle name="20% - Énfasis1 2" xfId="286"/>
    <cellStyle name="20% - Énfasis1 2 2" xfId="11180"/>
    <cellStyle name="20% - Énfasis1 3" xfId="866"/>
    <cellStyle name="20% - Énfasis1 4" xfId="9141"/>
    <cellStyle name="20% - Énfasis1 5" xfId="535"/>
    <cellStyle name="20% - Énfasis2" xfId="23"/>
    <cellStyle name="20% - Énfasis2 2" xfId="287"/>
    <cellStyle name="20% - Énfasis2 2 2" xfId="8842"/>
    <cellStyle name="20% - Énfasis2 3" xfId="867"/>
    <cellStyle name="20% - Énfasis2 4" xfId="8843"/>
    <cellStyle name="20% - Énfasis2 5" xfId="532"/>
    <cellStyle name="20% - Énfasis3" xfId="24"/>
    <cellStyle name="20% - Énfasis3 2" xfId="288"/>
    <cellStyle name="20% - Énfasis3 2 2" xfId="9056"/>
    <cellStyle name="20% - Énfasis3 3" xfId="868"/>
    <cellStyle name="20% - Énfasis3 4" xfId="8841"/>
    <cellStyle name="20% - Énfasis3 5" xfId="533"/>
    <cellStyle name="20% - Énfasis4" xfId="25"/>
    <cellStyle name="20% - Énfasis4 2" xfId="289"/>
    <cellStyle name="20% - Énfasis4 2 2" xfId="11179"/>
    <cellStyle name="20% - Énfasis4 3" xfId="869"/>
    <cellStyle name="20% - Énfasis4 4" xfId="8840"/>
    <cellStyle name="20% - Énfasis4 5" xfId="531"/>
    <cellStyle name="20% - Énfasis5" xfId="26"/>
    <cellStyle name="20% - Énfasis5 2" xfId="290"/>
    <cellStyle name="20% - Énfasis5 2 2" xfId="11052"/>
    <cellStyle name="20% - Énfasis5 3" xfId="870"/>
    <cellStyle name="20% - Énfasis5 4" xfId="11072"/>
    <cellStyle name="20% - Énfasis5 5" xfId="530"/>
    <cellStyle name="20% - Énfasis6" xfId="27"/>
    <cellStyle name="20% - Énfasis6 2" xfId="291"/>
    <cellStyle name="20% - Énfasis6 2 2" xfId="11178"/>
    <cellStyle name="20% - Énfasis6 3" xfId="871"/>
    <cellStyle name="20% - Énfasis6 4" xfId="9140"/>
    <cellStyle name="20% - Énfasis6 5" xfId="529"/>
    <cellStyle name="20% - Έμφαση1" xfId="28"/>
    <cellStyle name="20% - Έμφαση2" xfId="29"/>
    <cellStyle name="20% - Έμφαση3" xfId="30"/>
    <cellStyle name="20% - Έμφαση4" xfId="31"/>
    <cellStyle name="20% - Έμφαση5" xfId="32"/>
    <cellStyle name="20% - Έμφαση6" xfId="33"/>
    <cellStyle name="40 % - Markeringsfarve1" xfId="34"/>
    <cellStyle name="40 % - Markeringsfarve2" xfId="35"/>
    <cellStyle name="40 % - Markeringsfarve3" xfId="36"/>
    <cellStyle name="40 % - Markeringsfarve4" xfId="37"/>
    <cellStyle name="40 % - Markeringsfarve5" xfId="38"/>
    <cellStyle name="40 % - Markeringsfarve6" xfId="39"/>
    <cellStyle name="40% - Accent1 10" xfId="1931"/>
    <cellStyle name="40% - Accent1 11" xfId="1984"/>
    <cellStyle name="40% - Accent1 12" xfId="2994"/>
    <cellStyle name="40% - Accent1 12 2" xfId="33738"/>
    <cellStyle name="40% - Accent1 13" xfId="18477"/>
    <cellStyle name="40% - Accent1 14" xfId="33888"/>
    <cellStyle name="40% - Accent1 15" xfId="292"/>
    <cellStyle name="40% - Accent1 2" xfId="293"/>
    <cellStyle name="40% - Accent1 2 2" xfId="779"/>
    <cellStyle name="40% - Accent1 2 3" xfId="11177"/>
    <cellStyle name="40% - Accent1 2_Energía" xfId="11008"/>
    <cellStyle name="40% - Accent1 3" xfId="577"/>
    <cellStyle name="40% - Accent1 4" xfId="642"/>
    <cellStyle name="40% - Accent1 5" xfId="726"/>
    <cellStyle name="40% - Accent1 6" xfId="778"/>
    <cellStyle name="40% - Accent1 7" xfId="980"/>
    <cellStyle name="40% - Accent1 7 2" xfId="33999"/>
    <cellStyle name="40% - Accent1 8" xfId="1149"/>
    <cellStyle name="40% - Accent1 9" xfId="1427"/>
    <cellStyle name="40% - Accent2 10" xfId="1932"/>
    <cellStyle name="40% - Accent2 11" xfId="1978"/>
    <cellStyle name="40% - Accent2 12" xfId="2995"/>
    <cellStyle name="40% - Accent2 12 2" xfId="33739"/>
    <cellStyle name="40% - Accent2 13" xfId="18478"/>
    <cellStyle name="40% - Accent2 14" xfId="33884"/>
    <cellStyle name="40% - Accent2 15" xfId="294"/>
    <cellStyle name="40% - Accent2 2" xfId="295"/>
    <cellStyle name="40% - Accent2 2 2" xfId="781"/>
    <cellStyle name="40% - Accent2 2 3" xfId="8839"/>
    <cellStyle name="40% - Accent2 2_Energía" xfId="9574"/>
    <cellStyle name="40% - Accent2 3" xfId="578"/>
    <cellStyle name="40% - Accent2 4" xfId="643"/>
    <cellStyle name="40% - Accent2 5" xfId="705"/>
    <cellStyle name="40% - Accent2 6" xfId="780"/>
    <cellStyle name="40% - Accent2 7" xfId="981"/>
    <cellStyle name="40% - Accent2 7 2" xfId="34000"/>
    <cellStyle name="40% - Accent2 8" xfId="1150"/>
    <cellStyle name="40% - Accent2 9" xfId="1428"/>
    <cellStyle name="40% - Accent3 10" xfId="1933"/>
    <cellStyle name="40% - Accent3 11" xfId="2081"/>
    <cellStyle name="40% - Accent3 12" xfId="2996"/>
    <cellStyle name="40% - Accent3 12 2" xfId="33740"/>
    <cellStyle name="40% - Accent3 13" xfId="18479"/>
    <cellStyle name="40% - Accent3 14" xfId="33879"/>
    <cellStyle name="40% - Accent3 15" xfId="296"/>
    <cellStyle name="40% - Accent3 2" xfId="297"/>
    <cellStyle name="40% - Accent3 2 2" xfId="783"/>
    <cellStyle name="40% - Accent3 2 3" xfId="11091"/>
    <cellStyle name="40% - Accent3 2_Energía" xfId="8838"/>
    <cellStyle name="40% - Accent3 3" xfId="579"/>
    <cellStyle name="40% - Accent3 4" xfId="644"/>
    <cellStyle name="40% - Accent3 5" xfId="700"/>
    <cellStyle name="40% - Accent3 6" xfId="782"/>
    <cellStyle name="40% - Accent3 7" xfId="982"/>
    <cellStyle name="40% - Accent3 7 2" xfId="34001"/>
    <cellStyle name="40% - Accent3 8" xfId="1151"/>
    <cellStyle name="40% - Accent3 9" xfId="1429"/>
    <cellStyle name="40% - Accent4 10" xfId="1934"/>
    <cellStyle name="40% - Accent4 11" xfId="1977"/>
    <cellStyle name="40% - Accent4 12" xfId="2997"/>
    <cellStyle name="40% - Accent4 12 2" xfId="33741"/>
    <cellStyle name="40% - Accent4 13" xfId="18480"/>
    <cellStyle name="40% - Accent4 14" xfId="33875"/>
    <cellStyle name="40% - Accent4 15" xfId="298"/>
    <cellStyle name="40% - Accent4 2" xfId="299"/>
    <cellStyle name="40% - Accent4 2 2" xfId="785"/>
    <cellStyle name="40% - Accent4 2 3" xfId="8953"/>
    <cellStyle name="40% - Accent4 2_Energía" xfId="8916"/>
    <cellStyle name="40% - Accent4 3" xfId="580"/>
    <cellStyle name="40% - Accent4 4" xfId="645"/>
    <cellStyle name="40% - Accent4 5" xfId="713"/>
    <cellStyle name="40% - Accent4 6" xfId="784"/>
    <cellStyle name="40% - Accent4 7" xfId="983"/>
    <cellStyle name="40% - Accent4 7 2" xfId="34002"/>
    <cellStyle name="40% - Accent4 8" xfId="1152"/>
    <cellStyle name="40% - Accent4 9" xfId="1430"/>
    <cellStyle name="40% - Accent5 10" xfId="1935"/>
    <cellStyle name="40% - Accent5 11" xfId="1976"/>
    <cellStyle name="40% - Accent5 12" xfId="2998"/>
    <cellStyle name="40% - Accent5 12 2" xfId="33742"/>
    <cellStyle name="40% - Accent5 13" xfId="18481"/>
    <cellStyle name="40% - Accent5 14" xfId="33868"/>
    <cellStyle name="40% - Accent5 15" xfId="300"/>
    <cellStyle name="40% - Accent5 2" xfId="301"/>
    <cellStyle name="40% - Accent5 2 2" xfId="787"/>
    <cellStyle name="40% - Accent5 2 3" xfId="8836"/>
    <cellStyle name="40% - Accent5 2_Energía" xfId="9138"/>
    <cellStyle name="40% - Accent5 3" xfId="581"/>
    <cellStyle name="40% - Accent5 4" xfId="646"/>
    <cellStyle name="40% - Accent5 5" xfId="697"/>
    <cellStyle name="40% - Accent5 6" xfId="786"/>
    <cellStyle name="40% - Accent5 7" xfId="984"/>
    <cellStyle name="40% - Accent5 7 2" xfId="34003"/>
    <cellStyle name="40% - Accent5 8" xfId="1153"/>
    <cellStyle name="40% - Accent5 9" xfId="1431"/>
    <cellStyle name="40% - Accent6 10" xfId="1936"/>
    <cellStyle name="40% - Accent6 11" xfId="1985"/>
    <cellStyle name="40% - Accent6 12" xfId="2999"/>
    <cellStyle name="40% - Accent6 12 2" xfId="33743"/>
    <cellStyle name="40% - Accent6 13" xfId="18482"/>
    <cellStyle name="40% - Accent6 14" xfId="33864"/>
    <cellStyle name="40% - Accent6 15" xfId="302"/>
    <cellStyle name="40% - Accent6 2" xfId="303"/>
    <cellStyle name="40% - Accent6 2 2" xfId="789"/>
    <cellStyle name="40% - Accent6 2 3" xfId="8998"/>
    <cellStyle name="40% - Accent6 2_Energía" xfId="8952"/>
    <cellStyle name="40% - Accent6 3" xfId="582"/>
    <cellStyle name="40% - Accent6 4" xfId="647"/>
    <cellStyle name="40% - Accent6 5" xfId="676"/>
    <cellStyle name="40% - Accent6 6" xfId="788"/>
    <cellStyle name="40% - Accent6 7" xfId="985"/>
    <cellStyle name="40% - Accent6 7 2" xfId="34004"/>
    <cellStyle name="40% - Accent6 8" xfId="1154"/>
    <cellStyle name="40% - Accent6 9" xfId="1432"/>
    <cellStyle name="40% - Akzent1" xfId="40"/>
    <cellStyle name="40% - Akzent2" xfId="41"/>
    <cellStyle name="40% - Akzent3" xfId="42"/>
    <cellStyle name="40% - Akzent4" xfId="43"/>
    <cellStyle name="40% - Akzent5" xfId="44"/>
    <cellStyle name="40% - Akzent6" xfId="45"/>
    <cellStyle name="40% - Colore 1" xfId="46"/>
    <cellStyle name="40% - Colore 2" xfId="47"/>
    <cellStyle name="40% - Colore 3" xfId="48"/>
    <cellStyle name="40% - Colore 4" xfId="49"/>
    <cellStyle name="40% - Colore 5" xfId="50"/>
    <cellStyle name="40% - Colore 6" xfId="51"/>
    <cellStyle name="40% - Énfasis1" xfId="52"/>
    <cellStyle name="40% - Énfasis1 2" xfId="304"/>
    <cellStyle name="40% - Énfasis1 2 2" xfId="9336"/>
    <cellStyle name="40% - Énfasis1 3" xfId="872"/>
    <cellStyle name="40% - Énfasis1 4" xfId="9591"/>
    <cellStyle name="40% - Énfasis1 5" xfId="528"/>
    <cellStyle name="40% - Énfasis2" xfId="53"/>
    <cellStyle name="40% - Énfasis2 2" xfId="305"/>
    <cellStyle name="40% - Énfasis2 2 2" xfId="9012"/>
    <cellStyle name="40% - Énfasis2 3" xfId="873"/>
    <cellStyle name="40% - Énfasis2 4" xfId="9100"/>
    <cellStyle name="40% - Énfasis2 5" xfId="527"/>
    <cellStyle name="40% - Énfasis3" xfId="54"/>
    <cellStyle name="40% - Énfasis3 2" xfId="306"/>
    <cellStyle name="40% - Énfasis3 2 2" xfId="8951"/>
    <cellStyle name="40% - Énfasis3 3" xfId="874"/>
    <cellStyle name="40% - Énfasis3 4" xfId="9133"/>
    <cellStyle name="40% - Énfasis3 5" xfId="526"/>
    <cellStyle name="40% - Énfasis4" xfId="55"/>
    <cellStyle name="40% - Énfasis4 2" xfId="307"/>
    <cellStyle name="40% - Énfasis4 2 2" xfId="11089"/>
    <cellStyle name="40% - Énfasis4 3" xfId="875"/>
    <cellStyle name="40% - Énfasis4 4" xfId="8834"/>
    <cellStyle name="40% - Énfasis4 5" xfId="525"/>
    <cellStyle name="40% - Énfasis5" xfId="56"/>
    <cellStyle name="40% - Énfasis5 2" xfId="308"/>
    <cellStyle name="40% - Énfasis5 2 2" xfId="8833"/>
    <cellStyle name="40% - Énfasis5 3" xfId="876"/>
    <cellStyle name="40% - Énfasis5 4" xfId="10069"/>
    <cellStyle name="40% - Énfasis5 5" xfId="524"/>
    <cellStyle name="40% - Énfasis6" xfId="57"/>
    <cellStyle name="40% - Énfasis6 2" xfId="309"/>
    <cellStyle name="40% - Énfasis6 2 2" xfId="8898"/>
    <cellStyle name="40% - Énfasis6 3" xfId="877"/>
    <cellStyle name="40% - Énfasis6 4" xfId="8832"/>
    <cellStyle name="40% - Énfasis6 5" xfId="523"/>
    <cellStyle name="40% - Έμφαση1" xfId="58"/>
    <cellStyle name="40% - Έμφαση2" xfId="59"/>
    <cellStyle name="40% - Έμφαση3" xfId="60"/>
    <cellStyle name="40% - Έμφαση4" xfId="61"/>
    <cellStyle name="40% - Έμφαση5" xfId="62"/>
    <cellStyle name="40% - Έμφαση6" xfId="63"/>
    <cellStyle name="60 % - Markeringsfarve1" xfId="64"/>
    <cellStyle name="60 % - Markeringsfarve2" xfId="65"/>
    <cellStyle name="60 % - Markeringsfarve3" xfId="66"/>
    <cellStyle name="60 % - Markeringsfarve4" xfId="67"/>
    <cellStyle name="60 % - Markeringsfarve5" xfId="68"/>
    <cellStyle name="60 % - Markeringsfarve6" xfId="69"/>
    <cellStyle name="60% - Accent1 10" xfId="1937"/>
    <cellStyle name="60% - Accent1 11" xfId="2078"/>
    <cellStyle name="60% - Accent1 12" xfId="3000"/>
    <cellStyle name="60% - Accent1 12 2" xfId="33744"/>
    <cellStyle name="60% - Accent1 13" xfId="18483"/>
    <cellStyle name="60% - Accent1 14" xfId="33887"/>
    <cellStyle name="60% - Accent1 15" xfId="310"/>
    <cellStyle name="60% - Accent1 2" xfId="311"/>
    <cellStyle name="60% - Accent1 2 2" xfId="791"/>
    <cellStyle name="60% - Accent1 2 3" xfId="9099"/>
    <cellStyle name="60% - Accent1 2_Energía" xfId="8914"/>
    <cellStyle name="60% - Accent1 3" xfId="583"/>
    <cellStyle name="60% - Accent1 4" xfId="648"/>
    <cellStyle name="60% - Accent1 5" xfId="750"/>
    <cellStyle name="60% - Accent1 6" xfId="790"/>
    <cellStyle name="60% - Accent1 7" xfId="986"/>
    <cellStyle name="60% - Accent1 7 2" xfId="34005"/>
    <cellStyle name="60% - Accent1 8" xfId="1155"/>
    <cellStyle name="60% - Accent1 9" xfId="1433"/>
    <cellStyle name="60% - Accent2 10" xfId="1938"/>
    <cellStyle name="60% - Accent2 11" xfId="2080"/>
    <cellStyle name="60% - Accent2 12" xfId="3001"/>
    <cellStyle name="60% - Accent2 12 2" xfId="33745"/>
    <cellStyle name="60% - Accent2 13" xfId="18484"/>
    <cellStyle name="60% - Accent2 14" xfId="33882"/>
    <cellStyle name="60% - Accent2 15" xfId="312"/>
    <cellStyle name="60% - Accent2 2" xfId="313"/>
    <cellStyle name="60% - Accent2 2 2" xfId="793"/>
    <cellStyle name="60% - Accent2 2 3" xfId="8831"/>
    <cellStyle name="60% - Accent2 2_Energía" xfId="10178"/>
    <cellStyle name="60% - Accent2 3" xfId="584"/>
    <cellStyle name="60% - Accent2 4" xfId="649"/>
    <cellStyle name="60% - Accent2 5" xfId="752"/>
    <cellStyle name="60% - Accent2 6" xfId="792"/>
    <cellStyle name="60% - Accent2 7" xfId="987"/>
    <cellStyle name="60% - Accent2 7 2" xfId="34006"/>
    <cellStyle name="60% - Accent2 8" xfId="1156"/>
    <cellStyle name="60% - Accent2 9" xfId="1434"/>
    <cellStyle name="60% - Accent3 10" xfId="1939"/>
    <cellStyle name="60% - Accent3 11" xfId="1986"/>
    <cellStyle name="60% - Accent3 12" xfId="3002"/>
    <cellStyle name="60% - Accent3 12 2" xfId="33746"/>
    <cellStyle name="60% - Accent3 13" xfId="18485"/>
    <cellStyle name="60% - Accent3 14" xfId="33878"/>
    <cellStyle name="60% - Accent3 15" xfId="314"/>
    <cellStyle name="60% - Accent3 2" xfId="315"/>
    <cellStyle name="60% - Accent3 2 2" xfId="795"/>
    <cellStyle name="60% - Accent3 2 3" xfId="8950"/>
    <cellStyle name="60% - Accent3 2_Energía" xfId="8830"/>
    <cellStyle name="60% - Accent3 3" xfId="585"/>
    <cellStyle name="60% - Accent3 4" xfId="650"/>
    <cellStyle name="60% - Accent3 5" xfId="731"/>
    <cellStyle name="60% - Accent3 6" xfId="794"/>
    <cellStyle name="60% - Accent3 7" xfId="988"/>
    <cellStyle name="60% - Accent3 7 2" xfId="34007"/>
    <cellStyle name="60% - Accent3 8" xfId="1157"/>
    <cellStyle name="60% - Accent3 9" xfId="1435"/>
    <cellStyle name="60% - Accent4 10" xfId="1940"/>
    <cellStyle name="60% - Accent4 11" xfId="2079"/>
    <cellStyle name="60% - Accent4 12" xfId="3003"/>
    <cellStyle name="60% - Accent4 12 2" xfId="33747"/>
    <cellStyle name="60% - Accent4 13" xfId="18486"/>
    <cellStyle name="60% - Accent4 14" xfId="33871"/>
    <cellStyle name="60% - Accent4 15" xfId="316"/>
    <cellStyle name="60% - Accent4 2" xfId="317"/>
    <cellStyle name="60% - Accent4 2 2" xfId="797"/>
    <cellStyle name="60% - Accent4 2 3" xfId="9047"/>
    <cellStyle name="60% - Accent4 2_Energía" xfId="8949"/>
    <cellStyle name="60% - Accent4 3" xfId="586"/>
    <cellStyle name="60% - Accent4 4" xfId="651"/>
    <cellStyle name="60% - Accent4 5" xfId="708"/>
    <cellStyle name="60% - Accent4 6" xfId="796"/>
    <cellStyle name="60% - Accent4 7" xfId="989"/>
    <cellStyle name="60% - Accent4 7 2" xfId="34008"/>
    <cellStyle name="60% - Accent4 8" xfId="1158"/>
    <cellStyle name="60% - Accent4 9" xfId="1436"/>
    <cellStyle name="60% - Accent5 10" xfId="1941"/>
    <cellStyle name="60% - Accent5 11" xfId="1974"/>
    <cellStyle name="60% - Accent5 12" xfId="3004"/>
    <cellStyle name="60% - Accent5 12 2" xfId="33748"/>
    <cellStyle name="60% - Accent5 13" xfId="18487"/>
    <cellStyle name="60% - Accent5 14" xfId="33867"/>
    <cellStyle name="60% - Accent5 15" xfId="318"/>
    <cellStyle name="60% - Accent5 2" xfId="319"/>
    <cellStyle name="60% - Accent5 2 2" xfId="799"/>
    <cellStyle name="60% - Accent5 2 3" xfId="9191"/>
    <cellStyle name="60% - Accent5 2_Energía" xfId="9005"/>
    <cellStyle name="60% - Accent5 3" xfId="587"/>
    <cellStyle name="60% - Accent5 4" xfId="652"/>
    <cellStyle name="60% - Accent5 5" xfId="668"/>
    <cellStyle name="60% - Accent5 6" xfId="798"/>
    <cellStyle name="60% - Accent5 7" xfId="990"/>
    <cellStyle name="60% - Accent5 7 2" xfId="34009"/>
    <cellStyle name="60% - Accent5 8" xfId="1159"/>
    <cellStyle name="60% - Accent5 9" xfId="1437"/>
    <cellStyle name="60% - Accent6 10" xfId="1942"/>
    <cellStyle name="60% - Accent6 11" xfId="2082"/>
    <cellStyle name="60% - Accent6 12" xfId="3005"/>
    <cellStyle name="60% - Accent6 12 2" xfId="33749"/>
    <cellStyle name="60% - Accent6 13" xfId="18488"/>
    <cellStyle name="60% - Accent6 14" xfId="33863"/>
    <cellStyle name="60% - Accent6 15" xfId="320"/>
    <cellStyle name="60% - Accent6 2" xfId="321"/>
    <cellStyle name="60% - Accent6 2 2" xfId="801"/>
    <cellStyle name="60% - Accent6 2 3" xfId="9590"/>
    <cellStyle name="60% - Accent6 2_Energía" xfId="9190"/>
    <cellStyle name="60% - Accent6 3" xfId="588"/>
    <cellStyle name="60% - Accent6 4" xfId="653"/>
    <cellStyle name="60% - Accent6 5" xfId="666"/>
    <cellStyle name="60% - Accent6 6" xfId="800"/>
    <cellStyle name="60% - Accent6 7" xfId="991"/>
    <cellStyle name="60% - Accent6 7 2" xfId="34010"/>
    <cellStyle name="60% - Accent6 8" xfId="1160"/>
    <cellStyle name="60% - Accent6 9" xfId="1438"/>
    <cellStyle name="60% - Akzent1" xfId="70"/>
    <cellStyle name="60% - Akzent2" xfId="71"/>
    <cellStyle name="60% - Akzent3" xfId="72"/>
    <cellStyle name="60% - Akzent4" xfId="73"/>
    <cellStyle name="60% - Akzent5" xfId="74"/>
    <cellStyle name="60% - Akzent6" xfId="75"/>
    <cellStyle name="60% - Colore 1" xfId="76"/>
    <cellStyle name="60% - Colore 2" xfId="77"/>
    <cellStyle name="60% - Colore 3" xfId="78"/>
    <cellStyle name="60% - Colore 4" xfId="79"/>
    <cellStyle name="60% - Colore 5" xfId="80"/>
    <cellStyle name="60% - Colore 6" xfId="81"/>
    <cellStyle name="60% - Énfasis1" xfId="82"/>
    <cellStyle name="60% - Énfasis1 2" xfId="322"/>
    <cellStyle name="60% - Énfasis1 2 2" xfId="10179"/>
    <cellStyle name="60% - Énfasis1 3" xfId="878"/>
    <cellStyle name="60% - Énfasis1 4" xfId="11088"/>
    <cellStyle name="60% - Énfasis1 5" xfId="522"/>
    <cellStyle name="60% - Énfasis2" xfId="83"/>
    <cellStyle name="60% - Énfasis2 2" xfId="323"/>
    <cellStyle name="60% - Énfasis2 2 2" xfId="8828"/>
    <cellStyle name="60% - Énfasis2 3" xfId="879"/>
    <cellStyle name="60% - Énfasis2 4" xfId="8829"/>
    <cellStyle name="60% - Énfasis2 5" xfId="521"/>
    <cellStyle name="60% - Énfasis3" xfId="84"/>
    <cellStyle name="60% - Énfasis3 2" xfId="324"/>
    <cellStyle name="60% - Énfasis3 2 2" xfId="8826"/>
    <cellStyle name="60% - Énfasis3 3" xfId="880"/>
    <cellStyle name="60% - Énfasis3 4" xfId="8827"/>
    <cellStyle name="60% - Énfasis3 5" xfId="520"/>
    <cellStyle name="60% - Énfasis4" xfId="85"/>
    <cellStyle name="60% - Énfasis4 2" xfId="325"/>
    <cellStyle name="60% - Énfasis4 2 2" xfId="9098"/>
    <cellStyle name="60% - Énfasis4 3" xfId="881"/>
    <cellStyle name="60% - Énfasis4 4" xfId="8825"/>
    <cellStyle name="60% - Énfasis4 5" xfId="519"/>
    <cellStyle name="60% - Énfasis5" xfId="86"/>
    <cellStyle name="60% - Énfasis5 2" xfId="326"/>
    <cellStyle name="60% - Énfasis5 2 2" xfId="8824"/>
    <cellStyle name="60% - Énfasis5 3" xfId="882"/>
    <cellStyle name="60% - Énfasis5 4" xfId="9097"/>
    <cellStyle name="60% - Énfasis5 5" xfId="518"/>
    <cellStyle name="60% - Énfasis6" xfId="87"/>
    <cellStyle name="60% - Énfasis6 2" xfId="327"/>
    <cellStyle name="60% - Énfasis6 2 2" xfId="9096"/>
    <cellStyle name="60% - Énfasis6 3" xfId="883"/>
    <cellStyle name="60% - Énfasis6 4" xfId="8823"/>
    <cellStyle name="60% - Énfasis6 5" xfId="517"/>
    <cellStyle name="60% - Έμφαση1" xfId="88"/>
    <cellStyle name="60% - Έμφαση2" xfId="89"/>
    <cellStyle name="60% - Έμφαση3" xfId="90"/>
    <cellStyle name="60% - Έμφαση4" xfId="91"/>
    <cellStyle name="60% - Έμφαση5" xfId="92"/>
    <cellStyle name="60% - Έμφαση6" xfId="93"/>
    <cellStyle name="A4 Auto Format" xfId="94"/>
    <cellStyle name="A4 Auto Format 2" xfId="95"/>
    <cellStyle name="A4 Auto Format 3" xfId="96"/>
    <cellStyle name="A4 Auto Format 4" xfId="97"/>
    <cellStyle name="A4 No Format" xfId="98"/>
    <cellStyle name="A4 No Format 2" xfId="99"/>
    <cellStyle name="A4 No Format 3" xfId="100"/>
    <cellStyle name="A4 No Format 4" xfId="101"/>
    <cellStyle name="A4 Normal" xfId="102"/>
    <cellStyle name="A4 Normal 2" xfId="103"/>
    <cellStyle name="A4 Normal 3" xfId="104"/>
    <cellStyle name="A4 Normal 4" xfId="105"/>
    <cellStyle name="Accent1 10" xfId="1943"/>
    <cellStyle name="Accent1 11" xfId="1973"/>
    <cellStyle name="Accent1 12" xfId="3006"/>
    <cellStyle name="Accent1 12 2" xfId="33750"/>
    <cellStyle name="Accent1 13" xfId="18489"/>
    <cellStyle name="Accent1 14" xfId="33891"/>
    <cellStyle name="Accent1 15" xfId="328"/>
    <cellStyle name="Accent1 2" xfId="329"/>
    <cellStyle name="Accent1 2 2" xfId="803"/>
    <cellStyle name="Accent1 2 3" xfId="9095"/>
    <cellStyle name="Accent1 2_Energía" xfId="9128"/>
    <cellStyle name="Accent1 3" xfId="589"/>
    <cellStyle name="Accent1 4" xfId="654"/>
    <cellStyle name="Accent1 5" xfId="686"/>
    <cellStyle name="Accent1 6" xfId="802"/>
    <cellStyle name="Accent1 7" xfId="992"/>
    <cellStyle name="Accent1 7 2" xfId="34011"/>
    <cellStyle name="Accent1 8" xfId="1161"/>
    <cellStyle name="Accent1 9" xfId="1439"/>
    <cellStyle name="Accent2 10" xfId="1944"/>
    <cellStyle name="Accent2 11" xfId="1972"/>
    <cellStyle name="Accent2 12" xfId="3007"/>
    <cellStyle name="Accent2 12 2" xfId="33751"/>
    <cellStyle name="Accent2 13" xfId="18490"/>
    <cellStyle name="Accent2 14" xfId="33886"/>
    <cellStyle name="Accent2 15" xfId="330"/>
    <cellStyle name="Accent2 2" xfId="331"/>
    <cellStyle name="Accent2 2 2" xfId="805"/>
    <cellStyle name="Accent2 2 3" xfId="9589"/>
    <cellStyle name="Accent2 2_Energía" xfId="9189"/>
    <cellStyle name="Accent2 3" xfId="590"/>
    <cellStyle name="Accent2 4" xfId="655"/>
    <cellStyle name="Accent2 5" xfId="665"/>
    <cellStyle name="Accent2 6" xfId="804"/>
    <cellStyle name="Accent2 7" xfId="993"/>
    <cellStyle name="Accent2 7 2" xfId="34012"/>
    <cellStyle name="Accent2 8" xfId="1162"/>
    <cellStyle name="Accent2 9" xfId="1440"/>
    <cellStyle name="Accent3 10" xfId="1945"/>
    <cellStyle name="Accent3 11" xfId="1987"/>
    <cellStyle name="Accent3 12" xfId="3008"/>
    <cellStyle name="Accent3 12 2" xfId="33752"/>
    <cellStyle name="Accent3 13" xfId="18491"/>
    <cellStyle name="Accent3 14" xfId="33881"/>
    <cellStyle name="Accent3 15" xfId="332"/>
    <cellStyle name="Accent3 2" xfId="333"/>
    <cellStyle name="Accent3 2 2" xfId="807"/>
    <cellStyle name="Accent3 2 3" xfId="8822"/>
    <cellStyle name="Accent3 2_Energía" xfId="8821"/>
    <cellStyle name="Accent3 3" xfId="591"/>
    <cellStyle name="Accent3 4" xfId="656"/>
    <cellStyle name="Accent3 5" xfId="698"/>
    <cellStyle name="Accent3 6" xfId="806"/>
    <cellStyle name="Accent3 7" xfId="994"/>
    <cellStyle name="Accent3 7 2" xfId="34013"/>
    <cellStyle name="Accent3 8" xfId="1163"/>
    <cellStyle name="Accent3 9" xfId="1441"/>
    <cellStyle name="Accent4 10" xfId="1946"/>
    <cellStyle name="Accent4 11" xfId="1988"/>
    <cellStyle name="Accent4 12" xfId="3009"/>
    <cellStyle name="Accent4 12 2" xfId="33753"/>
    <cellStyle name="Accent4 13" xfId="18492"/>
    <cellStyle name="Accent4 14" xfId="33877"/>
    <cellStyle name="Accent4 15" xfId="334"/>
    <cellStyle name="Accent4 2" xfId="335"/>
    <cellStyle name="Accent4 2 2" xfId="809"/>
    <cellStyle name="Accent4 2 3" xfId="8899"/>
    <cellStyle name="Accent4 2_Energía" xfId="8820"/>
    <cellStyle name="Accent4 3" xfId="592"/>
    <cellStyle name="Accent4 4" xfId="657"/>
    <cellStyle name="Accent4 5" xfId="685"/>
    <cellStyle name="Accent4 6" xfId="808"/>
    <cellStyle name="Accent4 7" xfId="995"/>
    <cellStyle name="Accent4 7 2" xfId="34014"/>
    <cellStyle name="Accent4 8" xfId="1164"/>
    <cellStyle name="Accent4 9" xfId="1442"/>
    <cellStyle name="Accent5 10" xfId="1947"/>
    <cellStyle name="Accent5 11" xfId="1971"/>
    <cellStyle name="Accent5 12" xfId="3010"/>
    <cellStyle name="Accent5 12 2" xfId="33754"/>
    <cellStyle name="Accent5 13" xfId="18493"/>
    <cellStyle name="Accent5 14" xfId="33870"/>
    <cellStyle name="Accent5 15" xfId="336"/>
    <cellStyle name="Accent5 2" xfId="337"/>
    <cellStyle name="Accent5 2 2" xfId="811"/>
    <cellStyle name="Accent5 2 3" xfId="8900"/>
    <cellStyle name="Accent5 2_Energía" xfId="9122"/>
    <cellStyle name="Accent5 3" xfId="593"/>
    <cellStyle name="Accent5 4" xfId="658"/>
    <cellStyle name="Accent5 5" xfId="688"/>
    <cellStyle name="Accent5 6" xfId="810"/>
    <cellStyle name="Accent5 7" xfId="996"/>
    <cellStyle name="Accent5 7 2" xfId="34015"/>
    <cellStyle name="Accent5 8" xfId="1165"/>
    <cellStyle name="Accent5 9" xfId="1443"/>
    <cellStyle name="Accent6 10" xfId="1948"/>
    <cellStyle name="Accent6 11" xfId="2103"/>
    <cellStyle name="Accent6 12" xfId="3011"/>
    <cellStyle name="Accent6 12 2" xfId="33755"/>
    <cellStyle name="Accent6 13" xfId="18494"/>
    <cellStyle name="Accent6 14" xfId="33866"/>
    <cellStyle name="Accent6 15" xfId="338"/>
    <cellStyle name="Accent6 2" xfId="339"/>
    <cellStyle name="Accent6 2 2" xfId="813"/>
    <cellStyle name="Accent6 2 3" xfId="8819"/>
    <cellStyle name="Accent6 2_Energía" xfId="9127"/>
    <cellStyle name="Accent6 3" xfId="594"/>
    <cellStyle name="Accent6 4" xfId="659"/>
    <cellStyle name="Accent6 5" xfId="678"/>
    <cellStyle name="Accent6 6" xfId="812"/>
    <cellStyle name="Accent6 7" xfId="997"/>
    <cellStyle name="Accent6 7 2" xfId="34016"/>
    <cellStyle name="Accent6 8" xfId="1166"/>
    <cellStyle name="Accent6 9" xfId="1444"/>
    <cellStyle name="Advarselstekst" xfId="106"/>
    <cellStyle name="Akzent1" xfId="107"/>
    <cellStyle name="Akzent2" xfId="108"/>
    <cellStyle name="Akzent3" xfId="109"/>
    <cellStyle name="Akzent4" xfId="110"/>
    <cellStyle name="Akzent5" xfId="111"/>
    <cellStyle name="Akzent6" xfId="112"/>
    <cellStyle name="Ausgabe" xfId="113"/>
    <cellStyle name="Bad 10" xfId="1949"/>
    <cellStyle name="Bad 11" xfId="2028"/>
    <cellStyle name="Bad 12" xfId="3012"/>
    <cellStyle name="Bad 12 2" xfId="33756"/>
    <cellStyle name="Bad 13" xfId="18495"/>
    <cellStyle name="Bad 14" xfId="33902"/>
    <cellStyle name="Bad 15" xfId="340"/>
    <cellStyle name="Bad 2" xfId="341"/>
    <cellStyle name="Bad 2 2" xfId="815"/>
    <cellStyle name="Bad 2 3" xfId="8818"/>
    <cellStyle name="Bad 2_Energía" xfId="8817"/>
    <cellStyle name="Bad 3" xfId="595"/>
    <cellStyle name="Bad 4" xfId="661"/>
    <cellStyle name="Bad 5" xfId="679"/>
    <cellStyle name="Bad 6" xfId="814"/>
    <cellStyle name="Bad 7" xfId="998"/>
    <cellStyle name="Bad 7 2" xfId="34017"/>
    <cellStyle name="Bad 8" xfId="1167"/>
    <cellStyle name="Bad 9" xfId="1445"/>
    <cellStyle name="Bemærk!" xfId="114"/>
    <cellStyle name="Bemærk! 2" xfId="115"/>
    <cellStyle name="Bemærk! 3" xfId="116"/>
    <cellStyle name="Bemærk! 4" xfId="117"/>
    <cellStyle name="Berechnung" xfId="118"/>
    <cellStyle name="Beregning" xfId="119"/>
    <cellStyle name="Buena" xfId="120"/>
    <cellStyle name="Buena 2" xfId="343"/>
    <cellStyle name="Buena 2 2" xfId="8815"/>
    <cellStyle name="Buena 3" xfId="534"/>
    <cellStyle name="Buena 4" xfId="884"/>
    <cellStyle name="Buena 5" xfId="8816"/>
    <cellStyle name="Buena 5 2" xfId="33757"/>
    <cellStyle name="Buena 6" xfId="342"/>
    <cellStyle name="Buena_Energía" xfId="344"/>
    <cellStyle name="Cabecera" xfId="345"/>
    <cellStyle name="Cabecera 1" xfId="10070"/>
    <cellStyle name="Cabecera 2" xfId="9592"/>
    <cellStyle name="Calcolo" xfId="121"/>
    <cellStyle name="Calculation 10" xfId="1950"/>
    <cellStyle name="Calculation 10 2" xfId="33758"/>
    <cellStyle name="Calculation 11" xfId="2463"/>
    <cellStyle name="Calculation 11 2" xfId="33759"/>
    <cellStyle name="Calculation 12" xfId="3013"/>
    <cellStyle name="Calculation 12 2" xfId="33760"/>
    <cellStyle name="Calculation 13" xfId="18496"/>
    <cellStyle name="Calculation 14" xfId="33898"/>
    <cellStyle name="Calculation 15" xfId="346"/>
    <cellStyle name="Calculation 2" xfId="347"/>
    <cellStyle name="Calculation 2 2" xfId="817"/>
    <cellStyle name="Calculation 2 2 2" xfId="33762"/>
    <cellStyle name="Calculation 2 3" xfId="8835"/>
    <cellStyle name="Calculation 2 4" xfId="33761"/>
    <cellStyle name="Calculation 2_Energía" xfId="9588"/>
    <cellStyle name="Calculation 3" xfId="596"/>
    <cellStyle name="Calculation 3 2" xfId="33763"/>
    <cellStyle name="Calculation 4" xfId="662"/>
    <cellStyle name="Calculation 4 2" xfId="33764"/>
    <cellStyle name="Calculation 5" xfId="729"/>
    <cellStyle name="Calculation 5 2" xfId="33765"/>
    <cellStyle name="Calculation 6" xfId="816"/>
    <cellStyle name="Calculation 6 2" xfId="33766"/>
    <cellStyle name="Calculation 7" xfId="999"/>
    <cellStyle name="Calculation 7 2" xfId="33767"/>
    <cellStyle name="Calculation 7 3" xfId="34018"/>
    <cellStyle name="Calculation 8" xfId="1168"/>
    <cellStyle name="Calculation 8 2" xfId="33768"/>
    <cellStyle name="Calculation 9" xfId="1446"/>
    <cellStyle name="Calculation 9 2" xfId="33769"/>
    <cellStyle name="Cálculo" xfId="122"/>
    <cellStyle name="Cálculo 2" xfId="348"/>
    <cellStyle name="Cálculo 2 2" xfId="8814"/>
    <cellStyle name="Cálculo 2 3" xfId="33771"/>
    <cellStyle name="Cálculo 3" xfId="885"/>
    <cellStyle name="Cálculo 3 2" xfId="33772"/>
    <cellStyle name="Cálculo 4" xfId="9094"/>
    <cellStyle name="Cálculo 5" xfId="33770"/>
    <cellStyle name="Cálculo 6" xfId="516"/>
    <cellStyle name="Cali" xfId="10173"/>
    <cellStyle name="Cali 2" xfId="33773"/>
    <cellStyle name="Celda de comprobación" xfId="123"/>
    <cellStyle name="Celda de comprobación 2" xfId="350"/>
    <cellStyle name="Celda de comprobación 2 2" xfId="8813"/>
    <cellStyle name="Celda de comprobación 3" xfId="536"/>
    <cellStyle name="Celda de comprobación 4" xfId="886"/>
    <cellStyle name="Celda de comprobación 5" xfId="10068"/>
    <cellStyle name="Celda de comprobación 5 2" xfId="33774"/>
    <cellStyle name="Celda de comprobación 6" xfId="349"/>
    <cellStyle name="Celda de comprobación_Energía" xfId="351"/>
    <cellStyle name="Celda vinculada" xfId="124"/>
    <cellStyle name="Celda vinculada 2" xfId="353"/>
    <cellStyle name="Celda vinculada 2 2" xfId="8811"/>
    <cellStyle name="Celda vinculada 3" xfId="537"/>
    <cellStyle name="Celda vinculada 4" xfId="887"/>
    <cellStyle name="Celda vinculada 5" xfId="8812"/>
    <cellStyle name="Celda vinculada 5 2" xfId="33775"/>
    <cellStyle name="Celda vinculada 6" xfId="352"/>
    <cellStyle name="Celda vinculada_Energía" xfId="354"/>
    <cellStyle name="Cella collegata" xfId="125"/>
    <cellStyle name="Cella da controllare" xfId="126"/>
    <cellStyle name="Check Cell 10" xfId="1951"/>
    <cellStyle name="Check Cell 11" xfId="2077"/>
    <cellStyle name="Check Cell 12" xfId="3014"/>
    <cellStyle name="Check Cell 13" xfId="18497"/>
    <cellStyle name="Check Cell 14" xfId="33896"/>
    <cellStyle name="Check Cell 15" xfId="355"/>
    <cellStyle name="Check Cell 2" xfId="356"/>
    <cellStyle name="Check Cell 2 2" xfId="819"/>
    <cellStyle name="Check Cell 2 3" xfId="9121"/>
    <cellStyle name="Check Cell 2_Energía" xfId="8901"/>
    <cellStyle name="Check Cell 3" xfId="597"/>
    <cellStyle name="Check Cell 3 2" xfId="914"/>
    <cellStyle name="Check Cell 4" xfId="663"/>
    <cellStyle name="Check Cell 5" xfId="689"/>
    <cellStyle name="Check Cell 6" xfId="818"/>
    <cellStyle name="Check Cell 7" xfId="1000"/>
    <cellStyle name="Check Cell 7 2" xfId="34019"/>
    <cellStyle name="Check Cell 8" xfId="1169"/>
    <cellStyle name="Check Cell 9" xfId="1447"/>
    <cellStyle name="Colore 1" xfId="127"/>
    <cellStyle name="Colore 2" xfId="128"/>
    <cellStyle name="Colore 3" xfId="129"/>
    <cellStyle name="Colore 4" xfId="130"/>
    <cellStyle name="Colore 5" xfId="131"/>
    <cellStyle name="Colore 6" xfId="132"/>
    <cellStyle name="Comma" xfId="1" builtinId="3"/>
    <cellStyle name="Comma 10" xfId="1009"/>
    <cellStyle name="Comma 11" xfId="1178"/>
    <cellStyle name="Comma 12" xfId="1456"/>
    <cellStyle name="Comma 13" xfId="1961"/>
    <cellStyle name="Comma 14" xfId="1965"/>
    <cellStyle name="Comma 15" xfId="3023"/>
    <cellStyle name="Comma 16" xfId="18506"/>
    <cellStyle name="Comma 17" xfId="429"/>
    <cellStyle name="Comma 18" xfId="34149"/>
    <cellStyle name="Comma 2" xfId="133"/>
    <cellStyle name="Comma 2 10" xfId="538"/>
    <cellStyle name="Comma 2 11" xfId="8810"/>
    <cellStyle name="Comma 2 12" xfId="357"/>
    <cellStyle name="Comma 2 2" xfId="134"/>
    <cellStyle name="Comma 2 2 2" xfId="358"/>
    <cellStyle name="Comma 2 3" xfId="135"/>
    <cellStyle name="Comma 2 3 2" xfId="359"/>
    <cellStyle name="Comma 2 4" xfId="136"/>
    <cellStyle name="Comma 2 4 2" xfId="360"/>
    <cellStyle name="Comma 2 5" xfId="361"/>
    <cellStyle name="Comma 2 6" xfId="362"/>
    <cellStyle name="Comma 2 7" xfId="363"/>
    <cellStyle name="Comma 2 8" xfId="364"/>
    <cellStyle name="Comma 2 9" xfId="365"/>
    <cellStyle name="Comma 3" xfId="137"/>
    <cellStyle name="Comma 3 2" xfId="367"/>
    <cellStyle name="Comma 3 3" xfId="539"/>
    <cellStyle name="Comma 3 4" xfId="366"/>
    <cellStyle name="Comma 4" xfId="264"/>
    <cellStyle name="Comma 4 2" xfId="369"/>
    <cellStyle name="Comma 4 3" xfId="9093"/>
    <cellStyle name="Comma 4 4" xfId="368"/>
    <cellStyle name="Comma 5" xfId="370"/>
    <cellStyle name="Comma 5 2" xfId="371"/>
    <cellStyle name="Comma 5 3" xfId="10127"/>
    <cellStyle name="Comma 6" xfId="606"/>
    <cellStyle name="Comma 6 2" xfId="8809"/>
    <cellStyle name="Comma 6 3" xfId="8808"/>
    <cellStyle name="Comma 7" xfId="682"/>
    <cellStyle name="Comma 8" xfId="727"/>
    <cellStyle name="Comma 8 2" xfId="9188"/>
    <cellStyle name="Comma 8 3" xfId="9091"/>
    <cellStyle name="Comma 9" xfId="908"/>
    <cellStyle name="Comma0" xfId="372"/>
    <cellStyle name="Comma0 2" xfId="373"/>
    <cellStyle name="Currency 10" xfId="9092"/>
    <cellStyle name="Currency 11" xfId="8807"/>
    <cellStyle name="Currency 2" xfId="909"/>
    <cellStyle name="Currency 2 2" xfId="374"/>
    <cellStyle name="Currency0" xfId="375"/>
    <cellStyle name="Currency0 2" xfId="376"/>
    <cellStyle name="Date" xfId="377"/>
    <cellStyle name="Date 2" xfId="378"/>
    <cellStyle name="Date 3" xfId="820"/>
    <cellStyle name="Date 4" xfId="8806"/>
    <cellStyle name="Date_Energía" xfId="9187"/>
    <cellStyle name="Dato Variable" xfId="379"/>
    <cellStyle name="Datos" xfId="380"/>
    <cellStyle name="Dia" xfId="8993"/>
    <cellStyle name="Diseño" xfId="8948"/>
    <cellStyle name="Diseño 2" xfId="33776"/>
    <cellStyle name="Eingabe" xfId="138"/>
    <cellStyle name="Encabez1" xfId="9090"/>
    <cellStyle name="Encabez2" xfId="8805"/>
    <cellStyle name="Encabezado 4" xfId="139"/>
    <cellStyle name="Encabezado 4 2" xfId="382"/>
    <cellStyle name="Encabezado 4 2 2" xfId="10077"/>
    <cellStyle name="Encabezado 4 3" xfId="540"/>
    <cellStyle name="Encabezado 4 4" xfId="888"/>
    <cellStyle name="Encabezado 4 5" xfId="11087"/>
    <cellStyle name="Encabezado 4 5 2" xfId="33777"/>
    <cellStyle name="Encabezado 4 6" xfId="381"/>
    <cellStyle name="Encabezado 4_Energía" xfId="383"/>
    <cellStyle name="Énfasis1" xfId="140"/>
    <cellStyle name="Énfasis1 2" xfId="384"/>
    <cellStyle name="Énfasis1 2 2" xfId="9335"/>
    <cellStyle name="Énfasis1 3" xfId="889"/>
    <cellStyle name="Énfasis1 4" xfId="9587"/>
    <cellStyle name="Énfasis1 5" xfId="515"/>
    <cellStyle name="Énfasis2" xfId="141"/>
    <cellStyle name="Énfasis2 2" xfId="385"/>
    <cellStyle name="Énfasis2 2 2" xfId="9000"/>
    <cellStyle name="Énfasis2 3" xfId="890"/>
    <cellStyle name="Énfasis2 4" xfId="9088"/>
    <cellStyle name="Énfasis2 5" xfId="514"/>
    <cellStyle name="Énfasis3" xfId="142"/>
    <cellStyle name="Énfasis3 2" xfId="386"/>
    <cellStyle name="Énfasis3 2 2" xfId="9089"/>
    <cellStyle name="Énfasis3 3" xfId="891"/>
    <cellStyle name="Énfasis3 4" xfId="8947"/>
    <cellStyle name="Énfasis3 5" xfId="513"/>
    <cellStyle name="Énfasis4" xfId="143"/>
    <cellStyle name="Énfasis4 2" xfId="387"/>
    <cellStyle name="Énfasis4 2 2" xfId="10087"/>
    <cellStyle name="Énfasis4 3" xfId="892"/>
    <cellStyle name="Énfasis4 4" xfId="11086"/>
    <cellStyle name="Énfasis4 5" xfId="512"/>
    <cellStyle name="Énfasis5" xfId="144"/>
    <cellStyle name="Énfasis5 2" xfId="388"/>
    <cellStyle name="Énfasis5 2 2" xfId="8803"/>
    <cellStyle name="Énfasis5 3" xfId="893"/>
    <cellStyle name="Énfasis5 4" xfId="8804"/>
    <cellStyle name="Énfasis5 5" xfId="511"/>
    <cellStyle name="Énfasis6" xfId="145"/>
    <cellStyle name="Énfasis6 2" xfId="389"/>
    <cellStyle name="Énfasis6 2 2" xfId="9186"/>
    <cellStyle name="Énfasis6 3" xfId="894"/>
    <cellStyle name="Énfasis6 4" xfId="9334"/>
    <cellStyle name="Énfasis6 5" xfId="510"/>
    <cellStyle name="Entrada" xfId="146"/>
    <cellStyle name="Entrada 2" xfId="391"/>
    <cellStyle name="Entrada 2 2" xfId="8992"/>
    <cellStyle name="Entrada 2 3" xfId="33779"/>
    <cellStyle name="Entrada 3" xfId="541"/>
    <cellStyle name="Entrada 3 2" xfId="33780"/>
    <cellStyle name="Entrada 4" xfId="895"/>
    <cellStyle name="Entrada 4 2" xfId="33781"/>
    <cellStyle name="Entrada 5" xfId="9006"/>
    <cellStyle name="Entrada 5 2" xfId="33782"/>
    <cellStyle name="Entrada 6" xfId="33778"/>
    <cellStyle name="Entrada 7" xfId="390"/>
    <cellStyle name="Entrada_Energía" xfId="392"/>
    <cellStyle name="Ergebnis" xfId="147"/>
    <cellStyle name="Erklärender Text" xfId="148"/>
    <cellStyle name="Euro" xfId="149"/>
    <cellStyle name="Euro 2" xfId="11085"/>
    <cellStyle name="Euro 3" xfId="393"/>
    <cellStyle name="Explanatory Text 10" xfId="1952"/>
    <cellStyle name="Explanatory Text 11" xfId="2090"/>
    <cellStyle name="Explanatory Text 12" xfId="3015"/>
    <cellStyle name="Explanatory Text 12 2" xfId="33783"/>
    <cellStyle name="Explanatory Text 13" xfId="18498"/>
    <cellStyle name="Explanatory Text 14" xfId="33893"/>
    <cellStyle name="Explanatory Text 15" xfId="394"/>
    <cellStyle name="Explanatory Text 2" xfId="395"/>
    <cellStyle name="Explanatory Text 2 2" xfId="822"/>
    <cellStyle name="Explanatory Text 2 3" xfId="8802"/>
    <cellStyle name="Explanatory Text 2_Energía" xfId="9586"/>
    <cellStyle name="Explanatory Text 3" xfId="598"/>
    <cellStyle name="Explanatory Text 4" xfId="667"/>
    <cellStyle name="Explanatory Text 5" xfId="706"/>
    <cellStyle name="Explanatory Text 6" xfId="821"/>
    <cellStyle name="Explanatory Text 7" xfId="1001"/>
    <cellStyle name="Explanatory Text 7 2" xfId="34020"/>
    <cellStyle name="Explanatory Text 8" xfId="1170"/>
    <cellStyle name="Explanatory Text 9" xfId="1448"/>
    <cellStyle name="F2" xfId="396"/>
    <cellStyle name="F2 2" xfId="397"/>
    <cellStyle name="F2 2 2" xfId="542"/>
    <cellStyle name="F2 2 3" xfId="864"/>
    <cellStyle name="F2 3" xfId="398"/>
    <cellStyle name="F2 3 2" xfId="543"/>
    <cellStyle name="F2 3 3" xfId="865"/>
    <cellStyle name="F2 4" xfId="823"/>
    <cellStyle name="F2 5" xfId="8801"/>
    <cellStyle name="F2_Energía" xfId="9185"/>
    <cellStyle name="F3" xfId="399"/>
    <cellStyle name="F3 2" xfId="824"/>
    <cellStyle name="F3 3" xfId="9087"/>
    <cellStyle name="F3_Energía" xfId="8991"/>
    <cellStyle name="F4" xfId="400"/>
    <cellStyle name="F4 2" xfId="825"/>
    <cellStyle name="F4 3" xfId="8946"/>
    <cellStyle name="F4_Energía" xfId="8800"/>
    <cellStyle name="F5" xfId="401"/>
    <cellStyle name="F5 2" xfId="826"/>
    <cellStyle name="F5 2 2" xfId="34021"/>
    <cellStyle name="F5 3" xfId="11084"/>
    <cellStyle name="F5 4" xfId="34022"/>
    <cellStyle name="F5_Energía" xfId="10067"/>
    <cellStyle name="F6" xfId="402"/>
    <cellStyle name="F6 2" xfId="827"/>
    <cellStyle name="F6 3" xfId="8799"/>
    <cellStyle name="F6_Energía" xfId="8798"/>
    <cellStyle name="F7" xfId="403"/>
    <cellStyle name="F7 2" xfId="828"/>
    <cellStyle name="F7 3" xfId="8902"/>
    <cellStyle name="F7_Energía" xfId="8797"/>
    <cellStyle name="F8" xfId="404"/>
    <cellStyle name="F8 2" xfId="829"/>
    <cellStyle name="F8 3" xfId="8903"/>
    <cellStyle name="F8_Energía" xfId="8796"/>
    <cellStyle name="Fecha" xfId="405"/>
    <cellStyle name="Fecha 2" xfId="406"/>
    <cellStyle name="Fecha 3" xfId="8904"/>
    <cellStyle name="Fecha_Energía" xfId="8795"/>
    <cellStyle name="Fijo" xfId="8905"/>
    <cellStyle name="Financiero" xfId="9120"/>
    <cellStyle name="Fixed" xfId="407"/>
    <cellStyle name="Fixed 2" xfId="408"/>
    <cellStyle name="Fixed 3" xfId="8794"/>
    <cellStyle name="Fixed_Energía" xfId="9119"/>
    <cellStyle name="Forklarende tekst" xfId="150"/>
    <cellStyle name="formula" xfId="409"/>
    <cellStyle name="Formula Resaltante" xfId="410"/>
    <cellStyle name="God" xfId="151"/>
    <cellStyle name="Good 10" xfId="1953"/>
    <cellStyle name="Good 11" xfId="2089"/>
    <cellStyle name="Good 12" xfId="3016"/>
    <cellStyle name="Good 13" xfId="18499"/>
    <cellStyle name="Good 14" xfId="33903"/>
    <cellStyle name="Good 15" xfId="411"/>
    <cellStyle name="Good 2" xfId="412"/>
    <cellStyle name="Good 2 2" xfId="831"/>
    <cellStyle name="Good 2 3" xfId="9333"/>
    <cellStyle name="Good 2_Energía" xfId="9086"/>
    <cellStyle name="Good 3" xfId="599"/>
    <cellStyle name="Good 3 2" xfId="915"/>
    <cellStyle name="Good 4" xfId="672"/>
    <cellStyle name="Good 5" xfId="687"/>
    <cellStyle name="Good 6" xfId="830"/>
    <cellStyle name="Good 7" xfId="1002"/>
    <cellStyle name="Good 7 2" xfId="34023"/>
    <cellStyle name="Good 8" xfId="1171"/>
    <cellStyle name="Good 9" xfId="1449"/>
    <cellStyle name="Gut" xfId="152"/>
    <cellStyle name="Heading 1 10" xfId="1954"/>
    <cellStyle name="Heading 1 11" xfId="2075"/>
    <cellStyle name="Heading 1 12" xfId="3017"/>
    <cellStyle name="Heading 1 12 2" xfId="33786"/>
    <cellStyle name="Heading 1 13" xfId="18500"/>
    <cellStyle name="Heading 1 14" xfId="33907"/>
    <cellStyle name="Heading 1 15" xfId="413"/>
    <cellStyle name="Heading 1 2" xfId="414"/>
    <cellStyle name="Heading 1 2 2" xfId="833"/>
    <cellStyle name="Heading 1 2 3" xfId="9585"/>
    <cellStyle name="Heading 1 2_Energía" xfId="9184"/>
    <cellStyle name="Heading 1 3" xfId="600"/>
    <cellStyle name="Heading 1 4" xfId="673"/>
    <cellStyle name="Heading 1 5" xfId="696"/>
    <cellStyle name="Heading 1 6" xfId="832"/>
    <cellStyle name="Heading 1 7" xfId="1003"/>
    <cellStyle name="Heading 1 7 2" xfId="34024"/>
    <cellStyle name="Heading 1 8" xfId="1172"/>
    <cellStyle name="Heading 1 9" xfId="1450"/>
    <cellStyle name="Heading 2 10" xfId="1955"/>
    <cellStyle name="Heading 2 11" xfId="1966"/>
    <cellStyle name="Heading 2 12" xfId="3018"/>
    <cellStyle name="Heading 2 12 2" xfId="33787"/>
    <cellStyle name="Heading 2 13" xfId="18501"/>
    <cellStyle name="Heading 2 14" xfId="33906"/>
    <cellStyle name="Heading 2 15" xfId="415"/>
    <cellStyle name="Heading 2 2" xfId="416"/>
    <cellStyle name="Heading 2 2 2" xfId="835"/>
    <cellStyle name="Heading 2 2 3" xfId="8793"/>
    <cellStyle name="Heading 2 2_Energía" xfId="9584"/>
    <cellStyle name="Heading 2 3" xfId="601"/>
    <cellStyle name="Heading 2 4" xfId="674"/>
    <cellStyle name="Heading 2 5" xfId="751"/>
    <cellStyle name="Heading 2 6" xfId="834"/>
    <cellStyle name="Heading 2 7" xfId="1004"/>
    <cellStyle name="Heading 2 7 2" xfId="34025"/>
    <cellStyle name="Heading 2 8" xfId="1173"/>
    <cellStyle name="Heading 2 9" xfId="1451"/>
    <cellStyle name="Heading 3 10" xfId="1956"/>
    <cellStyle name="Heading 3 11" xfId="2088"/>
    <cellStyle name="Heading 3 12" xfId="3019"/>
    <cellStyle name="Heading 3 12 2" xfId="33788"/>
    <cellStyle name="Heading 3 13" xfId="18502"/>
    <cellStyle name="Heading 3 14" xfId="33905"/>
    <cellStyle name="Heading 3 15" xfId="417"/>
    <cellStyle name="Heading 3 2" xfId="418"/>
    <cellStyle name="Heading 3 2 2" xfId="837"/>
    <cellStyle name="Heading 3 2 3" xfId="10174"/>
    <cellStyle name="Heading 3 2_Energía" xfId="8792"/>
    <cellStyle name="Heading 3 3" xfId="602"/>
    <cellStyle name="Heading 3 4" xfId="675"/>
    <cellStyle name="Heading 3 5" xfId="703"/>
    <cellStyle name="Heading 3 6" xfId="836"/>
    <cellStyle name="Heading 3 7" xfId="1005"/>
    <cellStyle name="Heading 3 7 2" xfId="34026"/>
    <cellStyle name="Heading 3 8" xfId="1174"/>
    <cellStyle name="Heading 3 9" xfId="1452"/>
    <cellStyle name="Heading 4 10" xfId="1957"/>
    <cellStyle name="Heading 4 11" xfId="2087"/>
    <cellStyle name="Heading 4 12" xfId="3020"/>
    <cellStyle name="Heading 4 13" xfId="18503"/>
    <cellStyle name="Heading 4 14" xfId="33904"/>
    <cellStyle name="Heading 4 15" xfId="419"/>
    <cellStyle name="Heading 4 2" xfId="420"/>
    <cellStyle name="Heading 4 2 2" xfId="839"/>
    <cellStyle name="Heading 4 2 3" xfId="8791"/>
    <cellStyle name="Heading 4 2_Energía" xfId="10086"/>
    <cellStyle name="Heading 4 3" xfId="603"/>
    <cellStyle name="Heading 4 3 2" xfId="916"/>
    <cellStyle name="Heading 4 4" xfId="677"/>
    <cellStyle name="Heading 4 5" xfId="707"/>
    <cellStyle name="Heading 4 6" xfId="838"/>
    <cellStyle name="Heading 4 7" xfId="1006"/>
    <cellStyle name="Heading 4 7 2" xfId="34027"/>
    <cellStyle name="Heading 4 8" xfId="1175"/>
    <cellStyle name="Heading 4 9" xfId="1453"/>
    <cellStyle name="HEADING1" xfId="421"/>
    <cellStyle name="HEADING1 2" xfId="840"/>
    <cellStyle name="Heading1 3" xfId="8990"/>
    <cellStyle name="Heading1 4" xfId="18453"/>
    <cellStyle name="Heading1 5" xfId="18456"/>
    <cellStyle name="Heading1 6" xfId="33789"/>
    <cellStyle name="Heading1 7" xfId="33830"/>
    <cellStyle name="Heading1 8" xfId="33784"/>
    <cellStyle name="HEADING1_Energía" xfId="9085"/>
    <cellStyle name="HEADING2" xfId="422"/>
    <cellStyle name="HEADING2 2" xfId="423"/>
    <cellStyle name="HEADING2 3" xfId="841"/>
    <cellStyle name="Heading2 4" xfId="8790"/>
    <cellStyle name="Heading2 5" xfId="18454"/>
    <cellStyle name="Heading2 6" xfId="18455"/>
    <cellStyle name="Heading2 7" xfId="33790"/>
    <cellStyle name="Heading2 8" xfId="33829"/>
    <cellStyle name="Heading2 9" xfId="33785"/>
    <cellStyle name="HEADING2_Energía" xfId="10066"/>
    <cellStyle name="Hyperlink 2" xfId="153"/>
    <cellStyle name="Hyperlink 2 2" xfId="33791"/>
    <cellStyle name="Hyperlink 3" xfId="154"/>
    <cellStyle name="Hyperlink 4" xfId="155"/>
    <cellStyle name="Iiieoiaoeeu [0]_?EIAEAO AEEAOCO ?A?NAAIAIUI_AOA_?anaaua?" xfId="156"/>
    <cellStyle name="Iiieoiaoeeu_?EIAEAO AEEAOCO ?A?NAAIAIUI_AOA_?anaaua?" xfId="157"/>
    <cellStyle name="Incorrecto" xfId="158"/>
    <cellStyle name="Incorrecto 2" xfId="424"/>
    <cellStyle name="Incorrecto 2 2" xfId="8788"/>
    <cellStyle name="Incorrecto 3" xfId="896"/>
    <cellStyle name="Incorrecto 4" xfId="8789"/>
    <cellStyle name="Incorrecto 5" xfId="509"/>
    <cellStyle name="Input 10" xfId="1959"/>
    <cellStyle name="Input 10 2" xfId="33792"/>
    <cellStyle name="Input 11" xfId="2086"/>
    <cellStyle name="Input 11 2" xfId="33793"/>
    <cellStyle name="Input 12" xfId="3021"/>
    <cellStyle name="Input 13" xfId="18504"/>
    <cellStyle name="Input 14" xfId="33900"/>
    <cellStyle name="Input 15" xfId="425"/>
    <cellStyle name="Input 2" xfId="426"/>
    <cellStyle name="Input 2 2" xfId="843"/>
    <cellStyle name="Input 2 2 2" xfId="33795"/>
    <cellStyle name="Input 2 3" xfId="9084"/>
    <cellStyle name="Input 2 4" xfId="33794"/>
    <cellStyle name="Input 2_Energía" xfId="8989"/>
    <cellStyle name="Input 3" xfId="604"/>
    <cellStyle name="Input 3 2" xfId="917"/>
    <cellStyle name="Input 3 2 2" xfId="33797"/>
    <cellStyle name="Input 3 3" xfId="33796"/>
    <cellStyle name="Input 4" xfId="680"/>
    <cellStyle name="Input 4 2" xfId="33798"/>
    <cellStyle name="Input 5" xfId="711"/>
    <cellStyle name="Input 5 2" xfId="33799"/>
    <cellStyle name="Input 6" xfId="842"/>
    <cellStyle name="Input 6 2" xfId="33800"/>
    <cellStyle name="Input 7" xfId="1007"/>
    <cellStyle name="Input 7 2" xfId="33801"/>
    <cellStyle name="Input 7 3" xfId="34028"/>
    <cellStyle name="Input 8" xfId="1176"/>
    <cellStyle name="Input 8 2" xfId="33802"/>
    <cellStyle name="Input 9" xfId="1454"/>
    <cellStyle name="Input 9 2" xfId="33803"/>
    <cellStyle name="Inputs" xfId="8787"/>
    <cellStyle name="Inputs2" xfId="8906"/>
    <cellStyle name="Kontroller celle" xfId="159"/>
    <cellStyle name="Linked Cell 10" xfId="1960"/>
    <cellStyle name="Linked Cell 11" xfId="2085"/>
    <cellStyle name="Linked Cell 12" xfId="3022"/>
    <cellStyle name="Linked Cell 13" xfId="18505"/>
    <cellStyle name="Linked Cell 14" xfId="33897"/>
    <cellStyle name="Linked Cell 15" xfId="427"/>
    <cellStyle name="Linked Cell 2" xfId="428"/>
    <cellStyle name="Linked Cell 2 2" xfId="845"/>
    <cellStyle name="Linked Cell 2 3" xfId="8907"/>
    <cellStyle name="Linked Cell 2_Energía" xfId="8786"/>
    <cellStyle name="Linked Cell 3" xfId="605"/>
    <cellStyle name="Linked Cell 3 2" xfId="918"/>
    <cellStyle name="Linked Cell 4" xfId="681"/>
    <cellStyle name="Linked Cell 5" xfId="709"/>
    <cellStyle name="Linked Cell 6" xfId="844"/>
    <cellStyle name="Linked Cell 7" xfId="1008"/>
    <cellStyle name="Linked Cell 7 2" xfId="34029"/>
    <cellStyle name="Linked Cell 8" xfId="1177"/>
    <cellStyle name="Linked Cell 9" xfId="1455"/>
    <cellStyle name="Markeringsfarve1" xfId="160"/>
    <cellStyle name="Markeringsfarve2" xfId="161"/>
    <cellStyle name="Markeringsfarve3" xfId="162"/>
    <cellStyle name="Markeringsfarve4" xfId="163"/>
    <cellStyle name="Markeringsfarve5" xfId="164"/>
    <cellStyle name="Markeringsfarve6" xfId="165"/>
    <cellStyle name="Migliaia 2" xfId="166"/>
    <cellStyle name="Millares [0]_Energia" xfId="33688"/>
    <cellStyle name="Millares [00]" xfId="8785"/>
    <cellStyle name="Millares 2" xfId="430"/>
    <cellStyle name="Millares 2 2" xfId="546"/>
    <cellStyle name="Millares 2 2 2" xfId="932"/>
    <cellStyle name="Millares 2 2 3" xfId="931"/>
    <cellStyle name="Millares 2_Energía" xfId="9183"/>
    <cellStyle name="Millares 3" xfId="431"/>
    <cellStyle name="Millares 3 2" xfId="547"/>
    <cellStyle name="Millares 3 3" xfId="933"/>
    <cellStyle name="Millares 4" xfId="545"/>
    <cellStyle name="Millares_Energia" xfId="33689"/>
    <cellStyle name="Milliers [0]_base_rep_2002.xls Graphique 1" xfId="167"/>
    <cellStyle name="Milliers_base_rep_2002.xls Graphique 1" xfId="168"/>
    <cellStyle name="Moneda [0]_Energia" xfId="33690"/>
    <cellStyle name="Moneda_Energia" xfId="33691"/>
    <cellStyle name="Monétaire [0]_base_rep_2002.xls Graphique 1" xfId="169"/>
    <cellStyle name="Monétaire_base_rep_2002.xls Graphique 1" xfId="170"/>
    <cellStyle name="Monetario" xfId="9083"/>
    <cellStyle name="Monetario0" xfId="8784"/>
    <cellStyle name="Neutral 10" xfId="1962"/>
    <cellStyle name="Neutral 11" xfId="2066"/>
    <cellStyle name="Neutral 12" xfId="3024"/>
    <cellStyle name="Neutral 12 2" xfId="33804"/>
    <cellStyle name="Neutral 13" xfId="18507"/>
    <cellStyle name="Neutral 14" xfId="33901"/>
    <cellStyle name="Neutral 15" xfId="432"/>
    <cellStyle name="Neutral 2" xfId="433"/>
    <cellStyle name="Neutral 2 2" xfId="846"/>
    <cellStyle name="Neutral 3" xfId="548"/>
    <cellStyle name="Neutral 3 2" xfId="919"/>
    <cellStyle name="Neutral 4" xfId="607"/>
    <cellStyle name="Neutral 5" xfId="683"/>
    <cellStyle name="Neutral 6" xfId="671"/>
    <cellStyle name="Neutral 7" xfId="1010"/>
    <cellStyle name="Neutral 7 2" xfId="34030"/>
    <cellStyle name="Neutral 8" xfId="1179"/>
    <cellStyle name="Neutral 9" xfId="1457"/>
    <cellStyle name="Neutrale" xfId="171"/>
    <cellStyle name="Normal" xfId="0" builtinId="0"/>
    <cellStyle name="Normal 10" xfId="434"/>
    <cellStyle name="Normal 10 10" xfId="3025"/>
    <cellStyle name="Normal 10 10 2" xfId="6845"/>
    <cellStyle name="Normal 10 10 2 2" xfId="14904"/>
    <cellStyle name="Normal 10 10 2 2 2" xfId="31751"/>
    <cellStyle name="Normal 10 10 2 3" xfId="24184"/>
    <cellStyle name="Normal 10 10 3" xfId="11090"/>
    <cellStyle name="Normal 10 10 3 2" xfId="27970"/>
    <cellStyle name="Normal 10 10 4" xfId="20402"/>
    <cellStyle name="Normal 10 11" xfId="4960"/>
    <cellStyle name="Normal 10 11 2" xfId="13019"/>
    <cellStyle name="Normal 10 11 2 2" xfId="29867"/>
    <cellStyle name="Normal 10 11 3" xfId="22300"/>
    <cellStyle name="Normal 10 12" xfId="8837"/>
    <cellStyle name="Normal 10 12 2" xfId="26086"/>
    <cellStyle name="Normal 10 13" xfId="9082"/>
    <cellStyle name="Normal 10 14" xfId="18508"/>
    <cellStyle name="Normal 10 15" xfId="20404"/>
    <cellStyle name="Normal 10 16" xfId="34031"/>
    <cellStyle name="Normal 10 2" xfId="608"/>
    <cellStyle name="Normal 10 2 10" xfId="8954"/>
    <cellStyle name="Normal 10 2 10 2" xfId="26099"/>
    <cellStyle name="Normal 10 2 11" xfId="8783"/>
    <cellStyle name="Normal 10 2 12" xfId="18529"/>
    <cellStyle name="Normal 10 2 13" xfId="34032"/>
    <cellStyle name="Normal 10 2 2" xfId="732"/>
    <cellStyle name="Normal 10 2 2 10" xfId="18566"/>
    <cellStyle name="Normal 10 2 2 11" xfId="34033"/>
    <cellStyle name="Normal 10 2 2 2" xfId="1066"/>
    <cellStyle name="Normal 10 2 2 2 2" xfId="1327"/>
    <cellStyle name="Normal 10 2 2 2 2 2" xfId="1823"/>
    <cellStyle name="Normal 10 2 2 2 2 2 2" xfId="2822"/>
    <cellStyle name="Normal 10 2 2 2 2 2 2 2" xfId="4784"/>
    <cellStyle name="Normal 10 2 2 2 2 2 2 2 2" xfId="8567"/>
    <cellStyle name="Normal 10 2 2 2 2 2 2 2 2 2" xfId="16626"/>
    <cellStyle name="Normal 10 2 2 2 2 2 2 2 2 2 2" xfId="33473"/>
    <cellStyle name="Normal 10 2 2 2 2 2 2 2 2 3" xfId="25906"/>
    <cellStyle name="Normal 10 2 2 2 2 2 2 2 3" xfId="12843"/>
    <cellStyle name="Normal 10 2 2 2 2 2 2 2 3 2" xfId="29692"/>
    <cellStyle name="Normal 10 2 2 2 2 2 2 2 4" xfId="22125"/>
    <cellStyle name="Normal 10 2 2 2 2 2 2 3" xfId="6683"/>
    <cellStyle name="Normal 10 2 2 2 2 2 2 3 2" xfId="14742"/>
    <cellStyle name="Normal 10 2 2 2 2 2 2 3 2 2" xfId="31589"/>
    <cellStyle name="Normal 10 2 2 2 2 2 2 3 3" xfId="24022"/>
    <cellStyle name="Normal 10 2 2 2 2 2 2 4" xfId="10909"/>
    <cellStyle name="Normal 10 2 2 2 2 2 2 4 2" xfId="27808"/>
    <cellStyle name="Normal 10 2 2 2 2 2 2 5" xfId="8781"/>
    <cellStyle name="Normal 10 2 2 2 2 2 2 6" xfId="20240"/>
    <cellStyle name="Normal 10 2 2 2 2 2 3" xfId="3872"/>
    <cellStyle name="Normal 10 2 2 2 2 2 3 2" xfId="7655"/>
    <cellStyle name="Normal 10 2 2 2 2 2 3 2 2" xfId="15714"/>
    <cellStyle name="Normal 10 2 2 2 2 2 3 2 2 2" xfId="32561"/>
    <cellStyle name="Normal 10 2 2 2 2 2 3 2 3" xfId="24994"/>
    <cellStyle name="Normal 10 2 2 2 2 2 3 3" xfId="11931"/>
    <cellStyle name="Normal 10 2 2 2 2 2 3 3 2" xfId="28780"/>
    <cellStyle name="Normal 10 2 2 2 2 2 3 4" xfId="21213"/>
    <cellStyle name="Normal 10 2 2 2 2 2 4" xfId="5771"/>
    <cellStyle name="Normal 10 2 2 2 2 2 4 2" xfId="13830"/>
    <cellStyle name="Normal 10 2 2 2 2 2 4 2 2" xfId="30677"/>
    <cellStyle name="Normal 10 2 2 2 2 2 4 3" xfId="23110"/>
    <cellStyle name="Normal 10 2 2 2 2 2 5" xfId="9956"/>
    <cellStyle name="Normal 10 2 2 2 2 2 5 2" xfId="26896"/>
    <cellStyle name="Normal 10 2 2 2 2 2 6" xfId="8782"/>
    <cellStyle name="Normal 10 2 2 2 2 2 7" xfId="19328"/>
    <cellStyle name="Normal 10 2 2 2 2 3" xfId="2369"/>
    <cellStyle name="Normal 10 2 2 2 2 3 2" xfId="4333"/>
    <cellStyle name="Normal 10 2 2 2 2 3 2 2" xfId="8116"/>
    <cellStyle name="Normal 10 2 2 2 2 3 2 2 2" xfId="16175"/>
    <cellStyle name="Normal 10 2 2 2 2 3 2 2 2 2" xfId="33022"/>
    <cellStyle name="Normal 10 2 2 2 2 3 2 2 3" xfId="25455"/>
    <cellStyle name="Normal 10 2 2 2 2 3 2 3" xfId="12392"/>
    <cellStyle name="Normal 10 2 2 2 2 3 2 3 2" xfId="29241"/>
    <cellStyle name="Normal 10 2 2 2 2 3 2 4" xfId="21674"/>
    <cellStyle name="Normal 10 2 2 2 2 3 3" xfId="6232"/>
    <cellStyle name="Normal 10 2 2 2 2 3 3 2" xfId="14291"/>
    <cellStyle name="Normal 10 2 2 2 2 3 3 2 2" xfId="31138"/>
    <cellStyle name="Normal 10 2 2 2 2 3 3 3" xfId="23571"/>
    <cellStyle name="Normal 10 2 2 2 2 3 4" xfId="10457"/>
    <cellStyle name="Normal 10 2 2 2 2 3 4 2" xfId="27357"/>
    <cellStyle name="Normal 10 2 2 2 2 3 5" xfId="9583"/>
    <cellStyle name="Normal 10 2 2 2 2 3 6" xfId="19789"/>
    <cellStyle name="Normal 10 2 2 2 2 4" xfId="3421"/>
    <cellStyle name="Normal 10 2 2 2 2 4 2" xfId="7204"/>
    <cellStyle name="Normal 10 2 2 2 2 4 2 2" xfId="15263"/>
    <cellStyle name="Normal 10 2 2 2 2 4 2 2 2" xfId="32110"/>
    <cellStyle name="Normal 10 2 2 2 2 4 2 3" xfId="24543"/>
    <cellStyle name="Normal 10 2 2 2 2 4 3" xfId="11480"/>
    <cellStyle name="Normal 10 2 2 2 2 4 3 2" xfId="28329"/>
    <cellStyle name="Normal 10 2 2 2 2 4 4" xfId="20762"/>
    <cellStyle name="Normal 10 2 2 2 2 5" xfId="5320"/>
    <cellStyle name="Normal 10 2 2 2 2 5 2" xfId="13379"/>
    <cellStyle name="Normal 10 2 2 2 2 5 2 2" xfId="30226"/>
    <cellStyle name="Normal 10 2 2 2 2 5 3" xfId="22659"/>
    <cellStyle name="Normal 10 2 2 2 2 6" xfId="9481"/>
    <cellStyle name="Normal 10 2 2 2 2 6 2" xfId="26445"/>
    <cellStyle name="Normal 10 2 2 2 2 7" xfId="10065"/>
    <cellStyle name="Normal 10 2 2 2 2 8" xfId="18877"/>
    <cellStyle name="Normal 10 2 2 2 3" xfId="1605"/>
    <cellStyle name="Normal 10 2 2 2 3 2" xfId="2604"/>
    <cellStyle name="Normal 10 2 2 2 3 2 2" xfId="4566"/>
    <cellStyle name="Normal 10 2 2 2 3 2 2 2" xfId="8349"/>
    <cellStyle name="Normal 10 2 2 2 3 2 2 2 2" xfId="16408"/>
    <cellStyle name="Normal 10 2 2 2 3 2 2 2 2 2" xfId="33255"/>
    <cellStyle name="Normal 10 2 2 2 3 2 2 2 3" xfId="25688"/>
    <cellStyle name="Normal 10 2 2 2 3 2 2 3" xfId="12625"/>
    <cellStyle name="Normal 10 2 2 2 3 2 2 3 2" xfId="29474"/>
    <cellStyle name="Normal 10 2 2 2 3 2 2 4" xfId="21907"/>
    <cellStyle name="Normal 10 2 2 2 3 2 3" xfId="6465"/>
    <cellStyle name="Normal 10 2 2 2 3 2 3 2" xfId="14524"/>
    <cellStyle name="Normal 10 2 2 2 3 2 3 2 2" xfId="31371"/>
    <cellStyle name="Normal 10 2 2 2 3 2 3 3" xfId="23804"/>
    <cellStyle name="Normal 10 2 2 2 3 2 4" xfId="10691"/>
    <cellStyle name="Normal 10 2 2 2 3 2 4 2" xfId="27590"/>
    <cellStyle name="Normal 10 2 2 2 3 2 5" xfId="9182"/>
    <cellStyle name="Normal 10 2 2 2 3 2 6" xfId="20022"/>
    <cellStyle name="Normal 10 2 2 2 3 3" xfId="3654"/>
    <cellStyle name="Normal 10 2 2 2 3 3 2" xfId="7437"/>
    <cellStyle name="Normal 10 2 2 2 3 3 2 2" xfId="15496"/>
    <cellStyle name="Normal 10 2 2 2 3 3 2 2 2" xfId="32343"/>
    <cellStyle name="Normal 10 2 2 2 3 3 2 3" xfId="24776"/>
    <cellStyle name="Normal 10 2 2 2 3 3 3" xfId="11713"/>
    <cellStyle name="Normal 10 2 2 2 3 3 3 2" xfId="28562"/>
    <cellStyle name="Normal 10 2 2 2 3 3 4" xfId="20995"/>
    <cellStyle name="Normal 10 2 2 2 3 4" xfId="5553"/>
    <cellStyle name="Normal 10 2 2 2 3 4 2" xfId="13612"/>
    <cellStyle name="Normal 10 2 2 2 3 4 2 2" xfId="30459"/>
    <cellStyle name="Normal 10 2 2 2 3 4 3" xfId="22892"/>
    <cellStyle name="Normal 10 2 2 2 3 5" xfId="9738"/>
    <cellStyle name="Normal 10 2 2 2 3 5 2" xfId="26678"/>
    <cellStyle name="Normal 10 2 2 2 3 6" xfId="9332"/>
    <cellStyle name="Normal 10 2 2 2 3 7" xfId="19110"/>
    <cellStyle name="Normal 10 2 2 2 4" xfId="2151"/>
    <cellStyle name="Normal 10 2 2 2 4 2" xfId="4115"/>
    <cellStyle name="Normal 10 2 2 2 4 2 2" xfId="7898"/>
    <cellStyle name="Normal 10 2 2 2 4 2 2 2" xfId="15957"/>
    <cellStyle name="Normal 10 2 2 2 4 2 2 2 2" xfId="32804"/>
    <cellStyle name="Normal 10 2 2 2 4 2 2 3" xfId="25237"/>
    <cellStyle name="Normal 10 2 2 2 4 2 3" xfId="12174"/>
    <cellStyle name="Normal 10 2 2 2 4 2 3 2" xfId="29023"/>
    <cellStyle name="Normal 10 2 2 2 4 2 4" xfId="21456"/>
    <cellStyle name="Normal 10 2 2 2 4 3" xfId="6014"/>
    <cellStyle name="Normal 10 2 2 2 4 3 2" xfId="14073"/>
    <cellStyle name="Normal 10 2 2 2 4 3 2 2" xfId="30920"/>
    <cellStyle name="Normal 10 2 2 2 4 3 3" xfId="23353"/>
    <cellStyle name="Normal 10 2 2 2 4 4" xfId="10239"/>
    <cellStyle name="Normal 10 2 2 2 4 4 2" xfId="27139"/>
    <cellStyle name="Normal 10 2 2 2 4 5" xfId="9080"/>
    <cellStyle name="Normal 10 2 2 2 4 6" xfId="19571"/>
    <cellStyle name="Normal 10 2 2 2 5" xfId="3203"/>
    <cellStyle name="Normal 10 2 2 2 5 2" xfId="6986"/>
    <cellStyle name="Normal 10 2 2 2 5 2 2" xfId="15045"/>
    <cellStyle name="Normal 10 2 2 2 5 2 2 2" xfId="31892"/>
    <cellStyle name="Normal 10 2 2 2 5 2 3" xfId="24325"/>
    <cellStyle name="Normal 10 2 2 2 5 3" xfId="11262"/>
    <cellStyle name="Normal 10 2 2 2 5 3 2" xfId="28111"/>
    <cellStyle name="Normal 10 2 2 2 5 4" xfId="20544"/>
    <cellStyle name="Normal 10 2 2 2 6" xfId="5102"/>
    <cellStyle name="Normal 10 2 2 2 6 2" xfId="13161"/>
    <cellStyle name="Normal 10 2 2 2 6 2 2" xfId="30008"/>
    <cellStyle name="Normal 10 2 2 2 6 3" xfId="22441"/>
    <cellStyle name="Normal 10 2 2 2 7" xfId="9246"/>
    <cellStyle name="Normal 10 2 2 2 7 2" xfId="26227"/>
    <cellStyle name="Normal 10 2 2 2 8" xfId="10079"/>
    <cellStyle name="Normal 10 2 2 2 9" xfId="18659"/>
    <cellStyle name="Normal 10 2 2 3" xfId="1235"/>
    <cellStyle name="Normal 10 2 2 3 2" xfId="1731"/>
    <cellStyle name="Normal 10 2 2 3 2 2" xfId="2730"/>
    <cellStyle name="Normal 10 2 2 3 2 2 2" xfId="4692"/>
    <cellStyle name="Normal 10 2 2 3 2 2 2 2" xfId="8475"/>
    <cellStyle name="Normal 10 2 2 3 2 2 2 2 2" xfId="16534"/>
    <cellStyle name="Normal 10 2 2 3 2 2 2 2 2 2" xfId="33381"/>
    <cellStyle name="Normal 10 2 2 3 2 2 2 2 3" xfId="25814"/>
    <cellStyle name="Normal 10 2 2 3 2 2 2 3" xfId="12751"/>
    <cellStyle name="Normal 10 2 2 3 2 2 2 3 2" xfId="29600"/>
    <cellStyle name="Normal 10 2 2 3 2 2 2 4" xfId="22033"/>
    <cellStyle name="Normal 10 2 2 3 2 2 3" xfId="6591"/>
    <cellStyle name="Normal 10 2 2 3 2 2 3 2" xfId="14650"/>
    <cellStyle name="Normal 10 2 2 3 2 2 3 2 2" xfId="31497"/>
    <cellStyle name="Normal 10 2 2 3 2 2 3 3" xfId="23930"/>
    <cellStyle name="Normal 10 2 2 3 2 2 4" xfId="10817"/>
    <cellStyle name="Normal 10 2 2 3 2 2 4 2" xfId="27716"/>
    <cellStyle name="Normal 10 2 2 3 2 2 5" xfId="8945"/>
    <cellStyle name="Normal 10 2 2 3 2 2 6" xfId="20148"/>
    <cellStyle name="Normal 10 2 2 3 2 3" xfId="3780"/>
    <cellStyle name="Normal 10 2 2 3 2 3 2" xfId="7563"/>
    <cellStyle name="Normal 10 2 2 3 2 3 2 2" xfId="15622"/>
    <cellStyle name="Normal 10 2 2 3 2 3 2 2 2" xfId="32469"/>
    <cellStyle name="Normal 10 2 2 3 2 3 2 3" xfId="24902"/>
    <cellStyle name="Normal 10 2 2 3 2 3 3" xfId="11839"/>
    <cellStyle name="Normal 10 2 2 3 2 3 3 2" xfId="28688"/>
    <cellStyle name="Normal 10 2 2 3 2 3 4" xfId="21121"/>
    <cellStyle name="Normal 10 2 2 3 2 4" xfId="5679"/>
    <cellStyle name="Normal 10 2 2 3 2 4 2" xfId="13738"/>
    <cellStyle name="Normal 10 2 2 3 2 4 2 2" xfId="30585"/>
    <cellStyle name="Normal 10 2 2 3 2 4 3" xfId="23018"/>
    <cellStyle name="Normal 10 2 2 3 2 5" xfId="9864"/>
    <cellStyle name="Normal 10 2 2 3 2 5 2" xfId="26804"/>
    <cellStyle name="Normal 10 2 2 3 2 6" xfId="8988"/>
    <cellStyle name="Normal 10 2 2 3 2 7" xfId="19236"/>
    <cellStyle name="Normal 10 2 2 3 3" xfId="2277"/>
    <cellStyle name="Normal 10 2 2 3 3 2" xfId="4241"/>
    <cellStyle name="Normal 10 2 2 3 3 2 2" xfId="8024"/>
    <cellStyle name="Normal 10 2 2 3 3 2 2 2" xfId="16083"/>
    <cellStyle name="Normal 10 2 2 3 3 2 2 2 2" xfId="32930"/>
    <cellStyle name="Normal 10 2 2 3 3 2 2 3" xfId="25363"/>
    <cellStyle name="Normal 10 2 2 3 3 2 3" xfId="12300"/>
    <cellStyle name="Normal 10 2 2 3 3 2 3 2" xfId="29149"/>
    <cellStyle name="Normal 10 2 2 3 3 2 4" xfId="21582"/>
    <cellStyle name="Normal 10 2 2 3 3 3" xfId="6140"/>
    <cellStyle name="Normal 10 2 2 3 3 3 2" xfId="14199"/>
    <cellStyle name="Normal 10 2 2 3 3 3 2 2" xfId="31046"/>
    <cellStyle name="Normal 10 2 2 3 3 3 3" xfId="23479"/>
    <cellStyle name="Normal 10 2 2 3 3 4" xfId="10365"/>
    <cellStyle name="Normal 10 2 2 3 3 4 2" xfId="27265"/>
    <cellStyle name="Normal 10 2 2 3 3 5" xfId="9081"/>
    <cellStyle name="Normal 10 2 2 3 3 6" xfId="19697"/>
    <cellStyle name="Normal 10 2 2 3 4" xfId="3329"/>
    <cellStyle name="Normal 10 2 2 3 4 2" xfId="7112"/>
    <cellStyle name="Normal 10 2 2 3 4 2 2" xfId="15171"/>
    <cellStyle name="Normal 10 2 2 3 4 2 2 2" xfId="32018"/>
    <cellStyle name="Normal 10 2 2 3 4 2 3" xfId="24451"/>
    <cellStyle name="Normal 10 2 2 3 4 3" xfId="11388"/>
    <cellStyle name="Normal 10 2 2 3 4 3 2" xfId="28237"/>
    <cellStyle name="Normal 10 2 2 3 4 4" xfId="20670"/>
    <cellStyle name="Normal 10 2 2 3 5" xfId="5228"/>
    <cellStyle name="Normal 10 2 2 3 5 2" xfId="13287"/>
    <cellStyle name="Normal 10 2 2 3 5 2 2" xfId="30134"/>
    <cellStyle name="Normal 10 2 2 3 5 3" xfId="22567"/>
    <cellStyle name="Normal 10 2 2 3 6" xfId="9389"/>
    <cellStyle name="Normal 10 2 2 3 6 2" xfId="26353"/>
    <cellStyle name="Normal 10 2 2 3 7" xfId="9014"/>
    <cellStyle name="Normal 10 2 2 3 8" xfId="18785"/>
    <cellStyle name="Normal 10 2 2 4" xfId="1513"/>
    <cellStyle name="Normal 10 2 2 4 2" xfId="2512"/>
    <cellStyle name="Normal 10 2 2 4 2 2" xfId="4474"/>
    <cellStyle name="Normal 10 2 2 4 2 2 2" xfId="8257"/>
    <cellStyle name="Normal 10 2 2 4 2 2 2 2" xfId="16316"/>
    <cellStyle name="Normal 10 2 2 4 2 2 2 2 2" xfId="33163"/>
    <cellStyle name="Normal 10 2 2 4 2 2 2 3" xfId="25596"/>
    <cellStyle name="Normal 10 2 2 4 2 2 3" xfId="12533"/>
    <cellStyle name="Normal 10 2 2 4 2 2 3 2" xfId="29382"/>
    <cellStyle name="Normal 10 2 2 4 2 2 4" xfId="21815"/>
    <cellStyle name="Normal 10 2 2 4 2 3" xfId="6373"/>
    <cellStyle name="Normal 10 2 2 4 2 3 2" xfId="14432"/>
    <cellStyle name="Normal 10 2 2 4 2 3 2 2" xfId="31279"/>
    <cellStyle name="Normal 10 2 2 4 2 3 3" xfId="23712"/>
    <cellStyle name="Normal 10 2 2 4 2 4" xfId="10599"/>
    <cellStyle name="Normal 10 2 2 4 2 4 2" xfId="27498"/>
    <cellStyle name="Normal 10 2 2 4 2 5" xfId="11082"/>
    <cellStyle name="Normal 10 2 2 4 2 6" xfId="19930"/>
    <cellStyle name="Normal 10 2 2 4 3" xfId="3562"/>
    <cellStyle name="Normal 10 2 2 4 3 2" xfId="7345"/>
    <cellStyle name="Normal 10 2 2 4 3 2 2" xfId="15404"/>
    <cellStyle name="Normal 10 2 2 4 3 2 2 2" xfId="32251"/>
    <cellStyle name="Normal 10 2 2 4 3 2 3" xfId="24684"/>
    <cellStyle name="Normal 10 2 2 4 3 3" xfId="11621"/>
    <cellStyle name="Normal 10 2 2 4 3 3 2" xfId="28470"/>
    <cellStyle name="Normal 10 2 2 4 3 4" xfId="20903"/>
    <cellStyle name="Normal 10 2 2 4 4" xfId="5461"/>
    <cellStyle name="Normal 10 2 2 4 4 2" xfId="13520"/>
    <cellStyle name="Normal 10 2 2 4 4 2 2" xfId="30367"/>
    <cellStyle name="Normal 10 2 2 4 4 3" xfId="22800"/>
    <cellStyle name="Normal 10 2 2 4 5" xfId="9646"/>
    <cellStyle name="Normal 10 2 2 4 5 2" xfId="26586"/>
    <cellStyle name="Normal 10 2 2 4 6" xfId="8780"/>
    <cellStyle name="Normal 10 2 2 4 7" xfId="19018"/>
    <cellStyle name="Normal 10 2 2 5" xfId="2042"/>
    <cellStyle name="Normal 10 2 2 5 2" xfId="4023"/>
    <cellStyle name="Normal 10 2 2 5 2 2" xfId="7806"/>
    <cellStyle name="Normal 10 2 2 5 2 2 2" xfId="15865"/>
    <cellStyle name="Normal 10 2 2 5 2 2 2 2" xfId="32712"/>
    <cellStyle name="Normal 10 2 2 5 2 2 3" xfId="25145"/>
    <cellStyle name="Normal 10 2 2 5 2 3" xfId="12082"/>
    <cellStyle name="Normal 10 2 2 5 2 3 2" xfId="28931"/>
    <cellStyle name="Normal 10 2 2 5 2 4" xfId="21364"/>
    <cellStyle name="Normal 10 2 2 5 3" xfId="5922"/>
    <cellStyle name="Normal 10 2 2 5 3 2" xfId="13981"/>
    <cellStyle name="Normal 10 2 2 5 3 2 2" xfId="30828"/>
    <cellStyle name="Normal 10 2 2 5 3 3" xfId="23261"/>
    <cellStyle name="Normal 10 2 2 5 4" xfId="10140"/>
    <cellStyle name="Normal 10 2 2 5 4 2" xfId="27047"/>
    <cellStyle name="Normal 10 2 2 5 5" xfId="10080"/>
    <cellStyle name="Normal 10 2 2 5 6" xfId="19479"/>
    <cellStyle name="Normal 10 2 2 6" xfId="3081"/>
    <cellStyle name="Normal 10 2 2 6 2" xfId="6894"/>
    <cellStyle name="Normal 10 2 2 6 2 2" xfId="14953"/>
    <cellStyle name="Normal 10 2 2 6 2 2 2" xfId="31800"/>
    <cellStyle name="Normal 10 2 2 6 2 3" xfId="24233"/>
    <cellStyle name="Normal 10 2 2 6 3" xfId="11144"/>
    <cellStyle name="Normal 10 2 2 6 3 2" xfId="28019"/>
    <cellStyle name="Normal 10 2 2 6 4" xfId="20452"/>
    <cellStyle name="Normal 10 2 2 7" xfId="5010"/>
    <cellStyle name="Normal 10 2 2 7 2" xfId="13069"/>
    <cellStyle name="Normal 10 2 2 7 2 2" xfId="29916"/>
    <cellStyle name="Normal 10 2 2 7 3" xfId="22349"/>
    <cellStyle name="Normal 10 2 2 8" xfId="9029"/>
    <cellStyle name="Normal 10 2 2 8 2" xfId="26135"/>
    <cellStyle name="Normal 10 2 2 9" xfId="11083"/>
    <cellStyle name="Normal 10 2 3" xfId="920"/>
    <cellStyle name="Normal 10 2 4" xfId="1030"/>
    <cellStyle name="Normal 10 2 4 2" xfId="1291"/>
    <cellStyle name="Normal 10 2 4 2 2" xfId="1787"/>
    <cellStyle name="Normal 10 2 4 2 2 2" xfId="2786"/>
    <cellStyle name="Normal 10 2 4 2 2 2 2" xfId="4748"/>
    <cellStyle name="Normal 10 2 4 2 2 2 2 2" xfId="8531"/>
    <cellStyle name="Normal 10 2 4 2 2 2 2 2 2" xfId="16590"/>
    <cellStyle name="Normal 10 2 4 2 2 2 2 2 2 2" xfId="33437"/>
    <cellStyle name="Normal 10 2 4 2 2 2 2 2 3" xfId="25870"/>
    <cellStyle name="Normal 10 2 4 2 2 2 2 3" xfId="12807"/>
    <cellStyle name="Normal 10 2 4 2 2 2 2 3 2" xfId="29656"/>
    <cellStyle name="Normal 10 2 4 2 2 2 2 4" xfId="22089"/>
    <cellStyle name="Normal 10 2 4 2 2 2 3" xfId="6647"/>
    <cellStyle name="Normal 10 2 4 2 2 2 3 2" xfId="14706"/>
    <cellStyle name="Normal 10 2 4 2 2 2 3 2 2" xfId="31553"/>
    <cellStyle name="Normal 10 2 4 2 2 2 3 3" xfId="23986"/>
    <cellStyle name="Normal 10 2 4 2 2 2 4" xfId="10873"/>
    <cellStyle name="Normal 10 2 4 2 2 2 4 2" xfId="27772"/>
    <cellStyle name="Normal 10 2 4 2 2 2 5" xfId="9331"/>
    <cellStyle name="Normal 10 2 4 2 2 2 6" xfId="20204"/>
    <cellStyle name="Normal 10 2 4 2 2 3" xfId="3836"/>
    <cellStyle name="Normal 10 2 4 2 2 3 2" xfId="7619"/>
    <cellStyle name="Normal 10 2 4 2 2 3 2 2" xfId="15678"/>
    <cellStyle name="Normal 10 2 4 2 2 3 2 2 2" xfId="32525"/>
    <cellStyle name="Normal 10 2 4 2 2 3 2 3" xfId="24958"/>
    <cellStyle name="Normal 10 2 4 2 2 3 3" xfId="11895"/>
    <cellStyle name="Normal 10 2 4 2 2 3 3 2" xfId="28744"/>
    <cellStyle name="Normal 10 2 4 2 2 3 4" xfId="21177"/>
    <cellStyle name="Normal 10 2 4 2 2 4" xfId="5735"/>
    <cellStyle name="Normal 10 2 4 2 2 4 2" xfId="13794"/>
    <cellStyle name="Normal 10 2 4 2 2 4 2 2" xfId="30641"/>
    <cellStyle name="Normal 10 2 4 2 2 4 3" xfId="23074"/>
    <cellStyle name="Normal 10 2 4 2 2 5" xfId="9920"/>
    <cellStyle name="Normal 10 2 4 2 2 5 2" xfId="26860"/>
    <cellStyle name="Normal 10 2 4 2 2 6" xfId="9582"/>
    <cellStyle name="Normal 10 2 4 2 2 7" xfId="19292"/>
    <cellStyle name="Normal 10 2 4 2 3" xfId="2333"/>
    <cellStyle name="Normal 10 2 4 2 3 2" xfId="4297"/>
    <cellStyle name="Normal 10 2 4 2 3 2 2" xfId="8080"/>
    <cellStyle name="Normal 10 2 4 2 3 2 2 2" xfId="16139"/>
    <cellStyle name="Normal 10 2 4 2 3 2 2 2 2" xfId="32986"/>
    <cellStyle name="Normal 10 2 4 2 3 2 2 3" xfId="25419"/>
    <cellStyle name="Normal 10 2 4 2 3 2 3" xfId="12356"/>
    <cellStyle name="Normal 10 2 4 2 3 2 3 2" xfId="29205"/>
    <cellStyle name="Normal 10 2 4 2 3 2 4" xfId="21638"/>
    <cellStyle name="Normal 10 2 4 2 3 3" xfId="6196"/>
    <cellStyle name="Normal 10 2 4 2 3 3 2" xfId="14255"/>
    <cellStyle name="Normal 10 2 4 2 3 3 2 2" xfId="31102"/>
    <cellStyle name="Normal 10 2 4 2 3 3 3" xfId="23535"/>
    <cellStyle name="Normal 10 2 4 2 3 4" xfId="10421"/>
    <cellStyle name="Normal 10 2 4 2 3 4 2" xfId="27321"/>
    <cellStyle name="Normal 10 2 4 2 3 5" xfId="9181"/>
    <cellStyle name="Normal 10 2 4 2 3 6" xfId="19753"/>
    <cellStyle name="Normal 10 2 4 2 4" xfId="3385"/>
    <cellStyle name="Normal 10 2 4 2 4 2" xfId="7168"/>
    <cellStyle name="Normal 10 2 4 2 4 2 2" xfId="15227"/>
    <cellStyle name="Normal 10 2 4 2 4 2 2 2" xfId="32074"/>
    <cellStyle name="Normal 10 2 4 2 4 2 3" xfId="24507"/>
    <cellStyle name="Normal 10 2 4 2 4 3" xfId="11444"/>
    <cellStyle name="Normal 10 2 4 2 4 3 2" xfId="28293"/>
    <cellStyle name="Normal 10 2 4 2 4 4" xfId="20726"/>
    <cellStyle name="Normal 10 2 4 2 5" xfId="5284"/>
    <cellStyle name="Normal 10 2 4 2 5 2" xfId="13343"/>
    <cellStyle name="Normal 10 2 4 2 5 2 2" xfId="30190"/>
    <cellStyle name="Normal 10 2 4 2 5 3" xfId="22623"/>
    <cellStyle name="Normal 10 2 4 2 6" xfId="9445"/>
    <cellStyle name="Normal 10 2 4 2 6 2" xfId="26409"/>
    <cellStyle name="Normal 10 2 4 2 7" xfId="8778"/>
    <cellStyle name="Normal 10 2 4 2 8" xfId="18841"/>
    <cellStyle name="Normal 10 2 4 3" xfId="1569"/>
    <cellStyle name="Normal 10 2 4 3 2" xfId="2568"/>
    <cellStyle name="Normal 10 2 4 3 2 2" xfId="4530"/>
    <cellStyle name="Normal 10 2 4 3 2 2 2" xfId="8313"/>
    <cellStyle name="Normal 10 2 4 3 2 2 2 2" xfId="16372"/>
    <cellStyle name="Normal 10 2 4 3 2 2 2 2 2" xfId="33219"/>
    <cellStyle name="Normal 10 2 4 3 2 2 2 3" xfId="25652"/>
    <cellStyle name="Normal 10 2 4 3 2 2 3" xfId="12589"/>
    <cellStyle name="Normal 10 2 4 3 2 2 3 2" xfId="29438"/>
    <cellStyle name="Normal 10 2 4 3 2 2 4" xfId="21871"/>
    <cellStyle name="Normal 10 2 4 3 2 3" xfId="6429"/>
    <cellStyle name="Normal 10 2 4 3 2 3 2" xfId="14488"/>
    <cellStyle name="Normal 10 2 4 3 2 3 2 2" xfId="31335"/>
    <cellStyle name="Normal 10 2 4 3 2 3 3" xfId="23768"/>
    <cellStyle name="Normal 10 2 4 3 2 4" xfId="10655"/>
    <cellStyle name="Normal 10 2 4 3 2 4 2" xfId="27554"/>
    <cellStyle name="Normal 10 2 4 3 2 5" xfId="9008"/>
    <cellStyle name="Normal 10 2 4 3 2 6" xfId="19986"/>
    <cellStyle name="Normal 10 2 4 3 3" xfId="3618"/>
    <cellStyle name="Normal 10 2 4 3 3 2" xfId="7401"/>
    <cellStyle name="Normal 10 2 4 3 3 2 2" xfId="15460"/>
    <cellStyle name="Normal 10 2 4 3 3 2 2 2" xfId="32307"/>
    <cellStyle name="Normal 10 2 4 3 3 2 3" xfId="24740"/>
    <cellStyle name="Normal 10 2 4 3 3 3" xfId="11677"/>
    <cellStyle name="Normal 10 2 4 3 3 3 2" xfId="28526"/>
    <cellStyle name="Normal 10 2 4 3 3 4" xfId="20959"/>
    <cellStyle name="Normal 10 2 4 3 4" xfId="5517"/>
    <cellStyle name="Normal 10 2 4 3 4 2" xfId="13576"/>
    <cellStyle name="Normal 10 2 4 3 4 2 2" xfId="30423"/>
    <cellStyle name="Normal 10 2 4 3 4 3" xfId="22856"/>
    <cellStyle name="Normal 10 2 4 3 5" xfId="9702"/>
    <cellStyle name="Normal 10 2 4 3 5 2" xfId="26642"/>
    <cellStyle name="Normal 10 2 4 3 6" xfId="9078"/>
    <cellStyle name="Normal 10 2 4 3 7" xfId="19074"/>
    <cellStyle name="Normal 10 2 4 4" xfId="2115"/>
    <cellStyle name="Normal 10 2 4 4 2" xfId="4079"/>
    <cellStyle name="Normal 10 2 4 4 2 2" xfId="7862"/>
    <cellStyle name="Normal 10 2 4 4 2 2 2" xfId="15921"/>
    <cellStyle name="Normal 10 2 4 4 2 2 2 2" xfId="32768"/>
    <cellStyle name="Normal 10 2 4 4 2 2 3" xfId="25201"/>
    <cellStyle name="Normal 10 2 4 4 2 3" xfId="12138"/>
    <cellStyle name="Normal 10 2 4 4 2 3 2" xfId="28987"/>
    <cellStyle name="Normal 10 2 4 4 2 4" xfId="21420"/>
    <cellStyle name="Normal 10 2 4 4 3" xfId="5978"/>
    <cellStyle name="Normal 10 2 4 4 3 2" xfId="14037"/>
    <cellStyle name="Normal 10 2 4 4 3 2 2" xfId="30884"/>
    <cellStyle name="Normal 10 2 4 4 3 3" xfId="23317"/>
    <cellStyle name="Normal 10 2 4 4 4" xfId="10203"/>
    <cellStyle name="Normal 10 2 4 4 4 2" xfId="27103"/>
    <cellStyle name="Normal 10 2 4 4 5" xfId="8987"/>
    <cellStyle name="Normal 10 2 4 4 6" xfId="19535"/>
    <cellStyle name="Normal 10 2 4 5" xfId="3167"/>
    <cellStyle name="Normal 10 2 4 5 2" xfId="6950"/>
    <cellStyle name="Normal 10 2 4 5 2 2" xfId="15009"/>
    <cellStyle name="Normal 10 2 4 5 2 2 2" xfId="31856"/>
    <cellStyle name="Normal 10 2 4 5 2 3" xfId="24289"/>
    <cellStyle name="Normal 10 2 4 5 3" xfId="11226"/>
    <cellStyle name="Normal 10 2 4 5 3 2" xfId="28075"/>
    <cellStyle name="Normal 10 2 4 5 4" xfId="20508"/>
    <cellStyle name="Normal 10 2 4 6" xfId="5066"/>
    <cellStyle name="Normal 10 2 4 6 2" xfId="13125"/>
    <cellStyle name="Normal 10 2 4 6 2 2" xfId="29972"/>
    <cellStyle name="Normal 10 2 4 6 3" xfId="22405"/>
    <cellStyle name="Normal 10 2 4 7" xfId="9210"/>
    <cellStyle name="Normal 10 2 4 7 2" xfId="26191"/>
    <cellStyle name="Normal 10 2 4 8" xfId="8779"/>
    <cellStyle name="Normal 10 2 4 9" xfId="18623"/>
    <cellStyle name="Normal 10 2 5" xfId="1199"/>
    <cellStyle name="Normal 10 2 5 2" xfId="1695"/>
    <cellStyle name="Normal 10 2 5 2 2" xfId="2694"/>
    <cellStyle name="Normal 10 2 5 2 2 2" xfId="4656"/>
    <cellStyle name="Normal 10 2 5 2 2 2 2" xfId="8439"/>
    <cellStyle name="Normal 10 2 5 2 2 2 2 2" xfId="16498"/>
    <cellStyle name="Normal 10 2 5 2 2 2 2 2 2" xfId="33345"/>
    <cellStyle name="Normal 10 2 5 2 2 2 2 3" xfId="25778"/>
    <cellStyle name="Normal 10 2 5 2 2 2 3" xfId="12715"/>
    <cellStyle name="Normal 10 2 5 2 2 2 3 2" xfId="29564"/>
    <cellStyle name="Normal 10 2 5 2 2 2 4" xfId="21997"/>
    <cellStyle name="Normal 10 2 5 2 2 3" xfId="6555"/>
    <cellStyle name="Normal 10 2 5 2 2 3 2" xfId="14614"/>
    <cellStyle name="Normal 10 2 5 2 2 3 2 2" xfId="31461"/>
    <cellStyle name="Normal 10 2 5 2 2 3 3" xfId="23894"/>
    <cellStyle name="Normal 10 2 5 2 2 4" xfId="10781"/>
    <cellStyle name="Normal 10 2 5 2 2 4 2" xfId="27680"/>
    <cellStyle name="Normal 10 2 5 2 2 5" xfId="8777"/>
    <cellStyle name="Normal 10 2 5 2 2 6" xfId="20112"/>
    <cellStyle name="Normal 10 2 5 2 3" xfId="3744"/>
    <cellStyle name="Normal 10 2 5 2 3 2" xfId="7527"/>
    <cellStyle name="Normal 10 2 5 2 3 2 2" xfId="15586"/>
    <cellStyle name="Normal 10 2 5 2 3 2 2 2" xfId="32433"/>
    <cellStyle name="Normal 10 2 5 2 3 2 3" xfId="24866"/>
    <cellStyle name="Normal 10 2 5 2 3 3" xfId="11803"/>
    <cellStyle name="Normal 10 2 5 2 3 3 2" xfId="28652"/>
    <cellStyle name="Normal 10 2 5 2 3 4" xfId="21085"/>
    <cellStyle name="Normal 10 2 5 2 4" xfId="5643"/>
    <cellStyle name="Normal 10 2 5 2 4 2" xfId="13702"/>
    <cellStyle name="Normal 10 2 5 2 4 2 2" xfId="30549"/>
    <cellStyle name="Normal 10 2 5 2 4 3" xfId="22982"/>
    <cellStyle name="Normal 10 2 5 2 5" xfId="9828"/>
    <cellStyle name="Normal 10 2 5 2 5 2" xfId="26768"/>
    <cellStyle name="Normal 10 2 5 2 6" xfId="9079"/>
    <cellStyle name="Normal 10 2 5 2 7" xfId="19200"/>
    <cellStyle name="Normal 10 2 5 3" xfId="2241"/>
    <cellStyle name="Normal 10 2 5 3 2" xfId="4205"/>
    <cellStyle name="Normal 10 2 5 3 2 2" xfId="7988"/>
    <cellStyle name="Normal 10 2 5 3 2 2 2" xfId="16047"/>
    <cellStyle name="Normal 10 2 5 3 2 2 2 2" xfId="32894"/>
    <cellStyle name="Normal 10 2 5 3 2 2 3" xfId="25327"/>
    <cellStyle name="Normal 10 2 5 3 2 3" xfId="12264"/>
    <cellStyle name="Normal 10 2 5 3 2 3 2" xfId="29113"/>
    <cellStyle name="Normal 10 2 5 3 2 4" xfId="21546"/>
    <cellStyle name="Normal 10 2 5 3 3" xfId="6104"/>
    <cellStyle name="Normal 10 2 5 3 3 2" xfId="14163"/>
    <cellStyle name="Normal 10 2 5 3 3 2 2" xfId="31010"/>
    <cellStyle name="Normal 10 2 5 3 3 3" xfId="23443"/>
    <cellStyle name="Normal 10 2 5 3 4" xfId="10329"/>
    <cellStyle name="Normal 10 2 5 3 4 2" xfId="27229"/>
    <cellStyle name="Normal 10 2 5 3 5" xfId="11081"/>
    <cellStyle name="Normal 10 2 5 3 6" xfId="19661"/>
    <cellStyle name="Normal 10 2 5 4" xfId="3293"/>
    <cellStyle name="Normal 10 2 5 4 2" xfId="7076"/>
    <cellStyle name="Normal 10 2 5 4 2 2" xfId="15135"/>
    <cellStyle name="Normal 10 2 5 4 2 2 2" xfId="31982"/>
    <cellStyle name="Normal 10 2 5 4 2 3" xfId="24415"/>
    <cellStyle name="Normal 10 2 5 4 3" xfId="11352"/>
    <cellStyle name="Normal 10 2 5 4 3 2" xfId="28201"/>
    <cellStyle name="Normal 10 2 5 4 4" xfId="20634"/>
    <cellStyle name="Normal 10 2 5 5" xfId="5192"/>
    <cellStyle name="Normal 10 2 5 5 2" xfId="13251"/>
    <cellStyle name="Normal 10 2 5 5 2 2" xfId="30098"/>
    <cellStyle name="Normal 10 2 5 5 3" xfId="22531"/>
    <cellStyle name="Normal 10 2 5 6" xfId="9353"/>
    <cellStyle name="Normal 10 2 5 6 2" xfId="26317"/>
    <cellStyle name="Normal 10 2 5 7" xfId="8944"/>
    <cellStyle name="Normal 10 2 5 8" xfId="18749"/>
    <cellStyle name="Normal 10 2 6" xfId="1477"/>
    <cellStyle name="Normal 10 2 6 2" xfId="2476"/>
    <cellStyle name="Normal 10 2 6 2 2" xfId="4438"/>
    <cellStyle name="Normal 10 2 6 2 2 2" xfId="8221"/>
    <cellStyle name="Normal 10 2 6 2 2 2 2" xfId="16280"/>
    <cellStyle name="Normal 10 2 6 2 2 2 2 2" xfId="33127"/>
    <cellStyle name="Normal 10 2 6 2 2 2 3" xfId="25560"/>
    <cellStyle name="Normal 10 2 6 2 2 3" xfId="12497"/>
    <cellStyle name="Normal 10 2 6 2 2 3 2" xfId="29346"/>
    <cellStyle name="Normal 10 2 6 2 2 4" xfId="21779"/>
    <cellStyle name="Normal 10 2 6 2 3" xfId="6337"/>
    <cellStyle name="Normal 10 2 6 2 3 2" xfId="14396"/>
    <cellStyle name="Normal 10 2 6 2 3 2 2" xfId="31243"/>
    <cellStyle name="Normal 10 2 6 2 3 3" xfId="23676"/>
    <cellStyle name="Normal 10 2 6 2 4" xfId="10563"/>
    <cellStyle name="Normal 10 2 6 2 4 2" xfId="27462"/>
    <cellStyle name="Normal 10 2 6 2 5" xfId="10064"/>
    <cellStyle name="Normal 10 2 6 2 6" xfId="19894"/>
    <cellStyle name="Normal 10 2 6 3" xfId="3526"/>
    <cellStyle name="Normal 10 2 6 3 2" xfId="7309"/>
    <cellStyle name="Normal 10 2 6 3 2 2" xfId="15368"/>
    <cellStyle name="Normal 10 2 6 3 2 2 2" xfId="32215"/>
    <cellStyle name="Normal 10 2 6 3 2 3" xfId="24648"/>
    <cellStyle name="Normal 10 2 6 3 3" xfId="11585"/>
    <cellStyle name="Normal 10 2 6 3 3 2" xfId="28434"/>
    <cellStyle name="Normal 10 2 6 3 4" xfId="20867"/>
    <cellStyle name="Normal 10 2 6 4" xfId="5425"/>
    <cellStyle name="Normal 10 2 6 4 2" xfId="13484"/>
    <cellStyle name="Normal 10 2 6 4 2 2" xfId="30331"/>
    <cellStyle name="Normal 10 2 6 4 3" xfId="22764"/>
    <cellStyle name="Normal 10 2 6 5" xfId="9610"/>
    <cellStyle name="Normal 10 2 6 5 2" xfId="26550"/>
    <cellStyle name="Normal 10 2 6 6" xfId="10175"/>
    <cellStyle name="Normal 10 2 6 7" xfId="18982"/>
    <cellStyle name="Normal 10 2 7" xfId="2001"/>
    <cellStyle name="Normal 10 2 7 2" xfId="3987"/>
    <cellStyle name="Normal 10 2 7 2 2" xfId="7770"/>
    <cellStyle name="Normal 10 2 7 2 2 2" xfId="15829"/>
    <cellStyle name="Normal 10 2 7 2 2 2 2" xfId="32676"/>
    <cellStyle name="Normal 10 2 7 2 2 3" xfId="25109"/>
    <cellStyle name="Normal 10 2 7 2 3" xfId="12046"/>
    <cellStyle name="Normal 10 2 7 2 3 2" xfId="28895"/>
    <cellStyle name="Normal 10 2 7 2 4" xfId="21328"/>
    <cellStyle name="Normal 10 2 7 3" xfId="5886"/>
    <cellStyle name="Normal 10 2 7 3 2" xfId="13945"/>
    <cellStyle name="Normal 10 2 7 3 2 2" xfId="30792"/>
    <cellStyle name="Normal 10 2 7 3 3" xfId="23225"/>
    <cellStyle name="Normal 10 2 7 4" xfId="10100"/>
    <cellStyle name="Normal 10 2 7 4 2" xfId="27011"/>
    <cellStyle name="Normal 10 2 7 5" xfId="8776"/>
    <cellStyle name="Normal 10 2 7 6" xfId="19443"/>
    <cellStyle name="Normal 10 2 8" xfId="3045"/>
    <cellStyle name="Normal 10 2 8 2" xfId="6858"/>
    <cellStyle name="Normal 10 2 8 2 2" xfId="14917"/>
    <cellStyle name="Normal 10 2 8 2 2 2" xfId="31764"/>
    <cellStyle name="Normal 10 2 8 2 3" xfId="24197"/>
    <cellStyle name="Normal 10 2 8 3" xfId="11108"/>
    <cellStyle name="Normal 10 2 8 3 2" xfId="27983"/>
    <cellStyle name="Normal 10 2 8 4" xfId="20416"/>
    <cellStyle name="Normal 10 2 9" xfId="4974"/>
    <cellStyle name="Normal 10 2 9 2" xfId="13033"/>
    <cellStyle name="Normal 10 2 9 2 2" xfId="29880"/>
    <cellStyle name="Normal 10 2 9 3" xfId="22313"/>
    <cellStyle name="Normal 10 2_Energía" xfId="8775"/>
    <cellStyle name="Normal 10 3" xfId="684"/>
    <cellStyle name="Normal 10 3 10" xfId="18552"/>
    <cellStyle name="Normal 10 3 11" xfId="34034"/>
    <cellStyle name="Normal 10 3 2" xfId="1052"/>
    <cellStyle name="Normal 10 3 2 2" xfId="1313"/>
    <cellStyle name="Normal 10 3 2 2 2" xfId="1809"/>
    <cellStyle name="Normal 10 3 2 2 2 2" xfId="2808"/>
    <cellStyle name="Normal 10 3 2 2 2 2 2" xfId="4770"/>
    <cellStyle name="Normal 10 3 2 2 2 2 2 2" xfId="8553"/>
    <cellStyle name="Normal 10 3 2 2 2 2 2 2 2" xfId="16612"/>
    <cellStyle name="Normal 10 3 2 2 2 2 2 2 2 2" xfId="33459"/>
    <cellStyle name="Normal 10 3 2 2 2 2 2 2 3" xfId="25892"/>
    <cellStyle name="Normal 10 3 2 2 2 2 2 3" xfId="12829"/>
    <cellStyle name="Normal 10 3 2 2 2 2 2 3 2" xfId="29678"/>
    <cellStyle name="Normal 10 3 2 2 2 2 2 4" xfId="22111"/>
    <cellStyle name="Normal 10 3 2 2 2 2 3" xfId="6669"/>
    <cellStyle name="Normal 10 3 2 2 2 2 3 2" xfId="14728"/>
    <cellStyle name="Normal 10 3 2 2 2 2 3 2 2" xfId="31575"/>
    <cellStyle name="Normal 10 3 2 2 2 2 3 3" xfId="24008"/>
    <cellStyle name="Normal 10 3 2 2 2 2 4" xfId="10895"/>
    <cellStyle name="Normal 10 3 2 2 2 2 4 2" xfId="27794"/>
    <cellStyle name="Normal 10 3 2 2 2 2 5" xfId="9010"/>
    <cellStyle name="Normal 10 3 2 2 2 2 6" xfId="20226"/>
    <cellStyle name="Normal 10 3 2 2 2 3" xfId="3858"/>
    <cellStyle name="Normal 10 3 2 2 2 3 2" xfId="7641"/>
    <cellStyle name="Normal 10 3 2 2 2 3 2 2" xfId="15700"/>
    <cellStyle name="Normal 10 3 2 2 2 3 2 2 2" xfId="32547"/>
    <cellStyle name="Normal 10 3 2 2 2 3 2 3" xfId="24980"/>
    <cellStyle name="Normal 10 3 2 2 2 3 3" xfId="11917"/>
    <cellStyle name="Normal 10 3 2 2 2 3 3 2" xfId="28766"/>
    <cellStyle name="Normal 10 3 2 2 2 3 4" xfId="21199"/>
    <cellStyle name="Normal 10 3 2 2 2 4" xfId="5757"/>
    <cellStyle name="Normal 10 3 2 2 2 4 2" xfId="13816"/>
    <cellStyle name="Normal 10 3 2 2 2 4 2 2" xfId="30663"/>
    <cellStyle name="Normal 10 3 2 2 2 4 3" xfId="23096"/>
    <cellStyle name="Normal 10 3 2 2 2 5" xfId="9942"/>
    <cellStyle name="Normal 10 3 2 2 2 5 2" xfId="26882"/>
    <cellStyle name="Normal 10 3 2 2 2 6" xfId="9076"/>
    <cellStyle name="Normal 10 3 2 2 2 7" xfId="19314"/>
    <cellStyle name="Normal 10 3 2 2 3" xfId="2355"/>
    <cellStyle name="Normal 10 3 2 2 3 2" xfId="4319"/>
    <cellStyle name="Normal 10 3 2 2 3 2 2" xfId="8102"/>
    <cellStyle name="Normal 10 3 2 2 3 2 2 2" xfId="16161"/>
    <cellStyle name="Normal 10 3 2 2 3 2 2 2 2" xfId="33008"/>
    <cellStyle name="Normal 10 3 2 2 3 2 2 3" xfId="25441"/>
    <cellStyle name="Normal 10 3 2 2 3 2 3" xfId="12378"/>
    <cellStyle name="Normal 10 3 2 2 3 2 3 2" xfId="29227"/>
    <cellStyle name="Normal 10 3 2 2 3 2 4" xfId="21660"/>
    <cellStyle name="Normal 10 3 2 2 3 3" xfId="6218"/>
    <cellStyle name="Normal 10 3 2 2 3 3 2" xfId="14277"/>
    <cellStyle name="Normal 10 3 2 2 3 3 2 2" xfId="31124"/>
    <cellStyle name="Normal 10 3 2 2 3 3 3" xfId="23557"/>
    <cellStyle name="Normal 10 3 2 2 3 4" xfId="10443"/>
    <cellStyle name="Normal 10 3 2 2 3 4 2" xfId="27343"/>
    <cellStyle name="Normal 10 3 2 2 3 5" xfId="8986"/>
    <cellStyle name="Normal 10 3 2 2 3 6" xfId="19775"/>
    <cellStyle name="Normal 10 3 2 2 4" xfId="3407"/>
    <cellStyle name="Normal 10 3 2 2 4 2" xfId="7190"/>
    <cellStyle name="Normal 10 3 2 2 4 2 2" xfId="15249"/>
    <cellStyle name="Normal 10 3 2 2 4 2 2 2" xfId="32096"/>
    <cellStyle name="Normal 10 3 2 2 4 2 3" xfId="24529"/>
    <cellStyle name="Normal 10 3 2 2 4 3" xfId="11466"/>
    <cellStyle name="Normal 10 3 2 2 4 3 2" xfId="28315"/>
    <cellStyle name="Normal 10 3 2 2 4 4" xfId="20748"/>
    <cellStyle name="Normal 10 3 2 2 5" xfId="5306"/>
    <cellStyle name="Normal 10 3 2 2 5 2" xfId="13365"/>
    <cellStyle name="Normal 10 3 2 2 5 2 2" xfId="30212"/>
    <cellStyle name="Normal 10 3 2 2 5 3" xfId="22645"/>
    <cellStyle name="Normal 10 3 2 2 6" xfId="9467"/>
    <cellStyle name="Normal 10 3 2 2 6 2" xfId="26431"/>
    <cellStyle name="Normal 10 3 2 2 7" xfId="9180"/>
    <cellStyle name="Normal 10 3 2 2 8" xfId="18863"/>
    <cellStyle name="Normal 10 3 2 3" xfId="1591"/>
    <cellStyle name="Normal 10 3 2 3 2" xfId="2590"/>
    <cellStyle name="Normal 10 3 2 3 2 2" xfId="4552"/>
    <cellStyle name="Normal 10 3 2 3 2 2 2" xfId="8335"/>
    <cellStyle name="Normal 10 3 2 3 2 2 2 2" xfId="16394"/>
    <cellStyle name="Normal 10 3 2 3 2 2 2 2 2" xfId="33241"/>
    <cellStyle name="Normal 10 3 2 3 2 2 2 3" xfId="25674"/>
    <cellStyle name="Normal 10 3 2 3 2 2 3" xfId="12611"/>
    <cellStyle name="Normal 10 3 2 3 2 2 3 2" xfId="29460"/>
    <cellStyle name="Normal 10 3 2 3 2 2 4" xfId="21893"/>
    <cellStyle name="Normal 10 3 2 3 2 3" xfId="6451"/>
    <cellStyle name="Normal 10 3 2 3 2 3 2" xfId="14510"/>
    <cellStyle name="Normal 10 3 2 3 2 3 2 2" xfId="31357"/>
    <cellStyle name="Normal 10 3 2 3 2 3 3" xfId="23790"/>
    <cellStyle name="Normal 10 3 2 3 2 4" xfId="10677"/>
    <cellStyle name="Normal 10 3 2 3 2 4 2" xfId="27576"/>
    <cellStyle name="Normal 10 3 2 3 2 5" xfId="9077"/>
    <cellStyle name="Normal 10 3 2 3 2 6" xfId="20008"/>
    <cellStyle name="Normal 10 3 2 3 3" xfId="3640"/>
    <cellStyle name="Normal 10 3 2 3 3 2" xfId="7423"/>
    <cellStyle name="Normal 10 3 2 3 3 2 2" xfId="15482"/>
    <cellStyle name="Normal 10 3 2 3 3 2 2 2" xfId="32329"/>
    <cellStyle name="Normal 10 3 2 3 3 2 3" xfId="24762"/>
    <cellStyle name="Normal 10 3 2 3 3 3" xfId="11699"/>
    <cellStyle name="Normal 10 3 2 3 3 3 2" xfId="28548"/>
    <cellStyle name="Normal 10 3 2 3 3 4" xfId="20981"/>
    <cellStyle name="Normal 10 3 2 3 4" xfId="5539"/>
    <cellStyle name="Normal 10 3 2 3 4 2" xfId="13598"/>
    <cellStyle name="Normal 10 3 2 3 4 2 2" xfId="30445"/>
    <cellStyle name="Normal 10 3 2 3 4 3" xfId="22878"/>
    <cellStyle name="Normal 10 3 2 3 5" xfId="9724"/>
    <cellStyle name="Normal 10 3 2 3 5 2" xfId="26664"/>
    <cellStyle name="Normal 10 3 2 3 6" xfId="8943"/>
    <cellStyle name="Normal 10 3 2 3 7" xfId="19096"/>
    <cellStyle name="Normal 10 3 2 4" xfId="2137"/>
    <cellStyle name="Normal 10 3 2 4 2" xfId="4101"/>
    <cellStyle name="Normal 10 3 2 4 2 2" xfId="7884"/>
    <cellStyle name="Normal 10 3 2 4 2 2 2" xfId="15943"/>
    <cellStyle name="Normal 10 3 2 4 2 2 2 2" xfId="32790"/>
    <cellStyle name="Normal 10 3 2 4 2 2 3" xfId="25223"/>
    <cellStyle name="Normal 10 3 2 4 2 3" xfId="12160"/>
    <cellStyle name="Normal 10 3 2 4 2 3 2" xfId="29009"/>
    <cellStyle name="Normal 10 3 2 4 2 4" xfId="21442"/>
    <cellStyle name="Normal 10 3 2 4 3" xfId="6000"/>
    <cellStyle name="Normal 10 3 2 4 3 2" xfId="14059"/>
    <cellStyle name="Normal 10 3 2 4 3 2 2" xfId="30906"/>
    <cellStyle name="Normal 10 3 2 4 3 3" xfId="23339"/>
    <cellStyle name="Normal 10 3 2 4 4" xfId="10225"/>
    <cellStyle name="Normal 10 3 2 4 4 2" xfId="27125"/>
    <cellStyle name="Normal 10 3 2 4 5" xfId="8774"/>
    <cellStyle name="Normal 10 3 2 4 6" xfId="19557"/>
    <cellStyle name="Normal 10 3 2 5" xfId="3189"/>
    <cellStyle name="Normal 10 3 2 5 2" xfId="6972"/>
    <cellStyle name="Normal 10 3 2 5 2 2" xfId="15031"/>
    <cellStyle name="Normal 10 3 2 5 2 2 2" xfId="31878"/>
    <cellStyle name="Normal 10 3 2 5 2 3" xfId="24311"/>
    <cellStyle name="Normal 10 3 2 5 3" xfId="11248"/>
    <cellStyle name="Normal 10 3 2 5 3 2" xfId="28097"/>
    <cellStyle name="Normal 10 3 2 5 4" xfId="20530"/>
    <cellStyle name="Normal 10 3 2 6" xfId="5088"/>
    <cellStyle name="Normal 10 3 2 6 2" xfId="13147"/>
    <cellStyle name="Normal 10 3 2 6 2 2" xfId="29994"/>
    <cellStyle name="Normal 10 3 2 6 3" xfId="22427"/>
    <cellStyle name="Normal 10 3 2 7" xfId="9232"/>
    <cellStyle name="Normal 10 3 2 7 2" xfId="26213"/>
    <cellStyle name="Normal 10 3 2 8" xfId="9330"/>
    <cellStyle name="Normal 10 3 2 9" xfId="18645"/>
    <cellStyle name="Normal 10 3 3" xfId="1221"/>
    <cellStyle name="Normal 10 3 3 2" xfId="1717"/>
    <cellStyle name="Normal 10 3 3 2 2" xfId="2716"/>
    <cellStyle name="Normal 10 3 3 2 2 2" xfId="4678"/>
    <cellStyle name="Normal 10 3 3 2 2 2 2" xfId="8461"/>
    <cellStyle name="Normal 10 3 3 2 2 2 2 2" xfId="16520"/>
    <cellStyle name="Normal 10 3 3 2 2 2 2 2 2" xfId="33367"/>
    <cellStyle name="Normal 10 3 3 2 2 2 2 3" xfId="25800"/>
    <cellStyle name="Normal 10 3 3 2 2 2 3" xfId="12737"/>
    <cellStyle name="Normal 10 3 3 2 2 2 3 2" xfId="29586"/>
    <cellStyle name="Normal 10 3 3 2 2 2 4" xfId="22019"/>
    <cellStyle name="Normal 10 3 3 2 2 3" xfId="6577"/>
    <cellStyle name="Normal 10 3 3 2 2 3 2" xfId="14636"/>
    <cellStyle name="Normal 10 3 3 2 2 3 2 2" xfId="31483"/>
    <cellStyle name="Normal 10 3 3 2 2 3 3" xfId="23916"/>
    <cellStyle name="Normal 10 3 3 2 2 4" xfId="10803"/>
    <cellStyle name="Normal 10 3 3 2 2 4 2" xfId="27702"/>
    <cellStyle name="Normal 10 3 3 2 2 5" xfId="10063"/>
    <cellStyle name="Normal 10 3 3 2 2 6" xfId="20134"/>
    <cellStyle name="Normal 10 3 3 2 3" xfId="3766"/>
    <cellStyle name="Normal 10 3 3 2 3 2" xfId="7549"/>
    <cellStyle name="Normal 10 3 3 2 3 2 2" xfId="15608"/>
    <cellStyle name="Normal 10 3 3 2 3 2 2 2" xfId="32455"/>
    <cellStyle name="Normal 10 3 3 2 3 2 3" xfId="24888"/>
    <cellStyle name="Normal 10 3 3 2 3 3" xfId="11825"/>
    <cellStyle name="Normal 10 3 3 2 3 3 2" xfId="28674"/>
    <cellStyle name="Normal 10 3 3 2 3 4" xfId="21107"/>
    <cellStyle name="Normal 10 3 3 2 4" xfId="5665"/>
    <cellStyle name="Normal 10 3 3 2 4 2" xfId="13724"/>
    <cellStyle name="Normal 10 3 3 2 4 2 2" xfId="30571"/>
    <cellStyle name="Normal 10 3 3 2 4 3" xfId="23004"/>
    <cellStyle name="Normal 10 3 3 2 5" xfId="9850"/>
    <cellStyle name="Normal 10 3 3 2 5 2" xfId="26790"/>
    <cellStyle name="Normal 10 3 3 2 6" xfId="10081"/>
    <cellStyle name="Normal 10 3 3 2 7" xfId="19222"/>
    <cellStyle name="Normal 10 3 3 3" xfId="2263"/>
    <cellStyle name="Normal 10 3 3 3 2" xfId="4227"/>
    <cellStyle name="Normal 10 3 3 3 2 2" xfId="8010"/>
    <cellStyle name="Normal 10 3 3 3 2 2 2" xfId="16069"/>
    <cellStyle name="Normal 10 3 3 3 2 2 2 2" xfId="32916"/>
    <cellStyle name="Normal 10 3 3 3 2 2 3" xfId="25349"/>
    <cellStyle name="Normal 10 3 3 3 2 3" xfId="12286"/>
    <cellStyle name="Normal 10 3 3 3 2 3 2" xfId="29135"/>
    <cellStyle name="Normal 10 3 3 3 2 4" xfId="21568"/>
    <cellStyle name="Normal 10 3 3 3 3" xfId="6126"/>
    <cellStyle name="Normal 10 3 3 3 3 2" xfId="14185"/>
    <cellStyle name="Normal 10 3 3 3 3 2 2" xfId="31032"/>
    <cellStyle name="Normal 10 3 3 3 3 3" xfId="23465"/>
    <cellStyle name="Normal 10 3 3 3 4" xfId="10351"/>
    <cellStyle name="Normal 10 3 3 3 4 2" xfId="27251"/>
    <cellStyle name="Normal 10 3 3 3 5" xfId="8773"/>
    <cellStyle name="Normal 10 3 3 3 6" xfId="19683"/>
    <cellStyle name="Normal 10 3 3 4" xfId="3315"/>
    <cellStyle name="Normal 10 3 3 4 2" xfId="7098"/>
    <cellStyle name="Normal 10 3 3 4 2 2" xfId="15157"/>
    <cellStyle name="Normal 10 3 3 4 2 2 2" xfId="32004"/>
    <cellStyle name="Normal 10 3 3 4 2 3" xfId="24437"/>
    <cellStyle name="Normal 10 3 3 4 3" xfId="11374"/>
    <cellStyle name="Normal 10 3 3 4 3 2" xfId="28223"/>
    <cellStyle name="Normal 10 3 3 4 4" xfId="20656"/>
    <cellStyle name="Normal 10 3 3 5" xfId="5214"/>
    <cellStyle name="Normal 10 3 3 5 2" xfId="13273"/>
    <cellStyle name="Normal 10 3 3 5 2 2" xfId="30120"/>
    <cellStyle name="Normal 10 3 3 5 3" xfId="22553"/>
    <cellStyle name="Normal 10 3 3 6" xfId="9375"/>
    <cellStyle name="Normal 10 3 3 6 2" xfId="26339"/>
    <cellStyle name="Normal 10 3 3 7" xfId="11080"/>
    <cellStyle name="Normal 10 3 3 8" xfId="18771"/>
    <cellStyle name="Normal 10 3 4" xfId="1499"/>
    <cellStyle name="Normal 10 3 4 2" xfId="2498"/>
    <cellStyle name="Normal 10 3 4 2 2" xfId="4460"/>
    <cellStyle name="Normal 10 3 4 2 2 2" xfId="8243"/>
    <cellStyle name="Normal 10 3 4 2 2 2 2" xfId="16302"/>
    <cellStyle name="Normal 10 3 4 2 2 2 2 2" xfId="33149"/>
    <cellStyle name="Normal 10 3 4 2 2 2 3" xfId="25582"/>
    <cellStyle name="Normal 10 3 4 2 2 3" xfId="12519"/>
    <cellStyle name="Normal 10 3 4 2 2 3 2" xfId="29368"/>
    <cellStyle name="Normal 10 3 4 2 2 4" xfId="21801"/>
    <cellStyle name="Normal 10 3 4 2 3" xfId="6359"/>
    <cellStyle name="Normal 10 3 4 2 3 2" xfId="14418"/>
    <cellStyle name="Normal 10 3 4 2 3 2 2" xfId="31265"/>
    <cellStyle name="Normal 10 3 4 2 3 3" xfId="23698"/>
    <cellStyle name="Normal 10 3 4 2 4" xfId="10585"/>
    <cellStyle name="Normal 10 3 4 2 4 2" xfId="27484"/>
    <cellStyle name="Normal 10 3 4 2 5" xfId="9580"/>
    <cellStyle name="Normal 10 3 4 2 6" xfId="19916"/>
    <cellStyle name="Normal 10 3 4 3" xfId="3548"/>
    <cellStyle name="Normal 10 3 4 3 2" xfId="7331"/>
    <cellStyle name="Normal 10 3 4 3 2 2" xfId="15390"/>
    <cellStyle name="Normal 10 3 4 3 2 2 2" xfId="32237"/>
    <cellStyle name="Normal 10 3 4 3 2 3" xfId="24670"/>
    <cellStyle name="Normal 10 3 4 3 3" xfId="11607"/>
    <cellStyle name="Normal 10 3 4 3 3 2" xfId="28456"/>
    <cellStyle name="Normal 10 3 4 3 4" xfId="20889"/>
    <cellStyle name="Normal 10 3 4 4" xfId="5447"/>
    <cellStyle name="Normal 10 3 4 4 2" xfId="13506"/>
    <cellStyle name="Normal 10 3 4 4 2 2" xfId="30353"/>
    <cellStyle name="Normal 10 3 4 4 3" xfId="22786"/>
    <cellStyle name="Normal 10 3 4 5" xfId="9632"/>
    <cellStyle name="Normal 10 3 4 5 2" xfId="26572"/>
    <cellStyle name="Normal 10 3 4 6" xfId="8772"/>
    <cellStyle name="Normal 10 3 4 7" xfId="19004"/>
    <cellStyle name="Normal 10 3 5" xfId="2026"/>
    <cellStyle name="Normal 10 3 5 2" xfId="4009"/>
    <cellStyle name="Normal 10 3 5 2 2" xfId="7792"/>
    <cellStyle name="Normal 10 3 5 2 2 2" xfId="15851"/>
    <cellStyle name="Normal 10 3 5 2 2 2 2" xfId="32698"/>
    <cellStyle name="Normal 10 3 5 2 2 3" xfId="25131"/>
    <cellStyle name="Normal 10 3 5 2 3" xfId="12068"/>
    <cellStyle name="Normal 10 3 5 2 3 2" xfId="28917"/>
    <cellStyle name="Normal 10 3 5 2 4" xfId="21350"/>
    <cellStyle name="Normal 10 3 5 3" xfId="5908"/>
    <cellStyle name="Normal 10 3 5 3 2" xfId="13967"/>
    <cellStyle name="Normal 10 3 5 3 2 2" xfId="30814"/>
    <cellStyle name="Normal 10 3 5 3 3" xfId="23247"/>
    <cellStyle name="Normal 10 3 5 4" xfId="10125"/>
    <cellStyle name="Normal 10 3 5 4 2" xfId="27033"/>
    <cellStyle name="Normal 10 3 5 5" xfId="9329"/>
    <cellStyle name="Normal 10 3 5 6" xfId="19465"/>
    <cellStyle name="Normal 10 3 6" xfId="3067"/>
    <cellStyle name="Normal 10 3 6 2" xfId="6880"/>
    <cellStyle name="Normal 10 3 6 2 2" xfId="14939"/>
    <cellStyle name="Normal 10 3 6 2 2 2" xfId="31786"/>
    <cellStyle name="Normal 10 3 6 2 3" xfId="24219"/>
    <cellStyle name="Normal 10 3 6 3" xfId="11130"/>
    <cellStyle name="Normal 10 3 6 3 2" xfId="28005"/>
    <cellStyle name="Normal 10 3 6 4" xfId="20438"/>
    <cellStyle name="Normal 10 3 7" xfId="4996"/>
    <cellStyle name="Normal 10 3 7 2" xfId="13055"/>
    <cellStyle name="Normal 10 3 7 2 2" xfId="29902"/>
    <cellStyle name="Normal 10 3 7 3" xfId="22335"/>
    <cellStyle name="Normal 10 3 8" xfId="8999"/>
    <cellStyle name="Normal 10 3 8 2" xfId="26121"/>
    <cellStyle name="Normal 10 3 9" xfId="9581"/>
    <cellStyle name="Normal 10 4" xfId="847"/>
    <cellStyle name="Normal 10 4 10" xfId="18596"/>
    <cellStyle name="Normal 10 4 11" xfId="34035"/>
    <cellStyle name="Normal 10 4 2" xfId="1096"/>
    <cellStyle name="Normal 10 4 2 2" xfId="1357"/>
    <cellStyle name="Normal 10 4 2 2 2" xfId="1853"/>
    <cellStyle name="Normal 10 4 2 2 2 2" xfId="2852"/>
    <cellStyle name="Normal 10 4 2 2 2 2 2" xfId="4814"/>
    <cellStyle name="Normal 10 4 2 2 2 2 2 2" xfId="8597"/>
    <cellStyle name="Normal 10 4 2 2 2 2 2 2 2" xfId="16656"/>
    <cellStyle name="Normal 10 4 2 2 2 2 2 2 2 2" xfId="33503"/>
    <cellStyle name="Normal 10 4 2 2 2 2 2 2 3" xfId="25936"/>
    <cellStyle name="Normal 10 4 2 2 2 2 2 3" xfId="12873"/>
    <cellStyle name="Normal 10 4 2 2 2 2 2 3 2" xfId="29722"/>
    <cellStyle name="Normal 10 4 2 2 2 2 2 4" xfId="22155"/>
    <cellStyle name="Normal 10 4 2 2 2 2 3" xfId="6713"/>
    <cellStyle name="Normal 10 4 2 2 2 2 3 2" xfId="14772"/>
    <cellStyle name="Normal 10 4 2 2 2 2 3 2 2" xfId="31619"/>
    <cellStyle name="Normal 10 4 2 2 2 2 3 3" xfId="24052"/>
    <cellStyle name="Normal 10 4 2 2 2 2 4" xfId="10939"/>
    <cellStyle name="Normal 10 4 2 2 2 2 4 2" xfId="27838"/>
    <cellStyle name="Normal 10 4 2 2 2 2 5" xfId="8942"/>
    <cellStyle name="Normal 10 4 2 2 2 2 6" xfId="20270"/>
    <cellStyle name="Normal 10 4 2 2 2 3" xfId="3902"/>
    <cellStyle name="Normal 10 4 2 2 2 3 2" xfId="7685"/>
    <cellStyle name="Normal 10 4 2 2 2 3 2 2" xfId="15744"/>
    <cellStyle name="Normal 10 4 2 2 2 3 2 2 2" xfId="32591"/>
    <cellStyle name="Normal 10 4 2 2 2 3 2 3" xfId="25024"/>
    <cellStyle name="Normal 10 4 2 2 2 3 3" xfId="11961"/>
    <cellStyle name="Normal 10 4 2 2 2 3 3 2" xfId="28810"/>
    <cellStyle name="Normal 10 4 2 2 2 3 4" xfId="21243"/>
    <cellStyle name="Normal 10 4 2 2 2 4" xfId="5801"/>
    <cellStyle name="Normal 10 4 2 2 2 4 2" xfId="13860"/>
    <cellStyle name="Normal 10 4 2 2 2 4 2 2" xfId="30707"/>
    <cellStyle name="Normal 10 4 2 2 2 4 3" xfId="23140"/>
    <cellStyle name="Normal 10 4 2 2 2 5" xfId="9986"/>
    <cellStyle name="Normal 10 4 2 2 2 5 2" xfId="26926"/>
    <cellStyle name="Normal 10 4 2 2 2 6" xfId="8985"/>
    <cellStyle name="Normal 10 4 2 2 2 7" xfId="19358"/>
    <cellStyle name="Normal 10 4 2 2 3" xfId="2399"/>
    <cellStyle name="Normal 10 4 2 2 3 2" xfId="4363"/>
    <cellStyle name="Normal 10 4 2 2 3 2 2" xfId="8146"/>
    <cellStyle name="Normal 10 4 2 2 3 2 2 2" xfId="16205"/>
    <cellStyle name="Normal 10 4 2 2 3 2 2 2 2" xfId="33052"/>
    <cellStyle name="Normal 10 4 2 2 3 2 2 3" xfId="25485"/>
    <cellStyle name="Normal 10 4 2 2 3 2 3" xfId="12422"/>
    <cellStyle name="Normal 10 4 2 2 3 2 3 2" xfId="29271"/>
    <cellStyle name="Normal 10 4 2 2 3 2 4" xfId="21704"/>
    <cellStyle name="Normal 10 4 2 2 3 3" xfId="6262"/>
    <cellStyle name="Normal 10 4 2 2 3 3 2" xfId="14321"/>
    <cellStyle name="Normal 10 4 2 2 3 3 2 2" xfId="31168"/>
    <cellStyle name="Normal 10 4 2 2 3 3 3" xfId="23601"/>
    <cellStyle name="Normal 10 4 2 2 3 4" xfId="10487"/>
    <cellStyle name="Normal 10 4 2 2 3 4 2" xfId="27387"/>
    <cellStyle name="Normal 10 4 2 2 3 5" xfId="9075"/>
    <cellStyle name="Normal 10 4 2 2 3 6" xfId="19819"/>
    <cellStyle name="Normal 10 4 2 2 4" xfId="3451"/>
    <cellStyle name="Normal 10 4 2 2 4 2" xfId="7234"/>
    <cellStyle name="Normal 10 4 2 2 4 2 2" xfId="15293"/>
    <cellStyle name="Normal 10 4 2 2 4 2 2 2" xfId="32140"/>
    <cellStyle name="Normal 10 4 2 2 4 2 3" xfId="24573"/>
    <cellStyle name="Normal 10 4 2 2 4 3" xfId="11510"/>
    <cellStyle name="Normal 10 4 2 2 4 3 2" xfId="28359"/>
    <cellStyle name="Normal 10 4 2 2 4 4" xfId="20792"/>
    <cellStyle name="Normal 10 4 2 2 5" xfId="5350"/>
    <cellStyle name="Normal 10 4 2 2 5 2" xfId="13409"/>
    <cellStyle name="Normal 10 4 2 2 5 2 2" xfId="30256"/>
    <cellStyle name="Normal 10 4 2 2 5 3" xfId="22689"/>
    <cellStyle name="Normal 10 4 2 2 6" xfId="9511"/>
    <cellStyle name="Normal 10 4 2 2 6 2" xfId="26475"/>
    <cellStyle name="Normal 10 4 2 2 7" xfId="9026"/>
    <cellStyle name="Normal 10 4 2 2 8" xfId="18907"/>
    <cellStyle name="Normal 10 4 2 3" xfId="1635"/>
    <cellStyle name="Normal 10 4 2 3 2" xfId="2634"/>
    <cellStyle name="Normal 10 4 2 3 2 2" xfId="4596"/>
    <cellStyle name="Normal 10 4 2 3 2 2 2" xfId="8379"/>
    <cellStyle name="Normal 10 4 2 3 2 2 2 2" xfId="16438"/>
    <cellStyle name="Normal 10 4 2 3 2 2 2 2 2" xfId="33285"/>
    <cellStyle name="Normal 10 4 2 3 2 2 2 3" xfId="25718"/>
    <cellStyle name="Normal 10 4 2 3 2 2 3" xfId="12655"/>
    <cellStyle name="Normal 10 4 2 3 2 2 3 2" xfId="29504"/>
    <cellStyle name="Normal 10 4 2 3 2 2 4" xfId="21937"/>
    <cellStyle name="Normal 10 4 2 3 2 3" xfId="6495"/>
    <cellStyle name="Normal 10 4 2 3 2 3 2" xfId="14554"/>
    <cellStyle name="Normal 10 4 2 3 2 3 2 2" xfId="31401"/>
    <cellStyle name="Normal 10 4 2 3 2 3 3" xfId="23834"/>
    <cellStyle name="Normal 10 4 2 3 2 4" xfId="10721"/>
    <cellStyle name="Normal 10 4 2 3 2 4 2" xfId="27620"/>
    <cellStyle name="Normal 10 4 2 3 2 5" xfId="11079"/>
    <cellStyle name="Normal 10 4 2 3 2 6" xfId="20052"/>
    <cellStyle name="Normal 10 4 2 3 3" xfId="3684"/>
    <cellStyle name="Normal 10 4 2 3 3 2" xfId="7467"/>
    <cellStyle name="Normal 10 4 2 3 3 2 2" xfId="15526"/>
    <cellStyle name="Normal 10 4 2 3 3 2 2 2" xfId="32373"/>
    <cellStyle name="Normal 10 4 2 3 3 2 3" xfId="24806"/>
    <cellStyle name="Normal 10 4 2 3 3 3" xfId="11743"/>
    <cellStyle name="Normal 10 4 2 3 3 3 2" xfId="28592"/>
    <cellStyle name="Normal 10 4 2 3 3 4" xfId="21025"/>
    <cellStyle name="Normal 10 4 2 3 4" xfId="5583"/>
    <cellStyle name="Normal 10 4 2 3 4 2" xfId="13642"/>
    <cellStyle name="Normal 10 4 2 3 4 2 2" xfId="30489"/>
    <cellStyle name="Normal 10 4 2 3 4 3" xfId="22922"/>
    <cellStyle name="Normal 10 4 2 3 5" xfId="9768"/>
    <cellStyle name="Normal 10 4 2 3 5 2" xfId="26708"/>
    <cellStyle name="Normal 10 4 2 3 6" xfId="8771"/>
    <cellStyle name="Normal 10 4 2 3 7" xfId="19140"/>
    <cellStyle name="Normal 10 4 2 4" xfId="2181"/>
    <cellStyle name="Normal 10 4 2 4 2" xfId="4145"/>
    <cellStyle name="Normal 10 4 2 4 2 2" xfId="7928"/>
    <cellStyle name="Normal 10 4 2 4 2 2 2" xfId="15987"/>
    <cellStyle name="Normal 10 4 2 4 2 2 2 2" xfId="32834"/>
    <cellStyle name="Normal 10 4 2 4 2 2 3" xfId="25267"/>
    <cellStyle name="Normal 10 4 2 4 2 3" xfId="12204"/>
    <cellStyle name="Normal 10 4 2 4 2 3 2" xfId="29053"/>
    <cellStyle name="Normal 10 4 2 4 2 4" xfId="21486"/>
    <cellStyle name="Normal 10 4 2 4 3" xfId="6044"/>
    <cellStyle name="Normal 10 4 2 4 3 2" xfId="14103"/>
    <cellStyle name="Normal 10 4 2 4 3 2 2" xfId="30950"/>
    <cellStyle name="Normal 10 4 2 4 3 3" xfId="23383"/>
    <cellStyle name="Normal 10 4 2 4 4" xfId="10269"/>
    <cellStyle name="Normal 10 4 2 4 4 2" xfId="27169"/>
    <cellStyle name="Normal 10 4 2 4 5" xfId="10085"/>
    <cellStyle name="Normal 10 4 2 4 6" xfId="19601"/>
    <cellStyle name="Normal 10 4 2 5" xfId="3233"/>
    <cellStyle name="Normal 10 4 2 5 2" xfId="7016"/>
    <cellStyle name="Normal 10 4 2 5 2 2" xfId="15075"/>
    <cellStyle name="Normal 10 4 2 5 2 2 2" xfId="31922"/>
    <cellStyle name="Normal 10 4 2 5 2 3" xfId="24355"/>
    <cellStyle name="Normal 10 4 2 5 3" xfId="11292"/>
    <cellStyle name="Normal 10 4 2 5 3 2" xfId="28141"/>
    <cellStyle name="Normal 10 4 2 5 4" xfId="20574"/>
    <cellStyle name="Normal 10 4 2 6" xfId="5132"/>
    <cellStyle name="Normal 10 4 2 6 2" xfId="13191"/>
    <cellStyle name="Normal 10 4 2 6 2 2" xfId="30038"/>
    <cellStyle name="Normal 10 4 2 6 3" xfId="22471"/>
    <cellStyle name="Normal 10 4 2 7" xfId="9276"/>
    <cellStyle name="Normal 10 4 2 7 2" xfId="26257"/>
    <cellStyle name="Normal 10 4 2 8" xfId="9074"/>
    <cellStyle name="Normal 10 4 2 9" xfId="18689"/>
    <cellStyle name="Normal 10 4 3" xfId="1265"/>
    <cellStyle name="Normal 10 4 3 2" xfId="1761"/>
    <cellStyle name="Normal 10 4 3 2 2" xfId="2760"/>
    <cellStyle name="Normal 10 4 3 2 2 2" xfId="4722"/>
    <cellStyle name="Normal 10 4 3 2 2 2 2" xfId="8505"/>
    <cellStyle name="Normal 10 4 3 2 2 2 2 2" xfId="16564"/>
    <cellStyle name="Normal 10 4 3 2 2 2 2 2 2" xfId="33411"/>
    <cellStyle name="Normal 10 4 3 2 2 2 2 3" xfId="25844"/>
    <cellStyle name="Normal 10 4 3 2 2 2 3" xfId="12781"/>
    <cellStyle name="Normal 10 4 3 2 2 2 3 2" xfId="29630"/>
    <cellStyle name="Normal 10 4 3 2 2 2 4" xfId="22063"/>
    <cellStyle name="Normal 10 4 3 2 2 3" xfId="6621"/>
    <cellStyle name="Normal 10 4 3 2 2 3 2" xfId="14680"/>
    <cellStyle name="Normal 10 4 3 2 2 3 2 2" xfId="31527"/>
    <cellStyle name="Normal 10 4 3 2 2 3 3" xfId="23960"/>
    <cellStyle name="Normal 10 4 3 2 2 4" xfId="10847"/>
    <cellStyle name="Normal 10 4 3 2 2 4 2" xfId="27746"/>
    <cellStyle name="Normal 10 4 3 2 2 5" xfId="9118"/>
    <cellStyle name="Normal 10 4 3 2 2 6" xfId="20178"/>
    <cellStyle name="Normal 10 4 3 2 3" xfId="3810"/>
    <cellStyle name="Normal 10 4 3 2 3 2" xfId="7593"/>
    <cellStyle name="Normal 10 4 3 2 3 2 2" xfId="15652"/>
    <cellStyle name="Normal 10 4 3 2 3 2 2 2" xfId="32499"/>
    <cellStyle name="Normal 10 4 3 2 3 2 3" xfId="24932"/>
    <cellStyle name="Normal 10 4 3 2 3 3" xfId="11869"/>
    <cellStyle name="Normal 10 4 3 2 3 3 2" xfId="28718"/>
    <cellStyle name="Normal 10 4 3 2 3 4" xfId="21151"/>
    <cellStyle name="Normal 10 4 3 2 4" xfId="5709"/>
    <cellStyle name="Normal 10 4 3 2 4 2" xfId="13768"/>
    <cellStyle name="Normal 10 4 3 2 4 2 2" xfId="30615"/>
    <cellStyle name="Normal 10 4 3 2 4 3" xfId="23048"/>
    <cellStyle name="Normal 10 4 3 2 5" xfId="9894"/>
    <cellStyle name="Normal 10 4 3 2 5 2" xfId="26834"/>
    <cellStyle name="Normal 10 4 3 2 6" xfId="8770"/>
    <cellStyle name="Normal 10 4 3 2 7" xfId="19266"/>
    <cellStyle name="Normal 10 4 3 3" xfId="2307"/>
    <cellStyle name="Normal 10 4 3 3 2" xfId="4271"/>
    <cellStyle name="Normal 10 4 3 3 2 2" xfId="8054"/>
    <cellStyle name="Normal 10 4 3 3 2 2 2" xfId="16113"/>
    <cellStyle name="Normal 10 4 3 3 2 2 2 2" xfId="32960"/>
    <cellStyle name="Normal 10 4 3 3 2 2 3" xfId="25393"/>
    <cellStyle name="Normal 10 4 3 3 2 3" xfId="12330"/>
    <cellStyle name="Normal 10 4 3 3 2 3 2" xfId="29179"/>
    <cellStyle name="Normal 10 4 3 3 2 4" xfId="21612"/>
    <cellStyle name="Normal 10 4 3 3 3" xfId="6170"/>
    <cellStyle name="Normal 10 4 3 3 3 2" xfId="14229"/>
    <cellStyle name="Normal 10 4 3 3 3 2 2" xfId="31076"/>
    <cellStyle name="Normal 10 4 3 3 3 3" xfId="23509"/>
    <cellStyle name="Normal 10 4 3 3 4" xfId="10395"/>
    <cellStyle name="Normal 10 4 3 3 4 2" xfId="27295"/>
    <cellStyle name="Normal 10 4 3 3 5" xfId="8769"/>
    <cellStyle name="Normal 10 4 3 3 6" xfId="19727"/>
    <cellStyle name="Normal 10 4 3 4" xfId="3359"/>
    <cellStyle name="Normal 10 4 3 4 2" xfId="7142"/>
    <cellStyle name="Normal 10 4 3 4 2 2" xfId="15201"/>
    <cellStyle name="Normal 10 4 3 4 2 2 2" xfId="32048"/>
    <cellStyle name="Normal 10 4 3 4 2 3" xfId="24481"/>
    <cellStyle name="Normal 10 4 3 4 3" xfId="11418"/>
    <cellStyle name="Normal 10 4 3 4 3 2" xfId="28267"/>
    <cellStyle name="Normal 10 4 3 4 4" xfId="20700"/>
    <cellStyle name="Normal 10 4 3 5" xfId="5258"/>
    <cellStyle name="Normal 10 4 3 5 2" xfId="13317"/>
    <cellStyle name="Normal 10 4 3 5 2 2" xfId="30164"/>
    <cellStyle name="Normal 10 4 3 5 3" xfId="22597"/>
    <cellStyle name="Normal 10 4 3 6" xfId="9419"/>
    <cellStyle name="Normal 10 4 3 6 2" xfId="26383"/>
    <cellStyle name="Normal 10 4 3 7" xfId="10062"/>
    <cellStyle name="Normal 10 4 3 8" xfId="18815"/>
    <cellStyle name="Normal 10 4 4" xfId="1543"/>
    <cellStyle name="Normal 10 4 4 2" xfId="2542"/>
    <cellStyle name="Normal 10 4 4 2 2" xfId="4504"/>
    <cellStyle name="Normal 10 4 4 2 2 2" xfId="8287"/>
    <cellStyle name="Normal 10 4 4 2 2 2 2" xfId="16346"/>
    <cellStyle name="Normal 10 4 4 2 2 2 2 2" xfId="33193"/>
    <cellStyle name="Normal 10 4 4 2 2 2 3" xfId="25626"/>
    <cellStyle name="Normal 10 4 4 2 2 3" xfId="12563"/>
    <cellStyle name="Normal 10 4 4 2 2 3 2" xfId="29412"/>
    <cellStyle name="Normal 10 4 4 2 2 4" xfId="21845"/>
    <cellStyle name="Normal 10 4 4 2 3" xfId="6403"/>
    <cellStyle name="Normal 10 4 4 2 3 2" xfId="14462"/>
    <cellStyle name="Normal 10 4 4 2 3 2 2" xfId="31309"/>
    <cellStyle name="Normal 10 4 4 2 3 3" xfId="23742"/>
    <cellStyle name="Normal 10 4 4 2 4" xfId="10629"/>
    <cellStyle name="Normal 10 4 4 2 4 2" xfId="27528"/>
    <cellStyle name="Normal 10 4 4 2 5" xfId="9117"/>
    <cellStyle name="Normal 10 4 4 2 6" xfId="19960"/>
    <cellStyle name="Normal 10 4 4 3" xfId="3592"/>
    <cellStyle name="Normal 10 4 4 3 2" xfId="7375"/>
    <cellStyle name="Normal 10 4 4 3 2 2" xfId="15434"/>
    <cellStyle name="Normal 10 4 4 3 2 2 2" xfId="32281"/>
    <cellStyle name="Normal 10 4 4 3 2 3" xfId="24714"/>
    <cellStyle name="Normal 10 4 4 3 3" xfId="11651"/>
    <cellStyle name="Normal 10 4 4 3 3 2" xfId="28500"/>
    <cellStyle name="Normal 10 4 4 3 4" xfId="20933"/>
    <cellStyle name="Normal 10 4 4 4" xfId="5491"/>
    <cellStyle name="Normal 10 4 4 4 2" xfId="13550"/>
    <cellStyle name="Normal 10 4 4 4 2 2" xfId="30397"/>
    <cellStyle name="Normal 10 4 4 4 3" xfId="22830"/>
    <cellStyle name="Normal 10 4 4 5" xfId="9676"/>
    <cellStyle name="Normal 10 4 4 5 2" xfId="26616"/>
    <cellStyle name="Normal 10 4 4 6" xfId="8908"/>
    <cellStyle name="Normal 10 4 4 7" xfId="19048"/>
    <cellStyle name="Normal 10 4 5" xfId="2074"/>
    <cellStyle name="Normal 10 4 5 2" xfId="4053"/>
    <cellStyle name="Normal 10 4 5 2 2" xfId="7836"/>
    <cellStyle name="Normal 10 4 5 2 2 2" xfId="15895"/>
    <cellStyle name="Normal 10 4 5 2 2 2 2" xfId="32742"/>
    <cellStyle name="Normal 10 4 5 2 2 3" xfId="25175"/>
    <cellStyle name="Normal 10 4 5 2 3" xfId="12112"/>
    <cellStyle name="Normal 10 4 5 2 3 2" xfId="28961"/>
    <cellStyle name="Normal 10 4 5 2 4" xfId="21394"/>
    <cellStyle name="Normal 10 4 5 3" xfId="5952"/>
    <cellStyle name="Normal 10 4 5 3 2" xfId="14011"/>
    <cellStyle name="Normal 10 4 5 3 2 2" xfId="30858"/>
    <cellStyle name="Normal 10 4 5 3 3" xfId="23291"/>
    <cellStyle name="Normal 10 4 5 4" xfId="10171"/>
    <cellStyle name="Normal 10 4 5 4 2" xfId="27077"/>
    <cellStyle name="Normal 10 4 5 5" xfId="8768"/>
    <cellStyle name="Normal 10 4 5 6" xfId="19509"/>
    <cellStyle name="Normal 10 4 6" xfId="3111"/>
    <cellStyle name="Normal 10 4 6 2" xfId="6924"/>
    <cellStyle name="Normal 10 4 6 2 2" xfId="14983"/>
    <cellStyle name="Normal 10 4 6 2 2 2" xfId="31830"/>
    <cellStyle name="Normal 10 4 6 2 3" xfId="24263"/>
    <cellStyle name="Normal 10 4 6 3" xfId="11174"/>
    <cellStyle name="Normal 10 4 6 3 2" xfId="28049"/>
    <cellStyle name="Normal 10 4 6 4" xfId="20482"/>
    <cellStyle name="Normal 10 4 7" xfId="5040"/>
    <cellStyle name="Normal 10 4 7 2" xfId="13099"/>
    <cellStyle name="Normal 10 4 7 2 2" xfId="29946"/>
    <cellStyle name="Normal 10 4 7 3" xfId="22379"/>
    <cellStyle name="Normal 10 4 8" xfId="9101"/>
    <cellStyle name="Normal 10 4 8 2" xfId="26165"/>
    <cellStyle name="Normal 10 4 9" xfId="9179"/>
    <cellStyle name="Normal 10 5" xfId="1011"/>
    <cellStyle name="Normal 10 5 2" xfId="1278"/>
    <cellStyle name="Normal 10 5 2 2" xfId="1774"/>
    <cellStyle name="Normal 10 5 2 2 2" xfId="2773"/>
    <cellStyle name="Normal 10 5 2 2 2 2" xfId="4735"/>
    <cellStyle name="Normal 10 5 2 2 2 2 2" xfId="8518"/>
    <cellStyle name="Normal 10 5 2 2 2 2 2 2" xfId="16577"/>
    <cellStyle name="Normal 10 5 2 2 2 2 2 2 2" xfId="33424"/>
    <cellStyle name="Normal 10 5 2 2 2 2 2 3" xfId="25857"/>
    <cellStyle name="Normal 10 5 2 2 2 2 3" xfId="12794"/>
    <cellStyle name="Normal 10 5 2 2 2 2 3 2" xfId="29643"/>
    <cellStyle name="Normal 10 5 2 2 2 2 4" xfId="22076"/>
    <cellStyle name="Normal 10 5 2 2 2 3" xfId="6634"/>
    <cellStyle name="Normal 10 5 2 2 2 3 2" xfId="14693"/>
    <cellStyle name="Normal 10 5 2 2 2 3 2 2" xfId="31540"/>
    <cellStyle name="Normal 10 5 2 2 2 3 3" xfId="23973"/>
    <cellStyle name="Normal 10 5 2 2 2 4" xfId="10860"/>
    <cellStyle name="Normal 10 5 2 2 2 4 2" xfId="27759"/>
    <cellStyle name="Normal 10 5 2 2 2 5" xfId="8910"/>
    <cellStyle name="Normal 10 5 2 2 2 6" xfId="20191"/>
    <cellStyle name="Normal 10 5 2 2 3" xfId="3823"/>
    <cellStyle name="Normal 10 5 2 2 3 2" xfId="7606"/>
    <cellStyle name="Normal 10 5 2 2 3 2 2" xfId="15665"/>
    <cellStyle name="Normal 10 5 2 2 3 2 2 2" xfId="32512"/>
    <cellStyle name="Normal 10 5 2 2 3 2 3" xfId="24945"/>
    <cellStyle name="Normal 10 5 2 2 3 3" xfId="11882"/>
    <cellStyle name="Normal 10 5 2 2 3 3 2" xfId="28731"/>
    <cellStyle name="Normal 10 5 2 2 3 4" xfId="21164"/>
    <cellStyle name="Normal 10 5 2 2 4" xfId="5722"/>
    <cellStyle name="Normal 10 5 2 2 4 2" xfId="13781"/>
    <cellStyle name="Normal 10 5 2 2 4 2 2" xfId="30628"/>
    <cellStyle name="Normal 10 5 2 2 4 3" xfId="23061"/>
    <cellStyle name="Normal 10 5 2 2 5" xfId="9907"/>
    <cellStyle name="Normal 10 5 2 2 5 2" xfId="26847"/>
    <cellStyle name="Normal 10 5 2 2 6" xfId="8767"/>
    <cellStyle name="Normal 10 5 2 2 7" xfId="19279"/>
    <cellStyle name="Normal 10 5 2 3" xfId="2320"/>
    <cellStyle name="Normal 10 5 2 3 2" xfId="4284"/>
    <cellStyle name="Normal 10 5 2 3 2 2" xfId="8067"/>
    <cellStyle name="Normal 10 5 2 3 2 2 2" xfId="16126"/>
    <cellStyle name="Normal 10 5 2 3 2 2 2 2" xfId="32973"/>
    <cellStyle name="Normal 10 5 2 3 2 2 3" xfId="25406"/>
    <cellStyle name="Normal 10 5 2 3 2 3" xfId="12343"/>
    <cellStyle name="Normal 10 5 2 3 2 3 2" xfId="29192"/>
    <cellStyle name="Normal 10 5 2 3 2 4" xfId="21625"/>
    <cellStyle name="Normal 10 5 2 3 3" xfId="6183"/>
    <cellStyle name="Normal 10 5 2 3 3 2" xfId="14242"/>
    <cellStyle name="Normal 10 5 2 3 3 2 2" xfId="31089"/>
    <cellStyle name="Normal 10 5 2 3 3 3" xfId="23522"/>
    <cellStyle name="Normal 10 5 2 3 4" xfId="10408"/>
    <cellStyle name="Normal 10 5 2 3 4 2" xfId="27308"/>
    <cellStyle name="Normal 10 5 2 3 5" xfId="9115"/>
    <cellStyle name="Normal 10 5 2 3 6" xfId="19740"/>
    <cellStyle name="Normal 10 5 2 4" xfId="3372"/>
    <cellStyle name="Normal 10 5 2 4 2" xfId="7155"/>
    <cellStyle name="Normal 10 5 2 4 2 2" xfId="15214"/>
    <cellStyle name="Normal 10 5 2 4 2 2 2" xfId="32061"/>
    <cellStyle name="Normal 10 5 2 4 2 3" xfId="24494"/>
    <cellStyle name="Normal 10 5 2 4 3" xfId="11431"/>
    <cellStyle name="Normal 10 5 2 4 3 2" xfId="28280"/>
    <cellStyle name="Normal 10 5 2 4 4" xfId="20713"/>
    <cellStyle name="Normal 10 5 2 5" xfId="5271"/>
    <cellStyle name="Normal 10 5 2 5 2" xfId="13330"/>
    <cellStyle name="Normal 10 5 2 5 2 2" xfId="30177"/>
    <cellStyle name="Normal 10 5 2 5 3" xfId="22610"/>
    <cellStyle name="Normal 10 5 2 6" xfId="9432"/>
    <cellStyle name="Normal 10 5 2 6 2" xfId="26396"/>
    <cellStyle name="Normal 10 5 2 7" xfId="9116"/>
    <cellStyle name="Normal 10 5 2 8" xfId="18828"/>
    <cellStyle name="Normal 10 5 3" xfId="1556"/>
    <cellStyle name="Normal 10 5 3 2" xfId="2555"/>
    <cellStyle name="Normal 10 5 3 2 2" xfId="4517"/>
    <cellStyle name="Normal 10 5 3 2 2 2" xfId="8300"/>
    <cellStyle name="Normal 10 5 3 2 2 2 2" xfId="16359"/>
    <cellStyle name="Normal 10 5 3 2 2 2 2 2" xfId="33206"/>
    <cellStyle name="Normal 10 5 3 2 2 2 3" xfId="25639"/>
    <cellStyle name="Normal 10 5 3 2 2 3" xfId="12576"/>
    <cellStyle name="Normal 10 5 3 2 2 3 2" xfId="29425"/>
    <cellStyle name="Normal 10 5 3 2 2 4" xfId="21858"/>
    <cellStyle name="Normal 10 5 3 2 3" xfId="6416"/>
    <cellStyle name="Normal 10 5 3 2 3 2" xfId="14475"/>
    <cellStyle name="Normal 10 5 3 2 3 2 2" xfId="31322"/>
    <cellStyle name="Normal 10 5 3 2 3 3" xfId="23755"/>
    <cellStyle name="Normal 10 5 3 2 4" xfId="10642"/>
    <cellStyle name="Normal 10 5 3 2 4 2" xfId="27541"/>
    <cellStyle name="Normal 10 5 3 2 5" xfId="8912"/>
    <cellStyle name="Normal 10 5 3 2 6" xfId="19973"/>
    <cellStyle name="Normal 10 5 3 3" xfId="3605"/>
    <cellStyle name="Normal 10 5 3 3 2" xfId="7388"/>
    <cellStyle name="Normal 10 5 3 3 2 2" xfId="15447"/>
    <cellStyle name="Normal 10 5 3 3 2 2 2" xfId="32294"/>
    <cellStyle name="Normal 10 5 3 3 2 3" xfId="24727"/>
    <cellStyle name="Normal 10 5 3 3 3" xfId="11664"/>
    <cellStyle name="Normal 10 5 3 3 3 2" xfId="28513"/>
    <cellStyle name="Normal 10 5 3 3 4" xfId="20946"/>
    <cellStyle name="Normal 10 5 3 4" xfId="5504"/>
    <cellStyle name="Normal 10 5 3 4 2" xfId="13563"/>
    <cellStyle name="Normal 10 5 3 4 2 2" xfId="30410"/>
    <cellStyle name="Normal 10 5 3 4 3" xfId="22843"/>
    <cellStyle name="Normal 10 5 3 5" xfId="9689"/>
    <cellStyle name="Normal 10 5 3 5 2" xfId="26629"/>
    <cellStyle name="Normal 10 5 3 6" xfId="8766"/>
    <cellStyle name="Normal 10 5 3 7" xfId="19061"/>
    <cellStyle name="Normal 10 5 4" xfId="2101"/>
    <cellStyle name="Normal 10 5 4 2" xfId="4066"/>
    <cellStyle name="Normal 10 5 4 2 2" xfId="7849"/>
    <cellStyle name="Normal 10 5 4 2 2 2" xfId="15908"/>
    <cellStyle name="Normal 10 5 4 2 2 2 2" xfId="32755"/>
    <cellStyle name="Normal 10 5 4 2 2 3" xfId="25188"/>
    <cellStyle name="Normal 10 5 4 2 3" xfId="12125"/>
    <cellStyle name="Normal 10 5 4 2 3 2" xfId="28974"/>
    <cellStyle name="Normal 10 5 4 2 4" xfId="21407"/>
    <cellStyle name="Normal 10 5 4 3" xfId="5965"/>
    <cellStyle name="Normal 10 5 4 3 2" xfId="14024"/>
    <cellStyle name="Normal 10 5 4 3 2 2" xfId="30871"/>
    <cellStyle name="Normal 10 5 4 3 3" xfId="23304"/>
    <cellStyle name="Normal 10 5 4 4" xfId="10190"/>
    <cellStyle name="Normal 10 5 4 4 2" xfId="27090"/>
    <cellStyle name="Normal 10 5 4 5" xfId="9114"/>
    <cellStyle name="Normal 10 5 4 6" xfId="19522"/>
    <cellStyle name="Normal 10 5 5" xfId="3154"/>
    <cellStyle name="Normal 10 5 5 2" xfId="6937"/>
    <cellStyle name="Normal 10 5 5 2 2" xfId="14996"/>
    <cellStyle name="Normal 10 5 5 2 2 2" xfId="31843"/>
    <cellStyle name="Normal 10 5 5 2 3" xfId="24276"/>
    <cellStyle name="Normal 10 5 5 3" xfId="11213"/>
    <cellStyle name="Normal 10 5 5 3 2" xfId="28062"/>
    <cellStyle name="Normal 10 5 5 4" xfId="20495"/>
    <cellStyle name="Normal 10 5 6" xfId="5053"/>
    <cellStyle name="Normal 10 5 6 2" xfId="13112"/>
    <cellStyle name="Normal 10 5 6 2 2" xfId="29959"/>
    <cellStyle name="Normal 10 5 6 3" xfId="22392"/>
    <cellStyle name="Normal 10 5 7" xfId="9192"/>
    <cellStyle name="Normal 10 5 7 2" xfId="26178"/>
    <cellStyle name="Normal 10 5 8" xfId="8909"/>
    <cellStyle name="Normal 10 5 9" xfId="18610"/>
    <cellStyle name="Normal 10 6" xfId="1180"/>
    <cellStyle name="Normal 10 6 2" xfId="1682"/>
    <cellStyle name="Normal 10 6 2 2" xfId="2681"/>
    <cellStyle name="Normal 10 6 2 2 2" xfId="4643"/>
    <cellStyle name="Normal 10 6 2 2 2 2" xfId="8426"/>
    <cellStyle name="Normal 10 6 2 2 2 2 2" xfId="16485"/>
    <cellStyle name="Normal 10 6 2 2 2 2 2 2" xfId="33332"/>
    <cellStyle name="Normal 10 6 2 2 2 2 3" xfId="25765"/>
    <cellStyle name="Normal 10 6 2 2 2 3" xfId="12702"/>
    <cellStyle name="Normal 10 6 2 2 2 3 2" xfId="29551"/>
    <cellStyle name="Normal 10 6 2 2 2 4" xfId="21984"/>
    <cellStyle name="Normal 10 6 2 2 3" xfId="6542"/>
    <cellStyle name="Normal 10 6 2 2 3 2" xfId="14601"/>
    <cellStyle name="Normal 10 6 2 2 3 2 2" xfId="31448"/>
    <cellStyle name="Normal 10 6 2 2 3 3" xfId="23881"/>
    <cellStyle name="Normal 10 6 2 2 4" xfId="10768"/>
    <cellStyle name="Normal 10 6 2 2 4 2" xfId="27667"/>
    <cellStyle name="Normal 10 6 2 2 5" xfId="9113"/>
    <cellStyle name="Normal 10 6 2 2 6" xfId="20099"/>
    <cellStyle name="Normal 10 6 2 3" xfId="3731"/>
    <cellStyle name="Normal 10 6 2 3 2" xfId="7514"/>
    <cellStyle name="Normal 10 6 2 3 2 2" xfId="15573"/>
    <cellStyle name="Normal 10 6 2 3 2 2 2" xfId="32420"/>
    <cellStyle name="Normal 10 6 2 3 2 3" xfId="24853"/>
    <cellStyle name="Normal 10 6 2 3 3" xfId="11790"/>
    <cellStyle name="Normal 10 6 2 3 3 2" xfId="28639"/>
    <cellStyle name="Normal 10 6 2 3 4" xfId="21072"/>
    <cellStyle name="Normal 10 6 2 4" xfId="5630"/>
    <cellStyle name="Normal 10 6 2 4 2" xfId="13689"/>
    <cellStyle name="Normal 10 6 2 4 2 2" xfId="30536"/>
    <cellStyle name="Normal 10 6 2 4 3" xfId="22969"/>
    <cellStyle name="Normal 10 6 2 5" xfId="9815"/>
    <cellStyle name="Normal 10 6 2 5 2" xfId="26755"/>
    <cellStyle name="Normal 10 6 2 6" xfId="8911"/>
    <cellStyle name="Normal 10 6 2 7" xfId="19187"/>
    <cellStyle name="Normal 10 6 3" xfId="2228"/>
    <cellStyle name="Normal 10 6 3 2" xfId="4192"/>
    <cellStyle name="Normal 10 6 3 2 2" xfId="7975"/>
    <cellStyle name="Normal 10 6 3 2 2 2" xfId="16034"/>
    <cellStyle name="Normal 10 6 3 2 2 2 2" xfId="32881"/>
    <cellStyle name="Normal 10 6 3 2 2 3" xfId="25314"/>
    <cellStyle name="Normal 10 6 3 2 3" xfId="12251"/>
    <cellStyle name="Normal 10 6 3 2 3 2" xfId="29100"/>
    <cellStyle name="Normal 10 6 3 2 4" xfId="21533"/>
    <cellStyle name="Normal 10 6 3 3" xfId="6091"/>
    <cellStyle name="Normal 10 6 3 3 2" xfId="14150"/>
    <cellStyle name="Normal 10 6 3 3 2 2" xfId="30997"/>
    <cellStyle name="Normal 10 6 3 3 3" xfId="23430"/>
    <cellStyle name="Normal 10 6 3 4" xfId="10316"/>
    <cellStyle name="Normal 10 6 3 4 2" xfId="27216"/>
    <cellStyle name="Normal 10 6 3 5" xfId="8764"/>
    <cellStyle name="Normal 10 6 3 6" xfId="19648"/>
    <cellStyle name="Normal 10 6 4" xfId="3280"/>
    <cellStyle name="Normal 10 6 4 2" xfId="7063"/>
    <cellStyle name="Normal 10 6 4 2 2" xfId="15122"/>
    <cellStyle name="Normal 10 6 4 2 2 2" xfId="31969"/>
    <cellStyle name="Normal 10 6 4 2 3" xfId="24402"/>
    <cellStyle name="Normal 10 6 4 3" xfId="11339"/>
    <cellStyle name="Normal 10 6 4 3 2" xfId="28188"/>
    <cellStyle name="Normal 10 6 4 4" xfId="20621"/>
    <cellStyle name="Normal 10 6 5" xfId="5179"/>
    <cellStyle name="Normal 10 6 5 2" xfId="13238"/>
    <cellStyle name="Normal 10 6 5 2 2" xfId="30085"/>
    <cellStyle name="Normal 10 6 5 3" xfId="22518"/>
    <cellStyle name="Normal 10 6 6" xfId="9337"/>
    <cellStyle name="Normal 10 6 6 2" xfId="26304"/>
    <cellStyle name="Normal 10 6 7" xfId="8765"/>
    <cellStyle name="Normal 10 6 8" xfId="18736"/>
    <cellStyle name="Normal 10 7" xfId="1458"/>
    <cellStyle name="Normal 10 7 2" xfId="2461"/>
    <cellStyle name="Normal 10 7 2 2" xfId="4425"/>
    <cellStyle name="Normal 10 7 2 2 2" xfId="8208"/>
    <cellStyle name="Normal 10 7 2 2 2 2" xfId="16267"/>
    <cellStyle name="Normal 10 7 2 2 2 2 2" xfId="33114"/>
    <cellStyle name="Normal 10 7 2 2 2 3" xfId="25547"/>
    <cellStyle name="Normal 10 7 2 2 3" xfId="12484"/>
    <cellStyle name="Normal 10 7 2 2 3 2" xfId="29333"/>
    <cellStyle name="Normal 10 7 2 2 4" xfId="21766"/>
    <cellStyle name="Normal 10 7 2 3" xfId="6324"/>
    <cellStyle name="Normal 10 7 2 3 2" xfId="14383"/>
    <cellStyle name="Normal 10 7 2 3 2 2" xfId="31230"/>
    <cellStyle name="Normal 10 7 2 3 3" xfId="23663"/>
    <cellStyle name="Normal 10 7 2 4" xfId="10549"/>
    <cellStyle name="Normal 10 7 2 4 2" xfId="27449"/>
    <cellStyle name="Normal 10 7 2 5" xfId="8763"/>
    <cellStyle name="Normal 10 7 2 6" xfId="19881"/>
    <cellStyle name="Normal 10 7 3" xfId="3513"/>
    <cellStyle name="Normal 10 7 3 2" xfId="7296"/>
    <cellStyle name="Normal 10 7 3 2 2" xfId="15355"/>
    <cellStyle name="Normal 10 7 3 2 2 2" xfId="32202"/>
    <cellStyle name="Normal 10 7 3 2 3" xfId="24635"/>
    <cellStyle name="Normal 10 7 3 3" xfId="11572"/>
    <cellStyle name="Normal 10 7 3 3 2" xfId="28421"/>
    <cellStyle name="Normal 10 7 3 4" xfId="20854"/>
    <cellStyle name="Normal 10 7 4" xfId="5412"/>
    <cellStyle name="Normal 10 7 4 2" xfId="13471"/>
    <cellStyle name="Normal 10 7 4 2 2" xfId="30318"/>
    <cellStyle name="Normal 10 7 4 3" xfId="22751"/>
    <cellStyle name="Normal 10 7 5" xfId="9593"/>
    <cellStyle name="Normal 10 7 5 2" xfId="26537"/>
    <cellStyle name="Normal 10 7 6" xfId="8913"/>
    <cellStyle name="Normal 10 7 7" xfId="18969"/>
    <cellStyle name="Normal 10 8" xfId="1964"/>
    <cellStyle name="Normal 10 8 2" xfId="3973"/>
    <cellStyle name="Normal 10 8 2 2" xfId="7756"/>
    <cellStyle name="Normal 10 8 2 2 2" xfId="15815"/>
    <cellStyle name="Normal 10 8 2 2 2 2" xfId="32662"/>
    <cellStyle name="Normal 10 8 2 2 3" xfId="25095"/>
    <cellStyle name="Normal 10 8 2 3" xfId="12032"/>
    <cellStyle name="Normal 10 8 2 3 2" xfId="28881"/>
    <cellStyle name="Normal 10 8 2 4" xfId="21314"/>
    <cellStyle name="Normal 10 8 3" xfId="5872"/>
    <cellStyle name="Normal 10 8 3 2" xfId="13931"/>
    <cellStyle name="Normal 10 8 3 2 2" xfId="30778"/>
    <cellStyle name="Normal 10 8 3 3" xfId="23211"/>
    <cellStyle name="Normal 10 8 4" xfId="10072"/>
    <cellStyle name="Normal 10 8 4 2" xfId="26997"/>
    <cellStyle name="Normal 10 8 5" xfId="9072"/>
    <cellStyle name="Normal 10 8 6" xfId="19429"/>
    <cellStyle name="Normal 10 9" xfId="2976"/>
    <cellStyle name="Normal 10_Energía" xfId="8762"/>
    <cellStyle name="Normal 100" xfId="1392"/>
    <cellStyle name="Normal 100 2" xfId="1886"/>
    <cellStyle name="Normal 100 2 2" xfId="2885"/>
    <cellStyle name="Normal 100 2 2 2" xfId="4847"/>
    <cellStyle name="Normal 100 2 2 2 2" xfId="8630"/>
    <cellStyle name="Normal 100 2 2 2 2 2" xfId="16689"/>
    <cellStyle name="Normal 100 2 2 2 2 2 2" xfId="33536"/>
    <cellStyle name="Normal 100 2 2 2 2 3" xfId="25969"/>
    <cellStyle name="Normal 100 2 2 2 3" xfId="12906"/>
    <cellStyle name="Normal 100 2 2 2 3 2" xfId="29755"/>
    <cellStyle name="Normal 100 2 2 2 4" xfId="22188"/>
    <cellStyle name="Normal 100 2 2 3" xfId="6746"/>
    <cellStyle name="Normal 100 2 2 3 2" xfId="14805"/>
    <cellStyle name="Normal 100 2 2 3 2 2" xfId="31652"/>
    <cellStyle name="Normal 100 2 2 3 3" xfId="24085"/>
    <cellStyle name="Normal 100 2 2 4" xfId="10972"/>
    <cellStyle name="Normal 100 2 2 4 2" xfId="27871"/>
    <cellStyle name="Normal 100 2 2 5" xfId="9327"/>
    <cellStyle name="Normal 100 2 2 6" xfId="20303"/>
    <cellStyle name="Normal 100 2 3" xfId="3935"/>
    <cellStyle name="Normal 100 2 3 2" xfId="7718"/>
    <cellStyle name="Normal 100 2 3 2 2" xfId="15777"/>
    <cellStyle name="Normal 100 2 3 2 2 2" xfId="32624"/>
    <cellStyle name="Normal 100 2 3 2 3" xfId="25057"/>
    <cellStyle name="Normal 100 2 3 3" xfId="11994"/>
    <cellStyle name="Normal 100 2 3 3 2" xfId="28843"/>
    <cellStyle name="Normal 100 2 3 4" xfId="21276"/>
    <cellStyle name="Normal 100 2 4" xfId="5834"/>
    <cellStyle name="Normal 100 2 4 2" xfId="13893"/>
    <cellStyle name="Normal 100 2 4 2 2" xfId="30740"/>
    <cellStyle name="Normal 100 2 4 3" xfId="23173"/>
    <cellStyle name="Normal 100 2 5" xfId="10019"/>
    <cellStyle name="Normal 100 2 5 2" xfId="26959"/>
    <cellStyle name="Normal 100 2 6" xfId="9578"/>
    <cellStyle name="Normal 100 2 7" xfId="19391"/>
    <cellStyle name="Normal 100 3" xfId="2432"/>
    <cellStyle name="Normal 100 3 2" xfId="4396"/>
    <cellStyle name="Normal 100 3 2 2" xfId="8179"/>
    <cellStyle name="Normal 100 3 2 2 2" xfId="16238"/>
    <cellStyle name="Normal 100 3 2 2 2 2" xfId="33085"/>
    <cellStyle name="Normal 100 3 2 2 3" xfId="25518"/>
    <cellStyle name="Normal 100 3 2 3" xfId="12455"/>
    <cellStyle name="Normal 100 3 2 3 2" xfId="29304"/>
    <cellStyle name="Normal 100 3 2 4" xfId="21737"/>
    <cellStyle name="Normal 100 3 3" xfId="6295"/>
    <cellStyle name="Normal 100 3 3 2" xfId="14354"/>
    <cellStyle name="Normal 100 3 3 2 2" xfId="31201"/>
    <cellStyle name="Normal 100 3 3 3" xfId="23634"/>
    <cellStyle name="Normal 100 3 4" xfId="10520"/>
    <cellStyle name="Normal 100 3 4 2" xfId="27420"/>
    <cellStyle name="Normal 100 3 5" xfId="9177"/>
    <cellStyle name="Normal 100 3 6" xfId="19852"/>
    <cellStyle name="Normal 100 4" xfId="3484"/>
    <cellStyle name="Normal 100 4 2" xfId="7267"/>
    <cellStyle name="Normal 100 4 2 2" xfId="15326"/>
    <cellStyle name="Normal 100 4 2 2 2" xfId="32173"/>
    <cellStyle name="Normal 100 4 2 3" xfId="24606"/>
    <cellStyle name="Normal 100 4 3" xfId="11543"/>
    <cellStyle name="Normal 100 4 3 2" xfId="28392"/>
    <cellStyle name="Normal 100 4 4" xfId="20825"/>
    <cellStyle name="Normal 100 5" xfId="5383"/>
    <cellStyle name="Normal 100 5 2" xfId="13442"/>
    <cellStyle name="Normal 100 5 2 2" xfId="30289"/>
    <cellStyle name="Normal 100 5 3" xfId="22722"/>
    <cellStyle name="Normal 100 6" xfId="9546"/>
    <cellStyle name="Normal 100 6 2" xfId="26508"/>
    <cellStyle name="Normal 100 7" xfId="8760"/>
    <cellStyle name="Normal 100 8" xfId="18940"/>
    <cellStyle name="Normal 101" xfId="1393"/>
    <cellStyle name="Normal 101 2" xfId="1887"/>
    <cellStyle name="Normal 101 2 2" xfId="2886"/>
    <cellStyle name="Normal 101 2 2 2" xfId="4848"/>
    <cellStyle name="Normal 101 2 2 2 2" xfId="8631"/>
    <cellStyle name="Normal 101 2 2 2 2 2" xfId="16690"/>
    <cellStyle name="Normal 101 2 2 2 2 2 2" xfId="33537"/>
    <cellStyle name="Normal 101 2 2 2 2 3" xfId="25970"/>
    <cellStyle name="Normal 101 2 2 2 3" xfId="12907"/>
    <cellStyle name="Normal 101 2 2 2 3 2" xfId="29756"/>
    <cellStyle name="Normal 101 2 2 2 4" xfId="22189"/>
    <cellStyle name="Normal 101 2 2 3" xfId="6747"/>
    <cellStyle name="Normal 101 2 2 3 2" xfId="14806"/>
    <cellStyle name="Normal 101 2 2 3 2 2" xfId="31653"/>
    <cellStyle name="Normal 101 2 2 3 3" xfId="24086"/>
    <cellStyle name="Normal 101 2 2 4" xfId="10973"/>
    <cellStyle name="Normal 101 2 2 4 2" xfId="27872"/>
    <cellStyle name="Normal 101 2 2 5" xfId="8983"/>
    <cellStyle name="Normal 101 2 2 6" xfId="20304"/>
    <cellStyle name="Normal 101 2 3" xfId="3936"/>
    <cellStyle name="Normal 101 2 3 2" xfId="7719"/>
    <cellStyle name="Normal 101 2 3 2 2" xfId="15778"/>
    <cellStyle name="Normal 101 2 3 2 2 2" xfId="32625"/>
    <cellStyle name="Normal 101 2 3 2 3" xfId="25058"/>
    <cellStyle name="Normal 101 2 3 3" xfId="11995"/>
    <cellStyle name="Normal 101 2 3 3 2" xfId="28844"/>
    <cellStyle name="Normal 101 2 3 4" xfId="21277"/>
    <cellStyle name="Normal 101 2 4" xfId="5835"/>
    <cellStyle name="Normal 101 2 4 2" xfId="13894"/>
    <cellStyle name="Normal 101 2 4 2 2" xfId="30741"/>
    <cellStyle name="Normal 101 2 4 3" xfId="23174"/>
    <cellStyle name="Normal 101 2 5" xfId="10020"/>
    <cellStyle name="Normal 101 2 5 2" xfId="26960"/>
    <cellStyle name="Normal 101 2 6" xfId="8996"/>
    <cellStyle name="Normal 101 2 7" xfId="19392"/>
    <cellStyle name="Normal 101 3" xfId="2433"/>
    <cellStyle name="Normal 101 3 2" xfId="4397"/>
    <cellStyle name="Normal 101 3 2 2" xfId="8180"/>
    <cellStyle name="Normal 101 3 2 2 2" xfId="16239"/>
    <cellStyle name="Normal 101 3 2 2 2 2" xfId="33086"/>
    <cellStyle name="Normal 101 3 2 2 3" xfId="25519"/>
    <cellStyle name="Normal 101 3 2 3" xfId="12456"/>
    <cellStyle name="Normal 101 3 2 3 2" xfId="29305"/>
    <cellStyle name="Normal 101 3 2 4" xfId="21738"/>
    <cellStyle name="Normal 101 3 3" xfId="6296"/>
    <cellStyle name="Normal 101 3 3 2" xfId="14355"/>
    <cellStyle name="Normal 101 3 3 2 2" xfId="31202"/>
    <cellStyle name="Normal 101 3 3 3" xfId="23635"/>
    <cellStyle name="Normal 101 3 4" xfId="10521"/>
    <cellStyle name="Normal 101 3 4 2" xfId="27421"/>
    <cellStyle name="Normal 101 3 5" xfId="8940"/>
    <cellStyle name="Normal 101 3 6" xfId="19853"/>
    <cellStyle name="Normal 101 4" xfId="3485"/>
    <cellStyle name="Normal 101 4 2" xfId="7268"/>
    <cellStyle name="Normal 101 4 2 2" xfId="15327"/>
    <cellStyle name="Normal 101 4 2 2 2" xfId="32174"/>
    <cellStyle name="Normal 101 4 2 3" xfId="24607"/>
    <cellStyle name="Normal 101 4 3" xfId="11544"/>
    <cellStyle name="Normal 101 4 3 2" xfId="28393"/>
    <cellStyle name="Normal 101 4 4" xfId="20826"/>
    <cellStyle name="Normal 101 5" xfId="5384"/>
    <cellStyle name="Normal 101 5 2" xfId="13443"/>
    <cellStyle name="Normal 101 5 2 2" xfId="30290"/>
    <cellStyle name="Normal 101 5 3" xfId="22723"/>
    <cellStyle name="Normal 101 6" xfId="9547"/>
    <cellStyle name="Normal 101 6 2" xfId="26509"/>
    <cellStyle name="Normal 101 7" xfId="9070"/>
    <cellStyle name="Normal 101 8" xfId="18941"/>
    <cellStyle name="Normal 102" xfId="1394"/>
    <cellStyle name="Normal 102 2" xfId="1888"/>
    <cellStyle name="Normal 102 2 2" xfId="2887"/>
    <cellStyle name="Normal 102 2 2 2" xfId="4849"/>
    <cellStyle name="Normal 102 2 2 2 2" xfId="8632"/>
    <cellStyle name="Normal 102 2 2 2 2 2" xfId="16691"/>
    <cellStyle name="Normal 102 2 2 2 2 2 2" xfId="33538"/>
    <cellStyle name="Normal 102 2 2 2 2 3" xfId="25971"/>
    <cellStyle name="Normal 102 2 2 2 3" xfId="12908"/>
    <cellStyle name="Normal 102 2 2 2 3 2" xfId="29757"/>
    <cellStyle name="Normal 102 2 2 2 4" xfId="22190"/>
    <cellStyle name="Normal 102 2 2 3" xfId="6748"/>
    <cellStyle name="Normal 102 2 2 3 2" xfId="14807"/>
    <cellStyle name="Normal 102 2 2 3 2 2" xfId="31654"/>
    <cellStyle name="Normal 102 2 2 3 3" xfId="24087"/>
    <cellStyle name="Normal 102 2 2 4" xfId="10974"/>
    <cellStyle name="Normal 102 2 2 4 2" xfId="27873"/>
    <cellStyle name="Normal 102 2 2 5" xfId="11077"/>
    <cellStyle name="Normal 102 2 2 6" xfId="20305"/>
    <cellStyle name="Normal 102 2 3" xfId="3937"/>
    <cellStyle name="Normal 102 2 3 2" xfId="7720"/>
    <cellStyle name="Normal 102 2 3 2 2" xfId="15779"/>
    <cellStyle name="Normal 102 2 3 2 2 2" xfId="32626"/>
    <cellStyle name="Normal 102 2 3 2 3" xfId="25059"/>
    <cellStyle name="Normal 102 2 3 3" xfId="11996"/>
    <cellStyle name="Normal 102 2 3 3 2" xfId="28845"/>
    <cellStyle name="Normal 102 2 3 4" xfId="21278"/>
    <cellStyle name="Normal 102 2 4" xfId="5836"/>
    <cellStyle name="Normal 102 2 4 2" xfId="13895"/>
    <cellStyle name="Normal 102 2 4 2 2" xfId="30742"/>
    <cellStyle name="Normal 102 2 4 3" xfId="23175"/>
    <cellStyle name="Normal 102 2 5" xfId="10021"/>
    <cellStyle name="Normal 102 2 5 2" xfId="26961"/>
    <cellStyle name="Normal 102 2 6" xfId="8759"/>
    <cellStyle name="Normal 102 2 7" xfId="19393"/>
    <cellStyle name="Normal 102 3" xfId="2434"/>
    <cellStyle name="Normal 102 3 2" xfId="4398"/>
    <cellStyle name="Normal 102 3 2 2" xfId="8181"/>
    <cellStyle name="Normal 102 3 2 2 2" xfId="16240"/>
    <cellStyle name="Normal 102 3 2 2 2 2" xfId="33087"/>
    <cellStyle name="Normal 102 3 2 2 3" xfId="25520"/>
    <cellStyle name="Normal 102 3 2 3" xfId="12457"/>
    <cellStyle name="Normal 102 3 2 3 2" xfId="29306"/>
    <cellStyle name="Normal 102 3 2 4" xfId="21739"/>
    <cellStyle name="Normal 102 3 3" xfId="6297"/>
    <cellStyle name="Normal 102 3 3 2" xfId="14356"/>
    <cellStyle name="Normal 102 3 3 2 2" xfId="31203"/>
    <cellStyle name="Normal 102 3 3 3" xfId="23636"/>
    <cellStyle name="Normal 102 3 4" xfId="10522"/>
    <cellStyle name="Normal 102 3 4 2" xfId="27422"/>
    <cellStyle name="Normal 102 3 5" xfId="10551"/>
    <cellStyle name="Normal 102 3 6" xfId="19854"/>
    <cellStyle name="Normal 102 4" xfId="3486"/>
    <cellStyle name="Normal 102 4 2" xfId="7269"/>
    <cellStyle name="Normal 102 4 2 2" xfId="15328"/>
    <cellStyle name="Normal 102 4 2 2 2" xfId="32175"/>
    <cellStyle name="Normal 102 4 2 3" xfId="24608"/>
    <cellStyle name="Normal 102 4 3" xfId="11545"/>
    <cellStyle name="Normal 102 4 3 2" xfId="28394"/>
    <cellStyle name="Normal 102 4 4" xfId="20827"/>
    <cellStyle name="Normal 102 5" xfId="5385"/>
    <cellStyle name="Normal 102 5 2" xfId="13444"/>
    <cellStyle name="Normal 102 5 2 2" xfId="30291"/>
    <cellStyle name="Normal 102 5 3" xfId="22724"/>
    <cellStyle name="Normal 102 6" xfId="9548"/>
    <cellStyle name="Normal 102 6 2" xfId="26510"/>
    <cellStyle name="Normal 102 7" xfId="9071"/>
    <cellStyle name="Normal 102 8" xfId="18942"/>
    <cellStyle name="Normal 103" xfId="1395"/>
    <cellStyle name="Normal 103 2" xfId="1889"/>
    <cellStyle name="Normal 103 2 2" xfId="2888"/>
    <cellStyle name="Normal 103 2 2 2" xfId="4850"/>
    <cellStyle name="Normal 103 2 2 2 2" xfId="8633"/>
    <cellStyle name="Normal 103 2 2 2 2 2" xfId="16692"/>
    <cellStyle name="Normal 103 2 2 2 2 2 2" xfId="33539"/>
    <cellStyle name="Normal 103 2 2 2 2 3" xfId="25972"/>
    <cellStyle name="Normal 103 2 2 2 3" xfId="12909"/>
    <cellStyle name="Normal 103 2 2 2 3 2" xfId="29758"/>
    <cellStyle name="Normal 103 2 2 2 4" xfId="22191"/>
    <cellStyle name="Normal 103 2 2 3" xfId="6749"/>
    <cellStyle name="Normal 103 2 2 3 2" xfId="14808"/>
    <cellStyle name="Normal 103 2 2 3 2 2" xfId="31655"/>
    <cellStyle name="Normal 103 2 2 3 3" xfId="24088"/>
    <cellStyle name="Normal 103 2 2 4" xfId="10975"/>
    <cellStyle name="Normal 103 2 2 4 2" xfId="27874"/>
    <cellStyle name="Normal 103 2 2 5" xfId="8757"/>
    <cellStyle name="Normal 103 2 2 6" xfId="20306"/>
    <cellStyle name="Normal 103 2 3" xfId="3938"/>
    <cellStyle name="Normal 103 2 3 2" xfId="7721"/>
    <cellStyle name="Normal 103 2 3 2 2" xfId="15780"/>
    <cellStyle name="Normal 103 2 3 2 2 2" xfId="32627"/>
    <cellStyle name="Normal 103 2 3 2 3" xfId="25060"/>
    <cellStyle name="Normal 103 2 3 3" xfId="11997"/>
    <cellStyle name="Normal 103 2 3 3 2" xfId="28846"/>
    <cellStyle name="Normal 103 2 3 4" xfId="21279"/>
    <cellStyle name="Normal 103 2 4" xfId="5837"/>
    <cellStyle name="Normal 103 2 4 2" xfId="13896"/>
    <cellStyle name="Normal 103 2 4 2 2" xfId="30743"/>
    <cellStyle name="Normal 103 2 4 3" xfId="23176"/>
    <cellStyle name="Normal 103 2 5" xfId="10022"/>
    <cellStyle name="Normal 103 2 5 2" xfId="26962"/>
    <cellStyle name="Normal 103 2 6" xfId="8758"/>
    <cellStyle name="Normal 103 2 7" xfId="19394"/>
    <cellStyle name="Normal 103 3" xfId="2435"/>
    <cellStyle name="Normal 103 3 2" xfId="4399"/>
    <cellStyle name="Normal 103 3 2 2" xfId="8182"/>
    <cellStyle name="Normal 103 3 2 2 2" xfId="16241"/>
    <cellStyle name="Normal 103 3 2 2 2 2" xfId="33088"/>
    <cellStyle name="Normal 103 3 2 2 3" xfId="25521"/>
    <cellStyle name="Normal 103 3 2 3" xfId="12458"/>
    <cellStyle name="Normal 103 3 2 3 2" xfId="29307"/>
    <cellStyle name="Normal 103 3 2 4" xfId="21740"/>
    <cellStyle name="Normal 103 3 3" xfId="6298"/>
    <cellStyle name="Normal 103 3 3 2" xfId="14357"/>
    <cellStyle name="Normal 103 3 3 2 2" xfId="31204"/>
    <cellStyle name="Normal 103 3 3 3" xfId="23637"/>
    <cellStyle name="Normal 103 3 4" xfId="10523"/>
    <cellStyle name="Normal 103 3 4 2" xfId="27423"/>
    <cellStyle name="Normal 103 3 5" xfId="9577"/>
    <cellStyle name="Normal 103 3 6" xfId="19855"/>
    <cellStyle name="Normal 103 4" xfId="3487"/>
    <cellStyle name="Normal 103 4 2" xfId="7270"/>
    <cellStyle name="Normal 103 4 2 2" xfId="15329"/>
    <cellStyle name="Normal 103 4 2 2 2" xfId="32176"/>
    <cellStyle name="Normal 103 4 2 3" xfId="24609"/>
    <cellStyle name="Normal 103 4 3" xfId="11546"/>
    <cellStyle name="Normal 103 4 3 2" xfId="28395"/>
    <cellStyle name="Normal 103 4 4" xfId="20828"/>
    <cellStyle name="Normal 103 5" xfId="5386"/>
    <cellStyle name="Normal 103 5 2" xfId="13445"/>
    <cellStyle name="Normal 103 5 2 2" xfId="30292"/>
    <cellStyle name="Normal 103 5 3" xfId="22725"/>
    <cellStyle name="Normal 103 6" xfId="9549"/>
    <cellStyle name="Normal 103 6 2" xfId="26511"/>
    <cellStyle name="Normal 103 7" xfId="10060"/>
    <cellStyle name="Normal 103 8" xfId="18943"/>
    <cellStyle name="Normal 104" xfId="1396"/>
    <cellStyle name="Normal 104 2" xfId="1890"/>
    <cellStyle name="Normal 104 2 2" xfId="2889"/>
    <cellStyle name="Normal 104 2 2 2" xfId="4851"/>
    <cellStyle name="Normal 104 2 2 2 2" xfId="8634"/>
    <cellStyle name="Normal 104 2 2 2 2 2" xfId="16693"/>
    <cellStyle name="Normal 104 2 2 2 2 2 2" xfId="33540"/>
    <cellStyle name="Normal 104 2 2 2 2 3" xfId="25973"/>
    <cellStyle name="Normal 104 2 2 2 3" xfId="12910"/>
    <cellStyle name="Normal 104 2 2 2 3 2" xfId="29759"/>
    <cellStyle name="Normal 104 2 2 2 4" xfId="22192"/>
    <cellStyle name="Normal 104 2 2 3" xfId="6750"/>
    <cellStyle name="Normal 104 2 2 3 2" xfId="14809"/>
    <cellStyle name="Normal 104 2 2 3 2 2" xfId="31656"/>
    <cellStyle name="Normal 104 2 2 3 3" xfId="24089"/>
    <cellStyle name="Normal 104 2 2 4" xfId="10976"/>
    <cellStyle name="Normal 104 2 2 4 2" xfId="27875"/>
    <cellStyle name="Normal 104 2 2 5" xfId="9068"/>
    <cellStyle name="Normal 104 2 2 6" xfId="20307"/>
    <cellStyle name="Normal 104 2 3" xfId="3939"/>
    <cellStyle name="Normal 104 2 3 2" xfId="7722"/>
    <cellStyle name="Normal 104 2 3 2 2" xfId="15781"/>
    <cellStyle name="Normal 104 2 3 2 2 2" xfId="32628"/>
    <cellStyle name="Normal 104 2 3 2 3" xfId="25061"/>
    <cellStyle name="Normal 104 2 3 3" xfId="11998"/>
    <cellStyle name="Normal 104 2 3 3 2" xfId="28847"/>
    <cellStyle name="Normal 104 2 3 4" xfId="21280"/>
    <cellStyle name="Normal 104 2 4" xfId="5838"/>
    <cellStyle name="Normal 104 2 4 2" xfId="13897"/>
    <cellStyle name="Normal 104 2 4 2 2" xfId="30744"/>
    <cellStyle name="Normal 104 2 4 3" xfId="23177"/>
    <cellStyle name="Normal 104 2 5" xfId="10023"/>
    <cellStyle name="Normal 104 2 5 2" xfId="26963"/>
    <cellStyle name="Normal 104 2 6" xfId="9176"/>
    <cellStyle name="Normal 104 2 7" xfId="19395"/>
    <cellStyle name="Normal 104 3" xfId="2436"/>
    <cellStyle name="Normal 104 3 2" xfId="4400"/>
    <cellStyle name="Normal 104 3 2 2" xfId="8183"/>
    <cellStyle name="Normal 104 3 2 2 2" xfId="16242"/>
    <cellStyle name="Normal 104 3 2 2 2 2" xfId="33089"/>
    <cellStyle name="Normal 104 3 2 2 3" xfId="25522"/>
    <cellStyle name="Normal 104 3 2 3" xfId="12459"/>
    <cellStyle name="Normal 104 3 2 3 2" xfId="29308"/>
    <cellStyle name="Normal 104 3 2 4" xfId="21741"/>
    <cellStyle name="Normal 104 3 3" xfId="6299"/>
    <cellStyle name="Normal 104 3 3 2" xfId="14358"/>
    <cellStyle name="Normal 104 3 3 2 2" xfId="31205"/>
    <cellStyle name="Normal 104 3 3 3" xfId="23638"/>
    <cellStyle name="Normal 104 3 4" xfId="10524"/>
    <cellStyle name="Normal 104 3 4 2" xfId="27424"/>
    <cellStyle name="Normal 104 3 5" xfId="8997"/>
    <cellStyle name="Normal 104 3 6" xfId="19856"/>
    <cellStyle name="Normal 104 4" xfId="3488"/>
    <cellStyle name="Normal 104 4 2" xfId="7271"/>
    <cellStyle name="Normal 104 4 2 2" xfId="15330"/>
    <cellStyle name="Normal 104 4 2 2 2" xfId="32177"/>
    <cellStyle name="Normal 104 4 2 3" xfId="24610"/>
    <cellStyle name="Normal 104 4 3" xfId="11547"/>
    <cellStyle name="Normal 104 4 3 2" xfId="28396"/>
    <cellStyle name="Normal 104 4 4" xfId="20829"/>
    <cellStyle name="Normal 104 5" xfId="5387"/>
    <cellStyle name="Normal 104 5 2" xfId="13446"/>
    <cellStyle name="Normal 104 5 2 2" xfId="30293"/>
    <cellStyle name="Normal 104 5 3" xfId="22726"/>
    <cellStyle name="Normal 104 6" xfId="9550"/>
    <cellStyle name="Normal 104 6 2" xfId="26512"/>
    <cellStyle name="Normal 104 7" xfId="9326"/>
    <cellStyle name="Normal 104 8" xfId="18944"/>
    <cellStyle name="Normal 105" xfId="1397"/>
    <cellStyle name="Normal 105 2" xfId="1891"/>
    <cellStyle name="Normal 105 2 2" xfId="2890"/>
    <cellStyle name="Normal 105 2 2 2" xfId="4852"/>
    <cellStyle name="Normal 105 2 2 2 2" xfId="8635"/>
    <cellStyle name="Normal 105 2 2 2 2 2" xfId="16694"/>
    <cellStyle name="Normal 105 2 2 2 2 2 2" xfId="33541"/>
    <cellStyle name="Normal 105 2 2 2 2 3" xfId="25974"/>
    <cellStyle name="Normal 105 2 2 2 3" xfId="12911"/>
    <cellStyle name="Normal 105 2 2 2 3 2" xfId="29760"/>
    <cellStyle name="Normal 105 2 2 2 4" xfId="22193"/>
    <cellStyle name="Normal 105 2 2 3" xfId="6751"/>
    <cellStyle name="Normal 105 2 2 3 2" xfId="14810"/>
    <cellStyle name="Normal 105 2 2 3 2 2" xfId="31657"/>
    <cellStyle name="Normal 105 2 2 3 3" xfId="24090"/>
    <cellStyle name="Normal 105 2 2 4" xfId="10977"/>
    <cellStyle name="Normal 105 2 2 4 2" xfId="27876"/>
    <cellStyle name="Normal 105 2 2 5" xfId="9069"/>
    <cellStyle name="Normal 105 2 2 6" xfId="20308"/>
    <cellStyle name="Normal 105 2 3" xfId="3940"/>
    <cellStyle name="Normal 105 2 3 2" xfId="7723"/>
    <cellStyle name="Normal 105 2 3 2 2" xfId="15782"/>
    <cellStyle name="Normal 105 2 3 2 2 2" xfId="32629"/>
    <cellStyle name="Normal 105 2 3 2 3" xfId="25062"/>
    <cellStyle name="Normal 105 2 3 3" xfId="11999"/>
    <cellStyle name="Normal 105 2 3 3 2" xfId="28848"/>
    <cellStyle name="Normal 105 2 3 4" xfId="21281"/>
    <cellStyle name="Normal 105 2 4" xfId="5839"/>
    <cellStyle name="Normal 105 2 4 2" xfId="13898"/>
    <cellStyle name="Normal 105 2 4 2 2" xfId="30745"/>
    <cellStyle name="Normal 105 2 4 3" xfId="23178"/>
    <cellStyle name="Normal 105 2 5" xfId="10024"/>
    <cellStyle name="Normal 105 2 5 2" xfId="26964"/>
    <cellStyle name="Normal 105 2 6" xfId="8939"/>
    <cellStyle name="Normal 105 2 7" xfId="19396"/>
    <cellStyle name="Normal 105 3" xfId="2437"/>
    <cellStyle name="Normal 105 3 2" xfId="4401"/>
    <cellStyle name="Normal 105 3 2 2" xfId="8184"/>
    <cellStyle name="Normal 105 3 2 2 2" xfId="16243"/>
    <cellStyle name="Normal 105 3 2 2 2 2" xfId="33090"/>
    <cellStyle name="Normal 105 3 2 2 3" xfId="25523"/>
    <cellStyle name="Normal 105 3 2 3" xfId="12460"/>
    <cellStyle name="Normal 105 3 2 3 2" xfId="29309"/>
    <cellStyle name="Normal 105 3 2 4" xfId="21742"/>
    <cellStyle name="Normal 105 3 3" xfId="6300"/>
    <cellStyle name="Normal 105 3 3 2" xfId="14359"/>
    <cellStyle name="Normal 105 3 3 2 2" xfId="31206"/>
    <cellStyle name="Normal 105 3 3 3" xfId="23639"/>
    <cellStyle name="Normal 105 3 4" xfId="10525"/>
    <cellStyle name="Normal 105 3 4 2" xfId="27425"/>
    <cellStyle name="Normal 105 3 5" xfId="8756"/>
    <cellStyle name="Normal 105 3 6" xfId="19857"/>
    <cellStyle name="Normal 105 4" xfId="3489"/>
    <cellStyle name="Normal 105 4 2" xfId="7272"/>
    <cellStyle name="Normal 105 4 2 2" xfId="15331"/>
    <cellStyle name="Normal 105 4 2 2 2" xfId="32178"/>
    <cellStyle name="Normal 105 4 2 3" xfId="24611"/>
    <cellStyle name="Normal 105 4 3" xfId="11548"/>
    <cellStyle name="Normal 105 4 3 2" xfId="28397"/>
    <cellStyle name="Normal 105 4 4" xfId="20830"/>
    <cellStyle name="Normal 105 5" xfId="5388"/>
    <cellStyle name="Normal 105 5 2" xfId="13447"/>
    <cellStyle name="Normal 105 5 2 2" xfId="30294"/>
    <cellStyle name="Normal 105 5 3" xfId="22727"/>
    <cellStyle name="Normal 105 6" xfId="9551"/>
    <cellStyle name="Normal 105 6 2" xfId="26513"/>
    <cellStyle name="Normal 105 7" xfId="8982"/>
    <cellStyle name="Normal 105 8" xfId="18945"/>
    <cellStyle name="Normal 106" xfId="1398"/>
    <cellStyle name="Normal 106 2" xfId="1892"/>
    <cellStyle name="Normal 106 2 2" xfId="2891"/>
    <cellStyle name="Normal 106 2 2 2" xfId="4853"/>
    <cellStyle name="Normal 106 2 2 2 2" xfId="8636"/>
    <cellStyle name="Normal 106 2 2 2 2 2" xfId="16695"/>
    <cellStyle name="Normal 106 2 2 2 2 2 2" xfId="33542"/>
    <cellStyle name="Normal 106 2 2 2 2 3" xfId="25975"/>
    <cellStyle name="Normal 106 2 2 2 3" xfId="12912"/>
    <cellStyle name="Normal 106 2 2 2 3 2" xfId="29761"/>
    <cellStyle name="Normal 106 2 2 2 4" xfId="22194"/>
    <cellStyle name="Normal 106 2 2 3" xfId="6752"/>
    <cellStyle name="Normal 106 2 2 3 2" xfId="14811"/>
    <cellStyle name="Normal 106 2 2 3 2 2" xfId="31658"/>
    <cellStyle name="Normal 106 2 2 3 3" xfId="24091"/>
    <cellStyle name="Normal 106 2 2 4" xfId="10978"/>
    <cellStyle name="Normal 106 2 2 4 2" xfId="27877"/>
    <cellStyle name="Normal 106 2 2 5" xfId="10059"/>
    <cellStyle name="Normal 106 2 2 6" xfId="20309"/>
    <cellStyle name="Normal 106 2 3" xfId="3941"/>
    <cellStyle name="Normal 106 2 3 2" xfId="7724"/>
    <cellStyle name="Normal 106 2 3 2 2" xfId="15783"/>
    <cellStyle name="Normal 106 2 3 2 2 2" xfId="32630"/>
    <cellStyle name="Normal 106 2 3 2 3" xfId="25063"/>
    <cellStyle name="Normal 106 2 3 3" xfId="12000"/>
    <cellStyle name="Normal 106 2 3 3 2" xfId="28849"/>
    <cellStyle name="Normal 106 2 3 4" xfId="21282"/>
    <cellStyle name="Normal 106 2 4" xfId="5840"/>
    <cellStyle name="Normal 106 2 4 2" xfId="13899"/>
    <cellStyle name="Normal 106 2 4 2 2" xfId="30746"/>
    <cellStyle name="Normal 106 2 4 3" xfId="23179"/>
    <cellStyle name="Normal 106 2 5" xfId="10025"/>
    <cellStyle name="Normal 106 2 5 2" xfId="26965"/>
    <cellStyle name="Normal 106 2 6" xfId="10083"/>
    <cellStyle name="Normal 106 2 7" xfId="19397"/>
    <cellStyle name="Normal 106 3" xfId="2438"/>
    <cellStyle name="Normal 106 3 2" xfId="4402"/>
    <cellStyle name="Normal 106 3 2 2" xfId="8185"/>
    <cellStyle name="Normal 106 3 2 2 2" xfId="16244"/>
    <cellStyle name="Normal 106 3 2 2 2 2" xfId="33091"/>
    <cellStyle name="Normal 106 3 2 2 3" xfId="25524"/>
    <cellStyle name="Normal 106 3 2 3" xfId="12461"/>
    <cellStyle name="Normal 106 3 2 3 2" xfId="29310"/>
    <cellStyle name="Normal 106 3 2 4" xfId="21743"/>
    <cellStyle name="Normal 106 3 3" xfId="6301"/>
    <cellStyle name="Normal 106 3 3 2" xfId="14360"/>
    <cellStyle name="Normal 106 3 3 2 2" xfId="31207"/>
    <cellStyle name="Normal 106 3 3 3" xfId="23640"/>
    <cellStyle name="Normal 106 3 4" xfId="10526"/>
    <cellStyle name="Normal 106 3 4 2" xfId="27426"/>
    <cellStyle name="Normal 106 3 5" xfId="8755"/>
    <cellStyle name="Normal 106 3 6" xfId="19858"/>
    <cellStyle name="Normal 106 4" xfId="3490"/>
    <cellStyle name="Normal 106 4 2" xfId="7273"/>
    <cellStyle name="Normal 106 4 2 2" xfId="15332"/>
    <cellStyle name="Normal 106 4 2 2 2" xfId="32179"/>
    <cellStyle name="Normal 106 4 2 3" xfId="24612"/>
    <cellStyle name="Normal 106 4 3" xfId="11549"/>
    <cellStyle name="Normal 106 4 3 2" xfId="28398"/>
    <cellStyle name="Normal 106 4 4" xfId="20831"/>
    <cellStyle name="Normal 106 5" xfId="5389"/>
    <cellStyle name="Normal 106 5 2" xfId="13448"/>
    <cellStyle name="Normal 106 5 2 2" xfId="30295"/>
    <cellStyle name="Normal 106 5 3" xfId="22728"/>
    <cellStyle name="Normal 106 6" xfId="9552"/>
    <cellStyle name="Normal 106 6 2" xfId="26514"/>
    <cellStyle name="Normal 106 7" xfId="11076"/>
    <cellStyle name="Normal 106 8" xfId="18946"/>
    <cellStyle name="Normal 107" xfId="1399"/>
    <cellStyle name="Normal 107 2" xfId="1893"/>
    <cellStyle name="Normal 107 2 2" xfId="2892"/>
    <cellStyle name="Normal 107 2 2 2" xfId="4854"/>
    <cellStyle name="Normal 107 2 2 2 2" xfId="8637"/>
    <cellStyle name="Normal 107 2 2 2 2 2" xfId="16696"/>
    <cellStyle name="Normal 107 2 2 2 2 2 2" xfId="33543"/>
    <cellStyle name="Normal 107 2 2 2 2 3" xfId="25976"/>
    <cellStyle name="Normal 107 2 2 2 3" xfId="12913"/>
    <cellStyle name="Normal 107 2 2 2 3 2" xfId="29762"/>
    <cellStyle name="Normal 107 2 2 2 4" xfId="22195"/>
    <cellStyle name="Normal 107 2 2 3" xfId="6753"/>
    <cellStyle name="Normal 107 2 2 3 2" xfId="14812"/>
    <cellStyle name="Normal 107 2 2 3 2 2" xfId="31659"/>
    <cellStyle name="Normal 107 2 2 3 3" xfId="24092"/>
    <cellStyle name="Normal 107 2 2 4" xfId="10979"/>
    <cellStyle name="Normal 107 2 2 4 2" xfId="27878"/>
    <cellStyle name="Normal 107 2 2 5" xfId="9325"/>
    <cellStyle name="Normal 107 2 2 6" xfId="20310"/>
    <cellStyle name="Normal 107 2 3" xfId="3942"/>
    <cellStyle name="Normal 107 2 3 2" xfId="7725"/>
    <cellStyle name="Normal 107 2 3 2 2" xfId="15784"/>
    <cellStyle name="Normal 107 2 3 2 2 2" xfId="32631"/>
    <cellStyle name="Normal 107 2 3 2 3" xfId="25064"/>
    <cellStyle name="Normal 107 2 3 3" xfId="12001"/>
    <cellStyle name="Normal 107 2 3 3 2" xfId="28850"/>
    <cellStyle name="Normal 107 2 3 4" xfId="21283"/>
    <cellStyle name="Normal 107 2 4" xfId="5841"/>
    <cellStyle name="Normal 107 2 4 2" xfId="13900"/>
    <cellStyle name="Normal 107 2 4 2 2" xfId="30747"/>
    <cellStyle name="Normal 107 2 4 3" xfId="23180"/>
    <cellStyle name="Normal 107 2 5" xfId="10026"/>
    <cellStyle name="Normal 107 2 5 2" xfId="26966"/>
    <cellStyle name="Normal 107 2 6" xfId="9576"/>
    <cellStyle name="Normal 107 2 7" xfId="19398"/>
    <cellStyle name="Normal 107 3" xfId="2439"/>
    <cellStyle name="Normal 107 3 2" xfId="4403"/>
    <cellStyle name="Normal 107 3 2 2" xfId="8186"/>
    <cellStyle name="Normal 107 3 2 2 2" xfId="16245"/>
    <cellStyle name="Normal 107 3 2 2 2 2" xfId="33092"/>
    <cellStyle name="Normal 107 3 2 2 3" xfId="25525"/>
    <cellStyle name="Normal 107 3 2 3" xfId="12462"/>
    <cellStyle name="Normal 107 3 2 3 2" xfId="29311"/>
    <cellStyle name="Normal 107 3 2 4" xfId="21744"/>
    <cellStyle name="Normal 107 3 3" xfId="6302"/>
    <cellStyle name="Normal 107 3 3 2" xfId="14361"/>
    <cellStyle name="Normal 107 3 3 2 2" xfId="31208"/>
    <cellStyle name="Normal 107 3 3 3" xfId="23641"/>
    <cellStyle name="Normal 107 3 4" xfId="10527"/>
    <cellStyle name="Normal 107 3 4 2" xfId="27427"/>
    <cellStyle name="Normal 107 3 5" xfId="9175"/>
    <cellStyle name="Normal 107 3 6" xfId="19859"/>
    <cellStyle name="Normal 107 4" xfId="3491"/>
    <cellStyle name="Normal 107 4 2" xfId="7274"/>
    <cellStyle name="Normal 107 4 2 2" xfId="15333"/>
    <cellStyle name="Normal 107 4 2 2 2" xfId="32180"/>
    <cellStyle name="Normal 107 4 2 3" xfId="24613"/>
    <cellStyle name="Normal 107 4 3" xfId="11550"/>
    <cellStyle name="Normal 107 4 3 2" xfId="28399"/>
    <cellStyle name="Normal 107 4 4" xfId="20832"/>
    <cellStyle name="Normal 107 5" xfId="5390"/>
    <cellStyle name="Normal 107 5 2" xfId="13449"/>
    <cellStyle name="Normal 107 5 2 2" xfId="30296"/>
    <cellStyle name="Normal 107 5 3" xfId="22729"/>
    <cellStyle name="Normal 107 6" xfId="9553"/>
    <cellStyle name="Normal 107 6 2" xfId="26515"/>
    <cellStyle name="Normal 107 7" xfId="8754"/>
    <cellStyle name="Normal 107 8" xfId="18947"/>
    <cellStyle name="Normal 108" xfId="1400"/>
    <cellStyle name="Normal 108 2" xfId="1894"/>
    <cellStyle name="Normal 108 2 2" xfId="2893"/>
    <cellStyle name="Normal 108 2 2 2" xfId="4855"/>
    <cellStyle name="Normal 108 2 2 2 2" xfId="8638"/>
    <cellStyle name="Normal 108 2 2 2 2 2" xfId="16697"/>
    <cellStyle name="Normal 108 2 2 2 2 2 2" xfId="33544"/>
    <cellStyle name="Normal 108 2 2 2 2 3" xfId="25977"/>
    <cellStyle name="Normal 108 2 2 2 3" xfId="12914"/>
    <cellStyle name="Normal 108 2 2 2 3 2" xfId="29763"/>
    <cellStyle name="Normal 108 2 2 2 4" xfId="22196"/>
    <cellStyle name="Normal 108 2 2 3" xfId="6754"/>
    <cellStyle name="Normal 108 2 2 3 2" xfId="14813"/>
    <cellStyle name="Normal 108 2 2 3 2 2" xfId="31660"/>
    <cellStyle name="Normal 108 2 2 3 3" xfId="24093"/>
    <cellStyle name="Normal 108 2 2 4" xfId="10980"/>
    <cellStyle name="Normal 108 2 2 4 2" xfId="27879"/>
    <cellStyle name="Normal 108 2 2 5" xfId="8981"/>
    <cellStyle name="Normal 108 2 2 6" xfId="20311"/>
    <cellStyle name="Normal 108 2 3" xfId="3943"/>
    <cellStyle name="Normal 108 2 3 2" xfId="7726"/>
    <cellStyle name="Normal 108 2 3 2 2" xfId="15785"/>
    <cellStyle name="Normal 108 2 3 2 2 2" xfId="32632"/>
    <cellStyle name="Normal 108 2 3 2 3" xfId="25065"/>
    <cellStyle name="Normal 108 2 3 3" xfId="12002"/>
    <cellStyle name="Normal 108 2 3 3 2" xfId="28851"/>
    <cellStyle name="Normal 108 2 3 4" xfId="21284"/>
    <cellStyle name="Normal 108 2 4" xfId="5842"/>
    <cellStyle name="Normal 108 2 4 2" xfId="13901"/>
    <cellStyle name="Normal 108 2 4 2 2" xfId="30748"/>
    <cellStyle name="Normal 108 2 4 3" xfId="23181"/>
    <cellStyle name="Normal 108 2 5" xfId="10027"/>
    <cellStyle name="Normal 108 2 5 2" xfId="26967"/>
    <cellStyle name="Normal 108 2 6" xfId="9013"/>
    <cellStyle name="Normal 108 2 7" xfId="19399"/>
    <cellStyle name="Normal 108 3" xfId="2440"/>
    <cellStyle name="Normal 108 3 2" xfId="4404"/>
    <cellStyle name="Normal 108 3 2 2" xfId="8187"/>
    <cellStyle name="Normal 108 3 2 2 2" xfId="16246"/>
    <cellStyle name="Normal 108 3 2 2 2 2" xfId="33093"/>
    <cellStyle name="Normal 108 3 2 2 3" xfId="25526"/>
    <cellStyle name="Normal 108 3 2 3" xfId="12463"/>
    <cellStyle name="Normal 108 3 2 3 2" xfId="29312"/>
    <cellStyle name="Normal 108 3 2 4" xfId="21745"/>
    <cellStyle name="Normal 108 3 3" xfId="6303"/>
    <cellStyle name="Normal 108 3 3 2" xfId="14362"/>
    <cellStyle name="Normal 108 3 3 2 2" xfId="31209"/>
    <cellStyle name="Normal 108 3 3 3" xfId="23642"/>
    <cellStyle name="Normal 108 3 4" xfId="10528"/>
    <cellStyle name="Normal 108 3 4 2" xfId="27428"/>
    <cellStyle name="Normal 108 3 5" xfId="8938"/>
    <cellStyle name="Normal 108 3 6" xfId="19860"/>
    <cellStyle name="Normal 108 4" xfId="3492"/>
    <cellStyle name="Normal 108 4 2" xfId="7275"/>
    <cellStyle name="Normal 108 4 2 2" xfId="15334"/>
    <cellStyle name="Normal 108 4 2 2 2" xfId="32181"/>
    <cellStyle name="Normal 108 4 2 3" xfId="24614"/>
    <cellStyle name="Normal 108 4 3" xfId="11551"/>
    <cellStyle name="Normal 108 4 3 2" xfId="28400"/>
    <cellStyle name="Normal 108 4 4" xfId="20833"/>
    <cellStyle name="Normal 108 5" xfId="5391"/>
    <cellStyle name="Normal 108 5 2" xfId="13450"/>
    <cellStyle name="Normal 108 5 2 2" xfId="30297"/>
    <cellStyle name="Normal 108 5 3" xfId="22730"/>
    <cellStyle name="Normal 108 6" xfId="9554"/>
    <cellStyle name="Normal 108 6 2" xfId="26516"/>
    <cellStyle name="Normal 108 7" xfId="9066"/>
    <cellStyle name="Normal 108 8" xfId="18948"/>
    <cellStyle name="Normal 109" xfId="1401"/>
    <cellStyle name="Normal 109 2" xfId="1895"/>
    <cellStyle name="Normal 109 2 2" xfId="2894"/>
    <cellStyle name="Normal 109 2 2 2" xfId="4856"/>
    <cellStyle name="Normal 109 2 2 2 2" xfId="8639"/>
    <cellStyle name="Normal 109 2 2 2 2 2" xfId="16698"/>
    <cellStyle name="Normal 109 2 2 2 2 2 2" xfId="33545"/>
    <cellStyle name="Normal 109 2 2 2 2 3" xfId="25978"/>
    <cellStyle name="Normal 109 2 2 2 3" xfId="12915"/>
    <cellStyle name="Normal 109 2 2 2 3 2" xfId="29764"/>
    <cellStyle name="Normal 109 2 2 2 4" xfId="22197"/>
    <cellStyle name="Normal 109 2 2 3" xfId="6755"/>
    <cellStyle name="Normal 109 2 2 3 2" xfId="14814"/>
    <cellStyle name="Normal 109 2 2 3 2 2" xfId="31661"/>
    <cellStyle name="Normal 109 2 2 3 3" xfId="24094"/>
    <cellStyle name="Normal 109 2 2 4" xfId="10981"/>
    <cellStyle name="Normal 109 2 2 4 2" xfId="27880"/>
    <cellStyle name="Normal 109 2 2 5" xfId="11075"/>
    <cellStyle name="Normal 109 2 2 6" xfId="20312"/>
    <cellStyle name="Normal 109 2 3" xfId="3944"/>
    <cellStyle name="Normal 109 2 3 2" xfId="7727"/>
    <cellStyle name="Normal 109 2 3 2 2" xfId="15786"/>
    <cellStyle name="Normal 109 2 3 2 2 2" xfId="32633"/>
    <cellStyle name="Normal 109 2 3 2 3" xfId="25066"/>
    <cellStyle name="Normal 109 2 3 3" xfId="12003"/>
    <cellStyle name="Normal 109 2 3 3 2" xfId="28852"/>
    <cellStyle name="Normal 109 2 3 4" xfId="21285"/>
    <cellStyle name="Normal 109 2 4" xfId="5843"/>
    <cellStyle name="Normal 109 2 4 2" xfId="13902"/>
    <cellStyle name="Normal 109 2 4 2 2" xfId="30749"/>
    <cellStyle name="Normal 109 2 4 3" xfId="23182"/>
    <cellStyle name="Normal 109 2 5" xfId="10028"/>
    <cellStyle name="Normal 109 2 5 2" xfId="26968"/>
    <cellStyle name="Normal 109 2 6" xfId="8753"/>
    <cellStyle name="Normal 109 2 7" xfId="19400"/>
    <cellStyle name="Normal 109 3" xfId="2441"/>
    <cellStyle name="Normal 109 3 2" xfId="4405"/>
    <cellStyle name="Normal 109 3 2 2" xfId="8188"/>
    <cellStyle name="Normal 109 3 2 2 2" xfId="16247"/>
    <cellStyle name="Normal 109 3 2 2 2 2" xfId="33094"/>
    <cellStyle name="Normal 109 3 2 2 3" xfId="25527"/>
    <cellStyle name="Normal 109 3 2 3" xfId="12464"/>
    <cellStyle name="Normal 109 3 2 3 2" xfId="29313"/>
    <cellStyle name="Normal 109 3 2 4" xfId="21746"/>
    <cellStyle name="Normal 109 3 3" xfId="6304"/>
    <cellStyle name="Normal 109 3 3 2" xfId="14363"/>
    <cellStyle name="Normal 109 3 3 2 2" xfId="31210"/>
    <cellStyle name="Normal 109 3 3 3" xfId="23643"/>
    <cellStyle name="Normal 109 3 4" xfId="10529"/>
    <cellStyle name="Normal 109 3 4 2" xfId="27429"/>
    <cellStyle name="Normal 109 3 5" xfId="10084"/>
    <cellStyle name="Normal 109 3 6" xfId="19861"/>
    <cellStyle name="Normal 109 4" xfId="3493"/>
    <cellStyle name="Normal 109 4 2" xfId="7276"/>
    <cellStyle name="Normal 109 4 2 2" xfId="15335"/>
    <cellStyle name="Normal 109 4 2 2 2" xfId="32182"/>
    <cellStyle name="Normal 109 4 2 3" xfId="24615"/>
    <cellStyle name="Normal 109 4 3" xfId="11552"/>
    <cellStyle name="Normal 109 4 3 2" xfId="28401"/>
    <cellStyle name="Normal 109 4 4" xfId="20834"/>
    <cellStyle name="Normal 109 5" xfId="5392"/>
    <cellStyle name="Normal 109 5 2" xfId="13451"/>
    <cellStyle name="Normal 109 5 2 2" xfId="30298"/>
    <cellStyle name="Normal 109 5 3" xfId="22731"/>
    <cellStyle name="Normal 109 6" xfId="9555"/>
    <cellStyle name="Normal 109 6 2" xfId="26517"/>
    <cellStyle name="Normal 109 7" xfId="9067"/>
    <cellStyle name="Normal 109 8" xfId="18949"/>
    <cellStyle name="Normal 11" xfId="435"/>
    <cellStyle name="Normal 11 2" xfId="436"/>
    <cellStyle name="Normal 11 2 2" xfId="921"/>
    <cellStyle name="Normal 11 2 3" xfId="3026"/>
    <cellStyle name="Normal 11 2 4" xfId="8752"/>
    <cellStyle name="Normal 11 2 5" xfId="34036"/>
    <cellStyle name="Normal 11 3" xfId="549"/>
    <cellStyle name="Normal 11 4" xfId="905"/>
    <cellStyle name="Normal 11 4 2" xfId="3113"/>
    <cellStyle name="Normal 11 4 3" xfId="9324"/>
    <cellStyle name="Normal 11 4 4" xfId="34037"/>
    <cellStyle name="Normal 11 5" xfId="2975"/>
    <cellStyle name="Normal 11 5 2" xfId="6833"/>
    <cellStyle name="Normal 11 5 2 2" xfId="14892"/>
    <cellStyle name="Normal 11 5 2 2 2" xfId="31739"/>
    <cellStyle name="Normal 11 5 2 3" xfId="24172"/>
    <cellStyle name="Normal 11 5 3" xfId="11061"/>
    <cellStyle name="Normal 11 5 3 2" xfId="27958"/>
    <cellStyle name="Normal 11 5 4" xfId="20390"/>
    <cellStyle name="Normal 11 6" xfId="10058"/>
    <cellStyle name="Normal 11_Energía" xfId="9174"/>
    <cellStyle name="Normal 110" xfId="1402"/>
    <cellStyle name="Normal 110 2" xfId="1896"/>
    <cellStyle name="Normal 110 2 2" xfId="2895"/>
    <cellStyle name="Normal 110 2 2 2" xfId="4857"/>
    <cellStyle name="Normal 110 2 2 2 2" xfId="8640"/>
    <cellStyle name="Normal 110 2 2 2 2 2" xfId="16699"/>
    <cellStyle name="Normal 110 2 2 2 2 2 2" xfId="33546"/>
    <cellStyle name="Normal 110 2 2 2 2 3" xfId="25979"/>
    <cellStyle name="Normal 110 2 2 2 3" xfId="12916"/>
    <cellStyle name="Normal 110 2 2 2 3 2" xfId="29765"/>
    <cellStyle name="Normal 110 2 2 2 4" xfId="22198"/>
    <cellStyle name="Normal 110 2 2 3" xfId="6756"/>
    <cellStyle name="Normal 110 2 2 3 2" xfId="14815"/>
    <cellStyle name="Normal 110 2 2 3 2 2" xfId="31662"/>
    <cellStyle name="Normal 110 2 2 3 3" xfId="24095"/>
    <cellStyle name="Normal 110 2 2 4" xfId="10982"/>
    <cellStyle name="Normal 110 2 2 4 2" xfId="27881"/>
    <cellStyle name="Normal 110 2 2 5" xfId="8980"/>
    <cellStyle name="Normal 110 2 2 6" xfId="20313"/>
    <cellStyle name="Normal 110 2 3" xfId="3945"/>
    <cellStyle name="Normal 110 2 3 2" xfId="7728"/>
    <cellStyle name="Normal 110 2 3 2 2" xfId="15787"/>
    <cellStyle name="Normal 110 2 3 2 2 2" xfId="32634"/>
    <cellStyle name="Normal 110 2 3 2 3" xfId="25067"/>
    <cellStyle name="Normal 110 2 3 3" xfId="12004"/>
    <cellStyle name="Normal 110 2 3 3 2" xfId="28853"/>
    <cellStyle name="Normal 110 2 3 4" xfId="21286"/>
    <cellStyle name="Normal 110 2 4" xfId="5844"/>
    <cellStyle name="Normal 110 2 4 2" xfId="13903"/>
    <cellStyle name="Normal 110 2 4 2 2" xfId="30750"/>
    <cellStyle name="Normal 110 2 4 3" xfId="23183"/>
    <cellStyle name="Normal 110 2 5" xfId="10029"/>
    <cellStyle name="Normal 110 2 5 2" xfId="26969"/>
    <cellStyle name="Normal 110 2 6" xfId="9015"/>
    <cellStyle name="Normal 110 2 7" xfId="19401"/>
    <cellStyle name="Normal 110 3" xfId="2442"/>
    <cellStyle name="Normal 110 3 2" xfId="4406"/>
    <cellStyle name="Normal 110 3 2 2" xfId="8189"/>
    <cellStyle name="Normal 110 3 2 2 2" xfId="16248"/>
    <cellStyle name="Normal 110 3 2 2 2 2" xfId="33095"/>
    <cellStyle name="Normal 110 3 2 2 3" xfId="25528"/>
    <cellStyle name="Normal 110 3 2 3" xfId="12465"/>
    <cellStyle name="Normal 110 3 2 3 2" xfId="29314"/>
    <cellStyle name="Normal 110 3 2 4" xfId="21747"/>
    <cellStyle name="Normal 110 3 3" xfId="6305"/>
    <cellStyle name="Normal 110 3 3 2" xfId="14364"/>
    <cellStyle name="Normal 110 3 3 2 2" xfId="31211"/>
    <cellStyle name="Normal 110 3 3 3" xfId="23644"/>
    <cellStyle name="Normal 110 3 4" xfId="10530"/>
    <cellStyle name="Normal 110 3 4 2" xfId="27430"/>
    <cellStyle name="Normal 110 3 5" xfId="8937"/>
    <cellStyle name="Normal 110 3 6" xfId="19862"/>
    <cellStyle name="Normal 110 4" xfId="3494"/>
    <cellStyle name="Normal 110 4 2" xfId="7277"/>
    <cellStyle name="Normal 110 4 2 2" xfId="15336"/>
    <cellStyle name="Normal 110 4 2 2 2" xfId="32183"/>
    <cellStyle name="Normal 110 4 2 3" xfId="24616"/>
    <cellStyle name="Normal 110 4 3" xfId="11553"/>
    <cellStyle name="Normal 110 4 3 2" xfId="28402"/>
    <cellStyle name="Normal 110 4 4" xfId="20835"/>
    <cellStyle name="Normal 110 5" xfId="5393"/>
    <cellStyle name="Normal 110 5 2" xfId="13452"/>
    <cellStyle name="Normal 110 5 2 2" xfId="30299"/>
    <cellStyle name="Normal 110 5 3" xfId="22732"/>
    <cellStyle name="Normal 110 6" xfId="9556"/>
    <cellStyle name="Normal 110 6 2" xfId="26518"/>
    <cellStyle name="Normal 110 7" xfId="9064"/>
    <cellStyle name="Normal 110 8" xfId="18950"/>
    <cellStyle name="Normal 111" xfId="1403"/>
    <cellStyle name="Normal 111 2" xfId="1897"/>
    <cellStyle name="Normal 111 2 2" xfId="2896"/>
    <cellStyle name="Normal 111 2 2 2" xfId="4858"/>
    <cellStyle name="Normal 111 2 2 2 2" xfId="8641"/>
    <cellStyle name="Normal 111 2 2 2 2 2" xfId="16700"/>
    <cellStyle name="Normal 111 2 2 2 2 2 2" xfId="33547"/>
    <cellStyle name="Normal 111 2 2 2 2 3" xfId="25980"/>
    <cellStyle name="Normal 111 2 2 2 3" xfId="12917"/>
    <cellStyle name="Normal 111 2 2 2 3 2" xfId="29766"/>
    <cellStyle name="Normal 111 2 2 2 4" xfId="22199"/>
    <cellStyle name="Normal 111 2 2 3" xfId="6757"/>
    <cellStyle name="Normal 111 2 2 3 2" xfId="14816"/>
    <cellStyle name="Normal 111 2 2 3 2 2" xfId="31663"/>
    <cellStyle name="Normal 111 2 2 3 3" xfId="24096"/>
    <cellStyle name="Normal 111 2 2 4" xfId="10983"/>
    <cellStyle name="Normal 111 2 2 4 2" xfId="27882"/>
    <cellStyle name="Normal 111 2 2 5" xfId="11074"/>
    <cellStyle name="Normal 111 2 2 6" xfId="20314"/>
    <cellStyle name="Normal 111 2 3" xfId="3946"/>
    <cellStyle name="Normal 111 2 3 2" xfId="7729"/>
    <cellStyle name="Normal 111 2 3 2 2" xfId="15788"/>
    <cellStyle name="Normal 111 2 3 2 2 2" xfId="32635"/>
    <cellStyle name="Normal 111 2 3 2 3" xfId="25068"/>
    <cellStyle name="Normal 111 2 3 3" xfId="12005"/>
    <cellStyle name="Normal 111 2 3 3 2" xfId="28854"/>
    <cellStyle name="Normal 111 2 3 4" xfId="21287"/>
    <cellStyle name="Normal 111 2 4" xfId="5845"/>
    <cellStyle name="Normal 111 2 4 2" xfId="13904"/>
    <cellStyle name="Normal 111 2 4 2 2" xfId="30751"/>
    <cellStyle name="Normal 111 2 4 3" xfId="23184"/>
    <cellStyle name="Normal 111 2 5" xfId="10030"/>
    <cellStyle name="Normal 111 2 5 2" xfId="26970"/>
    <cellStyle name="Normal 111 2 6" xfId="8751"/>
    <cellStyle name="Normal 111 2 7" xfId="19402"/>
    <cellStyle name="Normal 111 3" xfId="2443"/>
    <cellStyle name="Normal 111 3 2" xfId="4407"/>
    <cellStyle name="Normal 111 3 2 2" xfId="8190"/>
    <cellStyle name="Normal 111 3 2 2 2" xfId="16249"/>
    <cellStyle name="Normal 111 3 2 2 2 2" xfId="33096"/>
    <cellStyle name="Normal 111 3 2 2 3" xfId="25529"/>
    <cellStyle name="Normal 111 3 2 3" xfId="12466"/>
    <cellStyle name="Normal 111 3 2 3 2" xfId="29315"/>
    <cellStyle name="Normal 111 3 2 4" xfId="21748"/>
    <cellStyle name="Normal 111 3 3" xfId="6306"/>
    <cellStyle name="Normal 111 3 3 2" xfId="14365"/>
    <cellStyle name="Normal 111 3 3 2 2" xfId="31212"/>
    <cellStyle name="Normal 111 3 3 3" xfId="23645"/>
    <cellStyle name="Normal 111 3 4" xfId="10531"/>
    <cellStyle name="Normal 111 3 4 2" xfId="27431"/>
    <cellStyle name="Normal 111 3 5" xfId="10176"/>
    <cellStyle name="Normal 111 3 6" xfId="19863"/>
    <cellStyle name="Normal 111 4" xfId="3495"/>
    <cellStyle name="Normal 111 4 2" xfId="7278"/>
    <cellStyle name="Normal 111 4 2 2" xfId="15337"/>
    <cellStyle name="Normal 111 4 2 2 2" xfId="32184"/>
    <cellStyle name="Normal 111 4 2 3" xfId="24617"/>
    <cellStyle name="Normal 111 4 3" xfId="11554"/>
    <cellStyle name="Normal 111 4 3 2" xfId="28403"/>
    <cellStyle name="Normal 111 4 4" xfId="20836"/>
    <cellStyle name="Normal 111 5" xfId="5394"/>
    <cellStyle name="Normal 111 5 2" xfId="13453"/>
    <cellStyle name="Normal 111 5 2 2" xfId="30300"/>
    <cellStyle name="Normal 111 5 3" xfId="22733"/>
    <cellStyle name="Normal 111 6" xfId="9557"/>
    <cellStyle name="Normal 111 6 2" xfId="26519"/>
    <cellStyle name="Normal 111 7" xfId="9065"/>
    <cellStyle name="Normal 111 8" xfId="18951"/>
    <cellStyle name="Normal 112" xfId="1404"/>
    <cellStyle name="Normal 112 2" xfId="1898"/>
    <cellStyle name="Normal 112 2 2" xfId="2897"/>
    <cellStyle name="Normal 112 2 2 2" xfId="4859"/>
    <cellStyle name="Normal 112 2 2 2 2" xfId="8642"/>
    <cellStyle name="Normal 112 2 2 2 2 2" xfId="16701"/>
    <cellStyle name="Normal 112 2 2 2 2 2 2" xfId="33548"/>
    <cellStyle name="Normal 112 2 2 2 2 3" xfId="25981"/>
    <cellStyle name="Normal 112 2 2 2 3" xfId="12918"/>
    <cellStyle name="Normal 112 2 2 2 3 2" xfId="29767"/>
    <cellStyle name="Normal 112 2 2 2 4" xfId="22200"/>
    <cellStyle name="Normal 112 2 2 3" xfId="6758"/>
    <cellStyle name="Normal 112 2 2 3 2" xfId="14817"/>
    <cellStyle name="Normal 112 2 2 3 2 2" xfId="31664"/>
    <cellStyle name="Normal 112 2 2 3 3" xfId="24097"/>
    <cellStyle name="Normal 112 2 2 4" xfId="10984"/>
    <cellStyle name="Normal 112 2 2 4 2" xfId="27883"/>
    <cellStyle name="Normal 112 2 2 5" xfId="8749"/>
    <cellStyle name="Normal 112 2 2 6" xfId="20315"/>
    <cellStyle name="Normal 112 2 3" xfId="3947"/>
    <cellStyle name="Normal 112 2 3 2" xfId="7730"/>
    <cellStyle name="Normal 112 2 3 2 2" xfId="15789"/>
    <cellStyle name="Normal 112 2 3 2 2 2" xfId="32636"/>
    <cellStyle name="Normal 112 2 3 2 3" xfId="25069"/>
    <cellStyle name="Normal 112 2 3 3" xfId="12006"/>
    <cellStyle name="Normal 112 2 3 3 2" xfId="28855"/>
    <cellStyle name="Normal 112 2 3 4" xfId="21288"/>
    <cellStyle name="Normal 112 2 4" xfId="5846"/>
    <cellStyle name="Normal 112 2 4 2" xfId="13905"/>
    <cellStyle name="Normal 112 2 4 2 2" xfId="30752"/>
    <cellStyle name="Normal 112 2 4 3" xfId="23185"/>
    <cellStyle name="Normal 112 2 5" xfId="10031"/>
    <cellStyle name="Normal 112 2 5 2" xfId="26971"/>
    <cellStyle name="Normal 112 2 6" xfId="8750"/>
    <cellStyle name="Normal 112 2 7" xfId="19403"/>
    <cellStyle name="Normal 112 3" xfId="2444"/>
    <cellStyle name="Normal 112 3 2" xfId="4408"/>
    <cellStyle name="Normal 112 3 2 2" xfId="8191"/>
    <cellStyle name="Normal 112 3 2 2 2" xfId="16250"/>
    <cellStyle name="Normal 112 3 2 2 2 2" xfId="33097"/>
    <cellStyle name="Normal 112 3 2 2 3" xfId="25530"/>
    <cellStyle name="Normal 112 3 2 3" xfId="12467"/>
    <cellStyle name="Normal 112 3 2 3 2" xfId="29316"/>
    <cellStyle name="Normal 112 3 2 4" xfId="21749"/>
    <cellStyle name="Normal 112 3 3" xfId="6307"/>
    <cellStyle name="Normal 112 3 3 2" xfId="14366"/>
    <cellStyle name="Normal 112 3 3 2 2" xfId="31213"/>
    <cellStyle name="Normal 112 3 3 3" xfId="23646"/>
    <cellStyle name="Normal 112 3 4" xfId="10532"/>
    <cellStyle name="Normal 112 3 4 2" xfId="27432"/>
    <cellStyle name="Normal 112 3 5" xfId="9575"/>
    <cellStyle name="Normal 112 3 6" xfId="19864"/>
    <cellStyle name="Normal 112 4" xfId="3496"/>
    <cellStyle name="Normal 112 4 2" xfId="7279"/>
    <cellStyle name="Normal 112 4 2 2" xfId="15338"/>
    <cellStyle name="Normal 112 4 2 2 2" xfId="32185"/>
    <cellStyle name="Normal 112 4 2 3" xfId="24618"/>
    <cellStyle name="Normal 112 4 3" xfId="11555"/>
    <cellStyle name="Normal 112 4 3 2" xfId="28404"/>
    <cellStyle name="Normal 112 4 4" xfId="20837"/>
    <cellStyle name="Normal 112 5" xfId="5395"/>
    <cellStyle name="Normal 112 5 2" xfId="13454"/>
    <cellStyle name="Normal 112 5 2 2" xfId="30301"/>
    <cellStyle name="Normal 112 5 3" xfId="22734"/>
    <cellStyle name="Normal 112 6" xfId="9558"/>
    <cellStyle name="Normal 112 6 2" xfId="26520"/>
    <cellStyle name="Normal 112 7" xfId="10057"/>
    <cellStyle name="Normal 112 8" xfId="18952"/>
    <cellStyle name="Normal 113" xfId="1405"/>
    <cellStyle name="Normal 113 2" xfId="1899"/>
    <cellStyle name="Normal 113 2 2" xfId="2898"/>
    <cellStyle name="Normal 113 2 2 2" xfId="4860"/>
    <cellStyle name="Normal 113 2 2 2 2" xfId="8643"/>
    <cellStyle name="Normal 113 2 2 2 2 2" xfId="16702"/>
    <cellStyle name="Normal 113 2 2 2 2 2 2" xfId="33549"/>
    <cellStyle name="Normal 113 2 2 2 2 3" xfId="25982"/>
    <cellStyle name="Normal 113 2 2 2 3" xfId="12919"/>
    <cellStyle name="Normal 113 2 2 2 3 2" xfId="29768"/>
    <cellStyle name="Normal 113 2 2 2 4" xfId="22201"/>
    <cellStyle name="Normal 113 2 2 3" xfId="6759"/>
    <cellStyle name="Normal 113 2 2 3 2" xfId="14818"/>
    <cellStyle name="Normal 113 2 2 3 2 2" xfId="31665"/>
    <cellStyle name="Normal 113 2 2 3 3" xfId="24098"/>
    <cellStyle name="Normal 113 2 2 4" xfId="10985"/>
    <cellStyle name="Normal 113 2 2 4 2" xfId="27884"/>
    <cellStyle name="Normal 113 2 2 5" xfId="9062"/>
    <cellStyle name="Normal 113 2 2 6" xfId="20316"/>
    <cellStyle name="Normal 113 2 3" xfId="3948"/>
    <cellStyle name="Normal 113 2 3 2" xfId="7731"/>
    <cellStyle name="Normal 113 2 3 2 2" xfId="15790"/>
    <cellStyle name="Normal 113 2 3 2 2 2" xfId="32637"/>
    <cellStyle name="Normal 113 2 3 2 3" xfId="25070"/>
    <cellStyle name="Normal 113 2 3 3" xfId="12007"/>
    <cellStyle name="Normal 113 2 3 3 2" xfId="28856"/>
    <cellStyle name="Normal 113 2 3 4" xfId="21289"/>
    <cellStyle name="Normal 113 2 4" xfId="5847"/>
    <cellStyle name="Normal 113 2 4 2" xfId="13906"/>
    <cellStyle name="Normal 113 2 4 2 2" xfId="30753"/>
    <cellStyle name="Normal 113 2 4 3" xfId="23186"/>
    <cellStyle name="Normal 113 2 5" xfId="10032"/>
    <cellStyle name="Normal 113 2 5 2" xfId="26972"/>
    <cellStyle name="Normal 113 2 6" xfId="9173"/>
    <cellStyle name="Normal 113 2 7" xfId="19404"/>
    <cellStyle name="Normal 113 3" xfId="2445"/>
    <cellStyle name="Normal 113 3 2" xfId="4409"/>
    <cellStyle name="Normal 113 3 2 2" xfId="8192"/>
    <cellStyle name="Normal 113 3 2 2 2" xfId="16251"/>
    <cellStyle name="Normal 113 3 2 2 2 2" xfId="33098"/>
    <cellStyle name="Normal 113 3 2 2 3" xfId="25531"/>
    <cellStyle name="Normal 113 3 2 3" xfId="12468"/>
    <cellStyle name="Normal 113 3 2 3 2" xfId="29317"/>
    <cellStyle name="Normal 113 3 2 4" xfId="21750"/>
    <cellStyle name="Normal 113 3 3" xfId="6308"/>
    <cellStyle name="Normal 113 3 3 2" xfId="14367"/>
    <cellStyle name="Normal 113 3 3 2 2" xfId="31214"/>
    <cellStyle name="Normal 113 3 3 3" xfId="23647"/>
    <cellStyle name="Normal 113 3 4" xfId="10533"/>
    <cellStyle name="Normal 113 3 4 2" xfId="27433"/>
    <cellStyle name="Normal 113 3 5" xfId="9009"/>
    <cellStyle name="Normal 113 3 6" xfId="19865"/>
    <cellStyle name="Normal 113 4" xfId="3497"/>
    <cellStyle name="Normal 113 4 2" xfId="7280"/>
    <cellStyle name="Normal 113 4 2 2" xfId="15339"/>
    <cellStyle name="Normal 113 4 2 2 2" xfId="32186"/>
    <cellStyle name="Normal 113 4 2 3" xfId="24619"/>
    <cellStyle name="Normal 113 4 3" xfId="11556"/>
    <cellStyle name="Normal 113 4 3 2" xfId="28405"/>
    <cellStyle name="Normal 113 4 4" xfId="20838"/>
    <cellStyle name="Normal 113 5" xfId="5396"/>
    <cellStyle name="Normal 113 5 2" xfId="13455"/>
    <cellStyle name="Normal 113 5 2 2" xfId="30302"/>
    <cellStyle name="Normal 113 5 3" xfId="22735"/>
    <cellStyle name="Normal 113 6" xfId="9559"/>
    <cellStyle name="Normal 113 6 2" xfId="26521"/>
    <cellStyle name="Normal 113 7" xfId="9323"/>
    <cellStyle name="Normal 113 8" xfId="18953"/>
    <cellStyle name="Normal 114" xfId="1406"/>
    <cellStyle name="Normal 114 2" xfId="1900"/>
    <cellStyle name="Normal 114 2 2" xfId="2899"/>
    <cellStyle name="Normal 114 2 2 2" xfId="4861"/>
    <cellStyle name="Normal 114 2 2 2 2" xfId="8644"/>
    <cellStyle name="Normal 114 2 2 2 2 2" xfId="16703"/>
    <cellStyle name="Normal 114 2 2 2 2 2 2" xfId="33550"/>
    <cellStyle name="Normal 114 2 2 2 2 3" xfId="25983"/>
    <cellStyle name="Normal 114 2 2 2 3" xfId="12920"/>
    <cellStyle name="Normal 114 2 2 2 3 2" xfId="29769"/>
    <cellStyle name="Normal 114 2 2 2 4" xfId="22202"/>
    <cellStyle name="Normal 114 2 2 3" xfId="6760"/>
    <cellStyle name="Normal 114 2 2 3 2" xfId="14819"/>
    <cellStyle name="Normal 114 2 2 3 2 2" xfId="31666"/>
    <cellStyle name="Normal 114 2 2 3 3" xfId="24099"/>
    <cellStyle name="Normal 114 2 2 4" xfId="10986"/>
    <cellStyle name="Normal 114 2 2 4 2" xfId="27885"/>
    <cellStyle name="Normal 114 2 2 5" xfId="9063"/>
    <cellStyle name="Normal 114 2 2 6" xfId="20317"/>
    <cellStyle name="Normal 114 2 3" xfId="3949"/>
    <cellStyle name="Normal 114 2 3 2" xfId="7732"/>
    <cellStyle name="Normal 114 2 3 2 2" xfId="15791"/>
    <cellStyle name="Normal 114 2 3 2 2 2" xfId="32638"/>
    <cellStyle name="Normal 114 2 3 2 3" xfId="25071"/>
    <cellStyle name="Normal 114 2 3 3" xfId="12008"/>
    <cellStyle name="Normal 114 2 3 3 2" xfId="28857"/>
    <cellStyle name="Normal 114 2 3 4" xfId="21290"/>
    <cellStyle name="Normal 114 2 4" xfId="5848"/>
    <cellStyle name="Normal 114 2 4 2" xfId="13907"/>
    <cellStyle name="Normal 114 2 4 2 2" xfId="30754"/>
    <cellStyle name="Normal 114 2 4 3" xfId="23187"/>
    <cellStyle name="Normal 114 2 5" xfId="10033"/>
    <cellStyle name="Normal 114 2 5 2" xfId="26973"/>
    <cellStyle name="Normal 114 2 6" xfId="8936"/>
    <cellStyle name="Normal 114 2 7" xfId="19405"/>
    <cellStyle name="Normal 114 3" xfId="2446"/>
    <cellStyle name="Normal 114 3 2" xfId="4410"/>
    <cellStyle name="Normal 114 3 2 2" xfId="8193"/>
    <cellStyle name="Normal 114 3 2 2 2" xfId="16252"/>
    <cellStyle name="Normal 114 3 2 2 2 2" xfId="33099"/>
    <cellStyle name="Normal 114 3 2 2 3" xfId="25532"/>
    <cellStyle name="Normal 114 3 2 3" xfId="12469"/>
    <cellStyle name="Normal 114 3 2 3 2" xfId="29318"/>
    <cellStyle name="Normal 114 3 2 4" xfId="21751"/>
    <cellStyle name="Normal 114 3 3" xfId="6309"/>
    <cellStyle name="Normal 114 3 3 2" xfId="14368"/>
    <cellStyle name="Normal 114 3 3 2 2" xfId="31215"/>
    <cellStyle name="Normal 114 3 3 3" xfId="23648"/>
    <cellStyle name="Normal 114 3 4" xfId="10534"/>
    <cellStyle name="Normal 114 3 4 2" xfId="27434"/>
    <cellStyle name="Normal 114 3 5" xfId="8748"/>
    <cellStyle name="Normal 114 3 6" xfId="19866"/>
    <cellStyle name="Normal 114 4" xfId="3498"/>
    <cellStyle name="Normal 114 4 2" xfId="7281"/>
    <cellStyle name="Normal 114 4 2 2" xfId="15340"/>
    <cellStyle name="Normal 114 4 2 2 2" xfId="32187"/>
    <cellStyle name="Normal 114 4 2 3" xfId="24620"/>
    <cellStyle name="Normal 114 4 3" xfId="11557"/>
    <cellStyle name="Normal 114 4 3 2" xfId="28406"/>
    <cellStyle name="Normal 114 4 4" xfId="20839"/>
    <cellStyle name="Normal 114 5" xfId="5397"/>
    <cellStyle name="Normal 114 5 2" xfId="13456"/>
    <cellStyle name="Normal 114 5 2 2" xfId="30303"/>
    <cellStyle name="Normal 114 5 3" xfId="22736"/>
    <cellStyle name="Normal 114 6" xfId="9560"/>
    <cellStyle name="Normal 114 6 2" xfId="26522"/>
    <cellStyle name="Normal 114 7" xfId="8979"/>
    <cellStyle name="Normal 114 8" xfId="18954"/>
    <cellStyle name="Normal 115" xfId="1407"/>
    <cellStyle name="Normal 115 2" xfId="1901"/>
    <cellStyle name="Normal 115 2 2" xfId="2900"/>
    <cellStyle name="Normal 115 2 2 2" xfId="4862"/>
    <cellStyle name="Normal 115 2 2 2 2" xfId="8645"/>
    <cellStyle name="Normal 115 2 2 2 2 2" xfId="16704"/>
    <cellStyle name="Normal 115 2 2 2 2 2 2" xfId="33551"/>
    <cellStyle name="Normal 115 2 2 2 2 3" xfId="25984"/>
    <cellStyle name="Normal 115 2 2 2 3" xfId="12921"/>
    <cellStyle name="Normal 115 2 2 2 3 2" xfId="29770"/>
    <cellStyle name="Normal 115 2 2 2 4" xfId="22203"/>
    <cellStyle name="Normal 115 2 2 3" xfId="6761"/>
    <cellStyle name="Normal 115 2 2 3 2" xfId="14820"/>
    <cellStyle name="Normal 115 2 2 3 2 2" xfId="31667"/>
    <cellStyle name="Normal 115 2 2 3 3" xfId="24100"/>
    <cellStyle name="Normal 115 2 2 4" xfId="10987"/>
    <cellStyle name="Normal 115 2 2 4 2" xfId="27886"/>
    <cellStyle name="Normal 115 2 2 5" xfId="10056"/>
    <cellStyle name="Normal 115 2 2 6" xfId="20318"/>
    <cellStyle name="Normal 115 2 3" xfId="3950"/>
    <cellStyle name="Normal 115 2 3 2" xfId="7733"/>
    <cellStyle name="Normal 115 2 3 2 2" xfId="15792"/>
    <cellStyle name="Normal 115 2 3 2 2 2" xfId="32639"/>
    <cellStyle name="Normal 115 2 3 2 3" xfId="25072"/>
    <cellStyle name="Normal 115 2 3 3" xfId="12009"/>
    <cellStyle name="Normal 115 2 3 3 2" xfId="28858"/>
    <cellStyle name="Normal 115 2 3 4" xfId="21291"/>
    <cellStyle name="Normal 115 2 4" xfId="5849"/>
    <cellStyle name="Normal 115 2 4 2" xfId="13908"/>
    <cellStyle name="Normal 115 2 4 2 2" xfId="30755"/>
    <cellStyle name="Normal 115 2 4 3" xfId="23188"/>
    <cellStyle name="Normal 115 2 5" xfId="10034"/>
    <cellStyle name="Normal 115 2 5 2" xfId="26974"/>
    <cellStyle name="Normal 115 2 6" xfId="10102"/>
    <cellStyle name="Normal 115 2 7" xfId="19406"/>
    <cellStyle name="Normal 115 3" xfId="2447"/>
    <cellStyle name="Normal 115 3 2" xfId="4411"/>
    <cellStyle name="Normal 115 3 2 2" xfId="8194"/>
    <cellStyle name="Normal 115 3 2 2 2" xfId="16253"/>
    <cellStyle name="Normal 115 3 2 2 2 2" xfId="33100"/>
    <cellStyle name="Normal 115 3 2 2 3" xfId="25533"/>
    <cellStyle name="Normal 115 3 2 3" xfId="12470"/>
    <cellStyle name="Normal 115 3 2 3 2" xfId="29319"/>
    <cellStyle name="Normal 115 3 2 4" xfId="21752"/>
    <cellStyle name="Normal 115 3 3" xfId="6310"/>
    <cellStyle name="Normal 115 3 3 2" xfId="14369"/>
    <cellStyle name="Normal 115 3 3 2 2" xfId="31216"/>
    <cellStyle name="Normal 115 3 3 3" xfId="23649"/>
    <cellStyle name="Normal 115 3 4" xfId="10535"/>
    <cellStyle name="Normal 115 3 4 2" xfId="27435"/>
    <cellStyle name="Normal 115 3 5" xfId="8747"/>
    <cellStyle name="Normal 115 3 6" xfId="19867"/>
    <cellStyle name="Normal 115 4" xfId="3499"/>
    <cellStyle name="Normal 115 4 2" xfId="7282"/>
    <cellStyle name="Normal 115 4 2 2" xfId="15341"/>
    <cellStyle name="Normal 115 4 2 2 2" xfId="32188"/>
    <cellStyle name="Normal 115 4 2 3" xfId="24621"/>
    <cellStyle name="Normal 115 4 3" xfId="11558"/>
    <cellStyle name="Normal 115 4 3 2" xfId="28407"/>
    <cellStyle name="Normal 115 4 4" xfId="20840"/>
    <cellStyle name="Normal 115 5" xfId="5398"/>
    <cellStyle name="Normal 115 5 2" xfId="13457"/>
    <cellStyle name="Normal 115 5 2 2" xfId="30304"/>
    <cellStyle name="Normal 115 5 3" xfId="22737"/>
    <cellStyle name="Normal 115 6" xfId="9561"/>
    <cellStyle name="Normal 115 6 2" xfId="26523"/>
    <cellStyle name="Normal 115 7" xfId="11073"/>
    <cellStyle name="Normal 115 8" xfId="18955"/>
    <cellStyle name="Normal 116" xfId="1408"/>
    <cellStyle name="Normal 116 2" xfId="1902"/>
    <cellStyle name="Normal 116 2 2" xfId="2901"/>
    <cellStyle name="Normal 116 2 2 2" xfId="4863"/>
    <cellStyle name="Normal 116 2 2 2 2" xfId="8646"/>
    <cellStyle name="Normal 116 2 2 2 2 2" xfId="16705"/>
    <cellStyle name="Normal 116 2 2 2 2 2 2" xfId="33552"/>
    <cellStyle name="Normal 116 2 2 2 2 3" xfId="25985"/>
    <cellStyle name="Normal 116 2 2 2 3" xfId="12922"/>
    <cellStyle name="Normal 116 2 2 2 3 2" xfId="29771"/>
    <cellStyle name="Normal 116 2 2 2 4" xfId="22204"/>
    <cellStyle name="Normal 116 2 2 3" xfId="6762"/>
    <cellStyle name="Normal 116 2 2 3 2" xfId="14821"/>
    <cellStyle name="Normal 116 2 2 3 2 2" xfId="31668"/>
    <cellStyle name="Normal 116 2 2 3 3" xfId="24101"/>
    <cellStyle name="Normal 116 2 2 4" xfId="10988"/>
    <cellStyle name="Normal 116 2 2 4 2" xfId="27887"/>
    <cellStyle name="Normal 116 2 2 5" xfId="16801"/>
    <cellStyle name="Normal 116 2 2 6" xfId="20319"/>
    <cellStyle name="Normal 116 2 3" xfId="3951"/>
    <cellStyle name="Normal 116 2 3 2" xfId="7734"/>
    <cellStyle name="Normal 116 2 3 2 2" xfId="15793"/>
    <cellStyle name="Normal 116 2 3 2 2 2" xfId="32640"/>
    <cellStyle name="Normal 116 2 3 2 3" xfId="25073"/>
    <cellStyle name="Normal 116 2 3 3" xfId="12010"/>
    <cellStyle name="Normal 116 2 3 3 2" xfId="28859"/>
    <cellStyle name="Normal 116 2 3 4" xfId="21292"/>
    <cellStyle name="Normal 116 2 4" xfId="5850"/>
    <cellStyle name="Normal 116 2 4 2" xfId="13909"/>
    <cellStyle name="Normal 116 2 4 2 2" xfId="30756"/>
    <cellStyle name="Normal 116 2 4 3" xfId="23189"/>
    <cellStyle name="Normal 116 2 5" xfId="10035"/>
    <cellStyle name="Normal 116 2 5 2" xfId="26975"/>
    <cellStyle name="Normal 116 2 6" xfId="16800"/>
    <cellStyle name="Normal 116 2 7" xfId="19407"/>
    <cellStyle name="Normal 116 3" xfId="2448"/>
    <cellStyle name="Normal 116 3 2" xfId="4412"/>
    <cellStyle name="Normal 116 3 2 2" xfId="8195"/>
    <cellStyle name="Normal 116 3 2 2 2" xfId="16254"/>
    <cellStyle name="Normal 116 3 2 2 2 2" xfId="33101"/>
    <cellStyle name="Normal 116 3 2 2 3" xfId="25534"/>
    <cellStyle name="Normal 116 3 2 3" xfId="12471"/>
    <cellStyle name="Normal 116 3 2 3 2" xfId="29320"/>
    <cellStyle name="Normal 116 3 2 4" xfId="21753"/>
    <cellStyle name="Normal 116 3 3" xfId="6311"/>
    <cellStyle name="Normal 116 3 3 2" xfId="14370"/>
    <cellStyle name="Normal 116 3 3 2 2" xfId="31217"/>
    <cellStyle name="Normal 116 3 3 3" xfId="23650"/>
    <cellStyle name="Normal 116 3 4" xfId="10536"/>
    <cellStyle name="Normal 116 3 4 2" xfId="27436"/>
    <cellStyle name="Normal 116 3 5" xfId="16802"/>
    <cellStyle name="Normal 116 3 6" xfId="19868"/>
    <cellStyle name="Normal 116 4" xfId="3500"/>
    <cellStyle name="Normal 116 4 2" xfId="7283"/>
    <cellStyle name="Normal 116 4 2 2" xfId="15342"/>
    <cellStyle name="Normal 116 4 2 2 2" xfId="32189"/>
    <cellStyle name="Normal 116 4 2 3" xfId="24622"/>
    <cellStyle name="Normal 116 4 3" xfId="11559"/>
    <cellStyle name="Normal 116 4 3 2" xfId="28408"/>
    <cellStyle name="Normal 116 4 4" xfId="20841"/>
    <cellStyle name="Normal 116 5" xfId="5399"/>
    <cellStyle name="Normal 116 5 2" xfId="13458"/>
    <cellStyle name="Normal 116 5 2 2" xfId="30305"/>
    <cellStyle name="Normal 116 5 3" xfId="22738"/>
    <cellStyle name="Normal 116 6" xfId="9562"/>
    <cellStyle name="Normal 116 6 2" xfId="26524"/>
    <cellStyle name="Normal 116 7" xfId="16799"/>
    <cellStyle name="Normal 116 8" xfId="18956"/>
    <cellStyle name="Normal 117" xfId="1409"/>
    <cellStyle name="Normal 117 2" xfId="1903"/>
    <cellStyle name="Normal 117 2 2" xfId="2902"/>
    <cellStyle name="Normal 117 2 2 2" xfId="4864"/>
    <cellStyle name="Normal 117 2 2 2 2" xfId="8647"/>
    <cellStyle name="Normal 117 2 2 2 2 2" xfId="16706"/>
    <cellStyle name="Normal 117 2 2 2 2 2 2" xfId="33553"/>
    <cellStyle name="Normal 117 2 2 2 2 3" xfId="25986"/>
    <cellStyle name="Normal 117 2 2 2 3" xfId="12923"/>
    <cellStyle name="Normal 117 2 2 2 3 2" xfId="29772"/>
    <cellStyle name="Normal 117 2 2 2 4" xfId="22205"/>
    <cellStyle name="Normal 117 2 2 3" xfId="6763"/>
    <cellStyle name="Normal 117 2 2 3 2" xfId="14822"/>
    <cellStyle name="Normal 117 2 2 3 2 2" xfId="31669"/>
    <cellStyle name="Normal 117 2 2 3 3" xfId="24102"/>
    <cellStyle name="Normal 117 2 2 4" xfId="10989"/>
    <cellStyle name="Normal 117 2 2 4 2" xfId="27888"/>
    <cellStyle name="Normal 117 2 2 5" xfId="16805"/>
    <cellStyle name="Normal 117 2 2 6" xfId="20320"/>
    <cellStyle name="Normal 117 2 3" xfId="3952"/>
    <cellStyle name="Normal 117 2 3 2" xfId="7735"/>
    <cellStyle name="Normal 117 2 3 2 2" xfId="15794"/>
    <cellStyle name="Normal 117 2 3 2 2 2" xfId="32641"/>
    <cellStyle name="Normal 117 2 3 2 3" xfId="25074"/>
    <cellStyle name="Normal 117 2 3 3" xfId="12011"/>
    <cellStyle name="Normal 117 2 3 3 2" xfId="28860"/>
    <cellStyle name="Normal 117 2 3 4" xfId="21293"/>
    <cellStyle name="Normal 117 2 4" xfId="5851"/>
    <cellStyle name="Normal 117 2 4 2" xfId="13910"/>
    <cellStyle name="Normal 117 2 4 2 2" xfId="30757"/>
    <cellStyle name="Normal 117 2 4 3" xfId="23190"/>
    <cellStyle name="Normal 117 2 5" xfId="10036"/>
    <cellStyle name="Normal 117 2 5 2" xfId="26976"/>
    <cellStyle name="Normal 117 2 6" xfId="16804"/>
    <cellStyle name="Normal 117 2 7" xfId="19408"/>
    <cellStyle name="Normal 117 3" xfId="2449"/>
    <cellStyle name="Normal 117 3 2" xfId="4413"/>
    <cellStyle name="Normal 117 3 2 2" xfId="8196"/>
    <cellStyle name="Normal 117 3 2 2 2" xfId="16255"/>
    <cellStyle name="Normal 117 3 2 2 2 2" xfId="33102"/>
    <cellStyle name="Normal 117 3 2 2 3" xfId="25535"/>
    <cellStyle name="Normal 117 3 2 3" xfId="12472"/>
    <cellStyle name="Normal 117 3 2 3 2" xfId="29321"/>
    <cellStyle name="Normal 117 3 2 4" xfId="21754"/>
    <cellStyle name="Normal 117 3 3" xfId="6312"/>
    <cellStyle name="Normal 117 3 3 2" xfId="14371"/>
    <cellStyle name="Normal 117 3 3 2 2" xfId="31218"/>
    <cellStyle name="Normal 117 3 3 3" xfId="23651"/>
    <cellStyle name="Normal 117 3 4" xfId="10537"/>
    <cellStyle name="Normal 117 3 4 2" xfId="27437"/>
    <cellStyle name="Normal 117 3 5" xfId="16806"/>
    <cellStyle name="Normal 117 3 6" xfId="19869"/>
    <cellStyle name="Normal 117 4" xfId="3501"/>
    <cellStyle name="Normal 117 4 2" xfId="7284"/>
    <cellStyle name="Normal 117 4 2 2" xfId="15343"/>
    <cellStyle name="Normal 117 4 2 2 2" xfId="32190"/>
    <cellStyle name="Normal 117 4 2 3" xfId="24623"/>
    <cellStyle name="Normal 117 4 3" xfId="11560"/>
    <cellStyle name="Normal 117 4 3 2" xfId="28409"/>
    <cellStyle name="Normal 117 4 4" xfId="20842"/>
    <cellStyle name="Normal 117 5" xfId="5400"/>
    <cellStyle name="Normal 117 5 2" xfId="13459"/>
    <cellStyle name="Normal 117 5 2 2" xfId="30306"/>
    <cellStyle name="Normal 117 5 3" xfId="22739"/>
    <cellStyle name="Normal 117 6" xfId="9563"/>
    <cellStyle name="Normal 117 6 2" xfId="26525"/>
    <cellStyle name="Normal 117 7" xfId="16803"/>
    <cellStyle name="Normal 117 8" xfId="18957"/>
    <cellStyle name="Normal 118" xfId="1410"/>
    <cellStyle name="Normal 118 2" xfId="1904"/>
    <cellStyle name="Normal 118 2 2" xfId="2903"/>
    <cellStyle name="Normal 118 2 2 2" xfId="4865"/>
    <cellStyle name="Normal 118 2 2 2 2" xfId="8648"/>
    <cellStyle name="Normal 118 2 2 2 2 2" xfId="16707"/>
    <cellStyle name="Normal 118 2 2 2 2 2 2" xfId="33554"/>
    <cellStyle name="Normal 118 2 2 2 2 3" xfId="25987"/>
    <cellStyle name="Normal 118 2 2 2 3" xfId="12924"/>
    <cellStyle name="Normal 118 2 2 2 3 2" xfId="29773"/>
    <cellStyle name="Normal 118 2 2 2 4" xfId="22206"/>
    <cellStyle name="Normal 118 2 2 3" xfId="6764"/>
    <cellStyle name="Normal 118 2 2 3 2" xfId="14823"/>
    <cellStyle name="Normal 118 2 2 3 2 2" xfId="31670"/>
    <cellStyle name="Normal 118 2 2 3 3" xfId="24103"/>
    <cellStyle name="Normal 118 2 2 4" xfId="10990"/>
    <cellStyle name="Normal 118 2 2 4 2" xfId="27889"/>
    <cellStyle name="Normal 118 2 2 5" xfId="16809"/>
    <cellStyle name="Normal 118 2 2 6" xfId="20321"/>
    <cellStyle name="Normal 118 2 3" xfId="3953"/>
    <cellStyle name="Normal 118 2 3 2" xfId="7736"/>
    <cellStyle name="Normal 118 2 3 2 2" xfId="15795"/>
    <cellStyle name="Normal 118 2 3 2 2 2" xfId="32642"/>
    <cellStyle name="Normal 118 2 3 2 3" xfId="25075"/>
    <cellStyle name="Normal 118 2 3 3" xfId="12012"/>
    <cellStyle name="Normal 118 2 3 3 2" xfId="28861"/>
    <cellStyle name="Normal 118 2 3 4" xfId="21294"/>
    <cellStyle name="Normal 118 2 4" xfId="5852"/>
    <cellStyle name="Normal 118 2 4 2" xfId="13911"/>
    <cellStyle name="Normal 118 2 4 2 2" xfId="30758"/>
    <cellStyle name="Normal 118 2 4 3" xfId="23191"/>
    <cellStyle name="Normal 118 2 5" xfId="10037"/>
    <cellStyle name="Normal 118 2 5 2" xfId="26977"/>
    <cellStyle name="Normal 118 2 6" xfId="16808"/>
    <cellStyle name="Normal 118 2 7" xfId="19409"/>
    <cellStyle name="Normal 118 3" xfId="2450"/>
    <cellStyle name="Normal 118 3 2" xfId="4414"/>
    <cellStyle name="Normal 118 3 2 2" xfId="8197"/>
    <cellStyle name="Normal 118 3 2 2 2" xfId="16256"/>
    <cellStyle name="Normal 118 3 2 2 2 2" xfId="33103"/>
    <cellStyle name="Normal 118 3 2 2 3" xfId="25536"/>
    <cellStyle name="Normal 118 3 2 3" xfId="12473"/>
    <cellStyle name="Normal 118 3 2 3 2" xfId="29322"/>
    <cellStyle name="Normal 118 3 2 4" xfId="21755"/>
    <cellStyle name="Normal 118 3 3" xfId="6313"/>
    <cellStyle name="Normal 118 3 3 2" xfId="14372"/>
    <cellStyle name="Normal 118 3 3 2 2" xfId="31219"/>
    <cellStyle name="Normal 118 3 3 3" xfId="23652"/>
    <cellStyle name="Normal 118 3 4" xfId="10538"/>
    <cellStyle name="Normal 118 3 4 2" xfId="27438"/>
    <cellStyle name="Normal 118 3 5" xfId="16810"/>
    <cellStyle name="Normal 118 3 6" xfId="19870"/>
    <cellStyle name="Normal 118 4" xfId="3502"/>
    <cellStyle name="Normal 118 4 2" xfId="7285"/>
    <cellStyle name="Normal 118 4 2 2" xfId="15344"/>
    <cellStyle name="Normal 118 4 2 2 2" xfId="32191"/>
    <cellStyle name="Normal 118 4 2 3" xfId="24624"/>
    <cellStyle name="Normal 118 4 3" xfId="11561"/>
    <cellStyle name="Normal 118 4 3 2" xfId="28410"/>
    <cellStyle name="Normal 118 4 4" xfId="20843"/>
    <cellStyle name="Normal 118 5" xfId="5401"/>
    <cellStyle name="Normal 118 5 2" xfId="13460"/>
    <cellStyle name="Normal 118 5 2 2" xfId="30307"/>
    <cellStyle name="Normal 118 5 3" xfId="22740"/>
    <cellStyle name="Normal 118 6" xfId="9564"/>
    <cellStyle name="Normal 118 6 2" xfId="26526"/>
    <cellStyle name="Normal 118 7" xfId="16807"/>
    <cellStyle name="Normal 118 8" xfId="18958"/>
    <cellStyle name="Normal 119" xfId="1411"/>
    <cellStyle name="Normal 119 2" xfId="1905"/>
    <cellStyle name="Normal 119 2 2" xfId="2904"/>
    <cellStyle name="Normal 119 2 2 2" xfId="4866"/>
    <cellStyle name="Normal 119 2 2 2 2" xfId="8649"/>
    <cellStyle name="Normal 119 2 2 2 2 2" xfId="16708"/>
    <cellStyle name="Normal 119 2 2 2 2 2 2" xfId="33555"/>
    <cellStyle name="Normal 119 2 2 2 2 3" xfId="25988"/>
    <cellStyle name="Normal 119 2 2 2 3" xfId="12925"/>
    <cellStyle name="Normal 119 2 2 2 3 2" xfId="29774"/>
    <cellStyle name="Normal 119 2 2 2 4" xfId="22207"/>
    <cellStyle name="Normal 119 2 2 3" xfId="6765"/>
    <cellStyle name="Normal 119 2 2 3 2" xfId="14824"/>
    <cellStyle name="Normal 119 2 2 3 2 2" xfId="31671"/>
    <cellStyle name="Normal 119 2 2 3 3" xfId="24104"/>
    <cellStyle name="Normal 119 2 2 4" xfId="10991"/>
    <cellStyle name="Normal 119 2 2 4 2" xfId="27890"/>
    <cellStyle name="Normal 119 2 2 5" xfId="16813"/>
    <cellStyle name="Normal 119 2 2 6" xfId="20322"/>
    <cellStyle name="Normal 119 2 3" xfId="3954"/>
    <cellStyle name="Normal 119 2 3 2" xfId="7737"/>
    <cellStyle name="Normal 119 2 3 2 2" xfId="15796"/>
    <cellStyle name="Normal 119 2 3 2 2 2" xfId="32643"/>
    <cellStyle name="Normal 119 2 3 2 3" xfId="25076"/>
    <cellStyle name="Normal 119 2 3 3" xfId="12013"/>
    <cellStyle name="Normal 119 2 3 3 2" xfId="28862"/>
    <cellStyle name="Normal 119 2 3 4" xfId="21295"/>
    <cellStyle name="Normal 119 2 4" xfId="5853"/>
    <cellStyle name="Normal 119 2 4 2" xfId="13912"/>
    <cellStyle name="Normal 119 2 4 2 2" xfId="30759"/>
    <cellStyle name="Normal 119 2 4 3" xfId="23192"/>
    <cellStyle name="Normal 119 2 5" xfId="10038"/>
    <cellStyle name="Normal 119 2 5 2" xfId="26978"/>
    <cellStyle name="Normal 119 2 6" xfId="16812"/>
    <cellStyle name="Normal 119 2 7" xfId="19410"/>
    <cellStyle name="Normal 119 3" xfId="2451"/>
    <cellStyle name="Normal 119 3 2" xfId="4415"/>
    <cellStyle name="Normal 119 3 2 2" xfId="8198"/>
    <cellStyle name="Normal 119 3 2 2 2" xfId="16257"/>
    <cellStyle name="Normal 119 3 2 2 2 2" xfId="33104"/>
    <cellStyle name="Normal 119 3 2 2 3" xfId="25537"/>
    <cellStyle name="Normal 119 3 2 3" xfId="12474"/>
    <cellStyle name="Normal 119 3 2 3 2" xfId="29323"/>
    <cellStyle name="Normal 119 3 2 4" xfId="21756"/>
    <cellStyle name="Normal 119 3 3" xfId="6314"/>
    <cellStyle name="Normal 119 3 3 2" xfId="14373"/>
    <cellStyle name="Normal 119 3 3 2 2" xfId="31220"/>
    <cellStyle name="Normal 119 3 3 3" xfId="23653"/>
    <cellStyle name="Normal 119 3 4" xfId="10539"/>
    <cellStyle name="Normal 119 3 4 2" xfId="27439"/>
    <cellStyle name="Normal 119 3 5" xfId="16814"/>
    <cellStyle name="Normal 119 3 6" xfId="19871"/>
    <cellStyle name="Normal 119 4" xfId="3503"/>
    <cellStyle name="Normal 119 4 2" xfId="7286"/>
    <cellStyle name="Normal 119 4 2 2" xfId="15345"/>
    <cellStyle name="Normal 119 4 2 2 2" xfId="32192"/>
    <cellStyle name="Normal 119 4 2 3" xfId="24625"/>
    <cellStyle name="Normal 119 4 3" xfId="11562"/>
    <cellStyle name="Normal 119 4 3 2" xfId="28411"/>
    <cellStyle name="Normal 119 4 4" xfId="20844"/>
    <cellStyle name="Normal 119 5" xfId="5402"/>
    <cellStyle name="Normal 119 5 2" xfId="13461"/>
    <cellStyle name="Normal 119 5 2 2" xfId="30308"/>
    <cellStyle name="Normal 119 5 3" xfId="22741"/>
    <cellStyle name="Normal 119 6" xfId="9565"/>
    <cellStyle name="Normal 119 6 2" xfId="26527"/>
    <cellStyle name="Normal 119 7" xfId="16811"/>
    <cellStyle name="Normal 119 8" xfId="18959"/>
    <cellStyle name="Normal 12" xfId="437"/>
    <cellStyle name="Normal 12 2" xfId="550"/>
    <cellStyle name="Normal 12 2 2" xfId="922"/>
    <cellStyle name="Normal 12 2 3" xfId="16816"/>
    <cellStyle name="Normal 12 2 4" xfId="34038"/>
    <cellStyle name="Normal 12 3" xfId="906"/>
    <cellStyle name="Normal 12 3 2" xfId="16817"/>
    <cellStyle name="Normal 12 3 3" xfId="34039"/>
    <cellStyle name="Normal 12 4" xfId="2985"/>
    <cellStyle name="Normal 12 4 2" xfId="6842"/>
    <cellStyle name="Normal 12 4 2 2" xfId="14901"/>
    <cellStyle name="Normal 12 4 2 2 2" xfId="31748"/>
    <cellStyle name="Normal 12 4 2 3" xfId="24181"/>
    <cellStyle name="Normal 12 4 3" xfId="11070"/>
    <cellStyle name="Normal 12 4 3 2" xfId="27967"/>
    <cellStyle name="Normal 12 4 4" xfId="20399"/>
    <cellStyle name="Normal 12 5" xfId="16815"/>
    <cellStyle name="Normal 12 6" xfId="34040"/>
    <cellStyle name="Normal 12_INFORME" xfId="928"/>
    <cellStyle name="Normal 120" xfId="1412"/>
    <cellStyle name="Normal 120 2" xfId="1906"/>
    <cellStyle name="Normal 120 2 2" xfId="2905"/>
    <cellStyle name="Normal 120 2 2 2" xfId="4867"/>
    <cellStyle name="Normal 120 2 2 2 2" xfId="8650"/>
    <cellStyle name="Normal 120 2 2 2 2 2" xfId="16709"/>
    <cellStyle name="Normal 120 2 2 2 2 2 2" xfId="33556"/>
    <cellStyle name="Normal 120 2 2 2 2 3" xfId="25989"/>
    <cellStyle name="Normal 120 2 2 2 3" xfId="12926"/>
    <cellStyle name="Normal 120 2 2 2 3 2" xfId="29775"/>
    <cellStyle name="Normal 120 2 2 2 4" xfId="22208"/>
    <cellStyle name="Normal 120 2 2 3" xfId="6766"/>
    <cellStyle name="Normal 120 2 2 3 2" xfId="14825"/>
    <cellStyle name="Normal 120 2 2 3 2 2" xfId="31672"/>
    <cellStyle name="Normal 120 2 2 3 3" xfId="24105"/>
    <cellStyle name="Normal 120 2 2 4" xfId="10992"/>
    <cellStyle name="Normal 120 2 2 4 2" xfId="27891"/>
    <cellStyle name="Normal 120 2 2 5" xfId="16820"/>
    <cellStyle name="Normal 120 2 2 6" xfId="20323"/>
    <cellStyle name="Normal 120 2 3" xfId="3955"/>
    <cellStyle name="Normal 120 2 3 2" xfId="7738"/>
    <cellStyle name="Normal 120 2 3 2 2" xfId="15797"/>
    <cellStyle name="Normal 120 2 3 2 2 2" xfId="32644"/>
    <cellStyle name="Normal 120 2 3 2 3" xfId="25077"/>
    <cellStyle name="Normal 120 2 3 3" xfId="12014"/>
    <cellStyle name="Normal 120 2 3 3 2" xfId="28863"/>
    <cellStyle name="Normal 120 2 3 4" xfId="21296"/>
    <cellStyle name="Normal 120 2 4" xfId="5854"/>
    <cellStyle name="Normal 120 2 4 2" xfId="13913"/>
    <cellStyle name="Normal 120 2 4 2 2" xfId="30760"/>
    <cellStyle name="Normal 120 2 4 3" xfId="23193"/>
    <cellStyle name="Normal 120 2 5" xfId="10039"/>
    <cellStyle name="Normal 120 2 5 2" xfId="26979"/>
    <cellStyle name="Normal 120 2 6" xfId="16819"/>
    <cellStyle name="Normal 120 2 7" xfId="19411"/>
    <cellStyle name="Normal 120 3" xfId="2452"/>
    <cellStyle name="Normal 120 3 2" xfId="4416"/>
    <cellStyle name="Normal 120 3 2 2" xfId="8199"/>
    <cellStyle name="Normal 120 3 2 2 2" xfId="16258"/>
    <cellStyle name="Normal 120 3 2 2 2 2" xfId="33105"/>
    <cellStyle name="Normal 120 3 2 2 3" xfId="25538"/>
    <cellStyle name="Normal 120 3 2 3" xfId="12475"/>
    <cellStyle name="Normal 120 3 2 3 2" xfId="29324"/>
    <cellStyle name="Normal 120 3 2 4" xfId="21757"/>
    <cellStyle name="Normal 120 3 3" xfId="6315"/>
    <cellStyle name="Normal 120 3 3 2" xfId="14374"/>
    <cellStyle name="Normal 120 3 3 2 2" xfId="31221"/>
    <cellStyle name="Normal 120 3 3 3" xfId="23654"/>
    <cellStyle name="Normal 120 3 4" xfId="10540"/>
    <cellStyle name="Normal 120 3 4 2" xfId="27440"/>
    <cellStyle name="Normal 120 3 5" xfId="16821"/>
    <cellStyle name="Normal 120 3 6" xfId="19872"/>
    <cellStyle name="Normal 120 4" xfId="3504"/>
    <cellStyle name="Normal 120 4 2" xfId="7287"/>
    <cellStyle name="Normal 120 4 2 2" xfId="15346"/>
    <cellStyle name="Normal 120 4 2 2 2" xfId="32193"/>
    <cellStyle name="Normal 120 4 2 3" xfId="24626"/>
    <cellStyle name="Normal 120 4 3" xfId="11563"/>
    <cellStyle name="Normal 120 4 3 2" xfId="28412"/>
    <cellStyle name="Normal 120 4 4" xfId="20845"/>
    <cellStyle name="Normal 120 5" xfId="5403"/>
    <cellStyle name="Normal 120 5 2" xfId="13462"/>
    <cellStyle name="Normal 120 5 2 2" xfId="30309"/>
    <cellStyle name="Normal 120 5 3" xfId="22742"/>
    <cellStyle name="Normal 120 6" xfId="9566"/>
    <cellStyle name="Normal 120 6 2" xfId="26528"/>
    <cellStyle name="Normal 120 7" xfId="16818"/>
    <cellStyle name="Normal 120 8" xfId="18960"/>
    <cellStyle name="Normal 121" xfId="1413"/>
    <cellStyle name="Normal 121 2" xfId="1907"/>
    <cellStyle name="Normal 121 2 2" xfId="2906"/>
    <cellStyle name="Normal 121 2 2 2" xfId="4868"/>
    <cellStyle name="Normal 121 2 2 2 2" xfId="8651"/>
    <cellStyle name="Normal 121 2 2 2 2 2" xfId="16710"/>
    <cellStyle name="Normal 121 2 2 2 2 2 2" xfId="33557"/>
    <cellStyle name="Normal 121 2 2 2 2 3" xfId="25990"/>
    <cellStyle name="Normal 121 2 2 2 3" xfId="12927"/>
    <cellStyle name="Normal 121 2 2 2 3 2" xfId="29776"/>
    <cellStyle name="Normal 121 2 2 2 4" xfId="22209"/>
    <cellStyle name="Normal 121 2 2 3" xfId="6767"/>
    <cellStyle name="Normal 121 2 2 3 2" xfId="14826"/>
    <cellStyle name="Normal 121 2 2 3 2 2" xfId="31673"/>
    <cellStyle name="Normal 121 2 2 3 3" xfId="24106"/>
    <cellStyle name="Normal 121 2 2 4" xfId="10993"/>
    <cellStyle name="Normal 121 2 2 4 2" xfId="27892"/>
    <cellStyle name="Normal 121 2 2 5" xfId="16824"/>
    <cellStyle name="Normal 121 2 2 6" xfId="20324"/>
    <cellStyle name="Normal 121 2 3" xfId="3956"/>
    <cellStyle name="Normal 121 2 3 2" xfId="7739"/>
    <cellStyle name="Normal 121 2 3 2 2" xfId="15798"/>
    <cellStyle name="Normal 121 2 3 2 2 2" xfId="32645"/>
    <cellStyle name="Normal 121 2 3 2 3" xfId="25078"/>
    <cellStyle name="Normal 121 2 3 3" xfId="12015"/>
    <cellStyle name="Normal 121 2 3 3 2" xfId="28864"/>
    <cellStyle name="Normal 121 2 3 4" xfId="21297"/>
    <cellStyle name="Normal 121 2 4" xfId="5855"/>
    <cellStyle name="Normal 121 2 4 2" xfId="13914"/>
    <cellStyle name="Normal 121 2 4 2 2" xfId="30761"/>
    <cellStyle name="Normal 121 2 4 3" xfId="23194"/>
    <cellStyle name="Normal 121 2 5" xfId="10040"/>
    <cellStyle name="Normal 121 2 5 2" xfId="26980"/>
    <cellStyle name="Normal 121 2 6" xfId="16823"/>
    <cellStyle name="Normal 121 2 7" xfId="19412"/>
    <cellStyle name="Normal 121 3" xfId="2453"/>
    <cellStyle name="Normal 121 3 2" xfId="4417"/>
    <cellStyle name="Normal 121 3 2 2" xfId="8200"/>
    <cellStyle name="Normal 121 3 2 2 2" xfId="16259"/>
    <cellStyle name="Normal 121 3 2 2 2 2" xfId="33106"/>
    <cellStyle name="Normal 121 3 2 2 3" xfId="25539"/>
    <cellStyle name="Normal 121 3 2 3" xfId="12476"/>
    <cellStyle name="Normal 121 3 2 3 2" xfId="29325"/>
    <cellStyle name="Normal 121 3 2 4" xfId="21758"/>
    <cellStyle name="Normal 121 3 3" xfId="6316"/>
    <cellStyle name="Normal 121 3 3 2" xfId="14375"/>
    <cellStyle name="Normal 121 3 3 2 2" xfId="31222"/>
    <cellStyle name="Normal 121 3 3 3" xfId="23655"/>
    <cellStyle name="Normal 121 3 4" xfId="10541"/>
    <cellStyle name="Normal 121 3 4 2" xfId="27441"/>
    <cellStyle name="Normal 121 3 5" xfId="16825"/>
    <cellStyle name="Normal 121 3 6" xfId="19873"/>
    <cellStyle name="Normal 121 4" xfId="3505"/>
    <cellStyle name="Normal 121 4 2" xfId="7288"/>
    <cellStyle name="Normal 121 4 2 2" xfId="15347"/>
    <cellStyle name="Normal 121 4 2 2 2" xfId="32194"/>
    <cellStyle name="Normal 121 4 2 3" xfId="24627"/>
    <cellStyle name="Normal 121 4 3" xfId="11564"/>
    <cellStyle name="Normal 121 4 3 2" xfId="28413"/>
    <cellStyle name="Normal 121 4 4" xfId="20846"/>
    <cellStyle name="Normal 121 5" xfId="5404"/>
    <cellStyle name="Normal 121 5 2" xfId="13463"/>
    <cellStyle name="Normal 121 5 2 2" xfId="30310"/>
    <cellStyle name="Normal 121 5 3" xfId="22743"/>
    <cellStyle name="Normal 121 6" xfId="9567"/>
    <cellStyle name="Normal 121 6 2" xfId="26529"/>
    <cellStyle name="Normal 121 7" xfId="16822"/>
    <cellStyle name="Normal 121 8" xfId="18961"/>
    <cellStyle name="Normal 122" xfId="1414"/>
    <cellStyle name="Normal 122 2" xfId="1908"/>
    <cellStyle name="Normal 122 2 2" xfId="2907"/>
    <cellStyle name="Normal 122 2 2 2" xfId="4869"/>
    <cellStyle name="Normal 122 2 2 2 2" xfId="8652"/>
    <cellStyle name="Normal 122 2 2 2 2 2" xfId="16711"/>
    <cellStyle name="Normal 122 2 2 2 2 2 2" xfId="33558"/>
    <cellStyle name="Normal 122 2 2 2 2 3" xfId="25991"/>
    <cellStyle name="Normal 122 2 2 2 3" xfId="12928"/>
    <cellStyle name="Normal 122 2 2 2 3 2" xfId="29777"/>
    <cellStyle name="Normal 122 2 2 2 4" xfId="22210"/>
    <cellStyle name="Normal 122 2 2 3" xfId="6768"/>
    <cellStyle name="Normal 122 2 2 3 2" xfId="14827"/>
    <cellStyle name="Normal 122 2 2 3 2 2" xfId="31674"/>
    <cellStyle name="Normal 122 2 2 3 3" xfId="24107"/>
    <cellStyle name="Normal 122 2 2 4" xfId="10994"/>
    <cellStyle name="Normal 122 2 2 4 2" xfId="27893"/>
    <cellStyle name="Normal 122 2 2 5" xfId="16828"/>
    <cellStyle name="Normal 122 2 2 6" xfId="20325"/>
    <cellStyle name="Normal 122 2 3" xfId="3957"/>
    <cellStyle name="Normal 122 2 3 2" xfId="7740"/>
    <cellStyle name="Normal 122 2 3 2 2" xfId="15799"/>
    <cellStyle name="Normal 122 2 3 2 2 2" xfId="32646"/>
    <cellStyle name="Normal 122 2 3 2 3" xfId="25079"/>
    <cellStyle name="Normal 122 2 3 3" xfId="12016"/>
    <cellStyle name="Normal 122 2 3 3 2" xfId="28865"/>
    <cellStyle name="Normal 122 2 3 4" xfId="21298"/>
    <cellStyle name="Normal 122 2 4" xfId="5856"/>
    <cellStyle name="Normal 122 2 4 2" xfId="13915"/>
    <cellStyle name="Normal 122 2 4 2 2" xfId="30762"/>
    <cellStyle name="Normal 122 2 4 3" xfId="23195"/>
    <cellStyle name="Normal 122 2 5" xfId="10041"/>
    <cellStyle name="Normal 122 2 5 2" xfId="26981"/>
    <cellStyle name="Normal 122 2 6" xfId="16827"/>
    <cellStyle name="Normal 122 2 7" xfId="19413"/>
    <cellStyle name="Normal 122 3" xfId="2454"/>
    <cellStyle name="Normal 122 3 2" xfId="4418"/>
    <cellStyle name="Normal 122 3 2 2" xfId="8201"/>
    <cellStyle name="Normal 122 3 2 2 2" xfId="16260"/>
    <cellStyle name="Normal 122 3 2 2 2 2" xfId="33107"/>
    <cellStyle name="Normal 122 3 2 2 3" xfId="25540"/>
    <cellStyle name="Normal 122 3 2 3" xfId="12477"/>
    <cellStyle name="Normal 122 3 2 3 2" xfId="29326"/>
    <cellStyle name="Normal 122 3 2 4" xfId="21759"/>
    <cellStyle name="Normal 122 3 3" xfId="6317"/>
    <cellStyle name="Normal 122 3 3 2" xfId="14376"/>
    <cellStyle name="Normal 122 3 3 2 2" xfId="31223"/>
    <cellStyle name="Normal 122 3 3 3" xfId="23656"/>
    <cellStyle name="Normal 122 3 4" xfId="10542"/>
    <cellStyle name="Normal 122 3 4 2" xfId="27442"/>
    <cellStyle name="Normal 122 3 5" xfId="16829"/>
    <cellStyle name="Normal 122 3 6" xfId="19874"/>
    <cellStyle name="Normal 122 4" xfId="3506"/>
    <cellStyle name="Normal 122 4 2" xfId="7289"/>
    <cellStyle name="Normal 122 4 2 2" xfId="15348"/>
    <cellStyle name="Normal 122 4 2 2 2" xfId="32195"/>
    <cellStyle name="Normal 122 4 2 3" xfId="24628"/>
    <cellStyle name="Normal 122 4 3" xfId="11565"/>
    <cellStyle name="Normal 122 4 3 2" xfId="28414"/>
    <cellStyle name="Normal 122 4 4" xfId="20847"/>
    <cellStyle name="Normal 122 5" xfId="5405"/>
    <cellStyle name="Normal 122 5 2" xfId="13464"/>
    <cellStyle name="Normal 122 5 2 2" xfId="30311"/>
    <cellStyle name="Normal 122 5 3" xfId="22744"/>
    <cellStyle name="Normal 122 6" xfId="9568"/>
    <cellStyle name="Normal 122 6 2" xfId="26530"/>
    <cellStyle name="Normal 122 7" xfId="16826"/>
    <cellStyle name="Normal 122 8" xfId="18962"/>
    <cellStyle name="Normal 123" xfId="1415"/>
    <cellStyle name="Normal 123 2" xfId="1909"/>
    <cellStyle name="Normal 123 2 2" xfId="2908"/>
    <cellStyle name="Normal 123 2 2 2" xfId="4870"/>
    <cellStyle name="Normal 123 2 2 2 2" xfId="8653"/>
    <cellStyle name="Normal 123 2 2 2 2 2" xfId="16712"/>
    <cellStyle name="Normal 123 2 2 2 2 2 2" xfId="33559"/>
    <cellStyle name="Normal 123 2 2 2 2 3" xfId="25992"/>
    <cellStyle name="Normal 123 2 2 2 3" xfId="12929"/>
    <cellStyle name="Normal 123 2 2 2 3 2" xfId="29778"/>
    <cellStyle name="Normal 123 2 2 2 4" xfId="22211"/>
    <cellStyle name="Normal 123 2 2 3" xfId="6769"/>
    <cellStyle name="Normal 123 2 2 3 2" xfId="14828"/>
    <cellStyle name="Normal 123 2 2 3 2 2" xfId="31675"/>
    <cellStyle name="Normal 123 2 2 3 3" xfId="24108"/>
    <cellStyle name="Normal 123 2 2 4" xfId="10995"/>
    <cellStyle name="Normal 123 2 2 4 2" xfId="27894"/>
    <cellStyle name="Normal 123 2 2 5" xfId="16832"/>
    <cellStyle name="Normal 123 2 2 6" xfId="20326"/>
    <cellStyle name="Normal 123 2 3" xfId="3958"/>
    <cellStyle name="Normal 123 2 3 2" xfId="7741"/>
    <cellStyle name="Normal 123 2 3 2 2" xfId="15800"/>
    <cellStyle name="Normal 123 2 3 2 2 2" xfId="32647"/>
    <cellStyle name="Normal 123 2 3 2 3" xfId="25080"/>
    <cellStyle name="Normal 123 2 3 3" xfId="12017"/>
    <cellStyle name="Normal 123 2 3 3 2" xfId="28866"/>
    <cellStyle name="Normal 123 2 3 4" xfId="21299"/>
    <cellStyle name="Normal 123 2 4" xfId="5857"/>
    <cellStyle name="Normal 123 2 4 2" xfId="13916"/>
    <cellStyle name="Normal 123 2 4 2 2" xfId="30763"/>
    <cellStyle name="Normal 123 2 4 3" xfId="23196"/>
    <cellStyle name="Normal 123 2 5" xfId="10042"/>
    <cellStyle name="Normal 123 2 5 2" xfId="26982"/>
    <cellStyle name="Normal 123 2 6" xfId="16831"/>
    <cellStyle name="Normal 123 2 7" xfId="19414"/>
    <cellStyle name="Normal 123 3" xfId="2455"/>
    <cellStyle name="Normal 123 3 2" xfId="4419"/>
    <cellStyle name="Normal 123 3 2 2" xfId="8202"/>
    <cellStyle name="Normal 123 3 2 2 2" xfId="16261"/>
    <cellStyle name="Normal 123 3 2 2 2 2" xfId="33108"/>
    <cellStyle name="Normal 123 3 2 2 3" xfId="25541"/>
    <cellStyle name="Normal 123 3 2 3" xfId="12478"/>
    <cellStyle name="Normal 123 3 2 3 2" xfId="29327"/>
    <cellStyle name="Normal 123 3 2 4" xfId="21760"/>
    <cellStyle name="Normal 123 3 3" xfId="6318"/>
    <cellStyle name="Normal 123 3 3 2" xfId="14377"/>
    <cellStyle name="Normal 123 3 3 2 2" xfId="31224"/>
    <cellStyle name="Normal 123 3 3 3" xfId="23657"/>
    <cellStyle name="Normal 123 3 4" xfId="10543"/>
    <cellStyle name="Normal 123 3 4 2" xfId="27443"/>
    <cellStyle name="Normal 123 3 5" xfId="16833"/>
    <cellStyle name="Normal 123 3 6" xfId="19875"/>
    <cellStyle name="Normal 123 4" xfId="3507"/>
    <cellStyle name="Normal 123 4 2" xfId="7290"/>
    <cellStyle name="Normal 123 4 2 2" xfId="15349"/>
    <cellStyle name="Normal 123 4 2 2 2" xfId="32196"/>
    <cellStyle name="Normal 123 4 2 3" xfId="24629"/>
    <cellStyle name="Normal 123 4 3" xfId="11566"/>
    <cellStyle name="Normal 123 4 3 2" xfId="28415"/>
    <cellStyle name="Normal 123 4 4" xfId="20848"/>
    <cellStyle name="Normal 123 5" xfId="5406"/>
    <cellStyle name="Normal 123 5 2" xfId="13465"/>
    <cellStyle name="Normal 123 5 2 2" xfId="30312"/>
    <cellStyle name="Normal 123 5 3" xfId="22745"/>
    <cellStyle name="Normal 123 6" xfId="9569"/>
    <cellStyle name="Normal 123 6 2" xfId="26531"/>
    <cellStyle name="Normal 123 7" xfId="16830"/>
    <cellStyle name="Normal 123 8" xfId="18963"/>
    <cellStyle name="Normal 124" xfId="1416"/>
    <cellStyle name="Normal 124 2" xfId="1910"/>
    <cellStyle name="Normal 124 2 2" xfId="2909"/>
    <cellStyle name="Normal 124 2 2 2" xfId="4871"/>
    <cellStyle name="Normal 124 2 2 2 2" xfId="8654"/>
    <cellStyle name="Normal 124 2 2 2 2 2" xfId="16713"/>
    <cellStyle name="Normal 124 2 2 2 2 2 2" xfId="33560"/>
    <cellStyle name="Normal 124 2 2 2 2 3" xfId="25993"/>
    <cellStyle name="Normal 124 2 2 2 3" xfId="12930"/>
    <cellStyle name="Normal 124 2 2 2 3 2" xfId="29779"/>
    <cellStyle name="Normal 124 2 2 2 4" xfId="22212"/>
    <cellStyle name="Normal 124 2 2 3" xfId="6770"/>
    <cellStyle name="Normal 124 2 2 3 2" xfId="14829"/>
    <cellStyle name="Normal 124 2 2 3 2 2" xfId="31676"/>
    <cellStyle name="Normal 124 2 2 3 3" xfId="24109"/>
    <cellStyle name="Normal 124 2 2 4" xfId="10996"/>
    <cellStyle name="Normal 124 2 2 4 2" xfId="27895"/>
    <cellStyle name="Normal 124 2 2 5" xfId="16836"/>
    <cellStyle name="Normal 124 2 2 6" xfId="20327"/>
    <cellStyle name="Normal 124 2 3" xfId="3959"/>
    <cellStyle name="Normal 124 2 3 2" xfId="7742"/>
    <cellStyle name="Normal 124 2 3 2 2" xfId="15801"/>
    <cellStyle name="Normal 124 2 3 2 2 2" xfId="32648"/>
    <cellStyle name="Normal 124 2 3 2 3" xfId="25081"/>
    <cellStyle name="Normal 124 2 3 3" xfId="12018"/>
    <cellStyle name="Normal 124 2 3 3 2" xfId="28867"/>
    <cellStyle name="Normal 124 2 3 4" xfId="21300"/>
    <cellStyle name="Normal 124 2 4" xfId="5858"/>
    <cellStyle name="Normal 124 2 4 2" xfId="13917"/>
    <cellStyle name="Normal 124 2 4 2 2" xfId="30764"/>
    <cellStyle name="Normal 124 2 4 3" xfId="23197"/>
    <cellStyle name="Normal 124 2 5" xfId="10043"/>
    <cellStyle name="Normal 124 2 5 2" xfId="26983"/>
    <cellStyle name="Normal 124 2 6" xfId="16835"/>
    <cellStyle name="Normal 124 2 7" xfId="19415"/>
    <cellStyle name="Normal 124 3" xfId="2456"/>
    <cellStyle name="Normal 124 3 2" xfId="4420"/>
    <cellStyle name="Normal 124 3 2 2" xfId="8203"/>
    <cellStyle name="Normal 124 3 2 2 2" xfId="16262"/>
    <cellStyle name="Normal 124 3 2 2 2 2" xfId="33109"/>
    <cellStyle name="Normal 124 3 2 2 3" xfId="25542"/>
    <cellStyle name="Normal 124 3 2 3" xfId="12479"/>
    <cellStyle name="Normal 124 3 2 3 2" xfId="29328"/>
    <cellStyle name="Normal 124 3 2 4" xfId="21761"/>
    <cellStyle name="Normal 124 3 3" xfId="6319"/>
    <cellStyle name="Normal 124 3 3 2" xfId="14378"/>
    <cellStyle name="Normal 124 3 3 2 2" xfId="31225"/>
    <cellStyle name="Normal 124 3 3 3" xfId="23658"/>
    <cellStyle name="Normal 124 3 4" xfId="10544"/>
    <cellStyle name="Normal 124 3 4 2" xfId="27444"/>
    <cellStyle name="Normal 124 3 5" xfId="16837"/>
    <cellStyle name="Normal 124 3 6" xfId="19876"/>
    <cellStyle name="Normal 124 4" xfId="3508"/>
    <cellStyle name="Normal 124 4 2" xfId="7291"/>
    <cellStyle name="Normal 124 4 2 2" xfId="15350"/>
    <cellStyle name="Normal 124 4 2 2 2" xfId="32197"/>
    <cellStyle name="Normal 124 4 2 3" xfId="24630"/>
    <cellStyle name="Normal 124 4 3" xfId="11567"/>
    <cellStyle name="Normal 124 4 3 2" xfId="28416"/>
    <cellStyle name="Normal 124 4 4" xfId="20849"/>
    <cellStyle name="Normal 124 5" xfId="5407"/>
    <cellStyle name="Normal 124 5 2" xfId="13466"/>
    <cellStyle name="Normal 124 5 2 2" xfId="30313"/>
    <cellStyle name="Normal 124 5 3" xfId="22746"/>
    <cellStyle name="Normal 124 6" xfId="9570"/>
    <cellStyle name="Normal 124 6 2" xfId="26532"/>
    <cellStyle name="Normal 124 7" xfId="16834"/>
    <cellStyle name="Normal 124 8" xfId="18964"/>
    <cellStyle name="Normal 125" xfId="1417"/>
    <cellStyle name="Normal 125 2" xfId="1911"/>
    <cellStyle name="Normal 125 2 2" xfId="2910"/>
    <cellStyle name="Normal 125 2 2 2" xfId="4872"/>
    <cellStyle name="Normal 125 2 2 2 2" xfId="8655"/>
    <cellStyle name="Normal 125 2 2 2 2 2" xfId="16714"/>
    <cellStyle name="Normal 125 2 2 2 2 2 2" xfId="33561"/>
    <cellStyle name="Normal 125 2 2 2 2 3" xfId="25994"/>
    <cellStyle name="Normal 125 2 2 2 3" xfId="12931"/>
    <cellStyle name="Normal 125 2 2 2 3 2" xfId="29780"/>
    <cellStyle name="Normal 125 2 2 2 4" xfId="22213"/>
    <cellStyle name="Normal 125 2 2 3" xfId="6771"/>
    <cellStyle name="Normal 125 2 2 3 2" xfId="14830"/>
    <cellStyle name="Normal 125 2 2 3 2 2" xfId="31677"/>
    <cellStyle name="Normal 125 2 2 3 3" xfId="24110"/>
    <cellStyle name="Normal 125 2 2 4" xfId="10997"/>
    <cellStyle name="Normal 125 2 2 4 2" xfId="27896"/>
    <cellStyle name="Normal 125 2 2 5" xfId="16840"/>
    <cellStyle name="Normal 125 2 2 6" xfId="20328"/>
    <cellStyle name="Normal 125 2 3" xfId="3960"/>
    <cellStyle name="Normal 125 2 3 2" xfId="7743"/>
    <cellStyle name="Normal 125 2 3 2 2" xfId="15802"/>
    <cellStyle name="Normal 125 2 3 2 2 2" xfId="32649"/>
    <cellStyle name="Normal 125 2 3 2 3" xfId="25082"/>
    <cellStyle name="Normal 125 2 3 3" xfId="12019"/>
    <cellStyle name="Normal 125 2 3 3 2" xfId="28868"/>
    <cellStyle name="Normal 125 2 3 4" xfId="21301"/>
    <cellStyle name="Normal 125 2 4" xfId="5859"/>
    <cellStyle name="Normal 125 2 4 2" xfId="13918"/>
    <cellStyle name="Normal 125 2 4 2 2" xfId="30765"/>
    <cellStyle name="Normal 125 2 4 3" xfId="23198"/>
    <cellStyle name="Normal 125 2 5" xfId="10044"/>
    <cellStyle name="Normal 125 2 5 2" xfId="26984"/>
    <cellStyle name="Normal 125 2 6" xfId="16839"/>
    <cellStyle name="Normal 125 2 7" xfId="19416"/>
    <cellStyle name="Normal 125 3" xfId="2457"/>
    <cellStyle name="Normal 125 3 2" xfId="4421"/>
    <cellStyle name="Normal 125 3 2 2" xfId="8204"/>
    <cellStyle name="Normal 125 3 2 2 2" xfId="16263"/>
    <cellStyle name="Normal 125 3 2 2 2 2" xfId="33110"/>
    <cellStyle name="Normal 125 3 2 2 3" xfId="25543"/>
    <cellStyle name="Normal 125 3 2 3" xfId="12480"/>
    <cellStyle name="Normal 125 3 2 3 2" xfId="29329"/>
    <cellStyle name="Normal 125 3 2 4" xfId="21762"/>
    <cellStyle name="Normal 125 3 3" xfId="6320"/>
    <cellStyle name="Normal 125 3 3 2" xfId="14379"/>
    <cellStyle name="Normal 125 3 3 2 2" xfId="31226"/>
    <cellStyle name="Normal 125 3 3 3" xfId="23659"/>
    <cellStyle name="Normal 125 3 4" xfId="10545"/>
    <cellStyle name="Normal 125 3 4 2" xfId="27445"/>
    <cellStyle name="Normal 125 3 5" xfId="16841"/>
    <cellStyle name="Normal 125 3 6" xfId="19877"/>
    <cellStyle name="Normal 125 4" xfId="3509"/>
    <cellStyle name="Normal 125 4 2" xfId="7292"/>
    <cellStyle name="Normal 125 4 2 2" xfId="15351"/>
    <cellStyle name="Normal 125 4 2 2 2" xfId="32198"/>
    <cellStyle name="Normal 125 4 2 3" xfId="24631"/>
    <cellStyle name="Normal 125 4 3" xfId="11568"/>
    <cellStyle name="Normal 125 4 3 2" xfId="28417"/>
    <cellStyle name="Normal 125 4 4" xfId="20850"/>
    <cellStyle name="Normal 125 5" xfId="5408"/>
    <cellStyle name="Normal 125 5 2" xfId="13467"/>
    <cellStyle name="Normal 125 5 2 2" xfId="30314"/>
    <cellStyle name="Normal 125 5 3" xfId="22747"/>
    <cellStyle name="Normal 125 6" xfId="9571"/>
    <cellStyle name="Normal 125 6 2" xfId="26533"/>
    <cellStyle name="Normal 125 7" xfId="16838"/>
    <cellStyle name="Normal 125 8" xfId="18965"/>
    <cellStyle name="Normal 126" xfId="1418"/>
    <cellStyle name="Normal 126 2" xfId="2458"/>
    <cellStyle name="Normal 126 2 2" xfId="4422"/>
    <cellStyle name="Normal 126 2 2 2" xfId="8205"/>
    <cellStyle name="Normal 126 2 2 2 2" xfId="16264"/>
    <cellStyle name="Normal 126 2 2 2 2 2" xfId="33111"/>
    <cellStyle name="Normal 126 2 2 2 3" xfId="25544"/>
    <cellStyle name="Normal 126 2 2 3" xfId="12481"/>
    <cellStyle name="Normal 126 2 2 3 2" xfId="29330"/>
    <cellStyle name="Normal 126 2 2 4" xfId="21763"/>
    <cellStyle name="Normal 126 2 3" xfId="6321"/>
    <cellStyle name="Normal 126 2 3 2" xfId="14380"/>
    <cellStyle name="Normal 126 2 3 2 2" xfId="31227"/>
    <cellStyle name="Normal 126 2 3 3" xfId="23660"/>
    <cellStyle name="Normal 126 2 4" xfId="10546"/>
    <cellStyle name="Normal 126 2 4 2" xfId="27446"/>
    <cellStyle name="Normal 126 2 5" xfId="16843"/>
    <cellStyle name="Normal 126 2 6" xfId="19878"/>
    <cellStyle name="Normal 126 3" xfId="3510"/>
    <cellStyle name="Normal 126 3 2" xfId="7293"/>
    <cellStyle name="Normal 126 3 2 2" xfId="15352"/>
    <cellStyle name="Normal 126 3 2 2 2" xfId="32199"/>
    <cellStyle name="Normal 126 3 2 3" xfId="24632"/>
    <cellStyle name="Normal 126 3 3" xfId="11569"/>
    <cellStyle name="Normal 126 3 3 2" xfId="28418"/>
    <cellStyle name="Normal 126 3 4" xfId="20851"/>
    <cellStyle name="Normal 126 4" xfId="5409"/>
    <cellStyle name="Normal 126 4 2" xfId="13468"/>
    <cellStyle name="Normal 126 4 2 2" xfId="30315"/>
    <cellStyle name="Normal 126 4 3" xfId="22748"/>
    <cellStyle name="Normal 126 5" xfId="9572"/>
    <cellStyle name="Normal 126 5 2" xfId="26534"/>
    <cellStyle name="Normal 126 6" xfId="16842"/>
    <cellStyle name="Normal 126 7" xfId="18966"/>
    <cellStyle name="Normal 127" xfId="1420"/>
    <cellStyle name="Normal 128" xfId="1419"/>
    <cellStyle name="Normal 128 2" xfId="2459"/>
    <cellStyle name="Normal 128 2 2" xfId="4423"/>
    <cellStyle name="Normal 128 2 2 2" xfId="8206"/>
    <cellStyle name="Normal 128 2 2 2 2" xfId="16265"/>
    <cellStyle name="Normal 128 2 2 2 2 2" xfId="33112"/>
    <cellStyle name="Normal 128 2 2 2 3" xfId="25545"/>
    <cellStyle name="Normal 128 2 2 3" xfId="12482"/>
    <cellStyle name="Normal 128 2 2 3 2" xfId="29331"/>
    <cellStyle name="Normal 128 2 2 4" xfId="21764"/>
    <cellStyle name="Normal 128 2 3" xfId="6322"/>
    <cellStyle name="Normal 128 2 3 2" xfId="14381"/>
    <cellStyle name="Normal 128 2 3 2 2" xfId="31228"/>
    <cellStyle name="Normal 128 2 3 3" xfId="23661"/>
    <cellStyle name="Normal 128 2 4" xfId="10547"/>
    <cellStyle name="Normal 128 2 4 2" xfId="27447"/>
    <cellStyle name="Normal 128 2 5" xfId="16845"/>
    <cellStyle name="Normal 128 2 6" xfId="19879"/>
    <cellStyle name="Normal 128 3" xfId="3511"/>
    <cellStyle name="Normal 128 3 2" xfId="7294"/>
    <cellStyle name="Normal 128 3 2 2" xfId="15353"/>
    <cellStyle name="Normal 128 3 2 2 2" xfId="32200"/>
    <cellStyle name="Normal 128 3 2 3" xfId="24633"/>
    <cellStyle name="Normal 128 3 3" xfId="11570"/>
    <cellStyle name="Normal 128 3 3 2" xfId="28419"/>
    <cellStyle name="Normal 128 3 4" xfId="20852"/>
    <cellStyle name="Normal 128 4" xfId="5410"/>
    <cellStyle name="Normal 128 4 2" xfId="13469"/>
    <cellStyle name="Normal 128 4 2 2" xfId="30316"/>
    <cellStyle name="Normal 128 4 3" xfId="22749"/>
    <cellStyle name="Normal 128 5" xfId="9573"/>
    <cellStyle name="Normal 128 5 2" xfId="26535"/>
    <cellStyle name="Normal 128 6" xfId="16844"/>
    <cellStyle name="Normal 128 7" xfId="18967"/>
    <cellStyle name="Normal 129" xfId="1912"/>
    <cellStyle name="Normal 13" xfId="438"/>
    <cellStyle name="Normal 13 2" xfId="923"/>
    <cellStyle name="Normal 13 3" xfId="907"/>
    <cellStyle name="Normal 13 3 2" xfId="16847"/>
    <cellStyle name="Normal 13 3 3" xfId="34041"/>
    <cellStyle name="Normal 13 4" xfId="16846"/>
    <cellStyle name="Normal 13 5" xfId="18531"/>
    <cellStyle name="Normal 13 6" xfId="34042"/>
    <cellStyle name="Normal 13_INFORME" xfId="929"/>
    <cellStyle name="Normal 130" xfId="1913"/>
    <cellStyle name="Normal 130 2" xfId="2911"/>
    <cellStyle name="Normal 130 2 2" xfId="4873"/>
    <cellStyle name="Normal 130 2 2 2" xfId="8656"/>
    <cellStyle name="Normal 130 2 2 2 2" xfId="16715"/>
    <cellStyle name="Normal 130 2 2 2 2 2" xfId="33562"/>
    <cellStyle name="Normal 130 2 2 2 3" xfId="25995"/>
    <cellStyle name="Normal 130 2 2 3" xfId="12932"/>
    <cellStyle name="Normal 130 2 2 3 2" xfId="29781"/>
    <cellStyle name="Normal 130 2 2 4" xfId="22214"/>
    <cellStyle name="Normal 130 2 3" xfId="6772"/>
    <cellStyle name="Normal 130 2 3 2" xfId="14831"/>
    <cellStyle name="Normal 130 2 3 2 2" xfId="31678"/>
    <cellStyle name="Normal 130 2 3 3" xfId="24111"/>
    <cellStyle name="Normal 130 2 4" xfId="10998"/>
    <cellStyle name="Normal 130 2 4 2" xfId="27897"/>
    <cellStyle name="Normal 130 2 5" xfId="16849"/>
    <cellStyle name="Normal 130 2 6" xfId="20329"/>
    <cellStyle name="Normal 130 3" xfId="3961"/>
    <cellStyle name="Normal 130 3 2" xfId="7744"/>
    <cellStyle name="Normal 130 3 2 2" xfId="15803"/>
    <cellStyle name="Normal 130 3 2 2 2" xfId="32650"/>
    <cellStyle name="Normal 130 3 2 3" xfId="25083"/>
    <cellStyle name="Normal 130 3 3" xfId="12020"/>
    <cellStyle name="Normal 130 3 3 2" xfId="28869"/>
    <cellStyle name="Normal 130 3 4" xfId="21302"/>
    <cellStyle name="Normal 130 4" xfId="5860"/>
    <cellStyle name="Normal 130 4 2" xfId="13919"/>
    <cellStyle name="Normal 130 4 2 2" xfId="30766"/>
    <cellStyle name="Normal 130 4 3" xfId="23199"/>
    <cellStyle name="Normal 130 5" xfId="10045"/>
    <cellStyle name="Normal 130 5 2" xfId="26985"/>
    <cellStyle name="Normal 130 6" xfId="16848"/>
    <cellStyle name="Normal 130 7" xfId="19417"/>
    <cellStyle name="Normal 131" xfId="1914"/>
    <cellStyle name="Normal 131 2" xfId="2912"/>
    <cellStyle name="Normal 131 2 2" xfId="4874"/>
    <cellStyle name="Normal 131 2 2 2" xfId="8657"/>
    <cellStyle name="Normal 131 2 2 2 2" xfId="16716"/>
    <cellStyle name="Normal 131 2 2 2 2 2" xfId="33563"/>
    <cellStyle name="Normal 131 2 2 2 3" xfId="25996"/>
    <cellStyle name="Normal 131 2 2 3" xfId="12933"/>
    <cellStyle name="Normal 131 2 2 3 2" xfId="29782"/>
    <cellStyle name="Normal 131 2 2 4" xfId="22215"/>
    <cellStyle name="Normal 131 2 3" xfId="6773"/>
    <cellStyle name="Normal 131 2 3 2" xfId="14832"/>
    <cellStyle name="Normal 131 2 3 2 2" xfId="31679"/>
    <cellStyle name="Normal 131 2 3 3" xfId="24112"/>
    <cellStyle name="Normal 131 2 4" xfId="10999"/>
    <cellStyle name="Normal 131 2 4 2" xfId="27898"/>
    <cellStyle name="Normal 131 2 5" xfId="16851"/>
    <cellStyle name="Normal 131 2 6" xfId="20330"/>
    <cellStyle name="Normal 131 3" xfId="3962"/>
    <cellStyle name="Normal 131 3 2" xfId="7745"/>
    <cellStyle name="Normal 131 3 2 2" xfId="15804"/>
    <cellStyle name="Normal 131 3 2 2 2" xfId="32651"/>
    <cellStyle name="Normal 131 3 2 3" xfId="25084"/>
    <cellStyle name="Normal 131 3 3" xfId="12021"/>
    <cellStyle name="Normal 131 3 3 2" xfId="28870"/>
    <cellStyle name="Normal 131 3 4" xfId="21303"/>
    <cellStyle name="Normal 131 4" xfId="5861"/>
    <cellStyle name="Normal 131 4 2" xfId="13920"/>
    <cellStyle name="Normal 131 4 2 2" xfId="30767"/>
    <cellStyle name="Normal 131 4 3" xfId="23200"/>
    <cellStyle name="Normal 131 5" xfId="10046"/>
    <cellStyle name="Normal 131 5 2" xfId="26986"/>
    <cellStyle name="Normal 131 6" xfId="16850"/>
    <cellStyle name="Normal 131 7" xfId="19418"/>
    <cellStyle name="Normal 132" xfId="1915"/>
    <cellStyle name="Normal 132 2" xfId="2913"/>
    <cellStyle name="Normal 132 2 2" xfId="4875"/>
    <cellStyle name="Normal 132 2 2 2" xfId="8658"/>
    <cellStyle name="Normal 132 2 2 2 2" xfId="16717"/>
    <cellStyle name="Normal 132 2 2 2 2 2" xfId="33564"/>
    <cellStyle name="Normal 132 2 2 2 3" xfId="25997"/>
    <cellStyle name="Normal 132 2 2 3" xfId="12934"/>
    <cellStyle name="Normal 132 2 2 3 2" xfId="29783"/>
    <cellStyle name="Normal 132 2 2 4" xfId="22216"/>
    <cellStyle name="Normal 132 2 3" xfId="6774"/>
    <cellStyle name="Normal 132 2 3 2" xfId="14833"/>
    <cellStyle name="Normal 132 2 3 2 2" xfId="31680"/>
    <cellStyle name="Normal 132 2 3 3" xfId="24113"/>
    <cellStyle name="Normal 132 2 4" xfId="11000"/>
    <cellStyle name="Normal 132 2 4 2" xfId="27899"/>
    <cellStyle name="Normal 132 2 5" xfId="16853"/>
    <cellStyle name="Normal 132 2 6" xfId="20331"/>
    <cellStyle name="Normal 132 3" xfId="3963"/>
    <cellStyle name="Normal 132 3 2" xfId="7746"/>
    <cellStyle name="Normal 132 3 2 2" xfId="15805"/>
    <cellStyle name="Normal 132 3 2 2 2" xfId="32652"/>
    <cellStyle name="Normal 132 3 2 3" xfId="25085"/>
    <cellStyle name="Normal 132 3 3" xfId="12022"/>
    <cellStyle name="Normal 132 3 3 2" xfId="28871"/>
    <cellStyle name="Normal 132 3 4" xfId="21304"/>
    <cellStyle name="Normal 132 4" xfId="5862"/>
    <cellStyle name="Normal 132 4 2" xfId="13921"/>
    <cellStyle name="Normal 132 4 2 2" xfId="30768"/>
    <cellStyle name="Normal 132 4 3" xfId="23201"/>
    <cellStyle name="Normal 132 5" xfId="10047"/>
    <cellStyle name="Normal 132 5 2" xfId="26987"/>
    <cellStyle name="Normal 132 6" xfId="16852"/>
    <cellStyle name="Normal 132 7" xfId="19419"/>
    <cellStyle name="Normal 133" xfId="1916"/>
    <cellStyle name="Normal 133 2" xfId="2914"/>
    <cellStyle name="Normal 133 2 2" xfId="4876"/>
    <cellStyle name="Normal 133 2 2 2" xfId="8659"/>
    <cellStyle name="Normal 133 2 2 2 2" xfId="16718"/>
    <cellStyle name="Normal 133 2 2 2 2 2" xfId="33565"/>
    <cellStyle name="Normal 133 2 2 2 3" xfId="25998"/>
    <cellStyle name="Normal 133 2 2 3" xfId="12935"/>
    <cellStyle name="Normal 133 2 2 3 2" xfId="29784"/>
    <cellStyle name="Normal 133 2 2 4" xfId="22217"/>
    <cellStyle name="Normal 133 2 3" xfId="6775"/>
    <cellStyle name="Normal 133 2 3 2" xfId="14834"/>
    <cellStyle name="Normal 133 2 3 2 2" xfId="31681"/>
    <cellStyle name="Normal 133 2 3 3" xfId="24114"/>
    <cellStyle name="Normal 133 2 4" xfId="11001"/>
    <cellStyle name="Normal 133 2 4 2" xfId="27900"/>
    <cellStyle name="Normal 133 2 5" xfId="16855"/>
    <cellStyle name="Normal 133 2 6" xfId="20332"/>
    <cellStyle name="Normal 133 3" xfId="3964"/>
    <cellStyle name="Normal 133 3 2" xfId="7747"/>
    <cellStyle name="Normal 133 3 2 2" xfId="15806"/>
    <cellStyle name="Normal 133 3 2 2 2" xfId="32653"/>
    <cellStyle name="Normal 133 3 2 3" xfId="25086"/>
    <cellStyle name="Normal 133 3 3" xfId="12023"/>
    <cellStyle name="Normal 133 3 3 2" xfId="28872"/>
    <cellStyle name="Normal 133 3 4" xfId="21305"/>
    <cellStyle name="Normal 133 4" xfId="5863"/>
    <cellStyle name="Normal 133 4 2" xfId="13922"/>
    <cellStyle name="Normal 133 4 2 2" xfId="30769"/>
    <cellStyle name="Normal 133 4 3" xfId="23202"/>
    <cellStyle name="Normal 133 5" xfId="10048"/>
    <cellStyle name="Normal 133 5 2" xfId="26988"/>
    <cellStyle name="Normal 133 6" xfId="16854"/>
    <cellStyle name="Normal 133 7" xfId="19420"/>
    <cellStyle name="Normal 134" xfId="1917"/>
    <cellStyle name="Normal 134 2" xfId="2915"/>
    <cellStyle name="Normal 134 2 2" xfId="4877"/>
    <cellStyle name="Normal 134 2 2 2" xfId="8660"/>
    <cellStyle name="Normal 134 2 2 2 2" xfId="16719"/>
    <cellStyle name="Normal 134 2 2 2 2 2" xfId="33566"/>
    <cellStyle name="Normal 134 2 2 2 3" xfId="25999"/>
    <cellStyle name="Normal 134 2 2 3" xfId="12936"/>
    <cellStyle name="Normal 134 2 2 3 2" xfId="29785"/>
    <cellStyle name="Normal 134 2 2 4" xfId="22218"/>
    <cellStyle name="Normal 134 2 3" xfId="6776"/>
    <cellStyle name="Normal 134 2 3 2" xfId="14835"/>
    <cellStyle name="Normal 134 2 3 2 2" xfId="31682"/>
    <cellStyle name="Normal 134 2 3 3" xfId="24115"/>
    <cellStyle name="Normal 134 2 4" xfId="11002"/>
    <cellStyle name="Normal 134 2 4 2" xfId="27901"/>
    <cellStyle name="Normal 134 2 5" xfId="16857"/>
    <cellStyle name="Normal 134 2 6" xfId="20333"/>
    <cellStyle name="Normal 134 3" xfId="3965"/>
    <cellStyle name="Normal 134 3 2" xfId="7748"/>
    <cellStyle name="Normal 134 3 2 2" xfId="15807"/>
    <cellStyle name="Normal 134 3 2 2 2" xfId="32654"/>
    <cellStyle name="Normal 134 3 2 3" xfId="25087"/>
    <cellStyle name="Normal 134 3 3" xfId="12024"/>
    <cellStyle name="Normal 134 3 3 2" xfId="28873"/>
    <cellStyle name="Normal 134 3 4" xfId="21306"/>
    <cellStyle name="Normal 134 4" xfId="5864"/>
    <cellStyle name="Normal 134 4 2" xfId="13923"/>
    <cellStyle name="Normal 134 4 2 2" xfId="30770"/>
    <cellStyle name="Normal 134 4 3" xfId="23203"/>
    <cellStyle name="Normal 134 5" xfId="10049"/>
    <cellStyle name="Normal 134 5 2" xfId="26989"/>
    <cellStyle name="Normal 134 6" xfId="16856"/>
    <cellStyle name="Normal 134 7" xfId="19421"/>
    <cellStyle name="Normal 135" xfId="1918"/>
    <cellStyle name="Normal 135 2" xfId="2916"/>
    <cellStyle name="Normal 135 2 2" xfId="4878"/>
    <cellStyle name="Normal 135 2 2 2" xfId="8661"/>
    <cellStyle name="Normal 135 2 2 2 2" xfId="16720"/>
    <cellStyle name="Normal 135 2 2 2 2 2" xfId="33567"/>
    <cellStyle name="Normal 135 2 2 2 3" xfId="26000"/>
    <cellStyle name="Normal 135 2 2 3" xfId="12937"/>
    <cellStyle name="Normal 135 2 2 3 2" xfId="29786"/>
    <cellStyle name="Normal 135 2 2 4" xfId="22219"/>
    <cellStyle name="Normal 135 2 3" xfId="6777"/>
    <cellStyle name="Normal 135 2 3 2" xfId="14836"/>
    <cellStyle name="Normal 135 2 3 2 2" xfId="31683"/>
    <cellStyle name="Normal 135 2 3 3" xfId="24116"/>
    <cellStyle name="Normal 135 2 4" xfId="11003"/>
    <cellStyle name="Normal 135 2 4 2" xfId="27902"/>
    <cellStyle name="Normal 135 2 5" xfId="16859"/>
    <cellStyle name="Normal 135 2 6" xfId="20334"/>
    <cellStyle name="Normal 135 3" xfId="3966"/>
    <cellStyle name="Normal 135 3 2" xfId="7749"/>
    <cellStyle name="Normal 135 3 2 2" xfId="15808"/>
    <cellStyle name="Normal 135 3 2 2 2" xfId="32655"/>
    <cellStyle name="Normal 135 3 2 3" xfId="25088"/>
    <cellStyle name="Normal 135 3 3" xfId="12025"/>
    <cellStyle name="Normal 135 3 3 2" xfId="28874"/>
    <cellStyle name="Normal 135 3 4" xfId="21307"/>
    <cellStyle name="Normal 135 4" xfId="5865"/>
    <cellStyle name="Normal 135 4 2" xfId="13924"/>
    <cellStyle name="Normal 135 4 2 2" xfId="30771"/>
    <cellStyle name="Normal 135 4 3" xfId="23204"/>
    <cellStyle name="Normal 135 5" xfId="10050"/>
    <cellStyle name="Normal 135 5 2" xfId="26990"/>
    <cellStyle name="Normal 135 6" xfId="16858"/>
    <cellStyle name="Normal 135 7" xfId="19422"/>
    <cellStyle name="Normal 136" xfId="1919"/>
    <cellStyle name="Normal 136 2" xfId="2917"/>
    <cellStyle name="Normal 136 2 2" xfId="4879"/>
    <cellStyle name="Normal 136 2 2 2" xfId="8662"/>
    <cellStyle name="Normal 136 2 2 2 2" xfId="16721"/>
    <cellStyle name="Normal 136 2 2 2 2 2" xfId="33568"/>
    <cellStyle name="Normal 136 2 2 2 3" xfId="26001"/>
    <cellStyle name="Normal 136 2 2 3" xfId="12938"/>
    <cellStyle name="Normal 136 2 2 3 2" xfId="29787"/>
    <cellStyle name="Normal 136 2 2 4" xfId="22220"/>
    <cellStyle name="Normal 136 2 3" xfId="6778"/>
    <cellStyle name="Normal 136 2 3 2" xfId="14837"/>
    <cellStyle name="Normal 136 2 3 2 2" xfId="31684"/>
    <cellStyle name="Normal 136 2 3 3" xfId="24117"/>
    <cellStyle name="Normal 136 2 4" xfId="11004"/>
    <cellStyle name="Normal 136 2 4 2" xfId="27903"/>
    <cellStyle name="Normal 136 2 5" xfId="16861"/>
    <cellStyle name="Normal 136 2 6" xfId="20335"/>
    <cellStyle name="Normal 136 3" xfId="3967"/>
    <cellStyle name="Normal 136 3 2" xfId="7750"/>
    <cellStyle name="Normal 136 3 2 2" xfId="15809"/>
    <cellStyle name="Normal 136 3 2 2 2" xfId="32656"/>
    <cellStyle name="Normal 136 3 2 3" xfId="25089"/>
    <cellStyle name="Normal 136 3 3" xfId="12026"/>
    <cellStyle name="Normal 136 3 3 2" xfId="28875"/>
    <cellStyle name="Normal 136 3 4" xfId="21308"/>
    <cellStyle name="Normal 136 4" xfId="5866"/>
    <cellStyle name="Normal 136 4 2" xfId="13925"/>
    <cellStyle name="Normal 136 4 2 2" xfId="30772"/>
    <cellStyle name="Normal 136 4 3" xfId="23205"/>
    <cellStyle name="Normal 136 5" xfId="10051"/>
    <cellStyle name="Normal 136 5 2" xfId="26991"/>
    <cellStyle name="Normal 136 6" xfId="16860"/>
    <cellStyle name="Normal 136 7" xfId="19423"/>
    <cellStyle name="Normal 137" xfId="1920"/>
    <cellStyle name="Normal 137 2" xfId="2918"/>
    <cellStyle name="Normal 137 2 2" xfId="4880"/>
    <cellStyle name="Normal 137 2 2 2" xfId="8663"/>
    <cellStyle name="Normal 137 2 2 2 2" xfId="16722"/>
    <cellStyle name="Normal 137 2 2 2 2 2" xfId="33569"/>
    <cellStyle name="Normal 137 2 2 2 3" xfId="26002"/>
    <cellStyle name="Normal 137 2 2 3" xfId="12939"/>
    <cellStyle name="Normal 137 2 2 3 2" xfId="29788"/>
    <cellStyle name="Normal 137 2 2 4" xfId="22221"/>
    <cellStyle name="Normal 137 2 3" xfId="6779"/>
    <cellStyle name="Normal 137 2 3 2" xfId="14838"/>
    <cellStyle name="Normal 137 2 3 2 2" xfId="31685"/>
    <cellStyle name="Normal 137 2 3 3" xfId="24118"/>
    <cellStyle name="Normal 137 2 4" xfId="11005"/>
    <cellStyle name="Normal 137 2 4 2" xfId="27904"/>
    <cellStyle name="Normal 137 2 5" xfId="16863"/>
    <cellStyle name="Normal 137 2 6" xfId="20336"/>
    <cellStyle name="Normal 137 3" xfId="3968"/>
    <cellStyle name="Normal 137 3 2" xfId="7751"/>
    <cellStyle name="Normal 137 3 2 2" xfId="15810"/>
    <cellStyle name="Normal 137 3 2 2 2" xfId="32657"/>
    <cellStyle name="Normal 137 3 2 3" xfId="25090"/>
    <cellStyle name="Normal 137 3 3" xfId="12027"/>
    <cellStyle name="Normal 137 3 3 2" xfId="28876"/>
    <cellStyle name="Normal 137 3 4" xfId="21309"/>
    <cellStyle name="Normal 137 4" xfId="5867"/>
    <cellStyle name="Normal 137 4 2" xfId="13926"/>
    <cellStyle name="Normal 137 4 2 2" xfId="30773"/>
    <cellStyle name="Normal 137 4 3" xfId="23206"/>
    <cellStyle name="Normal 137 5" xfId="10052"/>
    <cellStyle name="Normal 137 5 2" xfId="26992"/>
    <cellStyle name="Normal 137 6" xfId="16862"/>
    <cellStyle name="Normal 137 7" xfId="19424"/>
    <cellStyle name="Normal 138" xfId="1921"/>
    <cellStyle name="Normal 138 2" xfId="2919"/>
    <cellStyle name="Normal 138 2 2" xfId="4881"/>
    <cellStyle name="Normal 138 2 2 2" xfId="8664"/>
    <cellStyle name="Normal 138 2 2 2 2" xfId="16723"/>
    <cellStyle name="Normal 138 2 2 2 2 2" xfId="33570"/>
    <cellStyle name="Normal 138 2 2 2 3" xfId="26003"/>
    <cellStyle name="Normal 138 2 2 3" xfId="12940"/>
    <cellStyle name="Normal 138 2 2 3 2" xfId="29789"/>
    <cellStyle name="Normal 138 2 2 4" xfId="22222"/>
    <cellStyle name="Normal 138 2 3" xfId="6780"/>
    <cellStyle name="Normal 138 2 3 2" xfId="14839"/>
    <cellStyle name="Normal 138 2 3 2 2" xfId="31686"/>
    <cellStyle name="Normal 138 2 3 3" xfId="24119"/>
    <cellStyle name="Normal 138 2 4" xfId="11006"/>
    <cellStyle name="Normal 138 2 4 2" xfId="27905"/>
    <cellStyle name="Normal 138 2 5" xfId="16865"/>
    <cellStyle name="Normal 138 2 6" xfId="20337"/>
    <cellStyle name="Normal 138 3" xfId="3969"/>
    <cellStyle name="Normal 138 3 2" xfId="7752"/>
    <cellStyle name="Normal 138 3 2 2" xfId="15811"/>
    <cellStyle name="Normal 138 3 2 2 2" xfId="32658"/>
    <cellStyle name="Normal 138 3 2 3" xfId="25091"/>
    <cellStyle name="Normal 138 3 3" xfId="12028"/>
    <cellStyle name="Normal 138 3 3 2" xfId="28877"/>
    <cellStyle name="Normal 138 3 4" xfId="21310"/>
    <cellStyle name="Normal 138 4" xfId="5868"/>
    <cellStyle name="Normal 138 4 2" xfId="13927"/>
    <cellStyle name="Normal 138 4 2 2" xfId="30774"/>
    <cellStyle name="Normal 138 4 3" xfId="23207"/>
    <cellStyle name="Normal 138 5" xfId="10053"/>
    <cellStyle name="Normal 138 5 2" xfId="26993"/>
    <cellStyle name="Normal 138 6" xfId="16864"/>
    <cellStyle name="Normal 138 7" xfId="19425"/>
    <cellStyle name="Normal 139" xfId="1922"/>
    <cellStyle name="Normal 139 2" xfId="2920"/>
    <cellStyle name="Normal 139 2 2" xfId="4882"/>
    <cellStyle name="Normal 139 2 2 2" xfId="8665"/>
    <cellStyle name="Normal 139 2 2 2 2" xfId="16724"/>
    <cellStyle name="Normal 139 2 2 2 2 2" xfId="33571"/>
    <cellStyle name="Normal 139 2 2 2 3" xfId="26004"/>
    <cellStyle name="Normal 139 2 2 3" xfId="12941"/>
    <cellStyle name="Normal 139 2 2 3 2" xfId="29790"/>
    <cellStyle name="Normal 139 2 2 4" xfId="22223"/>
    <cellStyle name="Normal 139 2 3" xfId="6781"/>
    <cellStyle name="Normal 139 2 3 2" xfId="14840"/>
    <cellStyle name="Normal 139 2 3 2 2" xfId="31687"/>
    <cellStyle name="Normal 139 2 3 3" xfId="24120"/>
    <cellStyle name="Normal 139 2 4" xfId="11007"/>
    <cellStyle name="Normal 139 2 4 2" xfId="27906"/>
    <cellStyle name="Normal 139 2 5" xfId="16867"/>
    <cellStyle name="Normal 139 2 6" xfId="20338"/>
    <cellStyle name="Normal 139 3" xfId="3970"/>
    <cellStyle name="Normal 139 3 2" xfId="7753"/>
    <cellStyle name="Normal 139 3 2 2" xfId="15812"/>
    <cellStyle name="Normal 139 3 2 2 2" xfId="32659"/>
    <cellStyle name="Normal 139 3 2 3" xfId="25092"/>
    <cellStyle name="Normal 139 3 3" xfId="12029"/>
    <cellStyle name="Normal 139 3 3 2" xfId="28878"/>
    <cellStyle name="Normal 139 3 4" xfId="21311"/>
    <cellStyle name="Normal 139 4" xfId="5869"/>
    <cellStyle name="Normal 139 4 2" xfId="13928"/>
    <cellStyle name="Normal 139 4 2 2" xfId="30775"/>
    <cellStyle name="Normal 139 4 3" xfId="23208"/>
    <cellStyle name="Normal 139 5" xfId="10054"/>
    <cellStyle name="Normal 139 5 2" xfId="26994"/>
    <cellStyle name="Normal 139 6" xfId="16866"/>
    <cellStyle name="Normal 139 7" xfId="19426"/>
    <cellStyle name="Normal 14" xfId="501"/>
    <cellStyle name="Normal 14 2" xfId="935"/>
    <cellStyle name="Normal 14 2 2" xfId="3115"/>
    <cellStyle name="Normal 14 2 3" xfId="16868"/>
    <cellStyle name="Normal 14 2 4" xfId="34043"/>
    <cellStyle name="Normal 14 3" xfId="18517"/>
    <cellStyle name="Normal 140" xfId="1924"/>
    <cellStyle name="Normal 141" xfId="1923"/>
    <cellStyle name="Normal 141 2" xfId="3971"/>
    <cellStyle name="Normal 141 2 2" xfId="7754"/>
    <cellStyle name="Normal 141 2 2 2" xfId="15813"/>
    <cellStyle name="Normal 141 2 2 2 2" xfId="32660"/>
    <cellStyle name="Normal 141 2 2 3" xfId="25093"/>
    <cellStyle name="Normal 141 2 3" xfId="12030"/>
    <cellStyle name="Normal 141 2 3 2" xfId="28879"/>
    <cellStyle name="Normal 141 2 4" xfId="21312"/>
    <cellStyle name="Normal 141 3" xfId="5870"/>
    <cellStyle name="Normal 141 3 2" xfId="13929"/>
    <cellStyle name="Normal 141 3 2 2" xfId="30776"/>
    <cellStyle name="Normal 141 3 3" xfId="23209"/>
    <cellStyle name="Normal 141 4" xfId="10055"/>
    <cellStyle name="Normal 141 4 2" xfId="26995"/>
    <cellStyle name="Normal 141 5" xfId="16869"/>
    <cellStyle name="Normal 141 6" xfId="19427"/>
    <cellStyle name="Normal 142" xfId="2030"/>
    <cellStyle name="Normal 143" xfId="2921"/>
    <cellStyle name="Normal 144" xfId="2922"/>
    <cellStyle name="Normal 144 2" xfId="16870"/>
    <cellStyle name="Normal 145" xfId="2923"/>
    <cellStyle name="Normal 145 2" xfId="4883"/>
    <cellStyle name="Normal 145 2 2" xfId="8666"/>
    <cellStyle name="Normal 145 2 2 2" xfId="16725"/>
    <cellStyle name="Normal 145 2 2 2 2" xfId="33572"/>
    <cellStyle name="Normal 145 2 2 3" xfId="26005"/>
    <cellStyle name="Normal 145 2 3" xfId="12942"/>
    <cellStyle name="Normal 145 2 3 2" xfId="29791"/>
    <cellStyle name="Normal 145 2 4" xfId="22224"/>
    <cellStyle name="Normal 145 3" xfId="6782"/>
    <cellStyle name="Normal 145 3 2" xfId="14841"/>
    <cellStyle name="Normal 145 3 2 2" xfId="31688"/>
    <cellStyle name="Normal 145 3 3" xfId="24121"/>
    <cellStyle name="Normal 145 4" xfId="11009"/>
    <cellStyle name="Normal 145 4 2" xfId="27907"/>
    <cellStyle name="Normal 145 5" xfId="16871"/>
    <cellStyle name="Normal 145 6" xfId="20339"/>
    <cellStyle name="Normal 146" xfId="2924"/>
    <cellStyle name="Normal 146 2" xfId="4884"/>
    <cellStyle name="Normal 146 2 2" xfId="8667"/>
    <cellStyle name="Normal 146 2 2 2" xfId="16726"/>
    <cellStyle name="Normal 146 2 2 2 2" xfId="33573"/>
    <cellStyle name="Normal 146 2 2 3" xfId="26006"/>
    <cellStyle name="Normal 146 2 3" xfId="12943"/>
    <cellStyle name="Normal 146 2 3 2" xfId="29792"/>
    <cellStyle name="Normal 146 2 4" xfId="22225"/>
    <cellStyle name="Normal 146 3" xfId="6783"/>
    <cellStyle name="Normal 146 3 2" xfId="14842"/>
    <cellStyle name="Normal 146 3 2 2" xfId="31689"/>
    <cellStyle name="Normal 146 3 3" xfId="24122"/>
    <cellStyle name="Normal 146 4" xfId="11010"/>
    <cellStyle name="Normal 146 4 2" xfId="27908"/>
    <cellStyle name="Normal 146 5" xfId="16872"/>
    <cellStyle name="Normal 146 6" xfId="20340"/>
    <cellStyle name="Normal 147" xfId="2925"/>
    <cellStyle name="Normal 147 2" xfId="4885"/>
    <cellStyle name="Normal 147 2 2" xfId="8668"/>
    <cellStyle name="Normal 147 2 2 2" xfId="16727"/>
    <cellStyle name="Normal 147 2 2 2 2" xfId="33574"/>
    <cellStyle name="Normal 147 2 2 3" xfId="26007"/>
    <cellStyle name="Normal 147 2 3" xfId="12944"/>
    <cellStyle name="Normal 147 2 3 2" xfId="29793"/>
    <cellStyle name="Normal 147 2 4" xfId="22226"/>
    <cellStyle name="Normal 147 3" xfId="6784"/>
    <cellStyle name="Normal 147 3 2" xfId="14843"/>
    <cellStyle name="Normal 147 3 2 2" xfId="31690"/>
    <cellStyle name="Normal 147 3 3" xfId="24123"/>
    <cellStyle name="Normal 147 4" xfId="11011"/>
    <cellStyle name="Normal 147 4 2" xfId="27909"/>
    <cellStyle name="Normal 147 5" xfId="16873"/>
    <cellStyle name="Normal 147 6" xfId="20341"/>
    <cellStyle name="Normal 148" xfId="2926"/>
    <cellStyle name="Normal 148 2" xfId="4886"/>
    <cellStyle name="Normal 148 2 2" xfId="8669"/>
    <cellStyle name="Normal 148 2 2 2" xfId="16728"/>
    <cellStyle name="Normal 148 2 2 2 2" xfId="33575"/>
    <cellStyle name="Normal 148 2 2 3" xfId="26008"/>
    <cellStyle name="Normal 148 2 3" xfId="12945"/>
    <cellStyle name="Normal 148 2 3 2" xfId="29794"/>
    <cellStyle name="Normal 148 2 4" xfId="22227"/>
    <cellStyle name="Normal 148 3" xfId="6785"/>
    <cellStyle name="Normal 148 3 2" xfId="14844"/>
    <cellStyle name="Normal 148 3 2 2" xfId="31691"/>
    <cellStyle name="Normal 148 3 3" xfId="24124"/>
    <cellStyle name="Normal 148 4" xfId="11012"/>
    <cellStyle name="Normal 148 4 2" xfId="27910"/>
    <cellStyle name="Normal 148 5" xfId="16874"/>
    <cellStyle name="Normal 148 6" xfId="20342"/>
    <cellStyle name="Normal 149" xfId="2927"/>
    <cellStyle name="Normal 149 2" xfId="4887"/>
    <cellStyle name="Normal 149 2 2" xfId="8670"/>
    <cellStyle name="Normal 149 2 2 2" xfId="16729"/>
    <cellStyle name="Normal 149 2 2 2 2" xfId="33576"/>
    <cellStyle name="Normal 149 2 2 3" xfId="26009"/>
    <cellStyle name="Normal 149 2 3" xfId="12946"/>
    <cellStyle name="Normal 149 2 3 2" xfId="29795"/>
    <cellStyle name="Normal 149 2 4" xfId="22228"/>
    <cellStyle name="Normal 149 3" xfId="6786"/>
    <cellStyle name="Normal 149 3 2" xfId="14845"/>
    <cellStyle name="Normal 149 3 2 2" xfId="31692"/>
    <cellStyle name="Normal 149 3 3" xfId="24125"/>
    <cellStyle name="Normal 149 4" xfId="11013"/>
    <cellStyle name="Normal 149 4 2" xfId="27911"/>
    <cellStyle name="Normal 149 5" xfId="16875"/>
    <cellStyle name="Normal 149 6" xfId="20343"/>
    <cellStyle name="Normal 15" xfId="561"/>
    <cellStyle name="Normal 15 10" xfId="4964"/>
    <cellStyle name="Normal 15 10 2" xfId="13023"/>
    <cellStyle name="Normal 15 10 2 2" xfId="29870"/>
    <cellStyle name="Normal 15 10 3" xfId="22303"/>
    <cellStyle name="Normal 15 11" xfId="8926"/>
    <cellStyle name="Normal 15 11 2" xfId="26089"/>
    <cellStyle name="Normal 15 12" xfId="16876"/>
    <cellStyle name="Normal 15 13" xfId="18519"/>
    <cellStyle name="Normal 15 14" xfId="18598"/>
    <cellStyle name="Normal 15 15" xfId="34044"/>
    <cellStyle name="Normal 15 2" xfId="617"/>
    <cellStyle name="Normal 15 2 10" xfId="16877"/>
    <cellStyle name="Normal 15 2 11" xfId="18533"/>
    <cellStyle name="Normal 15 2 12" xfId="34045"/>
    <cellStyle name="Normal 15 2 2" xfId="735"/>
    <cellStyle name="Normal 15 2 2 10" xfId="18569"/>
    <cellStyle name="Normal 15 2 2 11" xfId="34046"/>
    <cellStyle name="Normal 15 2 2 2" xfId="1069"/>
    <cellStyle name="Normal 15 2 2 2 2" xfId="1330"/>
    <cellStyle name="Normal 15 2 2 2 2 2" xfId="1826"/>
    <cellStyle name="Normal 15 2 2 2 2 2 2" xfId="2825"/>
    <cellStyle name="Normal 15 2 2 2 2 2 2 2" xfId="4787"/>
    <cellStyle name="Normal 15 2 2 2 2 2 2 2 2" xfId="8570"/>
    <cellStyle name="Normal 15 2 2 2 2 2 2 2 2 2" xfId="16629"/>
    <cellStyle name="Normal 15 2 2 2 2 2 2 2 2 2 2" xfId="33476"/>
    <cellStyle name="Normal 15 2 2 2 2 2 2 2 2 3" xfId="25909"/>
    <cellStyle name="Normal 15 2 2 2 2 2 2 2 3" xfId="12846"/>
    <cellStyle name="Normal 15 2 2 2 2 2 2 2 3 2" xfId="29695"/>
    <cellStyle name="Normal 15 2 2 2 2 2 2 2 4" xfId="22128"/>
    <cellStyle name="Normal 15 2 2 2 2 2 2 3" xfId="6686"/>
    <cellStyle name="Normal 15 2 2 2 2 2 2 3 2" xfId="14745"/>
    <cellStyle name="Normal 15 2 2 2 2 2 2 3 2 2" xfId="31592"/>
    <cellStyle name="Normal 15 2 2 2 2 2 2 3 3" xfId="24025"/>
    <cellStyle name="Normal 15 2 2 2 2 2 2 4" xfId="10912"/>
    <cellStyle name="Normal 15 2 2 2 2 2 2 4 2" xfId="27811"/>
    <cellStyle name="Normal 15 2 2 2 2 2 2 5" xfId="16882"/>
    <cellStyle name="Normal 15 2 2 2 2 2 2 6" xfId="20243"/>
    <cellStyle name="Normal 15 2 2 2 2 2 3" xfId="3875"/>
    <cellStyle name="Normal 15 2 2 2 2 2 3 2" xfId="7658"/>
    <cellStyle name="Normal 15 2 2 2 2 2 3 2 2" xfId="15717"/>
    <cellStyle name="Normal 15 2 2 2 2 2 3 2 2 2" xfId="32564"/>
    <cellStyle name="Normal 15 2 2 2 2 2 3 2 3" xfId="24997"/>
    <cellStyle name="Normal 15 2 2 2 2 2 3 3" xfId="11934"/>
    <cellStyle name="Normal 15 2 2 2 2 2 3 3 2" xfId="28783"/>
    <cellStyle name="Normal 15 2 2 2 2 2 3 4" xfId="21216"/>
    <cellStyle name="Normal 15 2 2 2 2 2 4" xfId="5774"/>
    <cellStyle name="Normal 15 2 2 2 2 2 4 2" xfId="13833"/>
    <cellStyle name="Normal 15 2 2 2 2 2 4 2 2" xfId="30680"/>
    <cellStyle name="Normal 15 2 2 2 2 2 4 3" xfId="23113"/>
    <cellStyle name="Normal 15 2 2 2 2 2 5" xfId="9959"/>
    <cellStyle name="Normal 15 2 2 2 2 2 5 2" xfId="26899"/>
    <cellStyle name="Normal 15 2 2 2 2 2 6" xfId="16881"/>
    <cellStyle name="Normal 15 2 2 2 2 2 7" xfId="19331"/>
    <cellStyle name="Normal 15 2 2 2 2 3" xfId="2372"/>
    <cellStyle name="Normal 15 2 2 2 2 3 2" xfId="4336"/>
    <cellStyle name="Normal 15 2 2 2 2 3 2 2" xfId="8119"/>
    <cellStyle name="Normal 15 2 2 2 2 3 2 2 2" xfId="16178"/>
    <cellStyle name="Normal 15 2 2 2 2 3 2 2 2 2" xfId="33025"/>
    <cellStyle name="Normal 15 2 2 2 2 3 2 2 3" xfId="25458"/>
    <cellStyle name="Normal 15 2 2 2 2 3 2 3" xfId="12395"/>
    <cellStyle name="Normal 15 2 2 2 2 3 2 3 2" xfId="29244"/>
    <cellStyle name="Normal 15 2 2 2 2 3 2 4" xfId="21677"/>
    <cellStyle name="Normal 15 2 2 2 2 3 3" xfId="6235"/>
    <cellStyle name="Normal 15 2 2 2 2 3 3 2" xfId="14294"/>
    <cellStyle name="Normal 15 2 2 2 2 3 3 2 2" xfId="31141"/>
    <cellStyle name="Normal 15 2 2 2 2 3 3 3" xfId="23574"/>
    <cellStyle name="Normal 15 2 2 2 2 3 4" xfId="10460"/>
    <cellStyle name="Normal 15 2 2 2 2 3 4 2" xfId="27360"/>
    <cellStyle name="Normal 15 2 2 2 2 3 5" xfId="16883"/>
    <cellStyle name="Normal 15 2 2 2 2 3 6" xfId="19792"/>
    <cellStyle name="Normal 15 2 2 2 2 4" xfId="3424"/>
    <cellStyle name="Normal 15 2 2 2 2 4 2" xfId="7207"/>
    <cellStyle name="Normal 15 2 2 2 2 4 2 2" xfId="15266"/>
    <cellStyle name="Normal 15 2 2 2 2 4 2 2 2" xfId="32113"/>
    <cellStyle name="Normal 15 2 2 2 2 4 2 3" xfId="24546"/>
    <cellStyle name="Normal 15 2 2 2 2 4 3" xfId="11483"/>
    <cellStyle name="Normal 15 2 2 2 2 4 3 2" xfId="28332"/>
    <cellStyle name="Normal 15 2 2 2 2 4 4" xfId="20765"/>
    <cellStyle name="Normal 15 2 2 2 2 5" xfId="5323"/>
    <cellStyle name="Normal 15 2 2 2 2 5 2" xfId="13382"/>
    <cellStyle name="Normal 15 2 2 2 2 5 2 2" xfId="30229"/>
    <cellStyle name="Normal 15 2 2 2 2 5 3" xfId="22662"/>
    <cellStyle name="Normal 15 2 2 2 2 6" xfId="9484"/>
    <cellStyle name="Normal 15 2 2 2 2 6 2" xfId="26448"/>
    <cellStyle name="Normal 15 2 2 2 2 7" xfId="16880"/>
    <cellStyle name="Normal 15 2 2 2 2 8" xfId="18880"/>
    <cellStyle name="Normal 15 2 2 2 3" xfId="1608"/>
    <cellStyle name="Normal 15 2 2 2 3 2" xfId="2607"/>
    <cellStyle name="Normal 15 2 2 2 3 2 2" xfId="4569"/>
    <cellStyle name="Normal 15 2 2 2 3 2 2 2" xfId="8352"/>
    <cellStyle name="Normal 15 2 2 2 3 2 2 2 2" xfId="16411"/>
    <cellStyle name="Normal 15 2 2 2 3 2 2 2 2 2" xfId="33258"/>
    <cellStyle name="Normal 15 2 2 2 3 2 2 2 3" xfId="25691"/>
    <cellStyle name="Normal 15 2 2 2 3 2 2 3" xfId="12628"/>
    <cellStyle name="Normal 15 2 2 2 3 2 2 3 2" xfId="29477"/>
    <cellStyle name="Normal 15 2 2 2 3 2 2 4" xfId="21910"/>
    <cellStyle name="Normal 15 2 2 2 3 2 3" xfId="6468"/>
    <cellStyle name="Normal 15 2 2 2 3 2 3 2" xfId="14527"/>
    <cellStyle name="Normal 15 2 2 2 3 2 3 2 2" xfId="31374"/>
    <cellStyle name="Normal 15 2 2 2 3 2 3 3" xfId="23807"/>
    <cellStyle name="Normal 15 2 2 2 3 2 4" xfId="10694"/>
    <cellStyle name="Normal 15 2 2 2 3 2 4 2" xfId="27593"/>
    <cellStyle name="Normal 15 2 2 2 3 2 5" xfId="16885"/>
    <cellStyle name="Normal 15 2 2 2 3 2 6" xfId="20025"/>
    <cellStyle name="Normal 15 2 2 2 3 3" xfId="3657"/>
    <cellStyle name="Normal 15 2 2 2 3 3 2" xfId="7440"/>
    <cellStyle name="Normal 15 2 2 2 3 3 2 2" xfId="15499"/>
    <cellStyle name="Normal 15 2 2 2 3 3 2 2 2" xfId="32346"/>
    <cellStyle name="Normal 15 2 2 2 3 3 2 3" xfId="24779"/>
    <cellStyle name="Normal 15 2 2 2 3 3 3" xfId="11716"/>
    <cellStyle name="Normal 15 2 2 2 3 3 3 2" xfId="28565"/>
    <cellStyle name="Normal 15 2 2 2 3 3 4" xfId="20998"/>
    <cellStyle name="Normal 15 2 2 2 3 4" xfId="5556"/>
    <cellStyle name="Normal 15 2 2 2 3 4 2" xfId="13615"/>
    <cellStyle name="Normal 15 2 2 2 3 4 2 2" xfId="30462"/>
    <cellStyle name="Normal 15 2 2 2 3 4 3" xfId="22895"/>
    <cellStyle name="Normal 15 2 2 2 3 5" xfId="9741"/>
    <cellStyle name="Normal 15 2 2 2 3 5 2" xfId="26681"/>
    <cellStyle name="Normal 15 2 2 2 3 6" xfId="16884"/>
    <cellStyle name="Normal 15 2 2 2 3 7" xfId="19113"/>
    <cellStyle name="Normal 15 2 2 2 4" xfId="2154"/>
    <cellStyle name="Normal 15 2 2 2 4 2" xfId="4118"/>
    <cellStyle name="Normal 15 2 2 2 4 2 2" xfId="7901"/>
    <cellStyle name="Normal 15 2 2 2 4 2 2 2" xfId="15960"/>
    <cellStyle name="Normal 15 2 2 2 4 2 2 2 2" xfId="32807"/>
    <cellStyle name="Normal 15 2 2 2 4 2 2 3" xfId="25240"/>
    <cellStyle name="Normal 15 2 2 2 4 2 3" xfId="12177"/>
    <cellStyle name="Normal 15 2 2 2 4 2 3 2" xfId="29026"/>
    <cellStyle name="Normal 15 2 2 2 4 2 4" xfId="21459"/>
    <cellStyle name="Normal 15 2 2 2 4 3" xfId="6017"/>
    <cellStyle name="Normal 15 2 2 2 4 3 2" xfId="14076"/>
    <cellStyle name="Normal 15 2 2 2 4 3 2 2" xfId="30923"/>
    <cellStyle name="Normal 15 2 2 2 4 3 3" xfId="23356"/>
    <cellStyle name="Normal 15 2 2 2 4 4" xfId="10242"/>
    <cellStyle name="Normal 15 2 2 2 4 4 2" xfId="27142"/>
    <cellStyle name="Normal 15 2 2 2 4 5" xfId="16886"/>
    <cellStyle name="Normal 15 2 2 2 4 6" xfId="19574"/>
    <cellStyle name="Normal 15 2 2 2 5" xfId="3206"/>
    <cellStyle name="Normal 15 2 2 2 5 2" xfId="6989"/>
    <cellStyle name="Normal 15 2 2 2 5 2 2" xfId="15048"/>
    <cellStyle name="Normal 15 2 2 2 5 2 2 2" xfId="31895"/>
    <cellStyle name="Normal 15 2 2 2 5 2 3" xfId="24328"/>
    <cellStyle name="Normal 15 2 2 2 5 3" xfId="11265"/>
    <cellStyle name="Normal 15 2 2 2 5 3 2" xfId="28114"/>
    <cellStyle name="Normal 15 2 2 2 5 4" xfId="20547"/>
    <cellStyle name="Normal 15 2 2 2 6" xfId="5105"/>
    <cellStyle name="Normal 15 2 2 2 6 2" xfId="13164"/>
    <cellStyle name="Normal 15 2 2 2 6 2 2" xfId="30011"/>
    <cellStyle name="Normal 15 2 2 2 6 3" xfId="22444"/>
    <cellStyle name="Normal 15 2 2 2 7" xfId="9249"/>
    <cellStyle name="Normal 15 2 2 2 7 2" xfId="26230"/>
    <cellStyle name="Normal 15 2 2 2 8" xfId="16879"/>
    <cellStyle name="Normal 15 2 2 2 9" xfId="18662"/>
    <cellStyle name="Normal 15 2 2 3" xfId="1238"/>
    <cellStyle name="Normal 15 2 2 3 2" xfId="1734"/>
    <cellStyle name="Normal 15 2 2 3 2 2" xfId="2733"/>
    <cellStyle name="Normal 15 2 2 3 2 2 2" xfId="4695"/>
    <cellStyle name="Normal 15 2 2 3 2 2 2 2" xfId="8478"/>
    <cellStyle name="Normal 15 2 2 3 2 2 2 2 2" xfId="16537"/>
    <cellStyle name="Normal 15 2 2 3 2 2 2 2 2 2" xfId="33384"/>
    <cellStyle name="Normal 15 2 2 3 2 2 2 2 3" xfId="25817"/>
    <cellStyle name="Normal 15 2 2 3 2 2 2 3" xfId="12754"/>
    <cellStyle name="Normal 15 2 2 3 2 2 2 3 2" xfId="29603"/>
    <cellStyle name="Normal 15 2 2 3 2 2 2 4" xfId="22036"/>
    <cellStyle name="Normal 15 2 2 3 2 2 3" xfId="6594"/>
    <cellStyle name="Normal 15 2 2 3 2 2 3 2" xfId="14653"/>
    <cellStyle name="Normal 15 2 2 3 2 2 3 2 2" xfId="31500"/>
    <cellStyle name="Normal 15 2 2 3 2 2 3 3" xfId="23933"/>
    <cellStyle name="Normal 15 2 2 3 2 2 4" xfId="10820"/>
    <cellStyle name="Normal 15 2 2 3 2 2 4 2" xfId="27719"/>
    <cellStyle name="Normal 15 2 2 3 2 2 5" xfId="16889"/>
    <cellStyle name="Normal 15 2 2 3 2 2 6" xfId="20151"/>
    <cellStyle name="Normal 15 2 2 3 2 3" xfId="3783"/>
    <cellStyle name="Normal 15 2 2 3 2 3 2" xfId="7566"/>
    <cellStyle name="Normal 15 2 2 3 2 3 2 2" xfId="15625"/>
    <cellStyle name="Normal 15 2 2 3 2 3 2 2 2" xfId="32472"/>
    <cellStyle name="Normal 15 2 2 3 2 3 2 3" xfId="24905"/>
    <cellStyle name="Normal 15 2 2 3 2 3 3" xfId="11842"/>
    <cellStyle name="Normal 15 2 2 3 2 3 3 2" xfId="28691"/>
    <cellStyle name="Normal 15 2 2 3 2 3 4" xfId="21124"/>
    <cellStyle name="Normal 15 2 2 3 2 4" xfId="5682"/>
    <cellStyle name="Normal 15 2 2 3 2 4 2" xfId="13741"/>
    <cellStyle name="Normal 15 2 2 3 2 4 2 2" xfId="30588"/>
    <cellStyle name="Normal 15 2 2 3 2 4 3" xfId="23021"/>
    <cellStyle name="Normal 15 2 2 3 2 5" xfId="9867"/>
    <cellStyle name="Normal 15 2 2 3 2 5 2" xfId="26807"/>
    <cellStyle name="Normal 15 2 2 3 2 6" xfId="16888"/>
    <cellStyle name="Normal 15 2 2 3 2 7" xfId="19239"/>
    <cellStyle name="Normal 15 2 2 3 3" xfId="2280"/>
    <cellStyle name="Normal 15 2 2 3 3 2" xfId="4244"/>
    <cellStyle name="Normal 15 2 2 3 3 2 2" xfId="8027"/>
    <cellStyle name="Normal 15 2 2 3 3 2 2 2" xfId="16086"/>
    <cellStyle name="Normal 15 2 2 3 3 2 2 2 2" xfId="32933"/>
    <cellStyle name="Normal 15 2 2 3 3 2 2 3" xfId="25366"/>
    <cellStyle name="Normal 15 2 2 3 3 2 3" xfId="12303"/>
    <cellStyle name="Normal 15 2 2 3 3 2 3 2" xfId="29152"/>
    <cellStyle name="Normal 15 2 2 3 3 2 4" xfId="21585"/>
    <cellStyle name="Normal 15 2 2 3 3 3" xfId="6143"/>
    <cellStyle name="Normal 15 2 2 3 3 3 2" xfId="14202"/>
    <cellStyle name="Normal 15 2 2 3 3 3 2 2" xfId="31049"/>
    <cellStyle name="Normal 15 2 2 3 3 3 3" xfId="23482"/>
    <cellStyle name="Normal 15 2 2 3 3 4" xfId="10368"/>
    <cellStyle name="Normal 15 2 2 3 3 4 2" xfId="27268"/>
    <cellStyle name="Normal 15 2 2 3 3 5" xfId="16890"/>
    <cellStyle name="Normal 15 2 2 3 3 6" xfId="19700"/>
    <cellStyle name="Normal 15 2 2 3 4" xfId="3332"/>
    <cellStyle name="Normal 15 2 2 3 4 2" xfId="7115"/>
    <cellStyle name="Normal 15 2 2 3 4 2 2" xfId="15174"/>
    <cellStyle name="Normal 15 2 2 3 4 2 2 2" xfId="32021"/>
    <cellStyle name="Normal 15 2 2 3 4 2 3" xfId="24454"/>
    <cellStyle name="Normal 15 2 2 3 4 3" xfId="11391"/>
    <cellStyle name="Normal 15 2 2 3 4 3 2" xfId="28240"/>
    <cellStyle name="Normal 15 2 2 3 4 4" xfId="20673"/>
    <cellStyle name="Normal 15 2 2 3 5" xfId="5231"/>
    <cellStyle name="Normal 15 2 2 3 5 2" xfId="13290"/>
    <cellStyle name="Normal 15 2 2 3 5 2 2" xfId="30137"/>
    <cellStyle name="Normal 15 2 2 3 5 3" xfId="22570"/>
    <cellStyle name="Normal 15 2 2 3 6" xfId="9392"/>
    <cellStyle name="Normal 15 2 2 3 6 2" xfId="26356"/>
    <cellStyle name="Normal 15 2 2 3 7" xfId="16887"/>
    <cellStyle name="Normal 15 2 2 3 8" xfId="18788"/>
    <cellStyle name="Normal 15 2 2 4" xfId="1516"/>
    <cellStyle name="Normal 15 2 2 4 2" xfId="2515"/>
    <cellStyle name="Normal 15 2 2 4 2 2" xfId="4477"/>
    <cellStyle name="Normal 15 2 2 4 2 2 2" xfId="8260"/>
    <cellStyle name="Normal 15 2 2 4 2 2 2 2" xfId="16319"/>
    <cellStyle name="Normal 15 2 2 4 2 2 2 2 2" xfId="33166"/>
    <cellStyle name="Normal 15 2 2 4 2 2 2 3" xfId="25599"/>
    <cellStyle name="Normal 15 2 2 4 2 2 3" xfId="12536"/>
    <cellStyle name="Normal 15 2 2 4 2 2 3 2" xfId="29385"/>
    <cellStyle name="Normal 15 2 2 4 2 2 4" xfId="21818"/>
    <cellStyle name="Normal 15 2 2 4 2 3" xfId="6376"/>
    <cellStyle name="Normal 15 2 2 4 2 3 2" xfId="14435"/>
    <cellStyle name="Normal 15 2 2 4 2 3 2 2" xfId="31282"/>
    <cellStyle name="Normal 15 2 2 4 2 3 3" xfId="23715"/>
    <cellStyle name="Normal 15 2 2 4 2 4" xfId="10602"/>
    <cellStyle name="Normal 15 2 2 4 2 4 2" xfId="27501"/>
    <cellStyle name="Normal 15 2 2 4 2 5" xfId="16892"/>
    <cellStyle name="Normal 15 2 2 4 2 6" xfId="19933"/>
    <cellStyle name="Normal 15 2 2 4 3" xfId="3565"/>
    <cellStyle name="Normal 15 2 2 4 3 2" xfId="7348"/>
    <cellStyle name="Normal 15 2 2 4 3 2 2" xfId="15407"/>
    <cellStyle name="Normal 15 2 2 4 3 2 2 2" xfId="32254"/>
    <cellStyle name="Normal 15 2 2 4 3 2 3" xfId="24687"/>
    <cellStyle name="Normal 15 2 2 4 3 3" xfId="11624"/>
    <cellStyle name="Normal 15 2 2 4 3 3 2" xfId="28473"/>
    <cellStyle name="Normal 15 2 2 4 3 4" xfId="20906"/>
    <cellStyle name="Normal 15 2 2 4 4" xfId="5464"/>
    <cellStyle name="Normal 15 2 2 4 4 2" xfId="13523"/>
    <cellStyle name="Normal 15 2 2 4 4 2 2" xfId="30370"/>
    <cellStyle name="Normal 15 2 2 4 4 3" xfId="22803"/>
    <cellStyle name="Normal 15 2 2 4 5" xfId="9649"/>
    <cellStyle name="Normal 15 2 2 4 5 2" xfId="26589"/>
    <cellStyle name="Normal 15 2 2 4 6" xfId="16891"/>
    <cellStyle name="Normal 15 2 2 4 7" xfId="19021"/>
    <cellStyle name="Normal 15 2 2 5" xfId="2045"/>
    <cellStyle name="Normal 15 2 2 5 2" xfId="4026"/>
    <cellStyle name="Normal 15 2 2 5 2 2" xfId="7809"/>
    <cellStyle name="Normal 15 2 2 5 2 2 2" xfId="15868"/>
    <cellStyle name="Normal 15 2 2 5 2 2 2 2" xfId="32715"/>
    <cellStyle name="Normal 15 2 2 5 2 2 3" xfId="25148"/>
    <cellStyle name="Normal 15 2 2 5 2 3" xfId="12085"/>
    <cellStyle name="Normal 15 2 2 5 2 3 2" xfId="28934"/>
    <cellStyle name="Normal 15 2 2 5 2 4" xfId="21367"/>
    <cellStyle name="Normal 15 2 2 5 3" xfId="5925"/>
    <cellStyle name="Normal 15 2 2 5 3 2" xfId="13984"/>
    <cellStyle name="Normal 15 2 2 5 3 2 2" xfId="30831"/>
    <cellStyle name="Normal 15 2 2 5 3 3" xfId="23264"/>
    <cellStyle name="Normal 15 2 2 5 4" xfId="10143"/>
    <cellStyle name="Normal 15 2 2 5 4 2" xfId="27050"/>
    <cellStyle name="Normal 15 2 2 5 5" xfId="16893"/>
    <cellStyle name="Normal 15 2 2 5 6" xfId="19482"/>
    <cellStyle name="Normal 15 2 2 6" xfId="3084"/>
    <cellStyle name="Normal 15 2 2 6 2" xfId="6897"/>
    <cellStyle name="Normal 15 2 2 6 2 2" xfId="14956"/>
    <cellStyle name="Normal 15 2 2 6 2 2 2" xfId="31803"/>
    <cellStyle name="Normal 15 2 2 6 2 3" xfId="24236"/>
    <cellStyle name="Normal 15 2 2 6 3" xfId="11147"/>
    <cellStyle name="Normal 15 2 2 6 3 2" xfId="28022"/>
    <cellStyle name="Normal 15 2 2 6 4" xfId="20455"/>
    <cellStyle name="Normal 15 2 2 7" xfId="5013"/>
    <cellStyle name="Normal 15 2 2 7 2" xfId="13072"/>
    <cellStyle name="Normal 15 2 2 7 2 2" xfId="29919"/>
    <cellStyle name="Normal 15 2 2 7 3" xfId="22352"/>
    <cellStyle name="Normal 15 2 2 8" xfId="9032"/>
    <cellStyle name="Normal 15 2 2 8 2" xfId="26138"/>
    <cellStyle name="Normal 15 2 2 9" xfId="16878"/>
    <cellStyle name="Normal 15 2 3" xfId="1033"/>
    <cellStyle name="Normal 15 2 3 2" xfId="1294"/>
    <cellStyle name="Normal 15 2 3 2 2" xfId="1790"/>
    <cellStyle name="Normal 15 2 3 2 2 2" xfId="2789"/>
    <cellStyle name="Normal 15 2 3 2 2 2 2" xfId="4751"/>
    <cellStyle name="Normal 15 2 3 2 2 2 2 2" xfId="8534"/>
    <cellStyle name="Normal 15 2 3 2 2 2 2 2 2" xfId="16593"/>
    <cellStyle name="Normal 15 2 3 2 2 2 2 2 2 2" xfId="33440"/>
    <cellStyle name="Normal 15 2 3 2 2 2 2 2 3" xfId="25873"/>
    <cellStyle name="Normal 15 2 3 2 2 2 2 3" xfId="12810"/>
    <cellStyle name="Normal 15 2 3 2 2 2 2 3 2" xfId="29659"/>
    <cellStyle name="Normal 15 2 3 2 2 2 2 4" xfId="22092"/>
    <cellStyle name="Normal 15 2 3 2 2 2 3" xfId="6650"/>
    <cellStyle name="Normal 15 2 3 2 2 2 3 2" xfId="14709"/>
    <cellStyle name="Normal 15 2 3 2 2 2 3 2 2" xfId="31556"/>
    <cellStyle name="Normal 15 2 3 2 2 2 3 3" xfId="23989"/>
    <cellStyle name="Normal 15 2 3 2 2 2 4" xfId="10876"/>
    <cellStyle name="Normal 15 2 3 2 2 2 4 2" xfId="27775"/>
    <cellStyle name="Normal 15 2 3 2 2 2 5" xfId="16897"/>
    <cellStyle name="Normal 15 2 3 2 2 2 6" xfId="20207"/>
    <cellStyle name="Normal 15 2 3 2 2 3" xfId="3839"/>
    <cellStyle name="Normal 15 2 3 2 2 3 2" xfId="7622"/>
    <cellStyle name="Normal 15 2 3 2 2 3 2 2" xfId="15681"/>
    <cellStyle name="Normal 15 2 3 2 2 3 2 2 2" xfId="32528"/>
    <cellStyle name="Normal 15 2 3 2 2 3 2 3" xfId="24961"/>
    <cellStyle name="Normal 15 2 3 2 2 3 3" xfId="11898"/>
    <cellStyle name="Normal 15 2 3 2 2 3 3 2" xfId="28747"/>
    <cellStyle name="Normal 15 2 3 2 2 3 4" xfId="21180"/>
    <cellStyle name="Normal 15 2 3 2 2 4" xfId="5738"/>
    <cellStyle name="Normal 15 2 3 2 2 4 2" xfId="13797"/>
    <cellStyle name="Normal 15 2 3 2 2 4 2 2" xfId="30644"/>
    <cellStyle name="Normal 15 2 3 2 2 4 3" xfId="23077"/>
    <cellStyle name="Normal 15 2 3 2 2 5" xfId="9923"/>
    <cellStyle name="Normal 15 2 3 2 2 5 2" xfId="26863"/>
    <cellStyle name="Normal 15 2 3 2 2 6" xfId="16896"/>
    <cellStyle name="Normal 15 2 3 2 2 7" xfId="19295"/>
    <cellStyle name="Normal 15 2 3 2 3" xfId="2336"/>
    <cellStyle name="Normal 15 2 3 2 3 2" xfId="4300"/>
    <cellStyle name="Normal 15 2 3 2 3 2 2" xfId="8083"/>
    <cellStyle name="Normal 15 2 3 2 3 2 2 2" xfId="16142"/>
    <cellStyle name="Normal 15 2 3 2 3 2 2 2 2" xfId="32989"/>
    <cellStyle name="Normal 15 2 3 2 3 2 2 3" xfId="25422"/>
    <cellStyle name="Normal 15 2 3 2 3 2 3" xfId="12359"/>
    <cellStyle name="Normal 15 2 3 2 3 2 3 2" xfId="29208"/>
    <cellStyle name="Normal 15 2 3 2 3 2 4" xfId="21641"/>
    <cellStyle name="Normal 15 2 3 2 3 3" xfId="6199"/>
    <cellStyle name="Normal 15 2 3 2 3 3 2" xfId="14258"/>
    <cellStyle name="Normal 15 2 3 2 3 3 2 2" xfId="31105"/>
    <cellStyle name="Normal 15 2 3 2 3 3 3" xfId="23538"/>
    <cellStyle name="Normal 15 2 3 2 3 4" xfId="10424"/>
    <cellStyle name="Normal 15 2 3 2 3 4 2" xfId="27324"/>
    <cellStyle name="Normal 15 2 3 2 3 5" xfId="16898"/>
    <cellStyle name="Normal 15 2 3 2 3 6" xfId="19756"/>
    <cellStyle name="Normal 15 2 3 2 4" xfId="3388"/>
    <cellStyle name="Normal 15 2 3 2 4 2" xfId="7171"/>
    <cellStyle name="Normal 15 2 3 2 4 2 2" xfId="15230"/>
    <cellStyle name="Normal 15 2 3 2 4 2 2 2" xfId="32077"/>
    <cellStyle name="Normal 15 2 3 2 4 2 3" xfId="24510"/>
    <cellStyle name="Normal 15 2 3 2 4 3" xfId="11447"/>
    <cellStyle name="Normal 15 2 3 2 4 3 2" xfId="28296"/>
    <cellStyle name="Normal 15 2 3 2 4 4" xfId="20729"/>
    <cellStyle name="Normal 15 2 3 2 5" xfId="5287"/>
    <cellStyle name="Normal 15 2 3 2 5 2" xfId="13346"/>
    <cellStyle name="Normal 15 2 3 2 5 2 2" xfId="30193"/>
    <cellStyle name="Normal 15 2 3 2 5 3" xfId="22626"/>
    <cellStyle name="Normal 15 2 3 2 6" xfId="9448"/>
    <cellStyle name="Normal 15 2 3 2 6 2" xfId="26412"/>
    <cellStyle name="Normal 15 2 3 2 7" xfId="16895"/>
    <cellStyle name="Normal 15 2 3 2 8" xfId="18844"/>
    <cellStyle name="Normal 15 2 3 3" xfId="1572"/>
    <cellStyle name="Normal 15 2 3 3 2" xfId="2571"/>
    <cellStyle name="Normal 15 2 3 3 2 2" xfId="4533"/>
    <cellStyle name="Normal 15 2 3 3 2 2 2" xfId="8316"/>
    <cellStyle name="Normal 15 2 3 3 2 2 2 2" xfId="16375"/>
    <cellStyle name="Normal 15 2 3 3 2 2 2 2 2" xfId="33222"/>
    <cellStyle name="Normal 15 2 3 3 2 2 2 3" xfId="25655"/>
    <cellStyle name="Normal 15 2 3 3 2 2 3" xfId="12592"/>
    <cellStyle name="Normal 15 2 3 3 2 2 3 2" xfId="29441"/>
    <cellStyle name="Normal 15 2 3 3 2 2 4" xfId="21874"/>
    <cellStyle name="Normal 15 2 3 3 2 3" xfId="6432"/>
    <cellStyle name="Normal 15 2 3 3 2 3 2" xfId="14491"/>
    <cellStyle name="Normal 15 2 3 3 2 3 2 2" xfId="31338"/>
    <cellStyle name="Normal 15 2 3 3 2 3 3" xfId="23771"/>
    <cellStyle name="Normal 15 2 3 3 2 4" xfId="10658"/>
    <cellStyle name="Normal 15 2 3 3 2 4 2" xfId="27557"/>
    <cellStyle name="Normal 15 2 3 3 2 5" xfId="16900"/>
    <cellStyle name="Normal 15 2 3 3 2 6" xfId="19989"/>
    <cellStyle name="Normal 15 2 3 3 3" xfId="3621"/>
    <cellStyle name="Normal 15 2 3 3 3 2" xfId="7404"/>
    <cellStyle name="Normal 15 2 3 3 3 2 2" xfId="15463"/>
    <cellStyle name="Normal 15 2 3 3 3 2 2 2" xfId="32310"/>
    <cellStyle name="Normal 15 2 3 3 3 2 3" xfId="24743"/>
    <cellStyle name="Normal 15 2 3 3 3 3" xfId="11680"/>
    <cellStyle name="Normal 15 2 3 3 3 3 2" xfId="28529"/>
    <cellStyle name="Normal 15 2 3 3 3 4" xfId="20962"/>
    <cellStyle name="Normal 15 2 3 3 4" xfId="5520"/>
    <cellStyle name="Normal 15 2 3 3 4 2" xfId="13579"/>
    <cellStyle name="Normal 15 2 3 3 4 2 2" xfId="30426"/>
    <cellStyle name="Normal 15 2 3 3 4 3" xfId="22859"/>
    <cellStyle name="Normal 15 2 3 3 5" xfId="9705"/>
    <cellStyle name="Normal 15 2 3 3 5 2" xfId="26645"/>
    <cellStyle name="Normal 15 2 3 3 6" xfId="16899"/>
    <cellStyle name="Normal 15 2 3 3 7" xfId="19077"/>
    <cellStyle name="Normal 15 2 3 4" xfId="2118"/>
    <cellStyle name="Normal 15 2 3 4 2" xfId="4082"/>
    <cellStyle name="Normal 15 2 3 4 2 2" xfId="7865"/>
    <cellStyle name="Normal 15 2 3 4 2 2 2" xfId="15924"/>
    <cellStyle name="Normal 15 2 3 4 2 2 2 2" xfId="32771"/>
    <cellStyle name="Normal 15 2 3 4 2 2 3" xfId="25204"/>
    <cellStyle name="Normal 15 2 3 4 2 3" xfId="12141"/>
    <cellStyle name="Normal 15 2 3 4 2 3 2" xfId="28990"/>
    <cellStyle name="Normal 15 2 3 4 2 4" xfId="21423"/>
    <cellStyle name="Normal 15 2 3 4 3" xfId="5981"/>
    <cellStyle name="Normal 15 2 3 4 3 2" xfId="14040"/>
    <cellStyle name="Normal 15 2 3 4 3 2 2" xfId="30887"/>
    <cellStyle name="Normal 15 2 3 4 3 3" xfId="23320"/>
    <cellStyle name="Normal 15 2 3 4 4" xfId="10206"/>
    <cellStyle name="Normal 15 2 3 4 4 2" xfId="27106"/>
    <cellStyle name="Normal 15 2 3 4 5" xfId="16901"/>
    <cellStyle name="Normal 15 2 3 4 6" xfId="19538"/>
    <cellStyle name="Normal 15 2 3 5" xfId="3170"/>
    <cellStyle name="Normal 15 2 3 5 2" xfId="6953"/>
    <cellStyle name="Normal 15 2 3 5 2 2" xfId="15012"/>
    <cellStyle name="Normal 15 2 3 5 2 2 2" xfId="31859"/>
    <cellStyle name="Normal 15 2 3 5 2 3" xfId="24292"/>
    <cellStyle name="Normal 15 2 3 5 3" xfId="11229"/>
    <cellStyle name="Normal 15 2 3 5 3 2" xfId="28078"/>
    <cellStyle name="Normal 15 2 3 5 4" xfId="20511"/>
    <cellStyle name="Normal 15 2 3 6" xfId="5069"/>
    <cellStyle name="Normal 15 2 3 6 2" xfId="13128"/>
    <cellStyle name="Normal 15 2 3 6 2 2" xfId="29975"/>
    <cellStyle name="Normal 15 2 3 6 3" xfId="22408"/>
    <cellStyle name="Normal 15 2 3 7" xfId="9213"/>
    <cellStyle name="Normal 15 2 3 7 2" xfId="26194"/>
    <cellStyle name="Normal 15 2 3 8" xfId="16894"/>
    <cellStyle name="Normal 15 2 3 9" xfId="18626"/>
    <cellStyle name="Normal 15 2 4" xfId="1202"/>
    <cellStyle name="Normal 15 2 4 2" xfId="1698"/>
    <cellStyle name="Normal 15 2 4 2 2" xfId="2697"/>
    <cellStyle name="Normal 15 2 4 2 2 2" xfId="4659"/>
    <cellStyle name="Normal 15 2 4 2 2 2 2" xfId="8442"/>
    <cellStyle name="Normal 15 2 4 2 2 2 2 2" xfId="16501"/>
    <cellStyle name="Normal 15 2 4 2 2 2 2 2 2" xfId="33348"/>
    <cellStyle name="Normal 15 2 4 2 2 2 2 3" xfId="25781"/>
    <cellStyle name="Normal 15 2 4 2 2 2 3" xfId="12718"/>
    <cellStyle name="Normal 15 2 4 2 2 2 3 2" xfId="29567"/>
    <cellStyle name="Normal 15 2 4 2 2 2 4" xfId="22000"/>
    <cellStyle name="Normal 15 2 4 2 2 3" xfId="6558"/>
    <cellStyle name="Normal 15 2 4 2 2 3 2" xfId="14617"/>
    <cellStyle name="Normal 15 2 4 2 2 3 2 2" xfId="31464"/>
    <cellStyle name="Normal 15 2 4 2 2 3 3" xfId="23897"/>
    <cellStyle name="Normal 15 2 4 2 2 4" xfId="10784"/>
    <cellStyle name="Normal 15 2 4 2 2 4 2" xfId="27683"/>
    <cellStyle name="Normal 15 2 4 2 2 5" xfId="16904"/>
    <cellStyle name="Normal 15 2 4 2 2 6" xfId="20115"/>
    <cellStyle name="Normal 15 2 4 2 3" xfId="3747"/>
    <cellStyle name="Normal 15 2 4 2 3 2" xfId="7530"/>
    <cellStyle name="Normal 15 2 4 2 3 2 2" xfId="15589"/>
    <cellStyle name="Normal 15 2 4 2 3 2 2 2" xfId="32436"/>
    <cellStyle name="Normal 15 2 4 2 3 2 3" xfId="24869"/>
    <cellStyle name="Normal 15 2 4 2 3 3" xfId="11806"/>
    <cellStyle name="Normal 15 2 4 2 3 3 2" xfId="28655"/>
    <cellStyle name="Normal 15 2 4 2 3 4" xfId="21088"/>
    <cellStyle name="Normal 15 2 4 2 4" xfId="5646"/>
    <cellStyle name="Normal 15 2 4 2 4 2" xfId="13705"/>
    <cellStyle name="Normal 15 2 4 2 4 2 2" xfId="30552"/>
    <cellStyle name="Normal 15 2 4 2 4 3" xfId="22985"/>
    <cellStyle name="Normal 15 2 4 2 5" xfId="9831"/>
    <cellStyle name="Normal 15 2 4 2 5 2" xfId="26771"/>
    <cellStyle name="Normal 15 2 4 2 6" xfId="16903"/>
    <cellStyle name="Normal 15 2 4 2 7" xfId="19203"/>
    <cellStyle name="Normal 15 2 4 3" xfId="2244"/>
    <cellStyle name="Normal 15 2 4 3 2" xfId="4208"/>
    <cellStyle name="Normal 15 2 4 3 2 2" xfId="7991"/>
    <cellStyle name="Normal 15 2 4 3 2 2 2" xfId="16050"/>
    <cellStyle name="Normal 15 2 4 3 2 2 2 2" xfId="32897"/>
    <cellStyle name="Normal 15 2 4 3 2 2 3" xfId="25330"/>
    <cellStyle name="Normal 15 2 4 3 2 3" xfId="12267"/>
    <cellStyle name="Normal 15 2 4 3 2 3 2" xfId="29116"/>
    <cellStyle name="Normal 15 2 4 3 2 4" xfId="21549"/>
    <cellStyle name="Normal 15 2 4 3 3" xfId="6107"/>
    <cellStyle name="Normal 15 2 4 3 3 2" xfId="14166"/>
    <cellStyle name="Normal 15 2 4 3 3 2 2" xfId="31013"/>
    <cellStyle name="Normal 15 2 4 3 3 3" xfId="23446"/>
    <cellStyle name="Normal 15 2 4 3 4" xfId="10332"/>
    <cellStyle name="Normal 15 2 4 3 4 2" xfId="27232"/>
    <cellStyle name="Normal 15 2 4 3 5" xfId="16905"/>
    <cellStyle name="Normal 15 2 4 3 6" xfId="19664"/>
    <cellStyle name="Normal 15 2 4 4" xfId="3296"/>
    <cellStyle name="Normal 15 2 4 4 2" xfId="7079"/>
    <cellStyle name="Normal 15 2 4 4 2 2" xfId="15138"/>
    <cellStyle name="Normal 15 2 4 4 2 2 2" xfId="31985"/>
    <cellStyle name="Normal 15 2 4 4 2 3" xfId="24418"/>
    <cellStyle name="Normal 15 2 4 4 3" xfId="11355"/>
    <cellStyle name="Normal 15 2 4 4 3 2" xfId="28204"/>
    <cellStyle name="Normal 15 2 4 4 4" xfId="20637"/>
    <cellStyle name="Normal 15 2 4 5" xfId="5195"/>
    <cellStyle name="Normal 15 2 4 5 2" xfId="13254"/>
    <cellStyle name="Normal 15 2 4 5 2 2" xfId="30101"/>
    <cellStyle name="Normal 15 2 4 5 3" xfId="22534"/>
    <cellStyle name="Normal 15 2 4 6" xfId="9356"/>
    <cellStyle name="Normal 15 2 4 6 2" xfId="26320"/>
    <cellStyle name="Normal 15 2 4 7" xfId="16902"/>
    <cellStyle name="Normal 15 2 4 8" xfId="18752"/>
    <cellStyle name="Normal 15 2 5" xfId="1480"/>
    <cellStyle name="Normal 15 2 5 2" xfId="2479"/>
    <cellStyle name="Normal 15 2 5 2 2" xfId="4441"/>
    <cellStyle name="Normal 15 2 5 2 2 2" xfId="8224"/>
    <cellStyle name="Normal 15 2 5 2 2 2 2" xfId="16283"/>
    <cellStyle name="Normal 15 2 5 2 2 2 2 2" xfId="33130"/>
    <cellStyle name="Normal 15 2 5 2 2 2 3" xfId="25563"/>
    <cellStyle name="Normal 15 2 5 2 2 3" xfId="12500"/>
    <cellStyle name="Normal 15 2 5 2 2 3 2" xfId="29349"/>
    <cellStyle name="Normal 15 2 5 2 2 4" xfId="21782"/>
    <cellStyle name="Normal 15 2 5 2 3" xfId="6340"/>
    <cellStyle name="Normal 15 2 5 2 3 2" xfId="14399"/>
    <cellStyle name="Normal 15 2 5 2 3 2 2" xfId="31246"/>
    <cellStyle name="Normal 15 2 5 2 3 3" xfId="23679"/>
    <cellStyle name="Normal 15 2 5 2 4" xfId="10566"/>
    <cellStyle name="Normal 15 2 5 2 4 2" xfId="27465"/>
    <cellStyle name="Normal 15 2 5 2 5" xfId="16907"/>
    <cellStyle name="Normal 15 2 5 2 6" xfId="19897"/>
    <cellStyle name="Normal 15 2 5 3" xfId="3529"/>
    <cellStyle name="Normal 15 2 5 3 2" xfId="7312"/>
    <cellStyle name="Normal 15 2 5 3 2 2" xfId="15371"/>
    <cellStyle name="Normal 15 2 5 3 2 2 2" xfId="32218"/>
    <cellStyle name="Normal 15 2 5 3 2 3" xfId="24651"/>
    <cellStyle name="Normal 15 2 5 3 3" xfId="11588"/>
    <cellStyle name="Normal 15 2 5 3 3 2" xfId="28437"/>
    <cellStyle name="Normal 15 2 5 3 4" xfId="20870"/>
    <cellStyle name="Normal 15 2 5 4" xfId="5428"/>
    <cellStyle name="Normal 15 2 5 4 2" xfId="13487"/>
    <cellStyle name="Normal 15 2 5 4 2 2" xfId="30334"/>
    <cellStyle name="Normal 15 2 5 4 3" xfId="22767"/>
    <cellStyle name="Normal 15 2 5 5" xfId="9613"/>
    <cellStyle name="Normal 15 2 5 5 2" xfId="26553"/>
    <cellStyle name="Normal 15 2 5 6" xfId="16906"/>
    <cellStyle name="Normal 15 2 5 7" xfId="18985"/>
    <cellStyle name="Normal 15 2 6" xfId="2005"/>
    <cellStyle name="Normal 15 2 6 2" xfId="3990"/>
    <cellStyle name="Normal 15 2 6 2 2" xfId="7773"/>
    <cellStyle name="Normal 15 2 6 2 2 2" xfId="15832"/>
    <cellStyle name="Normal 15 2 6 2 2 2 2" xfId="32679"/>
    <cellStyle name="Normal 15 2 6 2 2 3" xfId="25112"/>
    <cellStyle name="Normal 15 2 6 2 3" xfId="12049"/>
    <cellStyle name="Normal 15 2 6 2 3 2" xfId="28898"/>
    <cellStyle name="Normal 15 2 6 2 4" xfId="21331"/>
    <cellStyle name="Normal 15 2 6 3" xfId="5889"/>
    <cellStyle name="Normal 15 2 6 3 2" xfId="13948"/>
    <cellStyle name="Normal 15 2 6 3 2 2" xfId="30795"/>
    <cellStyle name="Normal 15 2 6 3 3" xfId="23228"/>
    <cellStyle name="Normal 15 2 6 4" xfId="10104"/>
    <cellStyle name="Normal 15 2 6 4 2" xfId="27014"/>
    <cellStyle name="Normal 15 2 6 5" xfId="16908"/>
    <cellStyle name="Normal 15 2 6 6" xfId="19446"/>
    <cellStyle name="Normal 15 2 7" xfId="3048"/>
    <cellStyle name="Normal 15 2 7 2" xfId="6861"/>
    <cellStyle name="Normal 15 2 7 2 2" xfId="14920"/>
    <cellStyle name="Normal 15 2 7 2 2 2" xfId="31767"/>
    <cellStyle name="Normal 15 2 7 2 3" xfId="24200"/>
    <cellStyle name="Normal 15 2 7 3" xfId="11111"/>
    <cellStyle name="Normal 15 2 7 3 2" xfId="27986"/>
    <cellStyle name="Normal 15 2 7 4" xfId="20419"/>
    <cellStyle name="Normal 15 2 8" xfId="4977"/>
    <cellStyle name="Normal 15 2 8 2" xfId="13036"/>
    <cellStyle name="Normal 15 2 8 2 2" xfId="29883"/>
    <cellStyle name="Normal 15 2 8 3" xfId="22316"/>
    <cellStyle name="Normal 15 2 9" xfId="8960"/>
    <cellStyle name="Normal 15 2 9 2" xfId="26102"/>
    <cellStyle name="Normal 15 3" xfId="717"/>
    <cellStyle name="Normal 15 3 10" xfId="18556"/>
    <cellStyle name="Normal 15 3 11" xfId="34047"/>
    <cellStyle name="Normal 15 3 2" xfId="1056"/>
    <cellStyle name="Normal 15 3 2 2" xfId="1317"/>
    <cellStyle name="Normal 15 3 2 2 2" xfId="1813"/>
    <cellStyle name="Normal 15 3 2 2 2 2" xfId="2812"/>
    <cellStyle name="Normal 15 3 2 2 2 2 2" xfId="4774"/>
    <cellStyle name="Normal 15 3 2 2 2 2 2 2" xfId="8557"/>
    <cellStyle name="Normal 15 3 2 2 2 2 2 2 2" xfId="16616"/>
    <cellStyle name="Normal 15 3 2 2 2 2 2 2 2 2" xfId="33463"/>
    <cellStyle name="Normal 15 3 2 2 2 2 2 2 3" xfId="25896"/>
    <cellStyle name="Normal 15 3 2 2 2 2 2 3" xfId="12833"/>
    <cellStyle name="Normal 15 3 2 2 2 2 2 3 2" xfId="29682"/>
    <cellStyle name="Normal 15 3 2 2 2 2 2 4" xfId="22115"/>
    <cellStyle name="Normal 15 3 2 2 2 2 3" xfId="6673"/>
    <cellStyle name="Normal 15 3 2 2 2 2 3 2" xfId="14732"/>
    <cellStyle name="Normal 15 3 2 2 2 2 3 2 2" xfId="31579"/>
    <cellStyle name="Normal 15 3 2 2 2 2 3 3" xfId="24012"/>
    <cellStyle name="Normal 15 3 2 2 2 2 4" xfId="10899"/>
    <cellStyle name="Normal 15 3 2 2 2 2 4 2" xfId="27798"/>
    <cellStyle name="Normal 15 3 2 2 2 2 5" xfId="16913"/>
    <cellStyle name="Normal 15 3 2 2 2 2 6" xfId="20230"/>
    <cellStyle name="Normal 15 3 2 2 2 3" xfId="3862"/>
    <cellStyle name="Normal 15 3 2 2 2 3 2" xfId="7645"/>
    <cellStyle name="Normal 15 3 2 2 2 3 2 2" xfId="15704"/>
    <cellStyle name="Normal 15 3 2 2 2 3 2 2 2" xfId="32551"/>
    <cellStyle name="Normal 15 3 2 2 2 3 2 3" xfId="24984"/>
    <cellStyle name="Normal 15 3 2 2 2 3 3" xfId="11921"/>
    <cellStyle name="Normal 15 3 2 2 2 3 3 2" xfId="28770"/>
    <cellStyle name="Normal 15 3 2 2 2 3 4" xfId="21203"/>
    <cellStyle name="Normal 15 3 2 2 2 4" xfId="5761"/>
    <cellStyle name="Normal 15 3 2 2 2 4 2" xfId="13820"/>
    <cellStyle name="Normal 15 3 2 2 2 4 2 2" xfId="30667"/>
    <cellStyle name="Normal 15 3 2 2 2 4 3" xfId="23100"/>
    <cellStyle name="Normal 15 3 2 2 2 5" xfId="9946"/>
    <cellStyle name="Normal 15 3 2 2 2 5 2" xfId="26886"/>
    <cellStyle name="Normal 15 3 2 2 2 6" xfId="16912"/>
    <cellStyle name="Normal 15 3 2 2 2 7" xfId="19318"/>
    <cellStyle name="Normal 15 3 2 2 3" xfId="2359"/>
    <cellStyle name="Normal 15 3 2 2 3 2" xfId="4323"/>
    <cellStyle name="Normal 15 3 2 2 3 2 2" xfId="8106"/>
    <cellStyle name="Normal 15 3 2 2 3 2 2 2" xfId="16165"/>
    <cellStyle name="Normal 15 3 2 2 3 2 2 2 2" xfId="33012"/>
    <cellStyle name="Normal 15 3 2 2 3 2 2 3" xfId="25445"/>
    <cellStyle name="Normal 15 3 2 2 3 2 3" xfId="12382"/>
    <cellStyle name="Normal 15 3 2 2 3 2 3 2" xfId="29231"/>
    <cellStyle name="Normal 15 3 2 2 3 2 4" xfId="21664"/>
    <cellStyle name="Normal 15 3 2 2 3 3" xfId="6222"/>
    <cellStyle name="Normal 15 3 2 2 3 3 2" xfId="14281"/>
    <cellStyle name="Normal 15 3 2 2 3 3 2 2" xfId="31128"/>
    <cellStyle name="Normal 15 3 2 2 3 3 3" xfId="23561"/>
    <cellStyle name="Normal 15 3 2 2 3 4" xfId="10447"/>
    <cellStyle name="Normal 15 3 2 2 3 4 2" xfId="27347"/>
    <cellStyle name="Normal 15 3 2 2 3 5" xfId="16914"/>
    <cellStyle name="Normal 15 3 2 2 3 6" xfId="19779"/>
    <cellStyle name="Normal 15 3 2 2 4" xfId="3411"/>
    <cellStyle name="Normal 15 3 2 2 4 2" xfId="7194"/>
    <cellStyle name="Normal 15 3 2 2 4 2 2" xfId="15253"/>
    <cellStyle name="Normal 15 3 2 2 4 2 2 2" xfId="32100"/>
    <cellStyle name="Normal 15 3 2 2 4 2 3" xfId="24533"/>
    <cellStyle name="Normal 15 3 2 2 4 3" xfId="11470"/>
    <cellStyle name="Normal 15 3 2 2 4 3 2" xfId="28319"/>
    <cellStyle name="Normal 15 3 2 2 4 4" xfId="20752"/>
    <cellStyle name="Normal 15 3 2 2 5" xfId="5310"/>
    <cellStyle name="Normal 15 3 2 2 5 2" xfId="13369"/>
    <cellStyle name="Normal 15 3 2 2 5 2 2" xfId="30216"/>
    <cellStyle name="Normal 15 3 2 2 5 3" xfId="22649"/>
    <cellStyle name="Normal 15 3 2 2 6" xfId="9471"/>
    <cellStyle name="Normal 15 3 2 2 6 2" xfId="26435"/>
    <cellStyle name="Normal 15 3 2 2 7" xfId="16911"/>
    <cellStyle name="Normal 15 3 2 2 8" xfId="18867"/>
    <cellStyle name="Normal 15 3 2 3" xfId="1595"/>
    <cellStyle name="Normal 15 3 2 3 2" xfId="2594"/>
    <cellStyle name="Normal 15 3 2 3 2 2" xfId="4556"/>
    <cellStyle name="Normal 15 3 2 3 2 2 2" xfId="8339"/>
    <cellStyle name="Normal 15 3 2 3 2 2 2 2" xfId="16398"/>
    <cellStyle name="Normal 15 3 2 3 2 2 2 2 2" xfId="33245"/>
    <cellStyle name="Normal 15 3 2 3 2 2 2 3" xfId="25678"/>
    <cellStyle name="Normal 15 3 2 3 2 2 3" xfId="12615"/>
    <cellStyle name="Normal 15 3 2 3 2 2 3 2" xfId="29464"/>
    <cellStyle name="Normal 15 3 2 3 2 2 4" xfId="21897"/>
    <cellStyle name="Normal 15 3 2 3 2 3" xfId="6455"/>
    <cellStyle name="Normal 15 3 2 3 2 3 2" xfId="14514"/>
    <cellStyle name="Normal 15 3 2 3 2 3 2 2" xfId="31361"/>
    <cellStyle name="Normal 15 3 2 3 2 3 3" xfId="23794"/>
    <cellStyle name="Normal 15 3 2 3 2 4" xfId="10681"/>
    <cellStyle name="Normal 15 3 2 3 2 4 2" xfId="27580"/>
    <cellStyle name="Normal 15 3 2 3 2 5" xfId="16916"/>
    <cellStyle name="Normal 15 3 2 3 2 6" xfId="20012"/>
    <cellStyle name="Normal 15 3 2 3 3" xfId="3644"/>
    <cellStyle name="Normal 15 3 2 3 3 2" xfId="7427"/>
    <cellStyle name="Normal 15 3 2 3 3 2 2" xfId="15486"/>
    <cellStyle name="Normal 15 3 2 3 3 2 2 2" xfId="32333"/>
    <cellStyle name="Normal 15 3 2 3 3 2 3" xfId="24766"/>
    <cellStyle name="Normal 15 3 2 3 3 3" xfId="11703"/>
    <cellStyle name="Normal 15 3 2 3 3 3 2" xfId="28552"/>
    <cellStyle name="Normal 15 3 2 3 3 4" xfId="20985"/>
    <cellStyle name="Normal 15 3 2 3 4" xfId="5543"/>
    <cellStyle name="Normal 15 3 2 3 4 2" xfId="13602"/>
    <cellStyle name="Normal 15 3 2 3 4 2 2" xfId="30449"/>
    <cellStyle name="Normal 15 3 2 3 4 3" xfId="22882"/>
    <cellStyle name="Normal 15 3 2 3 5" xfId="9728"/>
    <cellStyle name="Normal 15 3 2 3 5 2" xfId="26668"/>
    <cellStyle name="Normal 15 3 2 3 6" xfId="16915"/>
    <cellStyle name="Normal 15 3 2 3 7" xfId="19100"/>
    <cellStyle name="Normal 15 3 2 4" xfId="2141"/>
    <cellStyle name="Normal 15 3 2 4 2" xfId="4105"/>
    <cellStyle name="Normal 15 3 2 4 2 2" xfId="7888"/>
    <cellStyle name="Normal 15 3 2 4 2 2 2" xfId="15947"/>
    <cellStyle name="Normal 15 3 2 4 2 2 2 2" xfId="32794"/>
    <cellStyle name="Normal 15 3 2 4 2 2 3" xfId="25227"/>
    <cellStyle name="Normal 15 3 2 4 2 3" xfId="12164"/>
    <cellStyle name="Normal 15 3 2 4 2 3 2" xfId="29013"/>
    <cellStyle name="Normal 15 3 2 4 2 4" xfId="21446"/>
    <cellStyle name="Normal 15 3 2 4 3" xfId="6004"/>
    <cellStyle name="Normal 15 3 2 4 3 2" xfId="14063"/>
    <cellStyle name="Normal 15 3 2 4 3 2 2" xfId="30910"/>
    <cellStyle name="Normal 15 3 2 4 3 3" xfId="23343"/>
    <cellStyle name="Normal 15 3 2 4 4" xfId="10229"/>
    <cellStyle name="Normal 15 3 2 4 4 2" xfId="27129"/>
    <cellStyle name="Normal 15 3 2 4 5" xfId="16917"/>
    <cellStyle name="Normal 15 3 2 4 6" xfId="19561"/>
    <cellStyle name="Normal 15 3 2 5" xfId="3193"/>
    <cellStyle name="Normal 15 3 2 5 2" xfId="6976"/>
    <cellStyle name="Normal 15 3 2 5 2 2" xfId="15035"/>
    <cellStyle name="Normal 15 3 2 5 2 2 2" xfId="31882"/>
    <cellStyle name="Normal 15 3 2 5 2 3" xfId="24315"/>
    <cellStyle name="Normal 15 3 2 5 3" xfId="11252"/>
    <cellStyle name="Normal 15 3 2 5 3 2" xfId="28101"/>
    <cellStyle name="Normal 15 3 2 5 4" xfId="20534"/>
    <cellStyle name="Normal 15 3 2 6" xfId="5092"/>
    <cellStyle name="Normal 15 3 2 6 2" xfId="13151"/>
    <cellStyle name="Normal 15 3 2 6 2 2" xfId="29998"/>
    <cellStyle name="Normal 15 3 2 6 3" xfId="22431"/>
    <cellStyle name="Normal 15 3 2 7" xfId="9236"/>
    <cellStyle name="Normal 15 3 2 7 2" xfId="26217"/>
    <cellStyle name="Normal 15 3 2 8" xfId="16910"/>
    <cellStyle name="Normal 15 3 2 9" xfId="18649"/>
    <cellStyle name="Normal 15 3 3" xfId="1225"/>
    <cellStyle name="Normal 15 3 3 2" xfId="1721"/>
    <cellStyle name="Normal 15 3 3 2 2" xfId="2720"/>
    <cellStyle name="Normal 15 3 3 2 2 2" xfId="4682"/>
    <cellStyle name="Normal 15 3 3 2 2 2 2" xfId="8465"/>
    <cellStyle name="Normal 15 3 3 2 2 2 2 2" xfId="16524"/>
    <cellStyle name="Normal 15 3 3 2 2 2 2 2 2" xfId="33371"/>
    <cellStyle name="Normal 15 3 3 2 2 2 2 3" xfId="25804"/>
    <cellStyle name="Normal 15 3 3 2 2 2 3" xfId="12741"/>
    <cellStyle name="Normal 15 3 3 2 2 2 3 2" xfId="29590"/>
    <cellStyle name="Normal 15 3 3 2 2 2 4" xfId="22023"/>
    <cellStyle name="Normal 15 3 3 2 2 3" xfId="6581"/>
    <cellStyle name="Normal 15 3 3 2 2 3 2" xfId="14640"/>
    <cellStyle name="Normal 15 3 3 2 2 3 2 2" xfId="31487"/>
    <cellStyle name="Normal 15 3 3 2 2 3 3" xfId="23920"/>
    <cellStyle name="Normal 15 3 3 2 2 4" xfId="10807"/>
    <cellStyle name="Normal 15 3 3 2 2 4 2" xfId="27706"/>
    <cellStyle name="Normal 15 3 3 2 2 5" xfId="16920"/>
    <cellStyle name="Normal 15 3 3 2 2 6" xfId="20138"/>
    <cellStyle name="Normal 15 3 3 2 3" xfId="3770"/>
    <cellStyle name="Normal 15 3 3 2 3 2" xfId="7553"/>
    <cellStyle name="Normal 15 3 3 2 3 2 2" xfId="15612"/>
    <cellStyle name="Normal 15 3 3 2 3 2 2 2" xfId="32459"/>
    <cellStyle name="Normal 15 3 3 2 3 2 3" xfId="24892"/>
    <cellStyle name="Normal 15 3 3 2 3 3" xfId="11829"/>
    <cellStyle name="Normal 15 3 3 2 3 3 2" xfId="28678"/>
    <cellStyle name="Normal 15 3 3 2 3 4" xfId="21111"/>
    <cellStyle name="Normal 15 3 3 2 4" xfId="5669"/>
    <cellStyle name="Normal 15 3 3 2 4 2" xfId="13728"/>
    <cellStyle name="Normal 15 3 3 2 4 2 2" xfId="30575"/>
    <cellStyle name="Normal 15 3 3 2 4 3" xfId="23008"/>
    <cellStyle name="Normal 15 3 3 2 5" xfId="9854"/>
    <cellStyle name="Normal 15 3 3 2 5 2" xfId="26794"/>
    <cellStyle name="Normal 15 3 3 2 6" xfId="16919"/>
    <cellStyle name="Normal 15 3 3 2 7" xfId="19226"/>
    <cellStyle name="Normal 15 3 3 3" xfId="2267"/>
    <cellStyle name="Normal 15 3 3 3 2" xfId="4231"/>
    <cellStyle name="Normal 15 3 3 3 2 2" xfId="8014"/>
    <cellStyle name="Normal 15 3 3 3 2 2 2" xfId="16073"/>
    <cellStyle name="Normal 15 3 3 3 2 2 2 2" xfId="32920"/>
    <cellStyle name="Normal 15 3 3 3 2 2 3" xfId="25353"/>
    <cellStyle name="Normal 15 3 3 3 2 3" xfId="12290"/>
    <cellStyle name="Normal 15 3 3 3 2 3 2" xfId="29139"/>
    <cellStyle name="Normal 15 3 3 3 2 4" xfId="21572"/>
    <cellStyle name="Normal 15 3 3 3 3" xfId="6130"/>
    <cellStyle name="Normal 15 3 3 3 3 2" xfId="14189"/>
    <cellStyle name="Normal 15 3 3 3 3 2 2" xfId="31036"/>
    <cellStyle name="Normal 15 3 3 3 3 3" xfId="23469"/>
    <cellStyle name="Normal 15 3 3 3 4" xfId="10355"/>
    <cellStyle name="Normal 15 3 3 3 4 2" xfId="27255"/>
    <cellStyle name="Normal 15 3 3 3 5" xfId="16921"/>
    <cellStyle name="Normal 15 3 3 3 6" xfId="19687"/>
    <cellStyle name="Normal 15 3 3 4" xfId="3319"/>
    <cellStyle name="Normal 15 3 3 4 2" xfId="7102"/>
    <cellStyle name="Normal 15 3 3 4 2 2" xfId="15161"/>
    <cellStyle name="Normal 15 3 3 4 2 2 2" xfId="32008"/>
    <cellStyle name="Normal 15 3 3 4 2 3" xfId="24441"/>
    <cellStyle name="Normal 15 3 3 4 3" xfId="11378"/>
    <cellStyle name="Normal 15 3 3 4 3 2" xfId="28227"/>
    <cellStyle name="Normal 15 3 3 4 4" xfId="20660"/>
    <cellStyle name="Normal 15 3 3 5" xfId="5218"/>
    <cellStyle name="Normal 15 3 3 5 2" xfId="13277"/>
    <cellStyle name="Normal 15 3 3 5 2 2" xfId="30124"/>
    <cellStyle name="Normal 15 3 3 5 3" xfId="22557"/>
    <cellStyle name="Normal 15 3 3 6" xfId="9379"/>
    <cellStyle name="Normal 15 3 3 6 2" xfId="26343"/>
    <cellStyle name="Normal 15 3 3 7" xfId="16918"/>
    <cellStyle name="Normal 15 3 3 8" xfId="18775"/>
    <cellStyle name="Normal 15 3 4" xfId="1503"/>
    <cellStyle name="Normal 15 3 4 2" xfId="2502"/>
    <cellStyle name="Normal 15 3 4 2 2" xfId="4464"/>
    <cellStyle name="Normal 15 3 4 2 2 2" xfId="8247"/>
    <cellStyle name="Normal 15 3 4 2 2 2 2" xfId="16306"/>
    <cellStyle name="Normal 15 3 4 2 2 2 2 2" xfId="33153"/>
    <cellStyle name="Normal 15 3 4 2 2 2 3" xfId="25586"/>
    <cellStyle name="Normal 15 3 4 2 2 3" xfId="12523"/>
    <cellStyle name="Normal 15 3 4 2 2 3 2" xfId="29372"/>
    <cellStyle name="Normal 15 3 4 2 2 4" xfId="21805"/>
    <cellStyle name="Normal 15 3 4 2 3" xfId="6363"/>
    <cellStyle name="Normal 15 3 4 2 3 2" xfId="14422"/>
    <cellStyle name="Normal 15 3 4 2 3 2 2" xfId="31269"/>
    <cellStyle name="Normal 15 3 4 2 3 3" xfId="23702"/>
    <cellStyle name="Normal 15 3 4 2 4" xfId="10589"/>
    <cellStyle name="Normal 15 3 4 2 4 2" xfId="27488"/>
    <cellStyle name="Normal 15 3 4 2 5" xfId="16923"/>
    <cellStyle name="Normal 15 3 4 2 6" xfId="19920"/>
    <cellStyle name="Normal 15 3 4 3" xfId="3552"/>
    <cellStyle name="Normal 15 3 4 3 2" xfId="7335"/>
    <cellStyle name="Normal 15 3 4 3 2 2" xfId="15394"/>
    <cellStyle name="Normal 15 3 4 3 2 2 2" xfId="32241"/>
    <cellStyle name="Normal 15 3 4 3 2 3" xfId="24674"/>
    <cellStyle name="Normal 15 3 4 3 3" xfId="11611"/>
    <cellStyle name="Normal 15 3 4 3 3 2" xfId="28460"/>
    <cellStyle name="Normal 15 3 4 3 4" xfId="20893"/>
    <cellStyle name="Normal 15 3 4 4" xfId="5451"/>
    <cellStyle name="Normal 15 3 4 4 2" xfId="13510"/>
    <cellStyle name="Normal 15 3 4 4 2 2" xfId="30357"/>
    <cellStyle name="Normal 15 3 4 4 3" xfId="22790"/>
    <cellStyle name="Normal 15 3 4 5" xfId="9636"/>
    <cellStyle name="Normal 15 3 4 5 2" xfId="26576"/>
    <cellStyle name="Normal 15 3 4 6" xfId="16922"/>
    <cellStyle name="Normal 15 3 4 7" xfId="19008"/>
    <cellStyle name="Normal 15 3 5" xfId="2032"/>
    <cellStyle name="Normal 15 3 5 2" xfId="4013"/>
    <cellStyle name="Normal 15 3 5 2 2" xfId="7796"/>
    <cellStyle name="Normal 15 3 5 2 2 2" xfId="15855"/>
    <cellStyle name="Normal 15 3 5 2 2 2 2" xfId="32702"/>
    <cellStyle name="Normal 15 3 5 2 2 3" xfId="25135"/>
    <cellStyle name="Normal 15 3 5 2 3" xfId="12072"/>
    <cellStyle name="Normal 15 3 5 2 3 2" xfId="28921"/>
    <cellStyle name="Normal 15 3 5 2 4" xfId="21354"/>
    <cellStyle name="Normal 15 3 5 3" xfId="5912"/>
    <cellStyle name="Normal 15 3 5 3 2" xfId="13971"/>
    <cellStyle name="Normal 15 3 5 3 2 2" xfId="30818"/>
    <cellStyle name="Normal 15 3 5 3 3" xfId="23251"/>
    <cellStyle name="Normal 15 3 5 4" xfId="10130"/>
    <cellStyle name="Normal 15 3 5 4 2" xfId="27037"/>
    <cellStyle name="Normal 15 3 5 5" xfId="16924"/>
    <cellStyle name="Normal 15 3 5 6" xfId="19469"/>
    <cellStyle name="Normal 15 3 6" xfId="3071"/>
    <cellStyle name="Normal 15 3 6 2" xfId="6884"/>
    <cellStyle name="Normal 15 3 6 2 2" xfId="14943"/>
    <cellStyle name="Normal 15 3 6 2 2 2" xfId="31790"/>
    <cellStyle name="Normal 15 3 6 2 3" xfId="24223"/>
    <cellStyle name="Normal 15 3 6 3" xfId="11134"/>
    <cellStyle name="Normal 15 3 6 3 2" xfId="28009"/>
    <cellStyle name="Normal 15 3 6 4" xfId="20442"/>
    <cellStyle name="Normal 15 3 7" xfId="5000"/>
    <cellStyle name="Normal 15 3 7 2" xfId="13059"/>
    <cellStyle name="Normal 15 3 7 2 2" xfId="29906"/>
    <cellStyle name="Normal 15 3 7 3" xfId="22339"/>
    <cellStyle name="Normal 15 3 8" xfId="9017"/>
    <cellStyle name="Normal 15 3 8 2" xfId="26125"/>
    <cellStyle name="Normal 15 3 9" xfId="16909"/>
    <cellStyle name="Normal 15 4" xfId="936"/>
    <cellStyle name="Normal 15 4 2" xfId="3116"/>
    <cellStyle name="Normal 15 4 3" xfId="16925"/>
    <cellStyle name="Normal 15 4 4" xfId="34048"/>
    <cellStyle name="Normal 15 5" xfId="1020"/>
    <cellStyle name="Normal 15 5 2" xfId="1281"/>
    <cellStyle name="Normal 15 5 2 2" xfId="1777"/>
    <cellStyle name="Normal 15 5 2 2 2" xfId="2776"/>
    <cellStyle name="Normal 15 5 2 2 2 2" xfId="4738"/>
    <cellStyle name="Normal 15 5 2 2 2 2 2" xfId="8521"/>
    <cellStyle name="Normal 15 5 2 2 2 2 2 2" xfId="16580"/>
    <cellStyle name="Normal 15 5 2 2 2 2 2 2 2" xfId="33427"/>
    <cellStyle name="Normal 15 5 2 2 2 2 2 3" xfId="25860"/>
    <cellStyle name="Normal 15 5 2 2 2 2 3" xfId="12797"/>
    <cellStyle name="Normal 15 5 2 2 2 2 3 2" xfId="29646"/>
    <cellStyle name="Normal 15 5 2 2 2 2 4" xfId="22079"/>
    <cellStyle name="Normal 15 5 2 2 2 3" xfId="6637"/>
    <cellStyle name="Normal 15 5 2 2 2 3 2" xfId="14696"/>
    <cellStyle name="Normal 15 5 2 2 2 3 2 2" xfId="31543"/>
    <cellStyle name="Normal 15 5 2 2 2 3 3" xfId="23976"/>
    <cellStyle name="Normal 15 5 2 2 2 4" xfId="10863"/>
    <cellStyle name="Normal 15 5 2 2 2 4 2" xfId="27762"/>
    <cellStyle name="Normal 15 5 2 2 2 5" xfId="16929"/>
    <cellStyle name="Normal 15 5 2 2 2 6" xfId="20194"/>
    <cellStyle name="Normal 15 5 2 2 3" xfId="3826"/>
    <cellStyle name="Normal 15 5 2 2 3 2" xfId="7609"/>
    <cellStyle name="Normal 15 5 2 2 3 2 2" xfId="15668"/>
    <cellStyle name="Normal 15 5 2 2 3 2 2 2" xfId="32515"/>
    <cellStyle name="Normal 15 5 2 2 3 2 3" xfId="24948"/>
    <cellStyle name="Normal 15 5 2 2 3 3" xfId="11885"/>
    <cellStyle name="Normal 15 5 2 2 3 3 2" xfId="28734"/>
    <cellStyle name="Normal 15 5 2 2 3 4" xfId="21167"/>
    <cellStyle name="Normal 15 5 2 2 4" xfId="5725"/>
    <cellStyle name="Normal 15 5 2 2 4 2" xfId="13784"/>
    <cellStyle name="Normal 15 5 2 2 4 2 2" xfId="30631"/>
    <cellStyle name="Normal 15 5 2 2 4 3" xfId="23064"/>
    <cellStyle name="Normal 15 5 2 2 5" xfId="9910"/>
    <cellStyle name="Normal 15 5 2 2 5 2" xfId="26850"/>
    <cellStyle name="Normal 15 5 2 2 6" xfId="16928"/>
    <cellStyle name="Normal 15 5 2 2 7" xfId="19282"/>
    <cellStyle name="Normal 15 5 2 3" xfId="2323"/>
    <cellStyle name="Normal 15 5 2 3 2" xfId="4287"/>
    <cellStyle name="Normal 15 5 2 3 2 2" xfId="8070"/>
    <cellStyle name="Normal 15 5 2 3 2 2 2" xfId="16129"/>
    <cellStyle name="Normal 15 5 2 3 2 2 2 2" xfId="32976"/>
    <cellStyle name="Normal 15 5 2 3 2 2 3" xfId="25409"/>
    <cellStyle name="Normal 15 5 2 3 2 3" xfId="12346"/>
    <cellStyle name="Normal 15 5 2 3 2 3 2" xfId="29195"/>
    <cellStyle name="Normal 15 5 2 3 2 4" xfId="21628"/>
    <cellStyle name="Normal 15 5 2 3 3" xfId="6186"/>
    <cellStyle name="Normal 15 5 2 3 3 2" xfId="14245"/>
    <cellStyle name="Normal 15 5 2 3 3 2 2" xfId="31092"/>
    <cellStyle name="Normal 15 5 2 3 3 3" xfId="23525"/>
    <cellStyle name="Normal 15 5 2 3 4" xfId="10411"/>
    <cellStyle name="Normal 15 5 2 3 4 2" xfId="27311"/>
    <cellStyle name="Normal 15 5 2 3 5" xfId="16930"/>
    <cellStyle name="Normal 15 5 2 3 6" xfId="19743"/>
    <cellStyle name="Normal 15 5 2 4" xfId="3375"/>
    <cellStyle name="Normal 15 5 2 4 2" xfId="7158"/>
    <cellStyle name="Normal 15 5 2 4 2 2" xfId="15217"/>
    <cellStyle name="Normal 15 5 2 4 2 2 2" xfId="32064"/>
    <cellStyle name="Normal 15 5 2 4 2 3" xfId="24497"/>
    <cellStyle name="Normal 15 5 2 4 3" xfId="11434"/>
    <cellStyle name="Normal 15 5 2 4 3 2" xfId="28283"/>
    <cellStyle name="Normal 15 5 2 4 4" xfId="20716"/>
    <cellStyle name="Normal 15 5 2 5" xfId="5274"/>
    <cellStyle name="Normal 15 5 2 5 2" xfId="13333"/>
    <cellStyle name="Normal 15 5 2 5 2 2" xfId="30180"/>
    <cellStyle name="Normal 15 5 2 5 3" xfId="22613"/>
    <cellStyle name="Normal 15 5 2 6" xfId="9435"/>
    <cellStyle name="Normal 15 5 2 6 2" xfId="26399"/>
    <cellStyle name="Normal 15 5 2 7" xfId="16927"/>
    <cellStyle name="Normal 15 5 2 8" xfId="18831"/>
    <cellStyle name="Normal 15 5 3" xfId="1559"/>
    <cellStyle name="Normal 15 5 3 2" xfId="2558"/>
    <cellStyle name="Normal 15 5 3 2 2" xfId="4520"/>
    <cellStyle name="Normal 15 5 3 2 2 2" xfId="8303"/>
    <cellStyle name="Normal 15 5 3 2 2 2 2" xfId="16362"/>
    <cellStyle name="Normal 15 5 3 2 2 2 2 2" xfId="33209"/>
    <cellStyle name="Normal 15 5 3 2 2 2 3" xfId="25642"/>
    <cellStyle name="Normal 15 5 3 2 2 3" xfId="12579"/>
    <cellStyle name="Normal 15 5 3 2 2 3 2" xfId="29428"/>
    <cellStyle name="Normal 15 5 3 2 2 4" xfId="21861"/>
    <cellStyle name="Normal 15 5 3 2 3" xfId="6419"/>
    <cellStyle name="Normal 15 5 3 2 3 2" xfId="14478"/>
    <cellStyle name="Normal 15 5 3 2 3 2 2" xfId="31325"/>
    <cellStyle name="Normal 15 5 3 2 3 3" xfId="23758"/>
    <cellStyle name="Normal 15 5 3 2 4" xfId="10645"/>
    <cellStyle name="Normal 15 5 3 2 4 2" xfId="27544"/>
    <cellStyle name="Normal 15 5 3 2 5" xfId="16932"/>
    <cellStyle name="Normal 15 5 3 2 6" xfId="19976"/>
    <cellStyle name="Normal 15 5 3 3" xfId="3608"/>
    <cellStyle name="Normal 15 5 3 3 2" xfId="7391"/>
    <cellStyle name="Normal 15 5 3 3 2 2" xfId="15450"/>
    <cellStyle name="Normal 15 5 3 3 2 2 2" xfId="32297"/>
    <cellStyle name="Normal 15 5 3 3 2 3" xfId="24730"/>
    <cellStyle name="Normal 15 5 3 3 3" xfId="11667"/>
    <cellStyle name="Normal 15 5 3 3 3 2" xfId="28516"/>
    <cellStyle name="Normal 15 5 3 3 4" xfId="20949"/>
    <cellStyle name="Normal 15 5 3 4" xfId="5507"/>
    <cellStyle name="Normal 15 5 3 4 2" xfId="13566"/>
    <cellStyle name="Normal 15 5 3 4 2 2" xfId="30413"/>
    <cellStyle name="Normal 15 5 3 4 3" xfId="22846"/>
    <cellStyle name="Normal 15 5 3 5" xfId="9692"/>
    <cellStyle name="Normal 15 5 3 5 2" xfId="26632"/>
    <cellStyle name="Normal 15 5 3 6" xfId="16931"/>
    <cellStyle name="Normal 15 5 3 7" xfId="19064"/>
    <cellStyle name="Normal 15 5 4" xfId="2105"/>
    <cellStyle name="Normal 15 5 4 2" xfId="4069"/>
    <cellStyle name="Normal 15 5 4 2 2" xfId="7852"/>
    <cellStyle name="Normal 15 5 4 2 2 2" xfId="15911"/>
    <cellStyle name="Normal 15 5 4 2 2 2 2" xfId="32758"/>
    <cellStyle name="Normal 15 5 4 2 2 3" xfId="25191"/>
    <cellStyle name="Normal 15 5 4 2 3" xfId="12128"/>
    <cellStyle name="Normal 15 5 4 2 3 2" xfId="28977"/>
    <cellStyle name="Normal 15 5 4 2 4" xfId="21410"/>
    <cellStyle name="Normal 15 5 4 3" xfId="5968"/>
    <cellStyle name="Normal 15 5 4 3 2" xfId="14027"/>
    <cellStyle name="Normal 15 5 4 3 2 2" xfId="30874"/>
    <cellStyle name="Normal 15 5 4 3 3" xfId="23307"/>
    <cellStyle name="Normal 15 5 4 4" xfId="10193"/>
    <cellStyle name="Normal 15 5 4 4 2" xfId="27093"/>
    <cellStyle name="Normal 15 5 4 5" xfId="16933"/>
    <cellStyle name="Normal 15 5 4 6" xfId="19525"/>
    <cellStyle name="Normal 15 5 5" xfId="3157"/>
    <cellStyle name="Normal 15 5 5 2" xfId="6940"/>
    <cellStyle name="Normal 15 5 5 2 2" xfId="14999"/>
    <cellStyle name="Normal 15 5 5 2 2 2" xfId="31846"/>
    <cellStyle name="Normal 15 5 5 2 3" xfId="24279"/>
    <cellStyle name="Normal 15 5 5 3" xfId="11216"/>
    <cellStyle name="Normal 15 5 5 3 2" xfId="28065"/>
    <cellStyle name="Normal 15 5 5 4" xfId="20498"/>
    <cellStyle name="Normal 15 5 6" xfId="5056"/>
    <cellStyle name="Normal 15 5 6 2" xfId="13115"/>
    <cellStyle name="Normal 15 5 6 2 2" xfId="29962"/>
    <cellStyle name="Normal 15 5 6 3" xfId="22395"/>
    <cellStyle name="Normal 15 5 7" xfId="9200"/>
    <cellStyle name="Normal 15 5 7 2" xfId="26181"/>
    <cellStyle name="Normal 15 5 8" xfId="16926"/>
    <cellStyle name="Normal 15 5 9" xfId="18613"/>
    <cellStyle name="Normal 15 6" xfId="1189"/>
    <cellStyle name="Normal 15 6 2" xfId="1685"/>
    <cellStyle name="Normal 15 6 2 2" xfId="2684"/>
    <cellStyle name="Normal 15 6 2 2 2" xfId="4646"/>
    <cellStyle name="Normal 15 6 2 2 2 2" xfId="8429"/>
    <cellStyle name="Normal 15 6 2 2 2 2 2" xfId="16488"/>
    <cellStyle name="Normal 15 6 2 2 2 2 2 2" xfId="33335"/>
    <cellStyle name="Normal 15 6 2 2 2 2 3" xfId="25768"/>
    <cellStyle name="Normal 15 6 2 2 2 3" xfId="12705"/>
    <cellStyle name="Normal 15 6 2 2 2 3 2" xfId="29554"/>
    <cellStyle name="Normal 15 6 2 2 2 4" xfId="21987"/>
    <cellStyle name="Normal 15 6 2 2 3" xfId="6545"/>
    <cellStyle name="Normal 15 6 2 2 3 2" xfId="14604"/>
    <cellStyle name="Normal 15 6 2 2 3 2 2" xfId="31451"/>
    <cellStyle name="Normal 15 6 2 2 3 3" xfId="23884"/>
    <cellStyle name="Normal 15 6 2 2 4" xfId="10771"/>
    <cellStyle name="Normal 15 6 2 2 4 2" xfId="27670"/>
    <cellStyle name="Normal 15 6 2 2 5" xfId="16936"/>
    <cellStyle name="Normal 15 6 2 2 6" xfId="20102"/>
    <cellStyle name="Normal 15 6 2 3" xfId="3734"/>
    <cellStyle name="Normal 15 6 2 3 2" xfId="7517"/>
    <cellStyle name="Normal 15 6 2 3 2 2" xfId="15576"/>
    <cellStyle name="Normal 15 6 2 3 2 2 2" xfId="32423"/>
    <cellStyle name="Normal 15 6 2 3 2 3" xfId="24856"/>
    <cellStyle name="Normal 15 6 2 3 3" xfId="11793"/>
    <cellStyle name="Normal 15 6 2 3 3 2" xfId="28642"/>
    <cellStyle name="Normal 15 6 2 3 4" xfId="21075"/>
    <cellStyle name="Normal 15 6 2 4" xfId="5633"/>
    <cellStyle name="Normal 15 6 2 4 2" xfId="13692"/>
    <cellStyle name="Normal 15 6 2 4 2 2" xfId="30539"/>
    <cellStyle name="Normal 15 6 2 4 3" xfId="22972"/>
    <cellStyle name="Normal 15 6 2 5" xfId="9818"/>
    <cellStyle name="Normal 15 6 2 5 2" xfId="26758"/>
    <cellStyle name="Normal 15 6 2 6" xfId="16935"/>
    <cellStyle name="Normal 15 6 2 7" xfId="19190"/>
    <cellStyle name="Normal 15 6 3" xfId="2231"/>
    <cellStyle name="Normal 15 6 3 2" xfId="4195"/>
    <cellStyle name="Normal 15 6 3 2 2" xfId="7978"/>
    <cellStyle name="Normal 15 6 3 2 2 2" xfId="16037"/>
    <cellStyle name="Normal 15 6 3 2 2 2 2" xfId="32884"/>
    <cellStyle name="Normal 15 6 3 2 2 3" xfId="25317"/>
    <cellStyle name="Normal 15 6 3 2 3" xfId="12254"/>
    <cellStyle name="Normal 15 6 3 2 3 2" xfId="29103"/>
    <cellStyle name="Normal 15 6 3 2 4" xfId="21536"/>
    <cellStyle name="Normal 15 6 3 3" xfId="6094"/>
    <cellStyle name="Normal 15 6 3 3 2" xfId="14153"/>
    <cellStyle name="Normal 15 6 3 3 2 2" xfId="31000"/>
    <cellStyle name="Normal 15 6 3 3 3" xfId="23433"/>
    <cellStyle name="Normal 15 6 3 4" xfId="10319"/>
    <cellStyle name="Normal 15 6 3 4 2" xfId="27219"/>
    <cellStyle name="Normal 15 6 3 5" xfId="16937"/>
    <cellStyle name="Normal 15 6 3 6" xfId="19651"/>
    <cellStyle name="Normal 15 6 4" xfId="3283"/>
    <cellStyle name="Normal 15 6 4 2" xfId="7066"/>
    <cellStyle name="Normal 15 6 4 2 2" xfId="15125"/>
    <cellStyle name="Normal 15 6 4 2 2 2" xfId="31972"/>
    <cellStyle name="Normal 15 6 4 2 3" xfId="24405"/>
    <cellStyle name="Normal 15 6 4 3" xfId="11342"/>
    <cellStyle name="Normal 15 6 4 3 2" xfId="28191"/>
    <cellStyle name="Normal 15 6 4 4" xfId="20624"/>
    <cellStyle name="Normal 15 6 5" xfId="5182"/>
    <cellStyle name="Normal 15 6 5 2" xfId="13241"/>
    <cellStyle name="Normal 15 6 5 2 2" xfId="30088"/>
    <cellStyle name="Normal 15 6 5 3" xfId="22521"/>
    <cellStyle name="Normal 15 6 6" xfId="9343"/>
    <cellStyle name="Normal 15 6 6 2" xfId="26307"/>
    <cellStyle name="Normal 15 6 7" xfId="16934"/>
    <cellStyle name="Normal 15 6 8" xfId="18739"/>
    <cellStyle name="Normal 15 7" xfId="1467"/>
    <cellStyle name="Normal 15 7 2" xfId="2466"/>
    <cellStyle name="Normal 15 7 2 2" xfId="4428"/>
    <cellStyle name="Normal 15 7 2 2 2" xfId="8211"/>
    <cellStyle name="Normal 15 7 2 2 2 2" xfId="16270"/>
    <cellStyle name="Normal 15 7 2 2 2 2 2" xfId="33117"/>
    <cellStyle name="Normal 15 7 2 2 2 3" xfId="25550"/>
    <cellStyle name="Normal 15 7 2 2 3" xfId="12487"/>
    <cellStyle name="Normal 15 7 2 2 3 2" xfId="29336"/>
    <cellStyle name="Normal 15 7 2 2 4" xfId="21769"/>
    <cellStyle name="Normal 15 7 2 3" xfId="6327"/>
    <cellStyle name="Normal 15 7 2 3 2" xfId="14386"/>
    <cellStyle name="Normal 15 7 2 3 2 2" xfId="31233"/>
    <cellStyle name="Normal 15 7 2 3 3" xfId="23666"/>
    <cellStyle name="Normal 15 7 2 4" xfId="10553"/>
    <cellStyle name="Normal 15 7 2 4 2" xfId="27452"/>
    <cellStyle name="Normal 15 7 2 5" xfId="16939"/>
    <cellStyle name="Normal 15 7 2 6" xfId="19884"/>
    <cellStyle name="Normal 15 7 3" xfId="3516"/>
    <cellStyle name="Normal 15 7 3 2" xfId="7299"/>
    <cellStyle name="Normal 15 7 3 2 2" xfId="15358"/>
    <cellStyle name="Normal 15 7 3 2 2 2" xfId="32205"/>
    <cellStyle name="Normal 15 7 3 2 3" xfId="24638"/>
    <cellStyle name="Normal 15 7 3 3" xfId="11575"/>
    <cellStyle name="Normal 15 7 3 3 2" xfId="28424"/>
    <cellStyle name="Normal 15 7 3 4" xfId="20857"/>
    <cellStyle name="Normal 15 7 4" xfId="5415"/>
    <cellStyle name="Normal 15 7 4 2" xfId="13474"/>
    <cellStyle name="Normal 15 7 4 2 2" xfId="30321"/>
    <cellStyle name="Normal 15 7 4 3" xfId="22754"/>
    <cellStyle name="Normal 15 7 5" xfId="9600"/>
    <cellStyle name="Normal 15 7 5 2" xfId="26540"/>
    <cellStyle name="Normal 15 7 6" xfId="16938"/>
    <cellStyle name="Normal 15 7 7" xfId="18972"/>
    <cellStyle name="Normal 15 8" xfId="1990"/>
    <cellStyle name="Normal 15 8 2" xfId="3977"/>
    <cellStyle name="Normal 15 8 2 2" xfId="7760"/>
    <cellStyle name="Normal 15 8 2 2 2" xfId="15819"/>
    <cellStyle name="Normal 15 8 2 2 2 2" xfId="32666"/>
    <cellStyle name="Normal 15 8 2 2 3" xfId="25099"/>
    <cellStyle name="Normal 15 8 2 3" xfId="12036"/>
    <cellStyle name="Normal 15 8 2 3 2" xfId="28885"/>
    <cellStyle name="Normal 15 8 2 4" xfId="21318"/>
    <cellStyle name="Normal 15 8 3" xfId="5876"/>
    <cellStyle name="Normal 15 8 3 2" xfId="13935"/>
    <cellStyle name="Normal 15 8 3 2 2" xfId="30782"/>
    <cellStyle name="Normal 15 8 3 3" xfId="23215"/>
    <cellStyle name="Normal 15 8 4" xfId="10089"/>
    <cellStyle name="Normal 15 8 4 2" xfId="27001"/>
    <cellStyle name="Normal 15 8 5" xfId="16940"/>
    <cellStyle name="Normal 15 8 6" xfId="19433"/>
    <cellStyle name="Normal 15 9" xfId="3035"/>
    <cellStyle name="Normal 15 9 2" xfId="6848"/>
    <cellStyle name="Normal 15 9 2 2" xfId="14907"/>
    <cellStyle name="Normal 15 9 2 2 2" xfId="31754"/>
    <cellStyle name="Normal 15 9 2 3" xfId="24187"/>
    <cellStyle name="Normal 15 9 3" xfId="11098"/>
    <cellStyle name="Normal 15 9 3 2" xfId="27973"/>
    <cellStyle name="Normal 15 9 4" xfId="20406"/>
    <cellStyle name="Normal 150" xfId="2928"/>
    <cellStyle name="Normal 150 2" xfId="4888"/>
    <cellStyle name="Normal 150 2 2" xfId="8671"/>
    <cellStyle name="Normal 150 2 2 2" xfId="16730"/>
    <cellStyle name="Normal 150 2 2 2 2" xfId="33577"/>
    <cellStyle name="Normal 150 2 2 3" xfId="26010"/>
    <cellStyle name="Normal 150 2 3" xfId="12947"/>
    <cellStyle name="Normal 150 2 3 2" xfId="29796"/>
    <cellStyle name="Normal 150 2 4" xfId="22229"/>
    <cellStyle name="Normal 150 3" xfId="6787"/>
    <cellStyle name="Normal 150 3 2" xfId="14846"/>
    <cellStyle name="Normal 150 3 2 2" xfId="31693"/>
    <cellStyle name="Normal 150 3 3" xfId="24126"/>
    <cellStyle name="Normal 150 4" xfId="11014"/>
    <cellStyle name="Normal 150 4 2" xfId="27912"/>
    <cellStyle name="Normal 150 5" xfId="16941"/>
    <cellStyle name="Normal 150 6" xfId="20344"/>
    <cellStyle name="Normal 151" xfId="2929"/>
    <cellStyle name="Normal 151 2" xfId="4889"/>
    <cellStyle name="Normal 151 2 2" xfId="8672"/>
    <cellStyle name="Normal 151 2 2 2" xfId="16731"/>
    <cellStyle name="Normal 151 2 2 2 2" xfId="33578"/>
    <cellStyle name="Normal 151 2 2 3" xfId="26011"/>
    <cellStyle name="Normal 151 2 3" xfId="12948"/>
    <cellStyle name="Normal 151 2 3 2" xfId="29797"/>
    <cellStyle name="Normal 151 2 4" xfId="22230"/>
    <cellStyle name="Normal 151 3" xfId="6788"/>
    <cellStyle name="Normal 151 3 2" xfId="14847"/>
    <cellStyle name="Normal 151 3 2 2" xfId="31694"/>
    <cellStyle name="Normal 151 3 3" xfId="24127"/>
    <cellStyle name="Normal 151 4" xfId="11015"/>
    <cellStyle name="Normal 151 4 2" xfId="27913"/>
    <cellStyle name="Normal 151 5" xfId="16942"/>
    <cellStyle name="Normal 151 6" xfId="20345"/>
    <cellStyle name="Normal 152" xfId="2930"/>
    <cellStyle name="Normal 152 2" xfId="4890"/>
    <cellStyle name="Normal 152 2 2" xfId="8673"/>
    <cellStyle name="Normal 152 2 2 2" xfId="16732"/>
    <cellStyle name="Normal 152 2 2 2 2" xfId="33579"/>
    <cellStyle name="Normal 152 2 2 3" xfId="26012"/>
    <cellStyle name="Normal 152 2 3" xfId="12949"/>
    <cellStyle name="Normal 152 2 3 2" xfId="29798"/>
    <cellStyle name="Normal 152 2 4" xfId="22231"/>
    <cellStyle name="Normal 152 3" xfId="6789"/>
    <cellStyle name="Normal 152 3 2" xfId="14848"/>
    <cellStyle name="Normal 152 3 2 2" xfId="31695"/>
    <cellStyle name="Normal 152 3 3" xfId="24128"/>
    <cellStyle name="Normal 152 4" xfId="11016"/>
    <cellStyle name="Normal 152 4 2" xfId="27914"/>
    <cellStyle name="Normal 152 5" xfId="16943"/>
    <cellStyle name="Normal 152 6" xfId="20346"/>
    <cellStyle name="Normal 153" xfId="2931"/>
    <cellStyle name="Normal 153 2" xfId="4891"/>
    <cellStyle name="Normal 153 2 2" xfId="8674"/>
    <cellStyle name="Normal 153 2 2 2" xfId="16733"/>
    <cellStyle name="Normal 153 2 2 2 2" xfId="33580"/>
    <cellStyle name="Normal 153 2 2 3" xfId="26013"/>
    <cellStyle name="Normal 153 2 3" xfId="12950"/>
    <cellStyle name="Normal 153 2 3 2" xfId="29799"/>
    <cellStyle name="Normal 153 2 4" xfId="22232"/>
    <cellStyle name="Normal 153 3" xfId="6790"/>
    <cellStyle name="Normal 153 3 2" xfId="14849"/>
    <cellStyle name="Normal 153 3 2 2" xfId="31696"/>
    <cellStyle name="Normal 153 3 3" xfId="24129"/>
    <cellStyle name="Normal 153 4" xfId="11017"/>
    <cellStyle name="Normal 153 4 2" xfId="27915"/>
    <cellStyle name="Normal 153 5" xfId="16944"/>
    <cellStyle name="Normal 153 6" xfId="20347"/>
    <cellStyle name="Normal 154" xfId="2932"/>
    <cellStyle name="Normal 154 2" xfId="4892"/>
    <cellStyle name="Normal 154 2 2" xfId="8675"/>
    <cellStyle name="Normal 154 2 2 2" xfId="16734"/>
    <cellStyle name="Normal 154 2 2 2 2" xfId="33581"/>
    <cellStyle name="Normal 154 2 2 3" xfId="26014"/>
    <cellStyle name="Normal 154 2 3" xfId="12951"/>
    <cellStyle name="Normal 154 2 3 2" xfId="29800"/>
    <cellStyle name="Normal 154 2 4" xfId="22233"/>
    <cellStyle name="Normal 154 3" xfId="6791"/>
    <cellStyle name="Normal 154 3 2" xfId="14850"/>
    <cellStyle name="Normal 154 3 2 2" xfId="31697"/>
    <cellStyle name="Normal 154 3 3" xfId="24130"/>
    <cellStyle name="Normal 154 4" xfId="11018"/>
    <cellStyle name="Normal 154 4 2" xfId="27916"/>
    <cellStyle name="Normal 154 5" xfId="16945"/>
    <cellStyle name="Normal 154 6" xfId="20348"/>
    <cellStyle name="Normal 155" xfId="2933"/>
    <cellStyle name="Normal 155 2" xfId="4893"/>
    <cellStyle name="Normal 155 2 2" xfId="8676"/>
    <cellStyle name="Normal 155 2 2 2" xfId="16735"/>
    <cellStyle name="Normal 155 2 2 2 2" xfId="33582"/>
    <cellStyle name="Normal 155 2 2 3" xfId="26015"/>
    <cellStyle name="Normal 155 2 3" xfId="12952"/>
    <cellStyle name="Normal 155 2 3 2" xfId="29801"/>
    <cellStyle name="Normal 155 2 4" xfId="22234"/>
    <cellStyle name="Normal 155 3" xfId="6792"/>
    <cellStyle name="Normal 155 3 2" xfId="14851"/>
    <cellStyle name="Normal 155 3 2 2" xfId="31698"/>
    <cellStyle name="Normal 155 3 3" xfId="24131"/>
    <cellStyle name="Normal 155 4" xfId="11019"/>
    <cellStyle name="Normal 155 4 2" xfId="27917"/>
    <cellStyle name="Normal 155 5" xfId="16946"/>
    <cellStyle name="Normal 155 6" xfId="20349"/>
    <cellStyle name="Normal 156" xfId="2934"/>
    <cellStyle name="Normal 156 2" xfId="4894"/>
    <cellStyle name="Normal 156 2 2" xfId="8677"/>
    <cellStyle name="Normal 156 2 2 2" xfId="16736"/>
    <cellStyle name="Normal 156 2 2 2 2" xfId="33583"/>
    <cellStyle name="Normal 156 2 2 3" xfId="26016"/>
    <cellStyle name="Normal 156 2 3" xfId="12953"/>
    <cellStyle name="Normal 156 2 3 2" xfId="29802"/>
    <cellStyle name="Normal 156 2 4" xfId="22235"/>
    <cellStyle name="Normal 156 3" xfId="6793"/>
    <cellStyle name="Normal 156 3 2" xfId="14852"/>
    <cellStyle name="Normal 156 3 2 2" xfId="31699"/>
    <cellStyle name="Normal 156 3 3" xfId="24132"/>
    <cellStyle name="Normal 156 4" xfId="11020"/>
    <cellStyle name="Normal 156 4 2" xfId="27918"/>
    <cellStyle name="Normal 156 5" xfId="16947"/>
    <cellStyle name="Normal 156 6" xfId="20350"/>
    <cellStyle name="Normal 157" xfId="2935"/>
    <cellStyle name="Normal 157 2" xfId="4895"/>
    <cellStyle name="Normal 157 2 2" xfId="8678"/>
    <cellStyle name="Normal 157 2 2 2" xfId="16737"/>
    <cellStyle name="Normal 157 2 2 2 2" xfId="33584"/>
    <cellStyle name="Normal 157 2 2 3" xfId="26017"/>
    <cellStyle name="Normal 157 2 3" xfId="12954"/>
    <cellStyle name="Normal 157 2 3 2" xfId="29803"/>
    <cellStyle name="Normal 157 2 4" xfId="22236"/>
    <cellStyle name="Normal 157 3" xfId="6794"/>
    <cellStyle name="Normal 157 3 2" xfId="14853"/>
    <cellStyle name="Normal 157 3 2 2" xfId="31700"/>
    <cellStyle name="Normal 157 3 3" xfId="24133"/>
    <cellStyle name="Normal 157 4" xfId="11021"/>
    <cellStyle name="Normal 157 4 2" xfId="27919"/>
    <cellStyle name="Normal 157 5" xfId="16948"/>
    <cellStyle name="Normal 157 6" xfId="20351"/>
    <cellStyle name="Normal 158" xfId="2936"/>
    <cellStyle name="Normal 158 2" xfId="4896"/>
    <cellStyle name="Normal 158 2 2" xfId="8679"/>
    <cellStyle name="Normal 158 2 2 2" xfId="16738"/>
    <cellStyle name="Normal 158 2 2 2 2" xfId="33585"/>
    <cellStyle name="Normal 158 2 2 3" xfId="26018"/>
    <cellStyle name="Normal 158 2 3" xfId="12955"/>
    <cellStyle name="Normal 158 2 3 2" xfId="29804"/>
    <cellStyle name="Normal 158 2 4" xfId="22237"/>
    <cellStyle name="Normal 158 3" xfId="6795"/>
    <cellStyle name="Normal 158 3 2" xfId="14854"/>
    <cellStyle name="Normal 158 3 2 2" xfId="31701"/>
    <cellStyle name="Normal 158 3 3" xfId="24134"/>
    <cellStyle name="Normal 158 4" xfId="11022"/>
    <cellStyle name="Normal 158 4 2" xfId="27920"/>
    <cellStyle name="Normal 158 5" xfId="16949"/>
    <cellStyle name="Normal 158 6" xfId="20352"/>
    <cellStyle name="Normal 159" xfId="2937"/>
    <cellStyle name="Normal 159 2" xfId="4897"/>
    <cellStyle name="Normal 159 2 2" xfId="8680"/>
    <cellStyle name="Normal 159 2 2 2" xfId="16739"/>
    <cellStyle name="Normal 159 2 2 2 2" xfId="33586"/>
    <cellStyle name="Normal 159 2 2 3" xfId="26019"/>
    <cellStyle name="Normal 159 2 3" xfId="12956"/>
    <cellStyle name="Normal 159 2 3 2" xfId="29805"/>
    <cellStyle name="Normal 159 2 4" xfId="22238"/>
    <cellStyle name="Normal 159 3" xfId="6796"/>
    <cellStyle name="Normal 159 3 2" xfId="14855"/>
    <cellStyle name="Normal 159 3 2 2" xfId="31702"/>
    <cellStyle name="Normal 159 3 3" xfId="24135"/>
    <cellStyle name="Normal 159 4" xfId="11023"/>
    <cellStyle name="Normal 159 4 2" xfId="27921"/>
    <cellStyle name="Normal 159 5" xfId="16950"/>
    <cellStyle name="Normal 159 6" xfId="20353"/>
    <cellStyle name="Normal 16" xfId="562"/>
    <cellStyle name="Normal 16 10" xfId="4965"/>
    <cellStyle name="Normal 16 10 2" xfId="13024"/>
    <cellStyle name="Normal 16 10 2 2" xfId="29871"/>
    <cellStyle name="Normal 16 10 3" xfId="22304"/>
    <cellStyle name="Normal 16 11" xfId="8927"/>
    <cellStyle name="Normal 16 11 2" xfId="26090"/>
    <cellStyle name="Normal 16 12" xfId="16951"/>
    <cellStyle name="Normal 16 13" xfId="18520"/>
    <cellStyle name="Normal 16 14" xfId="18515"/>
    <cellStyle name="Normal 16 15" xfId="34049"/>
    <cellStyle name="Normal 16 2" xfId="618"/>
    <cellStyle name="Normal 16 2 10" xfId="16952"/>
    <cellStyle name="Normal 16 2 11" xfId="18534"/>
    <cellStyle name="Normal 16 2 12" xfId="34050"/>
    <cellStyle name="Normal 16 2 2" xfId="736"/>
    <cellStyle name="Normal 16 2 2 10" xfId="18570"/>
    <cellStyle name="Normal 16 2 2 11" xfId="34051"/>
    <cellStyle name="Normal 16 2 2 2" xfId="1070"/>
    <cellStyle name="Normal 16 2 2 2 2" xfId="1331"/>
    <cellStyle name="Normal 16 2 2 2 2 2" xfId="1827"/>
    <cellStyle name="Normal 16 2 2 2 2 2 2" xfId="2826"/>
    <cellStyle name="Normal 16 2 2 2 2 2 2 2" xfId="4788"/>
    <cellStyle name="Normal 16 2 2 2 2 2 2 2 2" xfId="8571"/>
    <cellStyle name="Normal 16 2 2 2 2 2 2 2 2 2" xfId="16630"/>
    <cellStyle name="Normal 16 2 2 2 2 2 2 2 2 2 2" xfId="33477"/>
    <cellStyle name="Normal 16 2 2 2 2 2 2 2 2 3" xfId="25910"/>
    <cellStyle name="Normal 16 2 2 2 2 2 2 2 3" xfId="12847"/>
    <cellStyle name="Normal 16 2 2 2 2 2 2 2 3 2" xfId="29696"/>
    <cellStyle name="Normal 16 2 2 2 2 2 2 2 4" xfId="22129"/>
    <cellStyle name="Normal 16 2 2 2 2 2 2 3" xfId="6687"/>
    <cellStyle name="Normal 16 2 2 2 2 2 2 3 2" xfId="14746"/>
    <cellStyle name="Normal 16 2 2 2 2 2 2 3 2 2" xfId="31593"/>
    <cellStyle name="Normal 16 2 2 2 2 2 2 3 3" xfId="24026"/>
    <cellStyle name="Normal 16 2 2 2 2 2 2 4" xfId="10913"/>
    <cellStyle name="Normal 16 2 2 2 2 2 2 4 2" xfId="27812"/>
    <cellStyle name="Normal 16 2 2 2 2 2 2 5" xfId="16957"/>
    <cellStyle name="Normal 16 2 2 2 2 2 2 6" xfId="20244"/>
    <cellStyle name="Normal 16 2 2 2 2 2 3" xfId="3876"/>
    <cellStyle name="Normal 16 2 2 2 2 2 3 2" xfId="7659"/>
    <cellStyle name="Normal 16 2 2 2 2 2 3 2 2" xfId="15718"/>
    <cellStyle name="Normal 16 2 2 2 2 2 3 2 2 2" xfId="32565"/>
    <cellStyle name="Normal 16 2 2 2 2 2 3 2 3" xfId="24998"/>
    <cellStyle name="Normal 16 2 2 2 2 2 3 3" xfId="11935"/>
    <cellStyle name="Normal 16 2 2 2 2 2 3 3 2" xfId="28784"/>
    <cellStyle name="Normal 16 2 2 2 2 2 3 4" xfId="21217"/>
    <cellStyle name="Normal 16 2 2 2 2 2 4" xfId="5775"/>
    <cellStyle name="Normal 16 2 2 2 2 2 4 2" xfId="13834"/>
    <cellStyle name="Normal 16 2 2 2 2 2 4 2 2" xfId="30681"/>
    <cellStyle name="Normal 16 2 2 2 2 2 4 3" xfId="23114"/>
    <cellStyle name="Normal 16 2 2 2 2 2 5" xfId="9960"/>
    <cellStyle name="Normal 16 2 2 2 2 2 5 2" xfId="26900"/>
    <cellStyle name="Normal 16 2 2 2 2 2 6" xfId="16956"/>
    <cellStyle name="Normal 16 2 2 2 2 2 7" xfId="19332"/>
    <cellStyle name="Normal 16 2 2 2 2 3" xfId="2373"/>
    <cellStyle name="Normal 16 2 2 2 2 3 2" xfId="4337"/>
    <cellStyle name="Normal 16 2 2 2 2 3 2 2" xfId="8120"/>
    <cellStyle name="Normal 16 2 2 2 2 3 2 2 2" xfId="16179"/>
    <cellStyle name="Normal 16 2 2 2 2 3 2 2 2 2" xfId="33026"/>
    <cellStyle name="Normal 16 2 2 2 2 3 2 2 3" xfId="25459"/>
    <cellStyle name="Normal 16 2 2 2 2 3 2 3" xfId="12396"/>
    <cellStyle name="Normal 16 2 2 2 2 3 2 3 2" xfId="29245"/>
    <cellStyle name="Normal 16 2 2 2 2 3 2 4" xfId="21678"/>
    <cellStyle name="Normal 16 2 2 2 2 3 3" xfId="6236"/>
    <cellStyle name="Normal 16 2 2 2 2 3 3 2" xfId="14295"/>
    <cellStyle name="Normal 16 2 2 2 2 3 3 2 2" xfId="31142"/>
    <cellStyle name="Normal 16 2 2 2 2 3 3 3" xfId="23575"/>
    <cellStyle name="Normal 16 2 2 2 2 3 4" xfId="10461"/>
    <cellStyle name="Normal 16 2 2 2 2 3 4 2" xfId="27361"/>
    <cellStyle name="Normal 16 2 2 2 2 3 5" xfId="16958"/>
    <cellStyle name="Normal 16 2 2 2 2 3 6" xfId="19793"/>
    <cellStyle name="Normal 16 2 2 2 2 4" xfId="3425"/>
    <cellStyle name="Normal 16 2 2 2 2 4 2" xfId="7208"/>
    <cellStyle name="Normal 16 2 2 2 2 4 2 2" xfId="15267"/>
    <cellStyle name="Normal 16 2 2 2 2 4 2 2 2" xfId="32114"/>
    <cellStyle name="Normal 16 2 2 2 2 4 2 3" xfId="24547"/>
    <cellStyle name="Normal 16 2 2 2 2 4 3" xfId="11484"/>
    <cellStyle name="Normal 16 2 2 2 2 4 3 2" xfId="28333"/>
    <cellStyle name="Normal 16 2 2 2 2 4 4" xfId="20766"/>
    <cellStyle name="Normal 16 2 2 2 2 5" xfId="5324"/>
    <cellStyle name="Normal 16 2 2 2 2 5 2" xfId="13383"/>
    <cellStyle name="Normal 16 2 2 2 2 5 2 2" xfId="30230"/>
    <cellStyle name="Normal 16 2 2 2 2 5 3" xfId="22663"/>
    <cellStyle name="Normal 16 2 2 2 2 6" xfId="9485"/>
    <cellStyle name="Normal 16 2 2 2 2 6 2" xfId="26449"/>
    <cellStyle name="Normal 16 2 2 2 2 7" xfId="16955"/>
    <cellStyle name="Normal 16 2 2 2 2 8" xfId="18881"/>
    <cellStyle name="Normal 16 2 2 2 3" xfId="1609"/>
    <cellStyle name="Normal 16 2 2 2 3 2" xfId="2608"/>
    <cellStyle name="Normal 16 2 2 2 3 2 2" xfId="4570"/>
    <cellStyle name="Normal 16 2 2 2 3 2 2 2" xfId="8353"/>
    <cellStyle name="Normal 16 2 2 2 3 2 2 2 2" xfId="16412"/>
    <cellStyle name="Normal 16 2 2 2 3 2 2 2 2 2" xfId="33259"/>
    <cellStyle name="Normal 16 2 2 2 3 2 2 2 3" xfId="25692"/>
    <cellStyle name="Normal 16 2 2 2 3 2 2 3" xfId="12629"/>
    <cellStyle name="Normal 16 2 2 2 3 2 2 3 2" xfId="29478"/>
    <cellStyle name="Normal 16 2 2 2 3 2 2 4" xfId="21911"/>
    <cellStyle name="Normal 16 2 2 2 3 2 3" xfId="6469"/>
    <cellStyle name="Normal 16 2 2 2 3 2 3 2" xfId="14528"/>
    <cellStyle name="Normal 16 2 2 2 3 2 3 2 2" xfId="31375"/>
    <cellStyle name="Normal 16 2 2 2 3 2 3 3" xfId="23808"/>
    <cellStyle name="Normal 16 2 2 2 3 2 4" xfId="10695"/>
    <cellStyle name="Normal 16 2 2 2 3 2 4 2" xfId="27594"/>
    <cellStyle name="Normal 16 2 2 2 3 2 5" xfId="16960"/>
    <cellStyle name="Normal 16 2 2 2 3 2 6" xfId="20026"/>
    <cellStyle name="Normal 16 2 2 2 3 3" xfId="3658"/>
    <cellStyle name="Normal 16 2 2 2 3 3 2" xfId="7441"/>
    <cellStyle name="Normal 16 2 2 2 3 3 2 2" xfId="15500"/>
    <cellStyle name="Normal 16 2 2 2 3 3 2 2 2" xfId="32347"/>
    <cellStyle name="Normal 16 2 2 2 3 3 2 3" xfId="24780"/>
    <cellStyle name="Normal 16 2 2 2 3 3 3" xfId="11717"/>
    <cellStyle name="Normal 16 2 2 2 3 3 3 2" xfId="28566"/>
    <cellStyle name="Normal 16 2 2 2 3 3 4" xfId="20999"/>
    <cellStyle name="Normal 16 2 2 2 3 4" xfId="5557"/>
    <cellStyle name="Normal 16 2 2 2 3 4 2" xfId="13616"/>
    <cellStyle name="Normal 16 2 2 2 3 4 2 2" xfId="30463"/>
    <cellStyle name="Normal 16 2 2 2 3 4 3" xfId="22896"/>
    <cellStyle name="Normal 16 2 2 2 3 5" xfId="9742"/>
    <cellStyle name="Normal 16 2 2 2 3 5 2" xfId="26682"/>
    <cellStyle name="Normal 16 2 2 2 3 6" xfId="16959"/>
    <cellStyle name="Normal 16 2 2 2 3 7" xfId="19114"/>
    <cellStyle name="Normal 16 2 2 2 4" xfId="2155"/>
    <cellStyle name="Normal 16 2 2 2 4 2" xfId="4119"/>
    <cellStyle name="Normal 16 2 2 2 4 2 2" xfId="7902"/>
    <cellStyle name="Normal 16 2 2 2 4 2 2 2" xfId="15961"/>
    <cellStyle name="Normal 16 2 2 2 4 2 2 2 2" xfId="32808"/>
    <cellStyle name="Normal 16 2 2 2 4 2 2 3" xfId="25241"/>
    <cellStyle name="Normal 16 2 2 2 4 2 3" xfId="12178"/>
    <cellStyle name="Normal 16 2 2 2 4 2 3 2" xfId="29027"/>
    <cellStyle name="Normal 16 2 2 2 4 2 4" xfId="21460"/>
    <cellStyle name="Normal 16 2 2 2 4 3" xfId="6018"/>
    <cellStyle name="Normal 16 2 2 2 4 3 2" xfId="14077"/>
    <cellStyle name="Normal 16 2 2 2 4 3 2 2" xfId="30924"/>
    <cellStyle name="Normal 16 2 2 2 4 3 3" xfId="23357"/>
    <cellStyle name="Normal 16 2 2 2 4 4" xfId="10243"/>
    <cellStyle name="Normal 16 2 2 2 4 4 2" xfId="27143"/>
    <cellStyle name="Normal 16 2 2 2 4 5" xfId="16961"/>
    <cellStyle name="Normal 16 2 2 2 4 6" xfId="19575"/>
    <cellStyle name="Normal 16 2 2 2 5" xfId="3207"/>
    <cellStyle name="Normal 16 2 2 2 5 2" xfId="6990"/>
    <cellStyle name="Normal 16 2 2 2 5 2 2" xfId="15049"/>
    <cellStyle name="Normal 16 2 2 2 5 2 2 2" xfId="31896"/>
    <cellStyle name="Normal 16 2 2 2 5 2 3" xfId="24329"/>
    <cellStyle name="Normal 16 2 2 2 5 3" xfId="11266"/>
    <cellStyle name="Normal 16 2 2 2 5 3 2" xfId="28115"/>
    <cellStyle name="Normal 16 2 2 2 5 4" xfId="20548"/>
    <cellStyle name="Normal 16 2 2 2 6" xfId="5106"/>
    <cellStyle name="Normal 16 2 2 2 6 2" xfId="13165"/>
    <cellStyle name="Normal 16 2 2 2 6 2 2" xfId="30012"/>
    <cellStyle name="Normal 16 2 2 2 6 3" xfId="22445"/>
    <cellStyle name="Normal 16 2 2 2 7" xfId="9250"/>
    <cellStyle name="Normal 16 2 2 2 7 2" xfId="26231"/>
    <cellStyle name="Normal 16 2 2 2 8" xfId="16954"/>
    <cellStyle name="Normal 16 2 2 2 9" xfId="18663"/>
    <cellStyle name="Normal 16 2 2 3" xfId="1239"/>
    <cellStyle name="Normal 16 2 2 3 2" xfId="1735"/>
    <cellStyle name="Normal 16 2 2 3 2 2" xfId="2734"/>
    <cellStyle name="Normal 16 2 2 3 2 2 2" xfId="4696"/>
    <cellStyle name="Normal 16 2 2 3 2 2 2 2" xfId="8479"/>
    <cellStyle name="Normal 16 2 2 3 2 2 2 2 2" xfId="16538"/>
    <cellStyle name="Normal 16 2 2 3 2 2 2 2 2 2" xfId="33385"/>
    <cellStyle name="Normal 16 2 2 3 2 2 2 2 3" xfId="25818"/>
    <cellStyle name="Normal 16 2 2 3 2 2 2 3" xfId="12755"/>
    <cellStyle name="Normal 16 2 2 3 2 2 2 3 2" xfId="29604"/>
    <cellStyle name="Normal 16 2 2 3 2 2 2 4" xfId="22037"/>
    <cellStyle name="Normal 16 2 2 3 2 2 3" xfId="6595"/>
    <cellStyle name="Normal 16 2 2 3 2 2 3 2" xfId="14654"/>
    <cellStyle name="Normal 16 2 2 3 2 2 3 2 2" xfId="31501"/>
    <cellStyle name="Normal 16 2 2 3 2 2 3 3" xfId="23934"/>
    <cellStyle name="Normal 16 2 2 3 2 2 4" xfId="10821"/>
    <cellStyle name="Normal 16 2 2 3 2 2 4 2" xfId="27720"/>
    <cellStyle name="Normal 16 2 2 3 2 2 5" xfId="16964"/>
    <cellStyle name="Normal 16 2 2 3 2 2 6" xfId="20152"/>
    <cellStyle name="Normal 16 2 2 3 2 3" xfId="3784"/>
    <cellStyle name="Normal 16 2 2 3 2 3 2" xfId="7567"/>
    <cellStyle name="Normal 16 2 2 3 2 3 2 2" xfId="15626"/>
    <cellStyle name="Normal 16 2 2 3 2 3 2 2 2" xfId="32473"/>
    <cellStyle name="Normal 16 2 2 3 2 3 2 3" xfId="24906"/>
    <cellStyle name="Normal 16 2 2 3 2 3 3" xfId="11843"/>
    <cellStyle name="Normal 16 2 2 3 2 3 3 2" xfId="28692"/>
    <cellStyle name="Normal 16 2 2 3 2 3 4" xfId="21125"/>
    <cellStyle name="Normal 16 2 2 3 2 4" xfId="5683"/>
    <cellStyle name="Normal 16 2 2 3 2 4 2" xfId="13742"/>
    <cellStyle name="Normal 16 2 2 3 2 4 2 2" xfId="30589"/>
    <cellStyle name="Normal 16 2 2 3 2 4 3" xfId="23022"/>
    <cellStyle name="Normal 16 2 2 3 2 5" xfId="9868"/>
    <cellStyle name="Normal 16 2 2 3 2 5 2" xfId="26808"/>
    <cellStyle name="Normal 16 2 2 3 2 6" xfId="16963"/>
    <cellStyle name="Normal 16 2 2 3 2 7" xfId="19240"/>
    <cellStyle name="Normal 16 2 2 3 3" xfId="2281"/>
    <cellStyle name="Normal 16 2 2 3 3 2" xfId="4245"/>
    <cellStyle name="Normal 16 2 2 3 3 2 2" xfId="8028"/>
    <cellStyle name="Normal 16 2 2 3 3 2 2 2" xfId="16087"/>
    <cellStyle name="Normal 16 2 2 3 3 2 2 2 2" xfId="32934"/>
    <cellStyle name="Normal 16 2 2 3 3 2 2 3" xfId="25367"/>
    <cellStyle name="Normal 16 2 2 3 3 2 3" xfId="12304"/>
    <cellStyle name="Normal 16 2 2 3 3 2 3 2" xfId="29153"/>
    <cellStyle name="Normal 16 2 2 3 3 2 4" xfId="21586"/>
    <cellStyle name="Normal 16 2 2 3 3 3" xfId="6144"/>
    <cellStyle name="Normal 16 2 2 3 3 3 2" xfId="14203"/>
    <cellStyle name="Normal 16 2 2 3 3 3 2 2" xfId="31050"/>
    <cellStyle name="Normal 16 2 2 3 3 3 3" xfId="23483"/>
    <cellStyle name="Normal 16 2 2 3 3 4" xfId="10369"/>
    <cellStyle name="Normal 16 2 2 3 3 4 2" xfId="27269"/>
    <cellStyle name="Normal 16 2 2 3 3 5" xfId="16965"/>
    <cellStyle name="Normal 16 2 2 3 3 6" xfId="19701"/>
    <cellStyle name="Normal 16 2 2 3 4" xfId="3333"/>
    <cellStyle name="Normal 16 2 2 3 4 2" xfId="7116"/>
    <cellStyle name="Normal 16 2 2 3 4 2 2" xfId="15175"/>
    <cellStyle name="Normal 16 2 2 3 4 2 2 2" xfId="32022"/>
    <cellStyle name="Normal 16 2 2 3 4 2 3" xfId="24455"/>
    <cellStyle name="Normal 16 2 2 3 4 3" xfId="11392"/>
    <cellStyle name="Normal 16 2 2 3 4 3 2" xfId="28241"/>
    <cellStyle name="Normal 16 2 2 3 4 4" xfId="20674"/>
    <cellStyle name="Normal 16 2 2 3 5" xfId="5232"/>
    <cellStyle name="Normal 16 2 2 3 5 2" xfId="13291"/>
    <cellStyle name="Normal 16 2 2 3 5 2 2" xfId="30138"/>
    <cellStyle name="Normal 16 2 2 3 5 3" xfId="22571"/>
    <cellStyle name="Normal 16 2 2 3 6" xfId="9393"/>
    <cellStyle name="Normal 16 2 2 3 6 2" xfId="26357"/>
    <cellStyle name="Normal 16 2 2 3 7" xfId="16962"/>
    <cellStyle name="Normal 16 2 2 3 8" xfId="18789"/>
    <cellStyle name="Normal 16 2 2 4" xfId="1517"/>
    <cellStyle name="Normal 16 2 2 4 2" xfId="2516"/>
    <cellStyle name="Normal 16 2 2 4 2 2" xfId="4478"/>
    <cellStyle name="Normal 16 2 2 4 2 2 2" xfId="8261"/>
    <cellStyle name="Normal 16 2 2 4 2 2 2 2" xfId="16320"/>
    <cellStyle name="Normal 16 2 2 4 2 2 2 2 2" xfId="33167"/>
    <cellStyle name="Normal 16 2 2 4 2 2 2 3" xfId="25600"/>
    <cellStyle name="Normal 16 2 2 4 2 2 3" xfId="12537"/>
    <cellStyle name="Normal 16 2 2 4 2 2 3 2" xfId="29386"/>
    <cellStyle name="Normal 16 2 2 4 2 2 4" xfId="21819"/>
    <cellStyle name="Normal 16 2 2 4 2 3" xfId="6377"/>
    <cellStyle name="Normal 16 2 2 4 2 3 2" xfId="14436"/>
    <cellStyle name="Normal 16 2 2 4 2 3 2 2" xfId="31283"/>
    <cellStyle name="Normal 16 2 2 4 2 3 3" xfId="23716"/>
    <cellStyle name="Normal 16 2 2 4 2 4" xfId="10603"/>
    <cellStyle name="Normal 16 2 2 4 2 4 2" xfId="27502"/>
    <cellStyle name="Normal 16 2 2 4 2 5" xfId="16967"/>
    <cellStyle name="Normal 16 2 2 4 2 6" xfId="19934"/>
    <cellStyle name="Normal 16 2 2 4 3" xfId="3566"/>
    <cellStyle name="Normal 16 2 2 4 3 2" xfId="7349"/>
    <cellStyle name="Normal 16 2 2 4 3 2 2" xfId="15408"/>
    <cellStyle name="Normal 16 2 2 4 3 2 2 2" xfId="32255"/>
    <cellStyle name="Normal 16 2 2 4 3 2 3" xfId="24688"/>
    <cellStyle name="Normal 16 2 2 4 3 3" xfId="11625"/>
    <cellStyle name="Normal 16 2 2 4 3 3 2" xfId="28474"/>
    <cellStyle name="Normal 16 2 2 4 3 4" xfId="20907"/>
    <cellStyle name="Normal 16 2 2 4 4" xfId="5465"/>
    <cellStyle name="Normal 16 2 2 4 4 2" xfId="13524"/>
    <cellStyle name="Normal 16 2 2 4 4 2 2" xfId="30371"/>
    <cellStyle name="Normal 16 2 2 4 4 3" xfId="22804"/>
    <cellStyle name="Normal 16 2 2 4 5" xfId="9650"/>
    <cellStyle name="Normal 16 2 2 4 5 2" xfId="26590"/>
    <cellStyle name="Normal 16 2 2 4 6" xfId="16966"/>
    <cellStyle name="Normal 16 2 2 4 7" xfId="19022"/>
    <cellStyle name="Normal 16 2 2 5" xfId="2046"/>
    <cellStyle name="Normal 16 2 2 5 2" xfId="4027"/>
    <cellStyle name="Normal 16 2 2 5 2 2" xfId="7810"/>
    <cellStyle name="Normal 16 2 2 5 2 2 2" xfId="15869"/>
    <cellStyle name="Normal 16 2 2 5 2 2 2 2" xfId="32716"/>
    <cellStyle name="Normal 16 2 2 5 2 2 3" xfId="25149"/>
    <cellStyle name="Normal 16 2 2 5 2 3" xfId="12086"/>
    <cellStyle name="Normal 16 2 2 5 2 3 2" xfId="28935"/>
    <cellStyle name="Normal 16 2 2 5 2 4" xfId="21368"/>
    <cellStyle name="Normal 16 2 2 5 3" xfId="5926"/>
    <cellStyle name="Normal 16 2 2 5 3 2" xfId="13985"/>
    <cellStyle name="Normal 16 2 2 5 3 2 2" xfId="30832"/>
    <cellStyle name="Normal 16 2 2 5 3 3" xfId="23265"/>
    <cellStyle name="Normal 16 2 2 5 4" xfId="10144"/>
    <cellStyle name="Normal 16 2 2 5 4 2" xfId="27051"/>
    <cellStyle name="Normal 16 2 2 5 5" xfId="16968"/>
    <cellStyle name="Normal 16 2 2 5 6" xfId="19483"/>
    <cellStyle name="Normal 16 2 2 6" xfId="3085"/>
    <cellStyle name="Normal 16 2 2 6 2" xfId="6898"/>
    <cellStyle name="Normal 16 2 2 6 2 2" xfId="14957"/>
    <cellStyle name="Normal 16 2 2 6 2 2 2" xfId="31804"/>
    <cellStyle name="Normal 16 2 2 6 2 3" xfId="24237"/>
    <cellStyle name="Normal 16 2 2 6 3" xfId="11148"/>
    <cellStyle name="Normal 16 2 2 6 3 2" xfId="28023"/>
    <cellStyle name="Normal 16 2 2 6 4" xfId="20456"/>
    <cellStyle name="Normal 16 2 2 7" xfId="5014"/>
    <cellStyle name="Normal 16 2 2 7 2" xfId="13073"/>
    <cellStyle name="Normal 16 2 2 7 2 2" xfId="29920"/>
    <cellStyle name="Normal 16 2 2 7 3" xfId="22353"/>
    <cellStyle name="Normal 16 2 2 8" xfId="9033"/>
    <cellStyle name="Normal 16 2 2 8 2" xfId="26139"/>
    <cellStyle name="Normal 16 2 2 9" xfId="16953"/>
    <cellStyle name="Normal 16 2 3" xfId="1034"/>
    <cellStyle name="Normal 16 2 3 2" xfId="1295"/>
    <cellStyle name="Normal 16 2 3 2 2" xfId="1791"/>
    <cellStyle name="Normal 16 2 3 2 2 2" xfId="2790"/>
    <cellStyle name="Normal 16 2 3 2 2 2 2" xfId="4752"/>
    <cellStyle name="Normal 16 2 3 2 2 2 2 2" xfId="8535"/>
    <cellStyle name="Normal 16 2 3 2 2 2 2 2 2" xfId="16594"/>
    <cellStyle name="Normal 16 2 3 2 2 2 2 2 2 2" xfId="33441"/>
    <cellStyle name="Normal 16 2 3 2 2 2 2 2 3" xfId="25874"/>
    <cellStyle name="Normal 16 2 3 2 2 2 2 3" xfId="12811"/>
    <cellStyle name="Normal 16 2 3 2 2 2 2 3 2" xfId="29660"/>
    <cellStyle name="Normal 16 2 3 2 2 2 2 4" xfId="22093"/>
    <cellStyle name="Normal 16 2 3 2 2 2 3" xfId="6651"/>
    <cellStyle name="Normal 16 2 3 2 2 2 3 2" xfId="14710"/>
    <cellStyle name="Normal 16 2 3 2 2 2 3 2 2" xfId="31557"/>
    <cellStyle name="Normal 16 2 3 2 2 2 3 3" xfId="23990"/>
    <cellStyle name="Normal 16 2 3 2 2 2 4" xfId="10877"/>
    <cellStyle name="Normal 16 2 3 2 2 2 4 2" xfId="27776"/>
    <cellStyle name="Normal 16 2 3 2 2 2 5" xfId="16972"/>
    <cellStyle name="Normal 16 2 3 2 2 2 6" xfId="20208"/>
    <cellStyle name="Normal 16 2 3 2 2 3" xfId="3840"/>
    <cellStyle name="Normal 16 2 3 2 2 3 2" xfId="7623"/>
    <cellStyle name="Normal 16 2 3 2 2 3 2 2" xfId="15682"/>
    <cellStyle name="Normal 16 2 3 2 2 3 2 2 2" xfId="32529"/>
    <cellStyle name="Normal 16 2 3 2 2 3 2 3" xfId="24962"/>
    <cellStyle name="Normal 16 2 3 2 2 3 3" xfId="11899"/>
    <cellStyle name="Normal 16 2 3 2 2 3 3 2" xfId="28748"/>
    <cellStyle name="Normal 16 2 3 2 2 3 4" xfId="21181"/>
    <cellStyle name="Normal 16 2 3 2 2 4" xfId="5739"/>
    <cellStyle name="Normal 16 2 3 2 2 4 2" xfId="13798"/>
    <cellStyle name="Normal 16 2 3 2 2 4 2 2" xfId="30645"/>
    <cellStyle name="Normal 16 2 3 2 2 4 3" xfId="23078"/>
    <cellStyle name="Normal 16 2 3 2 2 5" xfId="9924"/>
    <cellStyle name="Normal 16 2 3 2 2 5 2" xfId="26864"/>
    <cellStyle name="Normal 16 2 3 2 2 6" xfId="16971"/>
    <cellStyle name="Normal 16 2 3 2 2 7" xfId="19296"/>
    <cellStyle name="Normal 16 2 3 2 3" xfId="2337"/>
    <cellStyle name="Normal 16 2 3 2 3 2" xfId="4301"/>
    <cellStyle name="Normal 16 2 3 2 3 2 2" xfId="8084"/>
    <cellStyle name="Normal 16 2 3 2 3 2 2 2" xfId="16143"/>
    <cellStyle name="Normal 16 2 3 2 3 2 2 2 2" xfId="32990"/>
    <cellStyle name="Normal 16 2 3 2 3 2 2 3" xfId="25423"/>
    <cellStyle name="Normal 16 2 3 2 3 2 3" xfId="12360"/>
    <cellStyle name="Normal 16 2 3 2 3 2 3 2" xfId="29209"/>
    <cellStyle name="Normal 16 2 3 2 3 2 4" xfId="21642"/>
    <cellStyle name="Normal 16 2 3 2 3 3" xfId="6200"/>
    <cellStyle name="Normal 16 2 3 2 3 3 2" xfId="14259"/>
    <cellStyle name="Normal 16 2 3 2 3 3 2 2" xfId="31106"/>
    <cellStyle name="Normal 16 2 3 2 3 3 3" xfId="23539"/>
    <cellStyle name="Normal 16 2 3 2 3 4" xfId="10425"/>
    <cellStyle name="Normal 16 2 3 2 3 4 2" xfId="27325"/>
    <cellStyle name="Normal 16 2 3 2 3 5" xfId="16973"/>
    <cellStyle name="Normal 16 2 3 2 3 6" xfId="19757"/>
    <cellStyle name="Normal 16 2 3 2 4" xfId="3389"/>
    <cellStyle name="Normal 16 2 3 2 4 2" xfId="7172"/>
    <cellStyle name="Normal 16 2 3 2 4 2 2" xfId="15231"/>
    <cellStyle name="Normal 16 2 3 2 4 2 2 2" xfId="32078"/>
    <cellStyle name="Normal 16 2 3 2 4 2 3" xfId="24511"/>
    <cellStyle name="Normal 16 2 3 2 4 3" xfId="11448"/>
    <cellStyle name="Normal 16 2 3 2 4 3 2" xfId="28297"/>
    <cellStyle name="Normal 16 2 3 2 4 4" xfId="20730"/>
    <cellStyle name="Normal 16 2 3 2 5" xfId="5288"/>
    <cellStyle name="Normal 16 2 3 2 5 2" xfId="13347"/>
    <cellStyle name="Normal 16 2 3 2 5 2 2" xfId="30194"/>
    <cellStyle name="Normal 16 2 3 2 5 3" xfId="22627"/>
    <cellStyle name="Normal 16 2 3 2 6" xfId="9449"/>
    <cellStyle name="Normal 16 2 3 2 6 2" xfId="26413"/>
    <cellStyle name="Normal 16 2 3 2 7" xfId="16970"/>
    <cellStyle name="Normal 16 2 3 2 8" xfId="18845"/>
    <cellStyle name="Normal 16 2 3 3" xfId="1573"/>
    <cellStyle name="Normal 16 2 3 3 2" xfId="2572"/>
    <cellStyle name="Normal 16 2 3 3 2 2" xfId="4534"/>
    <cellStyle name="Normal 16 2 3 3 2 2 2" xfId="8317"/>
    <cellStyle name="Normal 16 2 3 3 2 2 2 2" xfId="16376"/>
    <cellStyle name="Normal 16 2 3 3 2 2 2 2 2" xfId="33223"/>
    <cellStyle name="Normal 16 2 3 3 2 2 2 3" xfId="25656"/>
    <cellStyle name="Normal 16 2 3 3 2 2 3" xfId="12593"/>
    <cellStyle name="Normal 16 2 3 3 2 2 3 2" xfId="29442"/>
    <cellStyle name="Normal 16 2 3 3 2 2 4" xfId="21875"/>
    <cellStyle name="Normal 16 2 3 3 2 3" xfId="6433"/>
    <cellStyle name="Normal 16 2 3 3 2 3 2" xfId="14492"/>
    <cellStyle name="Normal 16 2 3 3 2 3 2 2" xfId="31339"/>
    <cellStyle name="Normal 16 2 3 3 2 3 3" xfId="23772"/>
    <cellStyle name="Normal 16 2 3 3 2 4" xfId="10659"/>
    <cellStyle name="Normal 16 2 3 3 2 4 2" xfId="27558"/>
    <cellStyle name="Normal 16 2 3 3 2 5" xfId="16975"/>
    <cellStyle name="Normal 16 2 3 3 2 6" xfId="19990"/>
    <cellStyle name="Normal 16 2 3 3 3" xfId="3622"/>
    <cellStyle name="Normal 16 2 3 3 3 2" xfId="7405"/>
    <cellStyle name="Normal 16 2 3 3 3 2 2" xfId="15464"/>
    <cellStyle name="Normal 16 2 3 3 3 2 2 2" xfId="32311"/>
    <cellStyle name="Normal 16 2 3 3 3 2 3" xfId="24744"/>
    <cellStyle name="Normal 16 2 3 3 3 3" xfId="11681"/>
    <cellStyle name="Normal 16 2 3 3 3 3 2" xfId="28530"/>
    <cellStyle name="Normal 16 2 3 3 3 4" xfId="20963"/>
    <cellStyle name="Normal 16 2 3 3 4" xfId="5521"/>
    <cellStyle name="Normal 16 2 3 3 4 2" xfId="13580"/>
    <cellStyle name="Normal 16 2 3 3 4 2 2" xfId="30427"/>
    <cellStyle name="Normal 16 2 3 3 4 3" xfId="22860"/>
    <cellStyle name="Normal 16 2 3 3 5" xfId="9706"/>
    <cellStyle name="Normal 16 2 3 3 5 2" xfId="26646"/>
    <cellStyle name="Normal 16 2 3 3 6" xfId="16974"/>
    <cellStyle name="Normal 16 2 3 3 7" xfId="19078"/>
    <cellStyle name="Normal 16 2 3 4" xfId="2119"/>
    <cellStyle name="Normal 16 2 3 4 2" xfId="4083"/>
    <cellStyle name="Normal 16 2 3 4 2 2" xfId="7866"/>
    <cellStyle name="Normal 16 2 3 4 2 2 2" xfId="15925"/>
    <cellStyle name="Normal 16 2 3 4 2 2 2 2" xfId="32772"/>
    <cellStyle name="Normal 16 2 3 4 2 2 3" xfId="25205"/>
    <cellStyle name="Normal 16 2 3 4 2 3" xfId="12142"/>
    <cellStyle name="Normal 16 2 3 4 2 3 2" xfId="28991"/>
    <cellStyle name="Normal 16 2 3 4 2 4" xfId="21424"/>
    <cellStyle name="Normal 16 2 3 4 3" xfId="5982"/>
    <cellStyle name="Normal 16 2 3 4 3 2" xfId="14041"/>
    <cellStyle name="Normal 16 2 3 4 3 2 2" xfId="30888"/>
    <cellStyle name="Normal 16 2 3 4 3 3" xfId="23321"/>
    <cellStyle name="Normal 16 2 3 4 4" xfId="10207"/>
    <cellStyle name="Normal 16 2 3 4 4 2" xfId="27107"/>
    <cellStyle name="Normal 16 2 3 4 5" xfId="16976"/>
    <cellStyle name="Normal 16 2 3 4 6" xfId="19539"/>
    <cellStyle name="Normal 16 2 3 5" xfId="3171"/>
    <cellStyle name="Normal 16 2 3 5 2" xfId="6954"/>
    <cellStyle name="Normal 16 2 3 5 2 2" xfId="15013"/>
    <cellStyle name="Normal 16 2 3 5 2 2 2" xfId="31860"/>
    <cellStyle name="Normal 16 2 3 5 2 3" xfId="24293"/>
    <cellStyle name="Normal 16 2 3 5 3" xfId="11230"/>
    <cellStyle name="Normal 16 2 3 5 3 2" xfId="28079"/>
    <cellStyle name="Normal 16 2 3 5 4" xfId="20512"/>
    <cellStyle name="Normal 16 2 3 6" xfId="5070"/>
    <cellStyle name="Normal 16 2 3 6 2" xfId="13129"/>
    <cellStyle name="Normal 16 2 3 6 2 2" xfId="29976"/>
    <cellStyle name="Normal 16 2 3 6 3" xfId="22409"/>
    <cellStyle name="Normal 16 2 3 7" xfId="9214"/>
    <cellStyle name="Normal 16 2 3 7 2" xfId="26195"/>
    <cellStyle name="Normal 16 2 3 8" xfId="16969"/>
    <cellStyle name="Normal 16 2 3 9" xfId="18627"/>
    <cellStyle name="Normal 16 2 4" xfId="1203"/>
    <cellStyle name="Normal 16 2 4 2" xfId="1699"/>
    <cellStyle name="Normal 16 2 4 2 2" xfId="2698"/>
    <cellStyle name="Normal 16 2 4 2 2 2" xfId="4660"/>
    <cellStyle name="Normal 16 2 4 2 2 2 2" xfId="8443"/>
    <cellStyle name="Normal 16 2 4 2 2 2 2 2" xfId="16502"/>
    <cellStyle name="Normal 16 2 4 2 2 2 2 2 2" xfId="33349"/>
    <cellStyle name="Normal 16 2 4 2 2 2 2 3" xfId="25782"/>
    <cellStyle name="Normal 16 2 4 2 2 2 3" xfId="12719"/>
    <cellStyle name="Normal 16 2 4 2 2 2 3 2" xfId="29568"/>
    <cellStyle name="Normal 16 2 4 2 2 2 4" xfId="22001"/>
    <cellStyle name="Normal 16 2 4 2 2 3" xfId="6559"/>
    <cellStyle name="Normal 16 2 4 2 2 3 2" xfId="14618"/>
    <cellStyle name="Normal 16 2 4 2 2 3 2 2" xfId="31465"/>
    <cellStyle name="Normal 16 2 4 2 2 3 3" xfId="23898"/>
    <cellStyle name="Normal 16 2 4 2 2 4" xfId="10785"/>
    <cellStyle name="Normal 16 2 4 2 2 4 2" xfId="27684"/>
    <cellStyle name="Normal 16 2 4 2 2 5" xfId="16979"/>
    <cellStyle name="Normal 16 2 4 2 2 6" xfId="20116"/>
    <cellStyle name="Normal 16 2 4 2 3" xfId="3748"/>
    <cellStyle name="Normal 16 2 4 2 3 2" xfId="7531"/>
    <cellStyle name="Normal 16 2 4 2 3 2 2" xfId="15590"/>
    <cellStyle name="Normal 16 2 4 2 3 2 2 2" xfId="32437"/>
    <cellStyle name="Normal 16 2 4 2 3 2 3" xfId="24870"/>
    <cellStyle name="Normal 16 2 4 2 3 3" xfId="11807"/>
    <cellStyle name="Normal 16 2 4 2 3 3 2" xfId="28656"/>
    <cellStyle name="Normal 16 2 4 2 3 4" xfId="21089"/>
    <cellStyle name="Normal 16 2 4 2 4" xfId="5647"/>
    <cellStyle name="Normal 16 2 4 2 4 2" xfId="13706"/>
    <cellStyle name="Normal 16 2 4 2 4 2 2" xfId="30553"/>
    <cellStyle name="Normal 16 2 4 2 4 3" xfId="22986"/>
    <cellStyle name="Normal 16 2 4 2 5" xfId="9832"/>
    <cellStyle name="Normal 16 2 4 2 5 2" xfId="26772"/>
    <cellStyle name="Normal 16 2 4 2 6" xfId="16978"/>
    <cellStyle name="Normal 16 2 4 2 7" xfId="19204"/>
    <cellStyle name="Normal 16 2 4 3" xfId="2245"/>
    <cellStyle name="Normal 16 2 4 3 2" xfId="4209"/>
    <cellStyle name="Normal 16 2 4 3 2 2" xfId="7992"/>
    <cellStyle name="Normal 16 2 4 3 2 2 2" xfId="16051"/>
    <cellStyle name="Normal 16 2 4 3 2 2 2 2" xfId="32898"/>
    <cellStyle name="Normal 16 2 4 3 2 2 3" xfId="25331"/>
    <cellStyle name="Normal 16 2 4 3 2 3" xfId="12268"/>
    <cellStyle name="Normal 16 2 4 3 2 3 2" xfId="29117"/>
    <cellStyle name="Normal 16 2 4 3 2 4" xfId="21550"/>
    <cellStyle name="Normal 16 2 4 3 3" xfId="6108"/>
    <cellStyle name="Normal 16 2 4 3 3 2" xfId="14167"/>
    <cellStyle name="Normal 16 2 4 3 3 2 2" xfId="31014"/>
    <cellStyle name="Normal 16 2 4 3 3 3" xfId="23447"/>
    <cellStyle name="Normal 16 2 4 3 4" xfId="10333"/>
    <cellStyle name="Normal 16 2 4 3 4 2" xfId="27233"/>
    <cellStyle name="Normal 16 2 4 3 5" xfId="16980"/>
    <cellStyle name="Normal 16 2 4 3 6" xfId="19665"/>
    <cellStyle name="Normal 16 2 4 4" xfId="3297"/>
    <cellStyle name="Normal 16 2 4 4 2" xfId="7080"/>
    <cellStyle name="Normal 16 2 4 4 2 2" xfId="15139"/>
    <cellStyle name="Normal 16 2 4 4 2 2 2" xfId="31986"/>
    <cellStyle name="Normal 16 2 4 4 2 3" xfId="24419"/>
    <cellStyle name="Normal 16 2 4 4 3" xfId="11356"/>
    <cellStyle name="Normal 16 2 4 4 3 2" xfId="28205"/>
    <cellStyle name="Normal 16 2 4 4 4" xfId="20638"/>
    <cellStyle name="Normal 16 2 4 5" xfId="5196"/>
    <cellStyle name="Normal 16 2 4 5 2" xfId="13255"/>
    <cellStyle name="Normal 16 2 4 5 2 2" xfId="30102"/>
    <cellStyle name="Normal 16 2 4 5 3" xfId="22535"/>
    <cellStyle name="Normal 16 2 4 6" xfId="9357"/>
    <cellStyle name="Normal 16 2 4 6 2" xfId="26321"/>
    <cellStyle name="Normal 16 2 4 7" xfId="16977"/>
    <cellStyle name="Normal 16 2 4 8" xfId="18753"/>
    <cellStyle name="Normal 16 2 5" xfId="1481"/>
    <cellStyle name="Normal 16 2 5 2" xfId="2480"/>
    <cellStyle name="Normal 16 2 5 2 2" xfId="4442"/>
    <cellStyle name="Normal 16 2 5 2 2 2" xfId="8225"/>
    <cellStyle name="Normal 16 2 5 2 2 2 2" xfId="16284"/>
    <cellStyle name="Normal 16 2 5 2 2 2 2 2" xfId="33131"/>
    <cellStyle name="Normal 16 2 5 2 2 2 3" xfId="25564"/>
    <cellStyle name="Normal 16 2 5 2 2 3" xfId="12501"/>
    <cellStyle name="Normal 16 2 5 2 2 3 2" xfId="29350"/>
    <cellStyle name="Normal 16 2 5 2 2 4" xfId="21783"/>
    <cellStyle name="Normal 16 2 5 2 3" xfId="6341"/>
    <cellStyle name="Normal 16 2 5 2 3 2" xfId="14400"/>
    <cellStyle name="Normal 16 2 5 2 3 2 2" xfId="31247"/>
    <cellStyle name="Normal 16 2 5 2 3 3" xfId="23680"/>
    <cellStyle name="Normal 16 2 5 2 4" xfId="10567"/>
    <cellStyle name="Normal 16 2 5 2 4 2" xfId="27466"/>
    <cellStyle name="Normal 16 2 5 2 5" xfId="16982"/>
    <cellStyle name="Normal 16 2 5 2 6" xfId="19898"/>
    <cellStyle name="Normal 16 2 5 3" xfId="3530"/>
    <cellStyle name="Normal 16 2 5 3 2" xfId="7313"/>
    <cellStyle name="Normal 16 2 5 3 2 2" xfId="15372"/>
    <cellStyle name="Normal 16 2 5 3 2 2 2" xfId="32219"/>
    <cellStyle name="Normal 16 2 5 3 2 3" xfId="24652"/>
    <cellStyle name="Normal 16 2 5 3 3" xfId="11589"/>
    <cellStyle name="Normal 16 2 5 3 3 2" xfId="28438"/>
    <cellStyle name="Normal 16 2 5 3 4" xfId="20871"/>
    <cellStyle name="Normal 16 2 5 4" xfId="5429"/>
    <cellStyle name="Normal 16 2 5 4 2" xfId="13488"/>
    <cellStyle name="Normal 16 2 5 4 2 2" xfId="30335"/>
    <cellStyle name="Normal 16 2 5 4 3" xfId="22768"/>
    <cellStyle name="Normal 16 2 5 5" xfId="9614"/>
    <cellStyle name="Normal 16 2 5 5 2" xfId="26554"/>
    <cellStyle name="Normal 16 2 5 6" xfId="16981"/>
    <cellStyle name="Normal 16 2 5 7" xfId="18986"/>
    <cellStyle name="Normal 16 2 6" xfId="2006"/>
    <cellStyle name="Normal 16 2 6 2" xfId="3991"/>
    <cellStyle name="Normal 16 2 6 2 2" xfId="7774"/>
    <cellStyle name="Normal 16 2 6 2 2 2" xfId="15833"/>
    <cellStyle name="Normal 16 2 6 2 2 2 2" xfId="32680"/>
    <cellStyle name="Normal 16 2 6 2 2 3" xfId="25113"/>
    <cellStyle name="Normal 16 2 6 2 3" xfId="12050"/>
    <cellStyle name="Normal 16 2 6 2 3 2" xfId="28899"/>
    <cellStyle name="Normal 16 2 6 2 4" xfId="21332"/>
    <cellStyle name="Normal 16 2 6 3" xfId="5890"/>
    <cellStyle name="Normal 16 2 6 3 2" xfId="13949"/>
    <cellStyle name="Normal 16 2 6 3 2 2" xfId="30796"/>
    <cellStyle name="Normal 16 2 6 3 3" xfId="23229"/>
    <cellStyle name="Normal 16 2 6 4" xfId="10105"/>
    <cellStyle name="Normal 16 2 6 4 2" xfId="27015"/>
    <cellStyle name="Normal 16 2 6 5" xfId="16983"/>
    <cellStyle name="Normal 16 2 6 6" xfId="19447"/>
    <cellStyle name="Normal 16 2 7" xfId="3049"/>
    <cellStyle name="Normal 16 2 7 2" xfId="6862"/>
    <cellStyle name="Normal 16 2 7 2 2" xfId="14921"/>
    <cellStyle name="Normal 16 2 7 2 2 2" xfId="31768"/>
    <cellStyle name="Normal 16 2 7 2 3" xfId="24201"/>
    <cellStyle name="Normal 16 2 7 3" xfId="11112"/>
    <cellStyle name="Normal 16 2 7 3 2" xfId="27987"/>
    <cellStyle name="Normal 16 2 7 4" xfId="20420"/>
    <cellStyle name="Normal 16 2 8" xfId="4978"/>
    <cellStyle name="Normal 16 2 8 2" xfId="13037"/>
    <cellStyle name="Normal 16 2 8 2 2" xfId="29884"/>
    <cellStyle name="Normal 16 2 8 3" xfId="22317"/>
    <cellStyle name="Normal 16 2 9" xfId="8961"/>
    <cellStyle name="Normal 16 2 9 2" xfId="26103"/>
    <cellStyle name="Normal 16 3" xfId="718"/>
    <cellStyle name="Normal 16 3 10" xfId="18557"/>
    <cellStyle name="Normal 16 3 11" xfId="34052"/>
    <cellStyle name="Normal 16 3 2" xfId="1057"/>
    <cellStyle name="Normal 16 3 2 2" xfId="1318"/>
    <cellStyle name="Normal 16 3 2 2 2" xfId="1814"/>
    <cellStyle name="Normal 16 3 2 2 2 2" xfId="2813"/>
    <cellStyle name="Normal 16 3 2 2 2 2 2" xfId="4775"/>
    <cellStyle name="Normal 16 3 2 2 2 2 2 2" xfId="8558"/>
    <cellStyle name="Normal 16 3 2 2 2 2 2 2 2" xfId="16617"/>
    <cellStyle name="Normal 16 3 2 2 2 2 2 2 2 2" xfId="33464"/>
    <cellStyle name="Normal 16 3 2 2 2 2 2 2 3" xfId="25897"/>
    <cellStyle name="Normal 16 3 2 2 2 2 2 3" xfId="12834"/>
    <cellStyle name="Normal 16 3 2 2 2 2 2 3 2" xfId="29683"/>
    <cellStyle name="Normal 16 3 2 2 2 2 2 4" xfId="22116"/>
    <cellStyle name="Normal 16 3 2 2 2 2 3" xfId="6674"/>
    <cellStyle name="Normal 16 3 2 2 2 2 3 2" xfId="14733"/>
    <cellStyle name="Normal 16 3 2 2 2 2 3 2 2" xfId="31580"/>
    <cellStyle name="Normal 16 3 2 2 2 2 3 3" xfId="24013"/>
    <cellStyle name="Normal 16 3 2 2 2 2 4" xfId="10900"/>
    <cellStyle name="Normal 16 3 2 2 2 2 4 2" xfId="27799"/>
    <cellStyle name="Normal 16 3 2 2 2 2 5" xfId="16988"/>
    <cellStyle name="Normal 16 3 2 2 2 2 6" xfId="20231"/>
    <cellStyle name="Normal 16 3 2 2 2 3" xfId="3863"/>
    <cellStyle name="Normal 16 3 2 2 2 3 2" xfId="7646"/>
    <cellStyle name="Normal 16 3 2 2 2 3 2 2" xfId="15705"/>
    <cellStyle name="Normal 16 3 2 2 2 3 2 2 2" xfId="32552"/>
    <cellStyle name="Normal 16 3 2 2 2 3 2 3" xfId="24985"/>
    <cellStyle name="Normal 16 3 2 2 2 3 3" xfId="11922"/>
    <cellStyle name="Normal 16 3 2 2 2 3 3 2" xfId="28771"/>
    <cellStyle name="Normal 16 3 2 2 2 3 4" xfId="21204"/>
    <cellStyle name="Normal 16 3 2 2 2 4" xfId="5762"/>
    <cellStyle name="Normal 16 3 2 2 2 4 2" xfId="13821"/>
    <cellStyle name="Normal 16 3 2 2 2 4 2 2" xfId="30668"/>
    <cellStyle name="Normal 16 3 2 2 2 4 3" xfId="23101"/>
    <cellStyle name="Normal 16 3 2 2 2 5" xfId="9947"/>
    <cellStyle name="Normal 16 3 2 2 2 5 2" xfId="26887"/>
    <cellStyle name="Normal 16 3 2 2 2 6" xfId="16987"/>
    <cellStyle name="Normal 16 3 2 2 2 7" xfId="19319"/>
    <cellStyle name="Normal 16 3 2 2 3" xfId="2360"/>
    <cellStyle name="Normal 16 3 2 2 3 2" xfId="4324"/>
    <cellStyle name="Normal 16 3 2 2 3 2 2" xfId="8107"/>
    <cellStyle name="Normal 16 3 2 2 3 2 2 2" xfId="16166"/>
    <cellStyle name="Normal 16 3 2 2 3 2 2 2 2" xfId="33013"/>
    <cellStyle name="Normal 16 3 2 2 3 2 2 3" xfId="25446"/>
    <cellStyle name="Normal 16 3 2 2 3 2 3" xfId="12383"/>
    <cellStyle name="Normal 16 3 2 2 3 2 3 2" xfId="29232"/>
    <cellStyle name="Normal 16 3 2 2 3 2 4" xfId="21665"/>
    <cellStyle name="Normal 16 3 2 2 3 3" xfId="6223"/>
    <cellStyle name="Normal 16 3 2 2 3 3 2" xfId="14282"/>
    <cellStyle name="Normal 16 3 2 2 3 3 2 2" xfId="31129"/>
    <cellStyle name="Normal 16 3 2 2 3 3 3" xfId="23562"/>
    <cellStyle name="Normal 16 3 2 2 3 4" xfId="10448"/>
    <cellStyle name="Normal 16 3 2 2 3 4 2" xfId="27348"/>
    <cellStyle name="Normal 16 3 2 2 3 5" xfId="16989"/>
    <cellStyle name="Normal 16 3 2 2 3 6" xfId="19780"/>
    <cellStyle name="Normal 16 3 2 2 4" xfId="3412"/>
    <cellStyle name="Normal 16 3 2 2 4 2" xfId="7195"/>
    <cellStyle name="Normal 16 3 2 2 4 2 2" xfId="15254"/>
    <cellStyle name="Normal 16 3 2 2 4 2 2 2" xfId="32101"/>
    <cellStyle name="Normal 16 3 2 2 4 2 3" xfId="24534"/>
    <cellStyle name="Normal 16 3 2 2 4 3" xfId="11471"/>
    <cellStyle name="Normal 16 3 2 2 4 3 2" xfId="28320"/>
    <cellStyle name="Normal 16 3 2 2 4 4" xfId="20753"/>
    <cellStyle name="Normal 16 3 2 2 5" xfId="5311"/>
    <cellStyle name="Normal 16 3 2 2 5 2" xfId="13370"/>
    <cellStyle name="Normal 16 3 2 2 5 2 2" xfId="30217"/>
    <cellStyle name="Normal 16 3 2 2 5 3" xfId="22650"/>
    <cellStyle name="Normal 16 3 2 2 6" xfId="9472"/>
    <cellStyle name="Normal 16 3 2 2 6 2" xfId="26436"/>
    <cellStyle name="Normal 16 3 2 2 7" xfId="16986"/>
    <cellStyle name="Normal 16 3 2 2 8" xfId="18868"/>
    <cellStyle name="Normal 16 3 2 3" xfId="1596"/>
    <cellStyle name="Normal 16 3 2 3 2" xfId="2595"/>
    <cellStyle name="Normal 16 3 2 3 2 2" xfId="4557"/>
    <cellStyle name="Normal 16 3 2 3 2 2 2" xfId="8340"/>
    <cellStyle name="Normal 16 3 2 3 2 2 2 2" xfId="16399"/>
    <cellStyle name="Normal 16 3 2 3 2 2 2 2 2" xfId="33246"/>
    <cellStyle name="Normal 16 3 2 3 2 2 2 3" xfId="25679"/>
    <cellStyle name="Normal 16 3 2 3 2 2 3" xfId="12616"/>
    <cellStyle name="Normal 16 3 2 3 2 2 3 2" xfId="29465"/>
    <cellStyle name="Normal 16 3 2 3 2 2 4" xfId="21898"/>
    <cellStyle name="Normal 16 3 2 3 2 3" xfId="6456"/>
    <cellStyle name="Normal 16 3 2 3 2 3 2" xfId="14515"/>
    <cellStyle name="Normal 16 3 2 3 2 3 2 2" xfId="31362"/>
    <cellStyle name="Normal 16 3 2 3 2 3 3" xfId="23795"/>
    <cellStyle name="Normal 16 3 2 3 2 4" xfId="10682"/>
    <cellStyle name="Normal 16 3 2 3 2 4 2" xfId="27581"/>
    <cellStyle name="Normal 16 3 2 3 2 5" xfId="16991"/>
    <cellStyle name="Normal 16 3 2 3 2 6" xfId="20013"/>
    <cellStyle name="Normal 16 3 2 3 3" xfId="3645"/>
    <cellStyle name="Normal 16 3 2 3 3 2" xfId="7428"/>
    <cellStyle name="Normal 16 3 2 3 3 2 2" xfId="15487"/>
    <cellStyle name="Normal 16 3 2 3 3 2 2 2" xfId="32334"/>
    <cellStyle name="Normal 16 3 2 3 3 2 3" xfId="24767"/>
    <cellStyle name="Normal 16 3 2 3 3 3" xfId="11704"/>
    <cellStyle name="Normal 16 3 2 3 3 3 2" xfId="28553"/>
    <cellStyle name="Normal 16 3 2 3 3 4" xfId="20986"/>
    <cellStyle name="Normal 16 3 2 3 4" xfId="5544"/>
    <cellStyle name="Normal 16 3 2 3 4 2" xfId="13603"/>
    <cellStyle name="Normal 16 3 2 3 4 2 2" xfId="30450"/>
    <cellStyle name="Normal 16 3 2 3 4 3" xfId="22883"/>
    <cellStyle name="Normal 16 3 2 3 5" xfId="9729"/>
    <cellStyle name="Normal 16 3 2 3 5 2" xfId="26669"/>
    <cellStyle name="Normal 16 3 2 3 6" xfId="16990"/>
    <cellStyle name="Normal 16 3 2 3 7" xfId="19101"/>
    <cellStyle name="Normal 16 3 2 4" xfId="2142"/>
    <cellStyle name="Normal 16 3 2 4 2" xfId="4106"/>
    <cellStyle name="Normal 16 3 2 4 2 2" xfId="7889"/>
    <cellStyle name="Normal 16 3 2 4 2 2 2" xfId="15948"/>
    <cellStyle name="Normal 16 3 2 4 2 2 2 2" xfId="32795"/>
    <cellStyle name="Normal 16 3 2 4 2 2 3" xfId="25228"/>
    <cellStyle name="Normal 16 3 2 4 2 3" xfId="12165"/>
    <cellStyle name="Normal 16 3 2 4 2 3 2" xfId="29014"/>
    <cellStyle name="Normal 16 3 2 4 2 4" xfId="21447"/>
    <cellStyle name="Normal 16 3 2 4 3" xfId="6005"/>
    <cellStyle name="Normal 16 3 2 4 3 2" xfId="14064"/>
    <cellStyle name="Normal 16 3 2 4 3 2 2" xfId="30911"/>
    <cellStyle name="Normal 16 3 2 4 3 3" xfId="23344"/>
    <cellStyle name="Normal 16 3 2 4 4" xfId="10230"/>
    <cellStyle name="Normal 16 3 2 4 4 2" xfId="27130"/>
    <cellStyle name="Normal 16 3 2 4 5" xfId="16992"/>
    <cellStyle name="Normal 16 3 2 4 6" xfId="19562"/>
    <cellStyle name="Normal 16 3 2 5" xfId="3194"/>
    <cellStyle name="Normal 16 3 2 5 2" xfId="6977"/>
    <cellStyle name="Normal 16 3 2 5 2 2" xfId="15036"/>
    <cellStyle name="Normal 16 3 2 5 2 2 2" xfId="31883"/>
    <cellStyle name="Normal 16 3 2 5 2 3" xfId="24316"/>
    <cellStyle name="Normal 16 3 2 5 3" xfId="11253"/>
    <cellStyle name="Normal 16 3 2 5 3 2" xfId="28102"/>
    <cellStyle name="Normal 16 3 2 5 4" xfId="20535"/>
    <cellStyle name="Normal 16 3 2 6" xfId="5093"/>
    <cellStyle name="Normal 16 3 2 6 2" xfId="13152"/>
    <cellStyle name="Normal 16 3 2 6 2 2" xfId="29999"/>
    <cellStyle name="Normal 16 3 2 6 3" xfId="22432"/>
    <cellStyle name="Normal 16 3 2 7" xfId="9237"/>
    <cellStyle name="Normal 16 3 2 7 2" xfId="26218"/>
    <cellStyle name="Normal 16 3 2 8" xfId="16985"/>
    <cellStyle name="Normal 16 3 2 9" xfId="18650"/>
    <cellStyle name="Normal 16 3 3" xfId="1226"/>
    <cellStyle name="Normal 16 3 3 2" xfId="1722"/>
    <cellStyle name="Normal 16 3 3 2 2" xfId="2721"/>
    <cellStyle name="Normal 16 3 3 2 2 2" xfId="4683"/>
    <cellStyle name="Normal 16 3 3 2 2 2 2" xfId="8466"/>
    <cellStyle name="Normal 16 3 3 2 2 2 2 2" xfId="16525"/>
    <cellStyle name="Normal 16 3 3 2 2 2 2 2 2" xfId="33372"/>
    <cellStyle name="Normal 16 3 3 2 2 2 2 3" xfId="25805"/>
    <cellStyle name="Normal 16 3 3 2 2 2 3" xfId="12742"/>
    <cellStyle name="Normal 16 3 3 2 2 2 3 2" xfId="29591"/>
    <cellStyle name="Normal 16 3 3 2 2 2 4" xfId="22024"/>
    <cellStyle name="Normal 16 3 3 2 2 3" xfId="6582"/>
    <cellStyle name="Normal 16 3 3 2 2 3 2" xfId="14641"/>
    <cellStyle name="Normal 16 3 3 2 2 3 2 2" xfId="31488"/>
    <cellStyle name="Normal 16 3 3 2 2 3 3" xfId="23921"/>
    <cellStyle name="Normal 16 3 3 2 2 4" xfId="10808"/>
    <cellStyle name="Normal 16 3 3 2 2 4 2" xfId="27707"/>
    <cellStyle name="Normal 16 3 3 2 2 5" xfId="16995"/>
    <cellStyle name="Normal 16 3 3 2 2 6" xfId="20139"/>
    <cellStyle name="Normal 16 3 3 2 3" xfId="3771"/>
    <cellStyle name="Normal 16 3 3 2 3 2" xfId="7554"/>
    <cellStyle name="Normal 16 3 3 2 3 2 2" xfId="15613"/>
    <cellStyle name="Normal 16 3 3 2 3 2 2 2" xfId="32460"/>
    <cellStyle name="Normal 16 3 3 2 3 2 3" xfId="24893"/>
    <cellStyle name="Normal 16 3 3 2 3 3" xfId="11830"/>
    <cellStyle name="Normal 16 3 3 2 3 3 2" xfId="28679"/>
    <cellStyle name="Normal 16 3 3 2 3 4" xfId="21112"/>
    <cellStyle name="Normal 16 3 3 2 4" xfId="5670"/>
    <cellStyle name="Normal 16 3 3 2 4 2" xfId="13729"/>
    <cellStyle name="Normal 16 3 3 2 4 2 2" xfId="30576"/>
    <cellStyle name="Normal 16 3 3 2 4 3" xfId="23009"/>
    <cellStyle name="Normal 16 3 3 2 5" xfId="9855"/>
    <cellStyle name="Normal 16 3 3 2 5 2" xfId="26795"/>
    <cellStyle name="Normal 16 3 3 2 6" xfId="16994"/>
    <cellStyle name="Normal 16 3 3 2 7" xfId="19227"/>
    <cellStyle name="Normal 16 3 3 3" xfId="2268"/>
    <cellStyle name="Normal 16 3 3 3 2" xfId="4232"/>
    <cellStyle name="Normal 16 3 3 3 2 2" xfId="8015"/>
    <cellStyle name="Normal 16 3 3 3 2 2 2" xfId="16074"/>
    <cellStyle name="Normal 16 3 3 3 2 2 2 2" xfId="32921"/>
    <cellStyle name="Normal 16 3 3 3 2 2 3" xfId="25354"/>
    <cellStyle name="Normal 16 3 3 3 2 3" xfId="12291"/>
    <cellStyle name="Normal 16 3 3 3 2 3 2" xfId="29140"/>
    <cellStyle name="Normal 16 3 3 3 2 4" xfId="21573"/>
    <cellStyle name="Normal 16 3 3 3 3" xfId="6131"/>
    <cellStyle name="Normal 16 3 3 3 3 2" xfId="14190"/>
    <cellStyle name="Normal 16 3 3 3 3 2 2" xfId="31037"/>
    <cellStyle name="Normal 16 3 3 3 3 3" xfId="23470"/>
    <cellStyle name="Normal 16 3 3 3 4" xfId="10356"/>
    <cellStyle name="Normal 16 3 3 3 4 2" xfId="27256"/>
    <cellStyle name="Normal 16 3 3 3 5" xfId="16996"/>
    <cellStyle name="Normal 16 3 3 3 6" xfId="19688"/>
    <cellStyle name="Normal 16 3 3 4" xfId="3320"/>
    <cellStyle name="Normal 16 3 3 4 2" xfId="7103"/>
    <cellStyle name="Normal 16 3 3 4 2 2" xfId="15162"/>
    <cellStyle name="Normal 16 3 3 4 2 2 2" xfId="32009"/>
    <cellStyle name="Normal 16 3 3 4 2 3" xfId="24442"/>
    <cellStyle name="Normal 16 3 3 4 3" xfId="11379"/>
    <cellStyle name="Normal 16 3 3 4 3 2" xfId="28228"/>
    <cellStyle name="Normal 16 3 3 4 4" xfId="20661"/>
    <cellStyle name="Normal 16 3 3 5" xfId="5219"/>
    <cellStyle name="Normal 16 3 3 5 2" xfId="13278"/>
    <cellStyle name="Normal 16 3 3 5 2 2" xfId="30125"/>
    <cellStyle name="Normal 16 3 3 5 3" xfId="22558"/>
    <cellStyle name="Normal 16 3 3 6" xfId="9380"/>
    <cellStyle name="Normal 16 3 3 6 2" xfId="26344"/>
    <cellStyle name="Normal 16 3 3 7" xfId="16993"/>
    <cellStyle name="Normal 16 3 3 8" xfId="18776"/>
    <cellStyle name="Normal 16 3 4" xfId="1504"/>
    <cellStyle name="Normal 16 3 4 2" xfId="2503"/>
    <cellStyle name="Normal 16 3 4 2 2" xfId="4465"/>
    <cellStyle name="Normal 16 3 4 2 2 2" xfId="8248"/>
    <cellStyle name="Normal 16 3 4 2 2 2 2" xfId="16307"/>
    <cellStyle name="Normal 16 3 4 2 2 2 2 2" xfId="33154"/>
    <cellStyle name="Normal 16 3 4 2 2 2 3" xfId="25587"/>
    <cellStyle name="Normal 16 3 4 2 2 3" xfId="12524"/>
    <cellStyle name="Normal 16 3 4 2 2 3 2" xfId="29373"/>
    <cellStyle name="Normal 16 3 4 2 2 4" xfId="21806"/>
    <cellStyle name="Normal 16 3 4 2 3" xfId="6364"/>
    <cellStyle name="Normal 16 3 4 2 3 2" xfId="14423"/>
    <cellStyle name="Normal 16 3 4 2 3 2 2" xfId="31270"/>
    <cellStyle name="Normal 16 3 4 2 3 3" xfId="23703"/>
    <cellStyle name="Normal 16 3 4 2 4" xfId="10590"/>
    <cellStyle name="Normal 16 3 4 2 4 2" xfId="27489"/>
    <cellStyle name="Normal 16 3 4 2 5" xfId="16998"/>
    <cellStyle name="Normal 16 3 4 2 6" xfId="19921"/>
    <cellStyle name="Normal 16 3 4 3" xfId="3553"/>
    <cellStyle name="Normal 16 3 4 3 2" xfId="7336"/>
    <cellStyle name="Normal 16 3 4 3 2 2" xfId="15395"/>
    <cellStyle name="Normal 16 3 4 3 2 2 2" xfId="32242"/>
    <cellStyle name="Normal 16 3 4 3 2 3" xfId="24675"/>
    <cellStyle name="Normal 16 3 4 3 3" xfId="11612"/>
    <cellStyle name="Normal 16 3 4 3 3 2" xfId="28461"/>
    <cellStyle name="Normal 16 3 4 3 4" xfId="20894"/>
    <cellStyle name="Normal 16 3 4 4" xfId="5452"/>
    <cellStyle name="Normal 16 3 4 4 2" xfId="13511"/>
    <cellStyle name="Normal 16 3 4 4 2 2" xfId="30358"/>
    <cellStyle name="Normal 16 3 4 4 3" xfId="22791"/>
    <cellStyle name="Normal 16 3 4 5" xfId="9637"/>
    <cellStyle name="Normal 16 3 4 5 2" xfId="26577"/>
    <cellStyle name="Normal 16 3 4 6" xfId="16997"/>
    <cellStyle name="Normal 16 3 4 7" xfId="19009"/>
    <cellStyle name="Normal 16 3 5" xfId="2033"/>
    <cellStyle name="Normal 16 3 5 2" xfId="4014"/>
    <cellStyle name="Normal 16 3 5 2 2" xfId="7797"/>
    <cellStyle name="Normal 16 3 5 2 2 2" xfId="15856"/>
    <cellStyle name="Normal 16 3 5 2 2 2 2" xfId="32703"/>
    <cellStyle name="Normal 16 3 5 2 2 3" xfId="25136"/>
    <cellStyle name="Normal 16 3 5 2 3" xfId="12073"/>
    <cellStyle name="Normal 16 3 5 2 3 2" xfId="28922"/>
    <cellStyle name="Normal 16 3 5 2 4" xfId="21355"/>
    <cellStyle name="Normal 16 3 5 3" xfId="5913"/>
    <cellStyle name="Normal 16 3 5 3 2" xfId="13972"/>
    <cellStyle name="Normal 16 3 5 3 2 2" xfId="30819"/>
    <cellStyle name="Normal 16 3 5 3 3" xfId="23252"/>
    <cellStyle name="Normal 16 3 5 4" xfId="10131"/>
    <cellStyle name="Normal 16 3 5 4 2" xfId="27038"/>
    <cellStyle name="Normal 16 3 5 5" xfId="16999"/>
    <cellStyle name="Normal 16 3 5 6" xfId="19470"/>
    <cellStyle name="Normal 16 3 6" xfId="3072"/>
    <cellStyle name="Normal 16 3 6 2" xfId="6885"/>
    <cellStyle name="Normal 16 3 6 2 2" xfId="14944"/>
    <cellStyle name="Normal 16 3 6 2 2 2" xfId="31791"/>
    <cellStyle name="Normal 16 3 6 2 3" xfId="24224"/>
    <cellStyle name="Normal 16 3 6 3" xfId="11135"/>
    <cellStyle name="Normal 16 3 6 3 2" xfId="28010"/>
    <cellStyle name="Normal 16 3 6 4" xfId="20443"/>
    <cellStyle name="Normal 16 3 7" xfId="5001"/>
    <cellStyle name="Normal 16 3 7 2" xfId="13060"/>
    <cellStyle name="Normal 16 3 7 2 2" xfId="29907"/>
    <cellStyle name="Normal 16 3 7 3" xfId="22340"/>
    <cellStyle name="Normal 16 3 8" xfId="9018"/>
    <cellStyle name="Normal 16 3 8 2" xfId="26126"/>
    <cellStyle name="Normal 16 3 9" xfId="16984"/>
    <cellStyle name="Normal 16 4" xfId="937"/>
    <cellStyle name="Normal 16 4 2" xfId="3117"/>
    <cellStyle name="Normal 16 4 3" xfId="17000"/>
    <cellStyle name="Normal 16 4 4" xfId="34053"/>
    <cellStyle name="Normal 16 5" xfId="1021"/>
    <cellStyle name="Normal 16 5 2" xfId="1282"/>
    <cellStyle name="Normal 16 5 2 2" xfId="1778"/>
    <cellStyle name="Normal 16 5 2 2 2" xfId="2777"/>
    <cellStyle name="Normal 16 5 2 2 2 2" xfId="4739"/>
    <cellStyle name="Normal 16 5 2 2 2 2 2" xfId="8522"/>
    <cellStyle name="Normal 16 5 2 2 2 2 2 2" xfId="16581"/>
    <cellStyle name="Normal 16 5 2 2 2 2 2 2 2" xfId="33428"/>
    <cellStyle name="Normal 16 5 2 2 2 2 2 3" xfId="25861"/>
    <cellStyle name="Normal 16 5 2 2 2 2 3" xfId="12798"/>
    <cellStyle name="Normal 16 5 2 2 2 2 3 2" xfId="29647"/>
    <cellStyle name="Normal 16 5 2 2 2 2 4" xfId="22080"/>
    <cellStyle name="Normal 16 5 2 2 2 3" xfId="6638"/>
    <cellStyle name="Normal 16 5 2 2 2 3 2" xfId="14697"/>
    <cellStyle name="Normal 16 5 2 2 2 3 2 2" xfId="31544"/>
    <cellStyle name="Normal 16 5 2 2 2 3 3" xfId="23977"/>
    <cellStyle name="Normal 16 5 2 2 2 4" xfId="10864"/>
    <cellStyle name="Normal 16 5 2 2 2 4 2" xfId="27763"/>
    <cellStyle name="Normal 16 5 2 2 2 5" xfId="17004"/>
    <cellStyle name="Normal 16 5 2 2 2 6" xfId="20195"/>
    <cellStyle name="Normal 16 5 2 2 3" xfId="3827"/>
    <cellStyle name="Normal 16 5 2 2 3 2" xfId="7610"/>
    <cellStyle name="Normal 16 5 2 2 3 2 2" xfId="15669"/>
    <cellStyle name="Normal 16 5 2 2 3 2 2 2" xfId="32516"/>
    <cellStyle name="Normal 16 5 2 2 3 2 3" xfId="24949"/>
    <cellStyle name="Normal 16 5 2 2 3 3" xfId="11886"/>
    <cellStyle name="Normal 16 5 2 2 3 3 2" xfId="28735"/>
    <cellStyle name="Normal 16 5 2 2 3 4" xfId="21168"/>
    <cellStyle name="Normal 16 5 2 2 4" xfId="5726"/>
    <cellStyle name="Normal 16 5 2 2 4 2" xfId="13785"/>
    <cellStyle name="Normal 16 5 2 2 4 2 2" xfId="30632"/>
    <cellStyle name="Normal 16 5 2 2 4 3" xfId="23065"/>
    <cellStyle name="Normal 16 5 2 2 5" xfId="9911"/>
    <cellStyle name="Normal 16 5 2 2 5 2" xfId="26851"/>
    <cellStyle name="Normal 16 5 2 2 6" xfId="17003"/>
    <cellStyle name="Normal 16 5 2 2 7" xfId="19283"/>
    <cellStyle name="Normal 16 5 2 3" xfId="2324"/>
    <cellStyle name="Normal 16 5 2 3 2" xfId="4288"/>
    <cellStyle name="Normal 16 5 2 3 2 2" xfId="8071"/>
    <cellStyle name="Normal 16 5 2 3 2 2 2" xfId="16130"/>
    <cellStyle name="Normal 16 5 2 3 2 2 2 2" xfId="32977"/>
    <cellStyle name="Normal 16 5 2 3 2 2 3" xfId="25410"/>
    <cellStyle name="Normal 16 5 2 3 2 3" xfId="12347"/>
    <cellStyle name="Normal 16 5 2 3 2 3 2" xfId="29196"/>
    <cellStyle name="Normal 16 5 2 3 2 4" xfId="21629"/>
    <cellStyle name="Normal 16 5 2 3 3" xfId="6187"/>
    <cellStyle name="Normal 16 5 2 3 3 2" xfId="14246"/>
    <cellStyle name="Normal 16 5 2 3 3 2 2" xfId="31093"/>
    <cellStyle name="Normal 16 5 2 3 3 3" xfId="23526"/>
    <cellStyle name="Normal 16 5 2 3 4" xfId="10412"/>
    <cellStyle name="Normal 16 5 2 3 4 2" xfId="27312"/>
    <cellStyle name="Normal 16 5 2 3 5" xfId="17005"/>
    <cellStyle name="Normal 16 5 2 3 6" xfId="19744"/>
    <cellStyle name="Normal 16 5 2 4" xfId="3376"/>
    <cellStyle name="Normal 16 5 2 4 2" xfId="7159"/>
    <cellStyle name="Normal 16 5 2 4 2 2" xfId="15218"/>
    <cellStyle name="Normal 16 5 2 4 2 2 2" xfId="32065"/>
    <cellStyle name="Normal 16 5 2 4 2 3" xfId="24498"/>
    <cellStyle name="Normal 16 5 2 4 3" xfId="11435"/>
    <cellStyle name="Normal 16 5 2 4 3 2" xfId="28284"/>
    <cellStyle name="Normal 16 5 2 4 4" xfId="20717"/>
    <cellStyle name="Normal 16 5 2 5" xfId="5275"/>
    <cellStyle name="Normal 16 5 2 5 2" xfId="13334"/>
    <cellStyle name="Normal 16 5 2 5 2 2" xfId="30181"/>
    <cellStyle name="Normal 16 5 2 5 3" xfId="22614"/>
    <cellStyle name="Normal 16 5 2 6" xfId="9436"/>
    <cellStyle name="Normal 16 5 2 6 2" xfId="26400"/>
    <cellStyle name="Normal 16 5 2 7" xfId="17002"/>
    <cellStyle name="Normal 16 5 2 8" xfId="18832"/>
    <cellStyle name="Normal 16 5 3" xfId="1560"/>
    <cellStyle name="Normal 16 5 3 2" xfId="2559"/>
    <cellStyle name="Normal 16 5 3 2 2" xfId="4521"/>
    <cellStyle name="Normal 16 5 3 2 2 2" xfId="8304"/>
    <cellStyle name="Normal 16 5 3 2 2 2 2" xfId="16363"/>
    <cellStyle name="Normal 16 5 3 2 2 2 2 2" xfId="33210"/>
    <cellStyle name="Normal 16 5 3 2 2 2 3" xfId="25643"/>
    <cellStyle name="Normal 16 5 3 2 2 3" xfId="12580"/>
    <cellStyle name="Normal 16 5 3 2 2 3 2" xfId="29429"/>
    <cellStyle name="Normal 16 5 3 2 2 4" xfId="21862"/>
    <cellStyle name="Normal 16 5 3 2 3" xfId="6420"/>
    <cellStyle name="Normal 16 5 3 2 3 2" xfId="14479"/>
    <cellStyle name="Normal 16 5 3 2 3 2 2" xfId="31326"/>
    <cellStyle name="Normal 16 5 3 2 3 3" xfId="23759"/>
    <cellStyle name="Normal 16 5 3 2 4" xfId="10646"/>
    <cellStyle name="Normal 16 5 3 2 4 2" xfId="27545"/>
    <cellStyle name="Normal 16 5 3 2 5" xfId="17007"/>
    <cellStyle name="Normal 16 5 3 2 6" xfId="19977"/>
    <cellStyle name="Normal 16 5 3 3" xfId="3609"/>
    <cellStyle name="Normal 16 5 3 3 2" xfId="7392"/>
    <cellStyle name="Normal 16 5 3 3 2 2" xfId="15451"/>
    <cellStyle name="Normal 16 5 3 3 2 2 2" xfId="32298"/>
    <cellStyle name="Normal 16 5 3 3 2 3" xfId="24731"/>
    <cellStyle name="Normal 16 5 3 3 3" xfId="11668"/>
    <cellStyle name="Normal 16 5 3 3 3 2" xfId="28517"/>
    <cellStyle name="Normal 16 5 3 3 4" xfId="20950"/>
    <cellStyle name="Normal 16 5 3 4" xfId="5508"/>
    <cellStyle name="Normal 16 5 3 4 2" xfId="13567"/>
    <cellStyle name="Normal 16 5 3 4 2 2" xfId="30414"/>
    <cellStyle name="Normal 16 5 3 4 3" xfId="22847"/>
    <cellStyle name="Normal 16 5 3 5" xfId="9693"/>
    <cellStyle name="Normal 16 5 3 5 2" xfId="26633"/>
    <cellStyle name="Normal 16 5 3 6" xfId="17006"/>
    <cellStyle name="Normal 16 5 3 7" xfId="19065"/>
    <cellStyle name="Normal 16 5 4" xfId="2106"/>
    <cellStyle name="Normal 16 5 4 2" xfId="4070"/>
    <cellStyle name="Normal 16 5 4 2 2" xfId="7853"/>
    <cellStyle name="Normal 16 5 4 2 2 2" xfId="15912"/>
    <cellStyle name="Normal 16 5 4 2 2 2 2" xfId="32759"/>
    <cellStyle name="Normal 16 5 4 2 2 3" xfId="25192"/>
    <cellStyle name="Normal 16 5 4 2 3" xfId="12129"/>
    <cellStyle name="Normal 16 5 4 2 3 2" xfId="28978"/>
    <cellStyle name="Normal 16 5 4 2 4" xfId="21411"/>
    <cellStyle name="Normal 16 5 4 3" xfId="5969"/>
    <cellStyle name="Normal 16 5 4 3 2" xfId="14028"/>
    <cellStyle name="Normal 16 5 4 3 2 2" xfId="30875"/>
    <cellStyle name="Normal 16 5 4 3 3" xfId="23308"/>
    <cellStyle name="Normal 16 5 4 4" xfId="10194"/>
    <cellStyle name="Normal 16 5 4 4 2" xfId="27094"/>
    <cellStyle name="Normal 16 5 4 5" xfId="17008"/>
    <cellStyle name="Normal 16 5 4 6" xfId="19526"/>
    <cellStyle name="Normal 16 5 5" xfId="3158"/>
    <cellStyle name="Normal 16 5 5 2" xfId="6941"/>
    <cellStyle name="Normal 16 5 5 2 2" xfId="15000"/>
    <cellStyle name="Normal 16 5 5 2 2 2" xfId="31847"/>
    <cellStyle name="Normal 16 5 5 2 3" xfId="24280"/>
    <cellStyle name="Normal 16 5 5 3" xfId="11217"/>
    <cellStyle name="Normal 16 5 5 3 2" xfId="28066"/>
    <cellStyle name="Normal 16 5 5 4" xfId="20499"/>
    <cellStyle name="Normal 16 5 6" xfId="5057"/>
    <cellStyle name="Normal 16 5 6 2" xfId="13116"/>
    <cellStyle name="Normal 16 5 6 2 2" xfId="29963"/>
    <cellStyle name="Normal 16 5 6 3" xfId="22396"/>
    <cellStyle name="Normal 16 5 7" xfId="9201"/>
    <cellStyle name="Normal 16 5 7 2" xfId="26182"/>
    <cellStyle name="Normal 16 5 8" xfId="17001"/>
    <cellStyle name="Normal 16 5 9" xfId="18614"/>
    <cellStyle name="Normal 16 6" xfId="1190"/>
    <cellStyle name="Normal 16 6 2" xfId="1686"/>
    <cellStyle name="Normal 16 6 2 2" xfId="2685"/>
    <cellStyle name="Normal 16 6 2 2 2" xfId="4647"/>
    <cellStyle name="Normal 16 6 2 2 2 2" xfId="8430"/>
    <cellStyle name="Normal 16 6 2 2 2 2 2" xfId="16489"/>
    <cellStyle name="Normal 16 6 2 2 2 2 2 2" xfId="33336"/>
    <cellStyle name="Normal 16 6 2 2 2 2 3" xfId="25769"/>
    <cellStyle name="Normal 16 6 2 2 2 3" xfId="12706"/>
    <cellStyle name="Normal 16 6 2 2 2 3 2" xfId="29555"/>
    <cellStyle name="Normal 16 6 2 2 2 4" xfId="21988"/>
    <cellStyle name="Normal 16 6 2 2 3" xfId="6546"/>
    <cellStyle name="Normal 16 6 2 2 3 2" xfId="14605"/>
    <cellStyle name="Normal 16 6 2 2 3 2 2" xfId="31452"/>
    <cellStyle name="Normal 16 6 2 2 3 3" xfId="23885"/>
    <cellStyle name="Normal 16 6 2 2 4" xfId="10772"/>
    <cellStyle name="Normal 16 6 2 2 4 2" xfId="27671"/>
    <cellStyle name="Normal 16 6 2 2 5" xfId="17011"/>
    <cellStyle name="Normal 16 6 2 2 6" xfId="20103"/>
    <cellStyle name="Normal 16 6 2 3" xfId="3735"/>
    <cellStyle name="Normal 16 6 2 3 2" xfId="7518"/>
    <cellStyle name="Normal 16 6 2 3 2 2" xfId="15577"/>
    <cellStyle name="Normal 16 6 2 3 2 2 2" xfId="32424"/>
    <cellStyle name="Normal 16 6 2 3 2 3" xfId="24857"/>
    <cellStyle name="Normal 16 6 2 3 3" xfId="11794"/>
    <cellStyle name="Normal 16 6 2 3 3 2" xfId="28643"/>
    <cellStyle name="Normal 16 6 2 3 4" xfId="21076"/>
    <cellStyle name="Normal 16 6 2 4" xfId="5634"/>
    <cellStyle name="Normal 16 6 2 4 2" xfId="13693"/>
    <cellStyle name="Normal 16 6 2 4 2 2" xfId="30540"/>
    <cellStyle name="Normal 16 6 2 4 3" xfId="22973"/>
    <cellStyle name="Normal 16 6 2 5" xfId="9819"/>
    <cellStyle name="Normal 16 6 2 5 2" xfId="26759"/>
    <cellStyle name="Normal 16 6 2 6" xfId="17010"/>
    <cellStyle name="Normal 16 6 2 7" xfId="19191"/>
    <cellStyle name="Normal 16 6 3" xfId="2232"/>
    <cellStyle name="Normal 16 6 3 2" xfId="4196"/>
    <cellStyle name="Normal 16 6 3 2 2" xfId="7979"/>
    <cellStyle name="Normal 16 6 3 2 2 2" xfId="16038"/>
    <cellStyle name="Normal 16 6 3 2 2 2 2" xfId="32885"/>
    <cellStyle name="Normal 16 6 3 2 2 3" xfId="25318"/>
    <cellStyle name="Normal 16 6 3 2 3" xfId="12255"/>
    <cellStyle name="Normal 16 6 3 2 3 2" xfId="29104"/>
    <cellStyle name="Normal 16 6 3 2 4" xfId="21537"/>
    <cellStyle name="Normal 16 6 3 3" xfId="6095"/>
    <cellStyle name="Normal 16 6 3 3 2" xfId="14154"/>
    <cellStyle name="Normal 16 6 3 3 2 2" xfId="31001"/>
    <cellStyle name="Normal 16 6 3 3 3" xfId="23434"/>
    <cellStyle name="Normal 16 6 3 4" xfId="10320"/>
    <cellStyle name="Normal 16 6 3 4 2" xfId="27220"/>
    <cellStyle name="Normal 16 6 3 5" xfId="17012"/>
    <cellStyle name="Normal 16 6 3 6" xfId="19652"/>
    <cellStyle name="Normal 16 6 4" xfId="3284"/>
    <cellStyle name="Normal 16 6 4 2" xfId="7067"/>
    <cellStyle name="Normal 16 6 4 2 2" xfId="15126"/>
    <cellStyle name="Normal 16 6 4 2 2 2" xfId="31973"/>
    <cellStyle name="Normal 16 6 4 2 3" xfId="24406"/>
    <cellStyle name="Normal 16 6 4 3" xfId="11343"/>
    <cellStyle name="Normal 16 6 4 3 2" xfId="28192"/>
    <cellStyle name="Normal 16 6 4 4" xfId="20625"/>
    <cellStyle name="Normal 16 6 5" xfId="5183"/>
    <cellStyle name="Normal 16 6 5 2" xfId="13242"/>
    <cellStyle name="Normal 16 6 5 2 2" xfId="30089"/>
    <cellStyle name="Normal 16 6 5 3" xfId="22522"/>
    <cellStyle name="Normal 16 6 6" xfId="9344"/>
    <cellStyle name="Normal 16 6 6 2" xfId="26308"/>
    <cellStyle name="Normal 16 6 7" xfId="17009"/>
    <cellStyle name="Normal 16 6 8" xfId="18740"/>
    <cellStyle name="Normal 16 7" xfId="1468"/>
    <cellStyle name="Normal 16 7 2" xfId="2467"/>
    <cellStyle name="Normal 16 7 2 2" xfId="4429"/>
    <cellStyle name="Normal 16 7 2 2 2" xfId="8212"/>
    <cellStyle name="Normal 16 7 2 2 2 2" xfId="16271"/>
    <cellStyle name="Normal 16 7 2 2 2 2 2" xfId="33118"/>
    <cellStyle name="Normal 16 7 2 2 2 3" xfId="25551"/>
    <cellStyle name="Normal 16 7 2 2 3" xfId="12488"/>
    <cellStyle name="Normal 16 7 2 2 3 2" xfId="29337"/>
    <cellStyle name="Normal 16 7 2 2 4" xfId="21770"/>
    <cellStyle name="Normal 16 7 2 3" xfId="6328"/>
    <cellStyle name="Normal 16 7 2 3 2" xfId="14387"/>
    <cellStyle name="Normal 16 7 2 3 2 2" xfId="31234"/>
    <cellStyle name="Normal 16 7 2 3 3" xfId="23667"/>
    <cellStyle name="Normal 16 7 2 4" xfId="10554"/>
    <cellStyle name="Normal 16 7 2 4 2" xfId="27453"/>
    <cellStyle name="Normal 16 7 2 5" xfId="17014"/>
    <cellStyle name="Normal 16 7 2 6" xfId="19885"/>
    <cellStyle name="Normal 16 7 3" xfId="3517"/>
    <cellStyle name="Normal 16 7 3 2" xfId="7300"/>
    <cellStyle name="Normal 16 7 3 2 2" xfId="15359"/>
    <cellStyle name="Normal 16 7 3 2 2 2" xfId="32206"/>
    <cellStyle name="Normal 16 7 3 2 3" xfId="24639"/>
    <cellStyle name="Normal 16 7 3 3" xfId="11576"/>
    <cellStyle name="Normal 16 7 3 3 2" xfId="28425"/>
    <cellStyle name="Normal 16 7 3 4" xfId="20858"/>
    <cellStyle name="Normal 16 7 4" xfId="5416"/>
    <cellStyle name="Normal 16 7 4 2" xfId="13475"/>
    <cellStyle name="Normal 16 7 4 2 2" xfId="30322"/>
    <cellStyle name="Normal 16 7 4 3" xfId="22755"/>
    <cellStyle name="Normal 16 7 5" xfId="9601"/>
    <cellStyle name="Normal 16 7 5 2" xfId="26541"/>
    <cellStyle name="Normal 16 7 6" xfId="17013"/>
    <cellStyle name="Normal 16 7 7" xfId="18973"/>
    <cellStyle name="Normal 16 8" xfId="1991"/>
    <cellStyle name="Normal 16 8 2" xfId="3978"/>
    <cellStyle name="Normal 16 8 2 2" xfId="7761"/>
    <cellStyle name="Normal 16 8 2 2 2" xfId="15820"/>
    <cellStyle name="Normal 16 8 2 2 2 2" xfId="32667"/>
    <cellStyle name="Normal 16 8 2 2 3" xfId="25100"/>
    <cellStyle name="Normal 16 8 2 3" xfId="12037"/>
    <cellStyle name="Normal 16 8 2 3 2" xfId="28886"/>
    <cellStyle name="Normal 16 8 2 4" xfId="21319"/>
    <cellStyle name="Normal 16 8 3" xfId="5877"/>
    <cellStyle name="Normal 16 8 3 2" xfId="13936"/>
    <cellStyle name="Normal 16 8 3 2 2" xfId="30783"/>
    <cellStyle name="Normal 16 8 3 3" xfId="23216"/>
    <cellStyle name="Normal 16 8 4" xfId="10090"/>
    <cellStyle name="Normal 16 8 4 2" xfId="27002"/>
    <cellStyle name="Normal 16 8 5" xfId="17015"/>
    <cellStyle name="Normal 16 8 6" xfId="19434"/>
    <cellStyle name="Normal 16 9" xfId="3036"/>
    <cellStyle name="Normal 16 9 2" xfId="6849"/>
    <cellStyle name="Normal 16 9 2 2" xfId="14908"/>
    <cellStyle name="Normal 16 9 2 2 2" xfId="31755"/>
    <cellStyle name="Normal 16 9 2 3" xfId="24188"/>
    <cellStyle name="Normal 16 9 3" xfId="11099"/>
    <cellStyle name="Normal 16 9 3 2" xfId="27974"/>
    <cellStyle name="Normal 16 9 4" xfId="20407"/>
    <cellStyle name="Normal 160" xfId="2938"/>
    <cellStyle name="Normal 160 2" xfId="4898"/>
    <cellStyle name="Normal 160 2 2" xfId="8681"/>
    <cellStyle name="Normal 160 2 2 2" xfId="16740"/>
    <cellStyle name="Normal 160 2 2 2 2" xfId="33587"/>
    <cellStyle name="Normal 160 2 2 3" xfId="26020"/>
    <cellStyle name="Normal 160 2 3" xfId="12957"/>
    <cellStyle name="Normal 160 2 3 2" xfId="29806"/>
    <cellStyle name="Normal 160 2 4" xfId="22239"/>
    <cellStyle name="Normal 160 3" xfId="6797"/>
    <cellStyle name="Normal 160 3 2" xfId="14856"/>
    <cellStyle name="Normal 160 3 2 2" xfId="31703"/>
    <cellStyle name="Normal 160 3 3" xfId="24136"/>
    <cellStyle name="Normal 160 4" xfId="11024"/>
    <cellStyle name="Normal 160 4 2" xfId="27922"/>
    <cellStyle name="Normal 160 5" xfId="17016"/>
    <cellStyle name="Normal 160 6" xfId="20354"/>
    <cellStyle name="Normal 161" xfId="2939"/>
    <cellStyle name="Normal 161 2" xfId="4899"/>
    <cellStyle name="Normal 161 2 2" xfId="8682"/>
    <cellStyle name="Normal 161 2 2 2" xfId="16741"/>
    <cellStyle name="Normal 161 2 2 2 2" xfId="33588"/>
    <cellStyle name="Normal 161 2 2 3" xfId="26021"/>
    <cellStyle name="Normal 161 2 3" xfId="12958"/>
    <cellStyle name="Normal 161 2 3 2" xfId="29807"/>
    <cellStyle name="Normal 161 2 4" xfId="22240"/>
    <cellStyle name="Normal 161 3" xfId="6798"/>
    <cellStyle name="Normal 161 3 2" xfId="14857"/>
    <cellStyle name="Normal 161 3 2 2" xfId="31704"/>
    <cellStyle name="Normal 161 3 3" xfId="24137"/>
    <cellStyle name="Normal 161 4" xfId="11025"/>
    <cellStyle name="Normal 161 4 2" xfId="27923"/>
    <cellStyle name="Normal 161 5" xfId="17017"/>
    <cellStyle name="Normal 161 6" xfId="20355"/>
    <cellStyle name="Normal 162" xfId="2940"/>
    <cellStyle name="Normal 162 2" xfId="4900"/>
    <cellStyle name="Normal 162 2 2" xfId="8683"/>
    <cellStyle name="Normal 162 2 2 2" xfId="16742"/>
    <cellStyle name="Normal 162 2 2 2 2" xfId="33589"/>
    <cellStyle name="Normal 162 2 2 3" xfId="26022"/>
    <cellStyle name="Normal 162 2 3" xfId="12959"/>
    <cellStyle name="Normal 162 2 3 2" xfId="29808"/>
    <cellStyle name="Normal 162 2 4" xfId="22241"/>
    <cellStyle name="Normal 162 3" xfId="6799"/>
    <cellStyle name="Normal 162 3 2" xfId="14858"/>
    <cellStyle name="Normal 162 3 2 2" xfId="31705"/>
    <cellStyle name="Normal 162 3 3" xfId="24138"/>
    <cellStyle name="Normal 162 4" xfId="11026"/>
    <cellStyle name="Normal 162 4 2" xfId="27924"/>
    <cellStyle name="Normal 162 5" xfId="17018"/>
    <cellStyle name="Normal 162 6" xfId="20356"/>
    <cellStyle name="Normal 163" xfId="2941"/>
    <cellStyle name="Normal 163 2" xfId="4901"/>
    <cellStyle name="Normal 163 2 2" xfId="8684"/>
    <cellStyle name="Normal 163 2 2 2" xfId="16743"/>
    <cellStyle name="Normal 163 2 2 2 2" xfId="33590"/>
    <cellStyle name="Normal 163 2 2 3" xfId="26023"/>
    <cellStyle name="Normal 163 2 3" xfId="12960"/>
    <cellStyle name="Normal 163 2 3 2" xfId="29809"/>
    <cellStyle name="Normal 163 2 4" xfId="22242"/>
    <cellStyle name="Normal 163 3" xfId="6800"/>
    <cellStyle name="Normal 163 3 2" xfId="14859"/>
    <cellStyle name="Normal 163 3 2 2" xfId="31706"/>
    <cellStyle name="Normal 163 3 3" xfId="24139"/>
    <cellStyle name="Normal 163 4" xfId="11027"/>
    <cellStyle name="Normal 163 4 2" xfId="27925"/>
    <cellStyle name="Normal 163 5" xfId="17019"/>
    <cellStyle name="Normal 163 6" xfId="20357"/>
    <cellStyle name="Normal 164" xfId="2942"/>
    <cellStyle name="Normal 164 2" xfId="4902"/>
    <cellStyle name="Normal 164 2 2" xfId="8685"/>
    <cellStyle name="Normal 164 2 2 2" xfId="16744"/>
    <cellStyle name="Normal 164 2 2 2 2" xfId="33591"/>
    <cellStyle name="Normal 164 2 2 3" xfId="26024"/>
    <cellStyle name="Normal 164 2 3" xfId="12961"/>
    <cellStyle name="Normal 164 2 3 2" xfId="29810"/>
    <cellStyle name="Normal 164 2 4" xfId="22243"/>
    <cellStyle name="Normal 164 3" xfId="6801"/>
    <cellStyle name="Normal 164 3 2" xfId="14860"/>
    <cellStyle name="Normal 164 3 2 2" xfId="31707"/>
    <cellStyle name="Normal 164 3 3" xfId="24140"/>
    <cellStyle name="Normal 164 4" xfId="11028"/>
    <cellStyle name="Normal 164 4 2" xfId="27926"/>
    <cellStyle name="Normal 164 5" xfId="17020"/>
    <cellStyle name="Normal 164 6" xfId="20358"/>
    <cellStyle name="Normal 165" xfId="2943"/>
    <cellStyle name="Normal 165 2" xfId="4903"/>
    <cellStyle name="Normal 165 2 2" xfId="8686"/>
    <cellStyle name="Normal 165 2 2 2" xfId="16745"/>
    <cellStyle name="Normal 165 2 2 2 2" xfId="33592"/>
    <cellStyle name="Normal 165 2 2 3" xfId="26025"/>
    <cellStyle name="Normal 165 2 3" xfId="12962"/>
    <cellStyle name="Normal 165 2 3 2" xfId="29811"/>
    <cellStyle name="Normal 165 2 4" xfId="22244"/>
    <cellStyle name="Normal 165 3" xfId="6802"/>
    <cellStyle name="Normal 165 3 2" xfId="14861"/>
    <cellStyle name="Normal 165 3 2 2" xfId="31708"/>
    <cellStyle name="Normal 165 3 3" xfId="24141"/>
    <cellStyle name="Normal 165 4" xfId="11029"/>
    <cellStyle name="Normal 165 4 2" xfId="27927"/>
    <cellStyle name="Normal 165 5" xfId="17021"/>
    <cellStyle name="Normal 165 6" xfId="20359"/>
    <cellStyle name="Normal 166" xfId="2944"/>
    <cellStyle name="Normal 166 2" xfId="4904"/>
    <cellStyle name="Normal 166 2 2" xfId="8687"/>
    <cellStyle name="Normal 166 2 2 2" xfId="16746"/>
    <cellStyle name="Normal 166 2 2 2 2" xfId="33593"/>
    <cellStyle name="Normal 166 2 2 3" xfId="26026"/>
    <cellStyle name="Normal 166 2 3" xfId="12963"/>
    <cellStyle name="Normal 166 2 3 2" xfId="29812"/>
    <cellStyle name="Normal 166 2 4" xfId="22245"/>
    <cellStyle name="Normal 166 3" xfId="6803"/>
    <cellStyle name="Normal 166 3 2" xfId="14862"/>
    <cellStyle name="Normal 166 3 2 2" xfId="31709"/>
    <cellStyle name="Normal 166 3 3" xfId="24142"/>
    <cellStyle name="Normal 166 4" xfId="11030"/>
    <cellStyle name="Normal 166 4 2" xfId="27928"/>
    <cellStyle name="Normal 166 5" xfId="17022"/>
    <cellStyle name="Normal 166 6" xfId="20360"/>
    <cellStyle name="Normal 167" xfId="2945"/>
    <cellStyle name="Normal 167 2" xfId="4905"/>
    <cellStyle name="Normal 167 2 2" xfId="8688"/>
    <cellStyle name="Normal 167 2 2 2" xfId="16747"/>
    <cellStyle name="Normal 167 2 2 2 2" xfId="33594"/>
    <cellStyle name="Normal 167 2 2 3" xfId="26027"/>
    <cellStyle name="Normal 167 2 3" xfId="12964"/>
    <cellStyle name="Normal 167 2 3 2" xfId="29813"/>
    <cellStyle name="Normal 167 2 4" xfId="22246"/>
    <cellStyle name="Normal 167 3" xfId="6804"/>
    <cellStyle name="Normal 167 3 2" xfId="14863"/>
    <cellStyle name="Normal 167 3 2 2" xfId="31710"/>
    <cellStyle name="Normal 167 3 3" xfId="24143"/>
    <cellStyle name="Normal 167 4" xfId="11031"/>
    <cellStyle name="Normal 167 4 2" xfId="27929"/>
    <cellStyle name="Normal 167 5" xfId="17023"/>
    <cellStyle name="Normal 167 6" xfId="20361"/>
    <cellStyle name="Normal 168" xfId="2946"/>
    <cellStyle name="Normal 168 2" xfId="4906"/>
    <cellStyle name="Normal 168 2 2" xfId="8689"/>
    <cellStyle name="Normal 168 2 2 2" xfId="16748"/>
    <cellStyle name="Normal 168 2 2 2 2" xfId="33595"/>
    <cellStyle name="Normal 168 2 2 3" xfId="26028"/>
    <cellStyle name="Normal 168 2 3" xfId="12965"/>
    <cellStyle name="Normal 168 2 3 2" xfId="29814"/>
    <cellStyle name="Normal 168 2 4" xfId="22247"/>
    <cellStyle name="Normal 168 3" xfId="6805"/>
    <cellStyle name="Normal 168 3 2" xfId="14864"/>
    <cellStyle name="Normal 168 3 2 2" xfId="31711"/>
    <cellStyle name="Normal 168 3 3" xfId="24144"/>
    <cellStyle name="Normal 168 4" xfId="11032"/>
    <cellStyle name="Normal 168 4 2" xfId="27930"/>
    <cellStyle name="Normal 168 5" xfId="17024"/>
    <cellStyle name="Normal 168 6" xfId="20362"/>
    <cellStyle name="Normal 169" xfId="2947"/>
    <cellStyle name="Normal 169 2" xfId="4907"/>
    <cellStyle name="Normal 169 2 2" xfId="8690"/>
    <cellStyle name="Normal 169 2 2 2" xfId="16749"/>
    <cellStyle name="Normal 169 2 2 2 2" xfId="33596"/>
    <cellStyle name="Normal 169 2 2 3" xfId="26029"/>
    <cellStyle name="Normal 169 2 3" xfId="12966"/>
    <cellStyle name="Normal 169 2 3 2" xfId="29815"/>
    <cellStyle name="Normal 169 2 4" xfId="22248"/>
    <cellStyle name="Normal 169 3" xfId="6806"/>
    <cellStyle name="Normal 169 3 2" xfId="14865"/>
    <cellStyle name="Normal 169 3 2 2" xfId="31712"/>
    <cellStyle name="Normal 169 3 3" xfId="24145"/>
    <cellStyle name="Normal 169 4" xfId="11033"/>
    <cellStyle name="Normal 169 4 2" xfId="27931"/>
    <cellStyle name="Normal 169 5" xfId="17025"/>
    <cellStyle name="Normal 169 6" xfId="20363"/>
    <cellStyle name="Normal 17" xfId="563"/>
    <cellStyle name="Normal 17 10" xfId="4966"/>
    <cellStyle name="Normal 17 10 2" xfId="13025"/>
    <cellStyle name="Normal 17 10 2 2" xfId="29872"/>
    <cellStyle name="Normal 17 10 3" xfId="22305"/>
    <cellStyle name="Normal 17 11" xfId="8928"/>
    <cellStyle name="Normal 17 11 2" xfId="26091"/>
    <cellStyle name="Normal 17 12" xfId="17026"/>
    <cellStyle name="Normal 17 13" xfId="18521"/>
    <cellStyle name="Normal 17 14" xfId="34054"/>
    <cellStyle name="Normal 17 2" xfId="619"/>
    <cellStyle name="Normal 17 2 10" xfId="17027"/>
    <cellStyle name="Normal 17 2 11" xfId="18535"/>
    <cellStyle name="Normal 17 2 12" xfId="34055"/>
    <cellStyle name="Normal 17 2 2" xfId="737"/>
    <cellStyle name="Normal 17 2 2 10" xfId="18571"/>
    <cellStyle name="Normal 17 2 2 11" xfId="34056"/>
    <cellStyle name="Normal 17 2 2 2" xfId="1071"/>
    <cellStyle name="Normal 17 2 2 2 2" xfId="1332"/>
    <cellStyle name="Normal 17 2 2 2 2 2" xfId="1828"/>
    <cellStyle name="Normal 17 2 2 2 2 2 2" xfId="2827"/>
    <cellStyle name="Normal 17 2 2 2 2 2 2 2" xfId="4789"/>
    <cellStyle name="Normal 17 2 2 2 2 2 2 2 2" xfId="8572"/>
    <cellStyle name="Normal 17 2 2 2 2 2 2 2 2 2" xfId="16631"/>
    <cellStyle name="Normal 17 2 2 2 2 2 2 2 2 2 2" xfId="33478"/>
    <cellStyle name="Normal 17 2 2 2 2 2 2 2 2 3" xfId="25911"/>
    <cellStyle name="Normal 17 2 2 2 2 2 2 2 3" xfId="12848"/>
    <cellStyle name="Normal 17 2 2 2 2 2 2 2 3 2" xfId="29697"/>
    <cellStyle name="Normal 17 2 2 2 2 2 2 2 4" xfId="22130"/>
    <cellStyle name="Normal 17 2 2 2 2 2 2 3" xfId="6688"/>
    <cellStyle name="Normal 17 2 2 2 2 2 2 3 2" xfId="14747"/>
    <cellStyle name="Normal 17 2 2 2 2 2 2 3 2 2" xfId="31594"/>
    <cellStyle name="Normal 17 2 2 2 2 2 2 3 3" xfId="24027"/>
    <cellStyle name="Normal 17 2 2 2 2 2 2 4" xfId="10914"/>
    <cellStyle name="Normal 17 2 2 2 2 2 2 4 2" xfId="27813"/>
    <cellStyle name="Normal 17 2 2 2 2 2 2 5" xfId="17032"/>
    <cellStyle name="Normal 17 2 2 2 2 2 2 6" xfId="20245"/>
    <cellStyle name="Normal 17 2 2 2 2 2 3" xfId="3877"/>
    <cellStyle name="Normal 17 2 2 2 2 2 3 2" xfId="7660"/>
    <cellStyle name="Normal 17 2 2 2 2 2 3 2 2" xfId="15719"/>
    <cellStyle name="Normal 17 2 2 2 2 2 3 2 2 2" xfId="32566"/>
    <cellStyle name="Normal 17 2 2 2 2 2 3 2 3" xfId="24999"/>
    <cellStyle name="Normal 17 2 2 2 2 2 3 3" xfId="11936"/>
    <cellStyle name="Normal 17 2 2 2 2 2 3 3 2" xfId="28785"/>
    <cellStyle name="Normal 17 2 2 2 2 2 3 4" xfId="21218"/>
    <cellStyle name="Normal 17 2 2 2 2 2 4" xfId="5776"/>
    <cellStyle name="Normal 17 2 2 2 2 2 4 2" xfId="13835"/>
    <cellStyle name="Normal 17 2 2 2 2 2 4 2 2" xfId="30682"/>
    <cellStyle name="Normal 17 2 2 2 2 2 4 3" xfId="23115"/>
    <cellStyle name="Normal 17 2 2 2 2 2 5" xfId="9961"/>
    <cellStyle name="Normal 17 2 2 2 2 2 5 2" xfId="26901"/>
    <cellStyle name="Normal 17 2 2 2 2 2 6" xfId="17031"/>
    <cellStyle name="Normal 17 2 2 2 2 2 7" xfId="19333"/>
    <cellStyle name="Normal 17 2 2 2 2 3" xfId="2374"/>
    <cellStyle name="Normal 17 2 2 2 2 3 2" xfId="4338"/>
    <cellStyle name="Normal 17 2 2 2 2 3 2 2" xfId="8121"/>
    <cellStyle name="Normal 17 2 2 2 2 3 2 2 2" xfId="16180"/>
    <cellStyle name="Normal 17 2 2 2 2 3 2 2 2 2" xfId="33027"/>
    <cellStyle name="Normal 17 2 2 2 2 3 2 2 3" xfId="25460"/>
    <cellStyle name="Normal 17 2 2 2 2 3 2 3" xfId="12397"/>
    <cellStyle name="Normal 17 2 2 2 2 3 2 3 2" xfId="29246"/>
    <cellStyle name="Normal 17 2 2 2 2 3 2 4" xfId="21679"/>
    <cellStyle name="Normal 17 2 2 2 2 3 3" xfId="6237"/>
    <cellStyle name="Normal 17 2 2 2 2 3 3 2" xfId="14296"/>
    <cellStyle name="Normal 17 2 2 2 2 3 3 2 2" xfId="31143"/>
    <cellStyle name="Normal 17 2 2 2 2 3 3 3" xfId="23576"/>
    <cellStyle name="Normal 17 2 2 2 2 3 4" xfId="10462"/>
    <cellStyle name="Normal 17 2 2 2 2 3 4 2" xfId="27362"/>
    <cellStyle name="Normal 17 2 2 2 2 3 5" xfId="17033"/>
    <cellStyle name="Normal 17 2 2 2 2 3 6" xfId="19794"/>
    <cellStyle name="Normal 17 2 2 2 2 4" xfId="3426"/>
    <cellStyle name="Normal 17 2 2 2 2 4 2" xfId="7209"/>
    <cellStyle name="Normal 17 2 2 2 2 4 2 2" xfId="15268"/>
    <cellStyle name="Normal 17 2 2 2 2 4 2 2 2" xfId="32115"/>
    <cellStyle name="Normal 17 2 2 2 2 4 2 3" xfId="24548"/>
    <cellStyle name="Normal 17 2 2 2 2 4 3" xfId="11485"/>
    <cellStyle name="Normal 17 2 2 2 2 4 3 2" xfId="28334"/>
    <cellStyle name="Normal 17 2 2 2 2 4 4" xfId="20767"/>
    <cellStyle name="Normal 17 2 2 2 2 5" xfId="5325"/>
    <cellStyle name="Normal 17 2 2 2 2 5 2" xfId="13384"/>
    <cellStyle name="Normal 17 2 2 2 2 5 2 2" xfId="30231"/>
    <cellStyle name="Normal 17 2 2 2 2 5 3" xfId="22664"/>
    <cellStyle name="Normal 17 2 2 2 2 6" xfId="9486"/>
    <cellStyle name="Normal 17 2 2 2 2 6 2" xfId="26450"/>
    <cellStyle name="Normal 17 2 2 2 2 7" xfId="17030"/>
    <cellStyle name="Normal 17 2 2 2 2 8" xfId="18882"/>
    <cellStyle name="Normal 17 2 2 2 3" xfId="1610"/>
    <cellStyle name="Normal 17 2 2 2 3 2" xfId="2609"/>
    <cellStyle name="Normal 17 2 2 2 3 2 2" xfId="4571"/>
    <cellStyle name="Normal 17 2 2 2 3 2 2 2" xfId="8354"/>
    <cellStyle name="Normal 17 2 2 2 3 2 2 2 2" xfId="16413"/>
    <cellStyle name="Normal 17 2 2 2 3 2 2 2 2 2" xfId="33260"/>
    <cellStyle name="Normal 17 2 2 2 3 2 2 2 3" xfId="25693"/>
    <cellStyle name="Normal 17 2 2 2 3 2 2 3" xfId="12630"/>
    <cellStyle name="Normal 17 2 2 2 3 2 2 3 2" xfId="29479"/>
    <cellStyle name="Normal 17 2 2 2 3 2 2 4" xfId="21912"/>
    <cellStyle name="Normal 17 2 2 2 3 2 3" xfId="6470"/>
    <cellStyle name="Normal 17 2 2 2 3 2 3 2" xfId="14529"/>
    <cellStyle name="Normal 17 2 2 2 3 2 3 2 2" xfId="31376"/>
    <cellStyle name="Normal 17 2 2 2 3 2 3 3" xfId="23809"/>
    <cellStyle name="Normal 17 2 2 2 3 2 4" xfId="10696"/>
    <cellStyle name="Normal 17 2 2 2 3 2 4 2" xfId="27595"/>
    <cellStyle name="Normal 17 2 2 2 3 2 5" xfId="17035"/>
    <cellStyle name="Normal 17 2 2 2 3 2 6" xfId="20027"/>
    <cellStyle name="Normal 17 2 2 2 3 3" xfId="3659"/>
    <cellStyle name="Normal 17 2 2 2 3 3 2" xfId="7442"/>
    <cellStyle name="Normal 17 2 2 2 3 3 2 2" xfId="15501"/>
    <cellStyle name="Normal 17 2 2 2 3 3 2 2 2" xfId="32348"/>
    <cellStyle name="Normal 17 2 2 2 3 3 2 3" xfId="24781"/>
    <cellStyle name="Normal 17 2 2 2 3 3 3" xfId="11718"/>
    <cellStyle name="Normal 17 2 2 2 3 3 3 2" xfId="28567"/>
    <cellStyle name="Normal 17 2 2 2 3 3 4" xfId="21000"/>
    <cellStyle name="Normal 17 2 2 2 3 4" xfId="5558"/>
    <cellStyle name="Normal 17 2 2 2 3 4 2" xfId="13617"/>
    <cellStyle name="Normal 17 2 2 2 3 4 2 2" xfId="30464"/>
    <cellStyle name="Normal 17 2 2 2 3 4 3" xfId="22897"/>
    <cellStyle name="Normal 17 2 2 2 3 5" xfId="9743"/>
    <cellStyle name="Normal 17 2 2 2 3 5 2" xfId="26683"/>
    <cellStyle name="Normal 17 2 2 2 3 6" xfId="17034"/>
    <cellStyle name="Normal 17 2 2 2 3 7" xfId="19115"/>
    <cellStyle name="Normal 17 2 2 2 4" xfId="2156"/>
    <cellStyle name="Normal 17 2 2 2 4 2" xfId="4120"/>
    <cellStyle name="Normal 17 2 2 2 4 2 2" xfId="7903"/>
    <cellStyle name="Normal 17 2 2 2 4 2 2 2" xfId="15962"/>
    <cellStyle name="Normal 17 2 2 2 4 2 2 2 2" xfId="32809"/>
    <cellStyle name="Normal 17 2 2 2 4 2 2 3" xfId="25242"/>
    <cellStyle name="Normal 17 2 2 2 4 2 3" xfId="12179"/>
    <cellStyle name="Normal 17 2 2 2 4 2 3 2" xfId="29028"/>
    <cellStyle name="Normal 17 2 2 2 4 2 4" xfId="21461"/>
    <cellStyle name="Normal 17 2 2 2 4 3" xfId="6019"/>
    <cellStyle name="Normal 17 2 2 2 4 3 2" xfId="14078"/>
    <cellStyle name="Normal 17 2 2 2 4 3 2 2" xfId="30925"/>
    <cellStyle name="Normal 17 2 2 2 4 3 3" xfId="23358"/>
    <cellStyle name="Normal 17 2 2 2 4 4" xfId="10244"/>
    <cellStyle name="Normal 17 2 2 2 4 4 2" xfId="27144"/>
    <cellStyle name="Normal 17 2 2 2 4 5" xfId="17036"/>
    <cellStyle name="Normal 17 2 2 2 4 6" xfId="19576"/>
    <cellStyle name="Normal 17 2 2 2 5" xfId="3208"/>
    <cellStyle name="Normal 17 2 2 2 5 2" xfId="6991"/>
    <cellStyle name="Normal 17 2 2 2 5 2 2" xfId="15050"/>
    <cellStyle name="Normal 17 2 2 2 5 2 2 2" xfId="31897"/>
    <cellStyle name="Normal 17 2 2 2 5 2 3" xfId="24330"/>
    <cellStyle name="Normal 17 2 2 2 5 3" xfId="11267"/>
    <cellStyle name="Normal 17 2 2 2 5 3 2" xfId="28116"/>
    <cellStyle name="Normal 17 2 2 2 5 4" xfId="20549"/>
    <cellStyle name="Normal 17 2 2 2 6" xfId="5107"/>
    <cellStyle name="Normal 17 2 2 2 6 2" xfId="13166"/>
    <cellStyle name="Normal 17 2 2 2 6 2 2" xfId="30013"/>
    <cellStyle name="Normal 17 2 2 2 6 3" xfId="22446"/>
    <cellStyle name="Normal 17 2 2 2 7" xfId="9251"/>
    <cellStyle name="Normal 17 2 2 2 7 2" xfId="26232"/>
    <cellStyle name="Normal 17 2 2 2 8" xfId="17029"/>
    <cellStyle name="Normal 17 2 2 2 9" xfId="18664"/>
    <cellStyle name="Normal 17 2 2 3" xfId="1240"/>
    <cellStyle name="Normal 17 2 2 3 2" xfId="1736"/>
    <cellStyle name="Normal 17 2 2 3 2 2" xfId="2735"/>
    <cellStyle name="Normal 17 2 2 3 2 2 2" xfId="4697"/>
    <cellStyle name="Normal 17 2 2 3 2 2 2 2" xfId="8480"/>
    <cellStyle name="Normal 17 2 2 3 2 2 2 2 2" xfId="16539"/>
    <cellStyle name="Normal 17 2 2 3 2 2 2 2 2 2" xfId="33386"/>
    <cellStyle name="Normal 17 2 2 3 2 2 2 2 3" xfId="25819"/>
    <cellStyle name="Normal 17 2 2 3 2 2 2 3" xfId="12756"/>
    <cellStyle name="Normal 17 2 2 3 2 2 2 3 2" xfId="29605"/>
    <cellStyle name="Normal 17 2 2 3 2 2 2 4" xfId="22038"/>
    <cellStyle name="Normal 17 2 2 3 2 2 3" xfId="6596"/>
    <cellStyle name="Normal 17 2 2 3 2 2 3 2" xfId="14655"/>
    <cellStyle name="Normal 17 2 2 3 2 2 3 2 2" xfId="31502"/>
    <cellStyle name="Normal 17 2 2 3 2 2 3 3" xfId="23935"/>
    <cellStyle name="Normal 17 2 2 3 2 2 4" xfId="10822"/>
    <cellStyle name="Normal 17 2 2 3 2 2 4 2" xfId="27721"/>
    <cellStyle name="Normal 17 2 2 3 2 2 5" xfId="17039"/>
    <cellStyle name="Normal 17 2 2 3 2 2 6" xfId="20153"/>
    <cellStyle name="Normal 17 2 2 3 2 3" xfId="3785"/>
    <cellStyle name="Normal 17 2 2 3 2 3 2" xfId="7568"/>
    <cellStyle name="Normal 17 2 2 3 2 3 2 2" xfId="15627"/>
    <cellStyle name="Normal 17 2 2 3 2 3 2 2 2" xfId="32474"/>
    <cellStyle name="Normal 17 2 2 3 2 3 2 3" xfId="24907"/>
    <cellStyle name="Normal 17 2 2 3 2 3 3" xfId="11844"/>
    <cellStyle name="Normal 17 2 2 3 2 3 3 2" xfId="28693"/>
    <cellStyle name="Normal 17 2 2 3 2 3 4" xfId="21126"/>
    <cellStyle name="Normal 17 2 2 3 2 4" xfId="5684"/>
    <cellStyle name="Normal 17 2 2 3 2 4 2" xfId="13743"/>
    <cellStyle name="Normal 17 2 2 3 2 4 2 2" xfId="30590"/>
    <cellStyle name="Normal 17 2 2 3 2 4 3" xfId="23023"/>
    <cellStyle name="Normal 17 2 2 3 2 5" xfId="9869"/>
    <cellStyle name="Normal 17 2 2 3 2 5 2" xfId="26809"/>
    <cellStyle name="Normal 17 2 2 3 2 6" xfId="17038"/>
    <cellStyle name="Normal 17 2 2 3 2 7" xfId="19241"/>
    <cellStyle name="Normal 17 2 2 3 3" xfId="2282"/>
    <cellStyle name="Normal 17 2 2 3 3 2" xfId="4246"/>
    <cellStyle name="Normal 17 2 2 3 3 2 2" xfId="8029"/>
    <cellStyle name="Normal 17 2 2 3 3 2 2 2" xfId="16088"/>
    <cellStyle name="Normal 17 2 2 3 3 2 2 2 2" xfId="32935"/>
    <cellStyle name="Normal 17 2 2 3 3 2 2 3" xfId="25368"/>
    <cellStyle name="Normal 17 2 2 3 3 2 3" xfId="12305"/>
    <cellStyle name="Normal 17 2 2 3 3 2 3 2" xfId="29154"/>
    <cellStyle name="Normal 17 2 2 3 3 2 4" xfId="21587"/>
    <cellStyle name="Normal 17 2 2 3 3 3" xfId="6145"/>
    <cellStyle name="Normal 17 2 2 3 3 3 2" xfId="14204"/>
    <cellStyle name="Normal 17 2 2 3 3 3 2 2" xfId="31051"/>
    <cellStyle name="Normal 17 2 2 3 3 3 3" xfId="23484"/>
    <cellStyle name="Normal 17 2 2 3 3 4" xfId="10370"/>
    <cellStyle name="Normal 17 2 2 3 3 4 2" xfId="27270"/>
    <cellStyle name="Normal 17 2 2 3 3 5" xfId="17040"/>
    <cellStyle name="Normal 17 2 2 3 3 6" xfId="19702"/>
    <cellStyle name="Normal 17 2 2 3 4" xfId="3334"/>
    <cellStyle name="Normal 17 2 2 3 4 2" xfId="7117"/>
    <cellStyle name="Normal 17 2 2 3 4 2 2" xfId="15176"/>
    <cellStyle name="Normal 17 2 2 3 4 2 2 2" xfId="32023"/>
    <cellStyle name="Normal 17 2 2 3 4 2 3" xfId="24456"/>
    <cellStyle name="Normal 17 2 2 3 4 3" xfId="11393"/>
    <cellStyle name="Normal 17 2 2 3 4 3 2" xfId="28242"/>
    <cellStyle name="Normal 17 2 2 3 4 4" xfId="20675"/>
    <cellStyle name="Normal 17 2 2 3 5" xfId="5233"/>
    <cellStyle name="Normal 17 2 2 3 5 2" xfId="13292"/>
    <cellStyle name="Normal 17 2 2 3 5 2 2" xfId="30139"/>
    <cellStyle name="Normal 17 2 2 3 5 3" xfId="22572"/>
    <cellStyle name="Normal 17 2 2 3 6" xfId="9394"/>
    <cellStyle name="Normal 17 2 2 3 6 2" xfId="26358"/>
    <cellStyle name="Normal 17 2 2 3 7" xfId="17037"/>
    <cellStyle name="Normal 17 2 2 3 8" xfId="18790"/>
    <cellStyle name="Normal 17 2 2 4" xfId="1518"/>
    <cellStyle name="Normal 17 2 2 4 2" xfId="2517"/>
    <cellStyle name="Normal 17 2 2 4 2 2" xfId="4479"/>
    <cellStyle name="Normal 17 2 2 4 2 2 2" xfId="8262"/>
    <cellStyle name="Normal 17 2 2 4 2 2 2 2" xfId="16321"/>
    <cellStyle name="Normal 17 2 2 4 2 2 2 2 2" xfId="33168"/>
    <cellStyle name="Normal 17 2 2 4 2 2 2 3" xfId="25601"/>
    <cellStyle name="Normal 17 2 2 4 2 2 3" xfId="12538"/>
    <cellStyle name="Normal 17 2 2 4 2 2 3 2" xfId="29387"/>
    <cellStyle name="Normal 17 2 2 4 2 2 4" xfId="21820"/>
    <cellStyle name="Normal 17 2 2 4 2 3" xfId="6378"/>
    <cellStyle name="Normal 17 2 2 4 2 3 2" xfId="14437"/>
    <cellStyle name="Normal 17 2 2 4 2 3 2 2" xfId="31284"/>
    <cellStyle name="Normal 17 2 2 4 2 3 3" xfId="23717"/>
    <cellStyle name="Normal 17 2 2 4 2 4" xfId="10604"/>
    <cellStyle name="Normal 17 2 2 4 2 4 2" xfId="27503"/>
    <cellStyle name="Normal 17 2 2 4 2 5" xfId="17042"/>
    <cellStyle name="Normal 17 2 2 4 2 6" xfId="19935"/>
    <cellStyle name="Normal 17 2 2 4 3" xfId="3567"/>
    <cellStyle name="Normal 17 2 2 4 3 2" xfId="7350"/>
    <cellStyle name="Normal 17 2 2 4 3 2 2" xfId="15409"/>
    <cellStyle name="Normal 17 2 2 4 3 2 2 2" xfId="32256"/>
    <cellStyle name="Normal 17 2 2 4 3 2 3" xfId="24689"/>
    <cellStyle name="Normal 17 2 2 4 3 3" xfId="11626"/>
    <cellStyle name="Normal 17 2 2 4 3 3 2" xfId="28475"/>
    <cellStyle name="Normal 17 2 2 4 3 4" xfId="20908"/>
    <cellStyle name="Normal 17 2 2 4 4" xfId="5466"/>
    <cellStyle name="Normal 17 2 2 4 4 2" xfId="13525"/>
    <cellStyle name="Normal 17 2 2 4 4 2 2" xfId="30372"/>
    <cellStyle name="Normal 17 2 2 4 4 3" xfId="22805"/>
    <cellStyle name="Normal 17 2 2 4 5" xfId="9651"/>
    <cellStyle name="Normal 17 2 2 4 5 2" xfId="26591"/>
    <cellStyle name="Normal 17 2 2 4 6" xfId="17041"/>
    <cellStyle name="Normal 17 2 2 4 7" xfId="19023"/>
    <cellStyle name="Normal 17 2 2 5" xfId="2047"/>
    <cellStyle name="Normal 17 2 2 5 2" xfId="4028"/>
    <cellStyle name="Normal 17 2 2 5 2 2" xfId="7811"/>
    <cellStyle name="Normal 17 2 2 5 2 2 2" xfId="15870"/>
    <cellStyle name="Normal 17 2 2 5 2 2 2 2" xfId="32717"/>
    <cellStyle name="Normal 17 2 2 5 2 2 3" xfId="25150"/>
    <cellStyle name="Normal 17 2 2 5 2 3" xfId="12087"/>
    <cellStyle name="Normal 17 2 2 5 2 3 2" xfId="28936"/>
    <cellStyle name="Normal 17 2 2 5 2 4" xfId="21369"/>
    <cellStyle name="Normal 17 2 2 5 3" xfId="5927"/>
    <cellStyle name="Normal 17 2 2 5 3 2" xfId="13986"/>
    <cellStyle name="Normal 17 2 2 5 3 2 2" xfId="30833"/>
    <cellStyle name="Normal 17 2 2 5 3 3" xfId="23266"/>
    <cellStyle name="Normal 17 2 2 5 4" xfId="10145"/>
    <cellStyle name="Normal 17 2 2 5 4 2" xfId="27052"/>
    <cellStyle name="Normal 17 2 2 5 5" xfId="17043"/>
    <cellStyle name="Normal 17 2 2 5 6" xfId="19484"/>
    <cellStyle name="Normal 17 2 2 6" xfId="3086"/>
    <cellStyle name="Normal 17 2 2 6 2" xfId="6899"/>
    <cellStyle name="Normal 17 2 2 6 2 2" xfId="14958"/>
    <cellStyle name="Normal 17 2 2 6 2 2 2" xfId="31805"/>
    <cellStyle name="Normal 17 2 2 6 2 3" xfId="24238"/>
    <cellStyle name="Normal 17 2 2 6 3" xfId="11149"/>
    <cellStyle name="Normal 17 2 2 6 3 2" xfId="28024"/>
    <cellStyle name="Normal 17 2 2 6 4" xfId="20457"/>
    <cellStyle name="Normal 17 2 2 7" xfId="5015"/>
    <cellStyle name="Normal 17 2 2 7 2" xfId="13074"/>
    <cellStyle name="Normal 17 2 2 7 2 2" xfId="29921"/>
    <cellStyle name="Normal 17 2 2 7 3" xfId="22354"/>
    <cellStyle name="Normal 17 2 2 8" xfId="9034"/>
    <cellStyle name="Normal 17 2 2 8 2" xfId="26140"/>
    <cellStyle name="Normal 17 2 2 9" xfId="17028"/>
    <cellStyle name="Normal 17 2 3" xfId="1035"/>
    <cellStyle name="Normal 17 2 3 2" xfId="1296"/>
    <cellStyle name="Normal 17 2 3 2 2" xfId="1792"/>
    <cellStyle name="Normal 17 2 3 2 2 2" xfId="2791"/>
    <cellStyle name="Normal 17 2 3 2 2 2 2" xfId="4753"/>
    <cellStyle name="Normal 17 2 3 2 2 2 2 2" xfId="8536"/>
    <cellStyle name="Normal 17 2 3 2 2 2 2 2 2" xfId="16595"/>
    <cellStyle name="Normal 17 2 3 2 2 2 2 2 2 2" xfId="33442"/>
    <cellStyle name="Normal 17 2 3 2 2 2 2 2 3" xfId="25875"/>
    <cellStyle name="Normal 17 2 3 2 2 2 2 3" xfId="12812"/>
    <cellStyle name="Normal 17 2 3 2 2 2 2 3 2" xfId="29661"/>
    <cellStyle name="Normal 17 2 3 2 2 2 2 4" xfId="22094"/>
    <cellStyle name="Normal 17 2 3 2 2 2 3" xfId="6652"/>
    <cellStyle name="Normal 17 2 3 2 2 2 3 2" xfId="14711"/>
    <cellStyle name="Normal 17 2 3 2 2 2 3 2 2" xfId="31558"/>
    <cellStyle name="Normal 17 2 3 2 2 2 3 3" xfId="23991"/>
    <cellStyle name="Normal 17 2 3 2 2 2 4" xfId="10878"/>
    <cellStyle name="Normal 17 2 3 2 2 2 4 2" xfId="27777"/>
    <cellStyle name="Normal 17 2 3 2 2 2 5" xfId="17047"/>
    <cellStyle name="Normal 17 2 3 2 2 2 6" xfId="20209"/>
    <cellStyle name="Normal 17 2 3 2 2 3" xfId="3841"/>
    <cellStyle name="Normal 17 2 3 2 2 3 2" xfId="7624"/>
    <cellStyle name="Normal 17 2 3 2 2 3 2 2" xfId="15683"/>
    <cellStyle name="Normal 17 2 3 2 2 3 2 2 2" xfId="32530"/>
    <cellStyle name="Normal 17 2 3 2 2 3 2 3" xfId="24963"/>
    <cellStyle name="Normal 17 2 3 2 2 3 3" xfId="11900"/>
    <cellStyle name="Normal 17 2 3 2 2 3 3 2" xfId="28749"/>
    <cellStyle name="Normal 17 2 3 2 2 3 4" xfId="21182"/>
    <cellStyle name="Normal 17 2 3 2 2 4" xfId="5740"/>
    <cellStyle name="Normal 17 2 3 2 2 4 2" xfId="13799"/>
    <cellStyle name="Normal 17 2 3 2 2 4 2 2" xfId="30646"/>
    <cellStyle name="Normal 17 2 3 2 2 4 3" xfId="23079"/>
    <cellStyle name="Normal 17 2 3 2 2 5" xfId="9925"/>
    <cellStyle name="Normal 17 2 3 2 2 5 2" xfId="26865"/>
    <cellStyle name="Normal 17 2 3 2 2 6" xfId="17046"/>
    <cellStyle name="Normal 17 2 3 2 2 7" xfId="19297"/>
    <cellStyle name="Normal 17 2 3 2 3" xfId="2338"/>
    <cellStyle name="Normal 17 2 3 2 3 2" xfId="4302"/>
    <cellStyle name="Normal 17 2 3 2 3 2 2" xfId="8085"/>
    <cellStyle name="Normal 17 2 3 2 3 2 2 2" xfId="16144"/>
    <cellStyle name="Normal 17 2 3 2 3 2 2 2 2" xfId="32991"/>
    <cellStyle name="Normal 17 2 3 2 3 2 2 3" xfId="25424"/>
    <cellStyle name="Normal 17 2 3 2 3 2 3" xfId="12361"/>
    <cellStyle name="Normal 17 2 3 2 3 2 3 2" xfId="29210"/>
    <cellStyle name="Normal 17 2 3 2 3 2 4" xfId="21643"/>
    <cellStyle name="Normal 17 2 3 2 3 3" xfId="6201"/>
    <cellStyle name="Normal 17 2 3 2 3 3 2" xfId="14260"/>
    <cellStyle name="Normal 17 2 3 2 3 3 2 2" xfId="31107"/>
    <cellStyle name="Normal 17 2 3 2 3 3 3" xfId="23540"/>
    <cellStyle name="Normal 17 2 3 2 3 4" xfId="10426"/>
    <cellStyle name="Normal 17 2 3 2 3 4 2" xfId="27326"/>
    <cellStyle name="Normal 17 2 3 2 3 5" xfId="17048"/>
    <cellStyle name="Normal 17 2 3 2 3 6" xfId="19758"/>
    <cellStyle name="Normal 17 2 3 2 4" xfId="3390"/>
    <cellStyle name="Normal 17 2 3 2 4 2" xfId="7173"/>
    <cellStyle name="Normal 17 2 3 2 4 2 2" xfId="15232"/>
    <cellStyle name="Normal 17 2 3 2 4 2 2 2" xfId="32079"/>
    <cellStyle name="Normal 17 2 3 2 4 2 3" xfId="24512"/>
    <cellStyle name="Normal 17 2 3 2 4 3" xfId="11449"/>
    <cellStyle name="Normal 17 2 3 2 4 3 2" xfId="28298"/>
    <cellStyle name="Normal 17 2 3 2 4 4" xfId="20731"/>
    <cellStyle name="Normal 17 2 3 2 5" xfId="5289"/>
    <cellStyle name="Normal 17 2 3 2 5 2" xfId="13348"/>
    <cellStyle name="Normal 17 2 3 2 5 2 2" xfId="30195"/>
    <cellStyle name="Normal 17 2 3 2 5 3" xfId="22628"/>
    <cellStyle name="Normal 17 2 3 2 6" xfId="9450"/>
    <cellStyle name="Normal 17 2 3 2 6 2" xfId="26414"/>
    <cellStyle name="Normal 17 2 3 2 7" xfId="17045"/>
    <cellStyle name="Normal 17 2 3 2 8" xfId="18846"/>
    <cellStyle name="Normal 17 2 3 3" xfId="1574"/>
    <cellStyle name="Normal 17 2 3 3 2" xfId="2573"/>
    <cellStyle name="Normal 17 2 3 3 2 2" xfId="4535"/>
    <cellStyle name="Normal 17 2 3 3 2 2 2" xfId="8318"/>
    <cellStyle name="Normal 17 2 3 3 2 2 2 2" xfId="16377"/>
    <cellStyle name="Normal 17 2 3 3 2 2 2 2 2" xfId="33224"/>
    <cellStyle name="Normal 17 2 3 3 2 2 2 3" xfId="25657"/>
    <cellStyle name="Normal 17 2 3 3 2 2 3" xfId="12594"/>
    <cellStyle name="Normal 17 2 3 3 2 2 3 2" xfId="29443"/>
    <cellStyle name="Normal 17 2 3 3 2 2 4" xfId="21876"/>
    <cellStyle name="Normal 17 2 3 3 2 3" xfId="6434"/>
    <cellStyle name="Normal 17 2 3 3 2 3 2" xfId="14493"/>
    <cellStyle name="Normal 17 2 3 3 2 3 2 2" xfId="31340"/>
    <cellStyle name="Normal 17 2 3 3 2 3 3" xfId="23773"/>
    <cellStyle name="Normal 17 2 3 3 2 4" xfId="10660"/>
    <cellStyle name="Normal 17 2 3 3 2 4 2" xfId="27559"/>
    <cellStyle name="Normal 17 2 3 3 2 5" xfId="17050"/>
    <cellStyle name="Normal 17 2 3 3 2 6" xfId="19991"/>
    <cellStyle name="Normal 17 2 3 3 3" xfId="3623"/>
    <cellStyle name="Normal 17 2 3 3 3 2" xfId="7406"/>
    <cellStyle name="Normal 17 2 3 3 3 2 2" xfId="15465"/>
    <cellStyle name="Normal 17 2 3 3 3 2 2 2" xfId="32312"/>
    <cellStyle name="Normal 17 2 3 3 3 2 3" xfId="24745"/>
    <cellStyle name="Normal 17 2 3 3 3 3" xfId="11682"/>
    <cellStyle name="Normal 17 2 3 3 3 3 2" xfId="28531"/>
    <cellStyle name="Normal 17 2 3 3 3 4" xfId="20964"/>
    <cellStyle name="Normal 17 2 3 3 4" xfId="5522"/>
    <cellStyle name="Normal 17 2 3 3 4 2" xfId="13581"/>
    <cellStyle name="Normal 17 2 3 3 4 2 2" xfId="30428"/>
    <cellStyle name="Normal 17 2 3 3 4 3" xfId="22861"/>
    <cellStyle name="Normal 17 2 3 3 5" xfId="9707"/>
    <cellStyle name="Normal 17 2 3 3 5 2" xfId="26647"/>
    <cellStyle name="Normal 17 2 3 3 6" xfId="17049"/>
    <cellStyle name="Normal 17 2 3 3 7" xfId="19079"/>
    <cellStyle name="Normal 17 2 3 4" xfId="2120"/>
    <cellStyle name="Normal 17 2 3 4 2" xfId="4084"/>
    <cellStyle name="Normal 17 2 3 4 2 2" xfId="7867"/>
    <cellStyle name="Normal 17 2 3 4 2 2 2" xfId="15926"/>
    <cellStyle name="Normal 17 2 3 4 2 2 2 2" xfId="32773"/>
    <cellStyle name="Normal 17 2 3 4 2 2 3" xfId="25206"/>
    <cellStyle name="Normal 17 2 3 4 2 3" xfId="12143"/>
    <cellStyle name="Normal 17 2 3 4 2 3 2" xfId="28992"/>
    <cellStyle name="Normal 17 2 3 4 2 4" xfId="21425"/>
    <cellStyle name="Normal 17 2 3 4 3" xfId="5983"/>
    <cellStyle name="Normal 17 2 3 4 3 2" xfId="14042"/>
    <cellStyle name="Normal 17 2 3 4 3 2 2" xfId="30889"/>
    <cellStyle name="Normal 17 2 3 4 3 3" xfId="23322"/>
    <cellStyle name="Normal 17 2 3 4 4" xfId="10208"/>
    <cellStyle name="Normal 17 2 3 4 4 2" xfId="27108"/>
    <cellStyle name="Normal 17 2 3 4 5" xfId="17051"/>
    <cellStyle name="Normal 17 2 3 4 6" xfId="19540"/>
    <cellStyle name="Normal 17 2 3 5" xfId="3172"/>
    <cellStyle name="Normal 17 2 3 5 2" xfId="6955"/>
    <cellStyle name="Normal 17 2 3 5 2 2" xfId="15014"/>
    <cellStyle name="Normal 17 2 3 5 2 2 2" xfId="31861"/>
    <cellStyle name="Normal 17 2 3 5 2 3" xfId="24294"/>
    <cellStyle name="Normal 17 2 3 5 3" xfId="11231"/>
    <cellStyle name="Normal 17 2 3 5 3 2" xfId="28080"/>
    <cellStyle name="Normal 17 2 3 5 4" xfId="20513"/>
    <cellStyle name="Normal 17 2 3 6" xfId="5071"/>
    <cellStyle name="Normal 17 2 3 6 2" xfId="13130"/>
    <cellStyle name="Normal 17 2 3 6 2 2" xfId="29977"/>
    <cellStyle name="Normal 17 2 3 6 3" xfId="22410"/>
    <cellStyle name="Normal 17 2 3 7" xfId="9215"/>
    <cellStyle name="Normal 17 2 3 7 2" xfId="26196"/>
    <cellStyle name="Normal 17 2 3 8" xfId="17044"/>
    <cellStyle name="Normal 17 2 3 9" xfId="18628"/>
    <cellStyle name="Normal 17 2 4" xfId="1204"/>
    <cellStyle name="Normal 17 2 4 2" xfId="1700"/>
    <cellStyle name="Normal 17 2 4 2 2" xfId="2699"/>
    <cellStyle name="Normal 17 2 4 2 2 2" xfId="4661"/>
    <cellStyle name="Normal 17 2 4 2 2 2 2" xfId="8444"/>
    <cellStyle name="Normal 17 2 4 2 2 2 2 2" xfId="16503"/>
    <cellStyle name="Normal 17 2 4 2 2 2 2 2 2" xfId="33350"/>
    <cellStyle name="Normal 17 2 4 2 2 2 2 3" xfId="25783"/>
    <cellStyle name="Normal 17 2 4 2 2 2 3" xfId="12720"/>
    <cellStyle name="Normal 17 2 4 2 2 2 3 2" xfId="29569"/>
    <cellStyle name="Normal 17 2 4 2 2 2 4" xfId="22002"/>
    <cellStyle name="Normal 17 2 4 2 2 3" xfId="6560"/>
    <cellStyle name="Normal 17 2 4 2 2 3 2" xfId="14619"/>
    <cellStyle name="Normal 17 2 4 2 2 3 2 2" xfId="31466"/>
    <cellStyle name="Normal 17 2 4 2 2 3 3" xfId="23899"/>
    <cellStyle name="Normal 17 2 4 2 2 4" xfId="10786"/>
    <cellStyle name="Normal 17 2 4 2 2 4 2" xfId="27685"/>
    <cellStyle name="Normal 17 2 4 2 2 5" xfId="17054"/>
    <cellStyle name="Normal 17 2 4 2 2 6" xfId="20117"/>
    <cellStyle name="Normal 17 2 4 2 3" xfId="3749"/>
    <cellStyle name="Normal 17 2 4 2 3 2" xfId="7532"/>
    <cellStyle name="Normal 17 2 4 2 3 2 2" xfId="15591"/>
    <cellStyle name="Normal 17 2 4 2 3 2 2 2" xfId="32438"/>
    <cellStyle name="Normal 17 2 4 2 3 2 3" xfId="24871"/>
    <cellStyle name="Normal 17 2 4 2 3 3" xfId="11808"/>
    <cellStyle name="Normal 17 2 4 2 3 3 2" xfId="28657"/>
    <cellStyle name="Normal 17 2 4 2 3 4" xfId="21090"/>
    <cellStyle name="Normal 17 2 4 2 4" xfId="5648"/>
    <cellStyle name="Normal 17 2 4 2 4 2" xfId="13707"/>
    <cellStyle name="Normal 17 2 4 2 4 2 2" xfId="30554"/>
    <cellStyle name="Normal 17 2 4 2 4 3" xfId="22987"/>
    <cellStyle name="Normal 17 2 4 2 5" xfId="9833"/>
    <cellStyle name="Normal 17 2 4 2 5 2" xfId="26773"/>
    <cellStyle name="Normal 17 2 4 2 6" xfId="17053"/>
    <cellStyle name="Normal 17 2 4 2 7" xfId="19205"/>
    <cellStyle name="Normal 17 2 4 3" xfId="2246"/>
    <cellStyle name="Normal 17 2 4 3 2" xfId="4210"/>
    <cellStyle name="Normal 17 2 4 3 2 2" xfId="7993"/>
    <cellStyle name="Normal 17 2 4 3 2 2 2" xfId="16052"/>
    <cellStyle name="Normal 17 2 4 3 2 2 2 2" xfId="32899"/>
    <cellStyle name="Normal 17 2 4 3 2 2 3" xfId="25332"/>
    <cellStyle name="Normal 17 2 4 3 2 3" xfId="12269"/>
    <cellStyle name="Normal 17 2 4 3 2 3 2" xfId="29118"/>
    <cellStyle name="Normal 17 2 4 3 2 4" xfId="21551"/>
    <cellStyle name="Normal 17 2 4 3 3" xfId="6109"/>
    <cellStyle name="Normal 17 2 4 3 3 2" xfId="14168"/>
    <cellStyle name="Normal 17 2 4 3 3 2 2" xfId="31015"/>
    <cellStyle name="Normal 17 2 4 3 3 3" xfId="23448"/>
    <cellStyle name="Normal 17 2 4 3 4" xfId="10334"/>
    <cellStyle name="Normal 17 2 4 3 4 2" xfId="27234"/>
    <cellStyle name="Normal 17 2 4 3 5" xfId="17055"/>
    <cellStyle name="Normal 17 2 4 3 6" xfId="19666"/>
    <cellStyle name="Normal 17 2 4 4" xfId="3298"/>
    <cellStyle name="Normal 17 2 4 4 2" xfId="7081"/>
    <cellStyle name="Normal 17 2 4 4 2 2" xfId="15140"/>
    <cellStyle name="Normal 17 2 4 4 2 2 2" xfId="31987"/>
    <cellStyle name="Normal 17 2 4 4 2 3" xfId="24420"/>
    <cellStyle name="Normal 17 2 4 4 3" xfId="11357"/>
    <cellStyle name="Normal 17 2 4 4 3 2" xfId="28206"/>
    <cellStyle name="Normal 17 2 4 4 4" xfId="20639"/>
    <cellStyle name="Normal 17 2 4 5" xfId="5197"/>
    <cellStyle name="Normal 17 2 4 5 2" xfId="13256"/>
    <cellStyle name="Normal 17 2 4 5 2 2" xfId="30103"/>
    <cellStyle name="Normal 17 2 4 5 3" xfId="22536"/>
    <cellStyle name="Normal 17 2 4 6" xfId="9358"/>
    <cellStyle name="Normal 17 2 4 6 2" xfId="26322"/>
    <cellStyle name="Normal 17 2 4 7" xfId="17052"/>
    <cellStyle name="Normal 17 2 4 8" xfId="18754"/>
    <cellStyle name="Normal 17 2 5" xfId="1482"/>
    <cellStyle name="Normal 17 2 5 2" xfId="2481"/>
    <cellStyle name="Normal 17 2 5 2 2" xfId="4443"/>
    <cellStyle name="Normal 17 2 5 2 2 2" xfId="8226"/>
    <cellStyle name="Normal 17 2 5 2 2 2 2" xfId="16285"/>
    <cellStyle name="Normal 17 2 5 2 2 2 2 2" xfId="33132"/>
    <cellStyle name="Normal 17 2 5 2 2 2 3" xfId="25565"/>
    <cellStyle name="Normal 17 2 5 2 2 3" xfId="12502"/>
    <cellStyle name="Normal 17 2 5 2 2 3 2" xfId="29351"/>
    <cellStyle name="Normal 17 2 5 2 2 4" xfId="21784"/>
    <cellStyle name="Normal 17 2 5 2 3" xfId="6342"/>
    <cellStyle name="Normal 17 2 5 2 3 2" xfId="14401"/>
    <cellStyle name="Normal 17 2 5 2 3 2 2" xfId="31248"/>
    <cellStyle name="Normal 17 2 5 2 3 3" xfId="23681"/>
    <cellStyle name="Normal 17 2 5 2 4" xfId="10568"/>
    <cellStyle name="Normal 17 2 5 2 4 2" xfId="27467"/>
    <cellStyle name="Normal 17 2 5 2 5" xfId="17057"/>
    <cellStyle name="Normal 17 2 5 2 6" xfId="19899"/>
    <cellStyle name="Normal 17 2 5 3" xfId="3531"/>
    <cellStyle name="Normal 17 2 5 3 2" xfId="7314"/>
    <cellStyle name="Normal 17 2 5 3 2 2" xfId="15373"/>
    <cellStyle name="Normal 17 2 5 3 2 2 2" xfId="32220"/>
    <cellStyle name="Normal 17 2 5 3 2 3" xfId="24653"/>
    <cellStyle name="Normal 17 2 5 3 3" xfId="11590"/>
    <cellStyle name="Normal 17 2 5 3 3 2" xfId="28439"/>
    <cellStyle name="Normal 17 2 5 3 4" xfId="20872"/>
    <cellStyle name="Normal 17 2 5 4" xfId="5430"/>
    <cellStyle name="Normal 17 2 5 4 2" xfId="13489"/>
    <cellStyle name="Normal 17 2 5 4 2 2" xfId="30336"/>
    <cellStyle name="Normal 17 2 5 4 3" xfId="22769"/>
    <cellStyle name="Normal 17 2 5 5" xfId="9615"/>
    <cellStyle name="Normal 17 2 5 5 2" xfId="26555"/>
    <cellStyle name="Normal 17 2 5 6" xfId="17056"/>
    <cellStyle name="Normal 17 2 5 7" xfId="18987"/>
    <cellStyle name="Normal 17 2 6" xfId="2007"/>
    <cellStyle name="Normal 17 2 6 2" xfId="3992"/>
    <cellStyle name="Normal 17 2 6 2 2" xfId="7775"/>
    <cellStyle name="Normal 17 2 6 2 2 2" xfId="15834"/>
    <cellStyle name="Normal 17 2 6 2 2 2 2" xfId="32681"/>
    <cellStyle name="Normal 17 2 6 2 2 3" xfId="25114"/>
    <cellStyle name="Normal 17 2 6 2 3" xfId="12051"/>
    <cellStyle name="Normal 17 2 6 2 3 2" xfId="28900"/>
    <cellStyle name="Normal 17 2 6 2 4" xfId="21333"/>
    <cellStyle name="Normal 17 2 6 3" xfId="5891"/>
    <cellStyle name="Normal 17 2 6 3 2" xfId="13950"/>
    <cellStyle name="Normal 17 2 6 3 2 2" xfId="30797"/>
    <cellStyle name="Normal 17 2 6 3 3" xfId="23230"/>
    <cellStyle name="Normal 17 2 6 4" xfId="10106"/>
    <cellStyle name="Normal 17 2 6 4 2" xfId="27016"/>
    <cellStyle name="Normal 17 2 6 5" xfId="17058"/>
    <cellStyle name="Normal 17 2 6 6" xfId="19448"/>
    <cellStyle name="Normal 17 2 7" xfId="3050"/>
    <cellStyle name="Normal 17 2 7 2" xfId="6863"/>
    <cellStyle name="Normal 17 2 7 2 2" xfId="14922"/>
    <cellStyle name="Normal 17 2 7 2 2 2" xfId="31769"/>
    <cellStyle name="Normal 17 2 7 2 3" xfId="24202"/>
    <cellStyle name="Normal 17 2 7 3" xfId="11113"/>
    <cellStyle name="Normal 17 2 7 3 2" xfId="27988"/>
    <cellStyle name="Normal 17 2 7 4" xfId="20421"/>
    <cellStyle name="Normal 17 2 8" xfId="4979"/>
    <cellStyle name="Normal 17 2 8 2" xfId="13038"/>
    <cellStyle name="Normal 17 2 8 2 2" xfId="29885"/>
    <cellStyle name="Normal 17 2 8 3" xfId="22318"/>
    <cellStyle name="Normal 17 2 9" xfId="8962"/>
    <cellStyle name="Normal 17 2 9 2" xfId="26104"/>
    <cellStyle name="Normal 17 3" xfId="719"/>
    <cellStyle name="Normal 17 3 10" xfId="18558"/>
    <cellStyle name="Normal 17 3 11" xfId="34057"/>
    <cellStyle name="Normal 17 3 2" xfId="1058"/>
    <cellStyle name="Normal 17 3 2 2" xfId="1319"/>
    <cellStyle name="Normal 17 3 2 2 2" xfId="1815"/>
    <cellStyle name="Normal 17 3 2 2 2 2" xfId="2814"/>
    <cellStyle name="Normal 17 3 2 2 2 2 2" xfId="4776"/>
    <cellStyle name="Normal 17 3 2 2 2 2 2 2" xfId="8559"/>
    <cellStyle name="Normal 17 3 2 2 2 2 2 2 2" xfId="16618"/>
    <cellStyle name="Normal 17 3 2 2 2 2 2 2 2 2" xfId="33465"/>
    <cellStyle name="Normal 17 3 2 2 2 2 2 2 3" xfId="25898"/>
    <cellStyle name="Normal 17 3 2 2 2 2 2 3" xfId="12835"/>
    <cellStyle name="Normal 17 3 2 2 2 2 2 3 2" xfId="29684"/>
    <cellStyle name="Normal 17 3 2 2 2 2 2 4" xfId="22117"/>
    <cellStyle name="Normal 17 3 2 2 2 2 3" xfId="6675"/>
    <cellStyle name="Normal 17 3 2 2 2 2 3 2" xfId="14734"/>
    <cellStyle name="Normal 17 3 2 2 2 2 3 2 2" xfId="31581"/>
    <cellStyle name="Normal 17 3 2 2 2 2 3 3" xfId="24014"/>
    <cellStyle name="Normal 17 3 2 2 2 2 4" xfId="10901"/>
    <cellStyle name="Normal 17 3 2 2 2 2 4 2" xfId="27800"/>
    <cellStyle name="Normal 17 3 2 2 2 2 5" xfId="17063"/>
    <cellStyle name="Normal 17 3 2 2 2 2 6" xfId="20232"/>
    <cellStyle name="Normal 17 3 2 2 2 3" xfId="3864"/>
    <cellStyle name="Normal 17 3 2 2 2 3 2" xfId="7647"/>
    <cellStyle name="Normal 17 3 2 2 2 3 2 2" xfId="15706"/>
    <cellStyle name="Normal 17 3 2 2 2 3 2 2 2" xfId="32553"/>
    <cellStyle name="Normal 17 3 2 2 2 3 2 3" xfId="24986"/>
    <cellStyle name="Normal 17 3 2 2 2 3 3" xfId="11923"/>
    <cellStyle name="Normal 17 3 2 2 2 3 3 2" xfId="28772"/>
    <cellStyle name="Normal 17 3 2 2 2 3 4" xfId="21205"/>
    <cellStyle name="Normal 17 3 2 2 2 4" xfId="5763"/>
    <cellStyle name="Normal 17 3 2 2 2 4 2" xfId="13822"/>
    <cellStyle name="Normal 17 3 2 2 2 4 2 2" xfId="30669"/>
    <cellStyle name="Normal 17 3 2 2 2 4 3" xfId="23102"/>
    <cellStyle name="Normal 17 3 2 2 2 5" xfId="9948"/>
    <cellStyle name="Normal 17 3 2 2 2 5 2" xfId="26888"/>
    <cellStyle name="Normal 17 3 2 2 2 6" xfId="17062"/>
    <cellStyle name="Normal 17 3 2 2 2 7" xfId="19320"/>
    <cellStyle name="Normal 17 3 2 2 3" xfId="2361"/>
    <cellStyle name="Normal 17 3 2 2 3 2" xfId="4325"/>
    <cellStyle name="Normal 17 3 2 2 3 2 2" xfId="8108"/>
    <cellStyle name="Normal 17 3 2 2 3 2 2 2" xfId="16167"/>
    <cellStyle name="Normal 17 3 2 2 3 2 2 2 2" xfId="33014"/>
    <cellStyle name="Normal 17 3 2 2 3 2 2 3" xfId="25447"/>
    <cellStyle name="Normal 17 3 2 2 3 2 3" xfId="12384"/>
    <cellStyle name="Normal 17 3 2 2 3 2 3 2" xfId="29233"/>
    <cellStyle name="Normal 17 3 2 2 3 2 4" xfId="21666"/>
    <cellStyle name="Normal 17 3 2 2 3 3" xfId="6224"/>
    <cellStyle name="Normal 17 3 2 2 3 3 2" xfId="14283"/>
    <cellStyle name="Normal 17 3 2 2 3 3 2 2" xfId="31130"/>
    <cellStyle name="Normal 17 3 2 2 3 3 3" xfId="23563"/>
    <cellStyle name="Normal 17 3 2 2 3 4" xfId="10449"/>
    <cellStyle name="Normal 17 3 2 2 3 4 2" xfId="27349"/>
    <cellStyle name="Normal 17 3 2 2 3 5" xfId="17064"/>
    <cellStyle name="Normal 17 3 2 2 3 6" xfId="19781"/>
    <cellStyle name="Normal 17 3 2 2 4" xfId="3413"/>
    <cellStyle name="Normal 17 3 2 2 4 2" xfId="7196"/>
    <cellStyle name="Normal 17 3 2 2 4 2 2" xfId="15255"/>
    <cellStyle name="Normal 17 3 2 2 4 2 2 2" xfId="32102"/>
    <cellStyle name="Normal 17 3 2 2 4 2 3" xfId="24535"/>
    <cellStyle name="Normal 17 3 2 2 4 3" xfId="11472"/>
    <cellStyle name="Normal 17 3 2 2 4 3 2" xfId="28321"/>
    <cellStyle name="Normal 17 3 2 2 4 4" xfId="20754"/>
    <cellStyle name="Normal 17 3 2 2 5" xfId="5312"/>
    <cellStyle name="Normal 17 3 2 2 5 2" xfId="13371"/>
    <cellStyle name="Normal 17 3 2 2 5 2 2" xfId="30218"/>
    <cellStyle name="Normal 17 3 2 2 5 3" xfId="22651"/>
    <cellStyle name="Normal 17 3 2 2 6" xfId="9473"/>
    <cellStyle name="Normal 17 3 2 2 6 2" xfId="26437"/>
    <cellStyle name="Normal 17 3 2 2 7" xfId="17061"/>
    <cellStyle name="Normal 17 3 2 2 8" xfId="18869"/>
    <cellStyle name="Normal 17 3 2 3" xfId="1597"/>
    <cellStyle name="Normal 17 3 2 3 2" xfId="2596"/>
    <cellStyle name="Normal 17 3 2 3 2 2" xfId="4558"/>
    <cellStyle name="Normal 17 3 2 3 2 2 2" xfId="8341"/>
    <cellStyle name="Normal 17 3 2 3 2 2 2 2" xfId="16400"/>
    <cellStyle name="Normal 17 3 2 3 2 2 2 2 2" xfId="33247"/>
    <cellStyle name="Normal 17 3 2 3 2 2 2 3" xfId="25680"/>
    <cellStyle name="Normal 17 3 2 3 2 2 3" xfId="12617"/>
    <cellStyle name="Normal 17 3 2 3 2 2 3 2" xfId="29466"/>
    <cellStyle name="Normal 17 3 2 3 2 2 4" xfId="21899"/>
    <cellStyle name="Normal 17 3 2 3 2 3" xfId="6457"/>
    <cellStyle name="Normal 17 3 2 3 2 3 2" xfId="14516"/>
    <cellStyle name="Normal 17 3 2 3 2 3 2 2" xfId="31363"/>
    <cellStyle name="Normal 17 3 2 3 2 3 3" xfId="23796"/>
    <cellStyle name="Normal 17 3 2 3 2 4" xfId="10683"/>
    <cellStyle name="Normal 17 3 2 3 2 4 2" xfId="27582"/>
    <cellStyle name="Normal 17 3 2 3 2 5" xfId="17066"/>
    <cellStyle name="Normal 17 3 2 3 2 6" xfId="20014"/>
    <cellStyle name="Normal 17 3 2 3 3" xfId="3646"/>
    <cellStyle name="Normal 17 3 2 3 3 2" xfId="7429"/>
    <cellStyle name="Normal 17 3 2 3 3 2 2" xfId="15488"/>
    <cellStyle name="Normal 17 3 2 3 3 2 2 2" xfId="32335"/>
    <cellStyle name="Normal 17 3 2 3 3 2 3" xfId="24768"/>
    <cellStyle name="Normal 17 3 2 3 3 3" xfId="11705"/>
    <cellStyle name="Normal 17 3 2 3 3 3 2" xfId="28554"/>
    <cellStyle name="Normal 17 3 2 3 3 4" xfId="20987"/>
    <cellStyle name="Normal 17 3 2 3 4" xfId="5545"/>
    <cellStyle name="Normal 17 3 2 3 4 2" xfId="13604"/>
    <cellStyle name="Normal 17 3 2 3 4 2 2" xfId="30451"/>
    <cellStyle name="Normal 17 3 2 3 4 3" xfId="22884"/>
    <cellStyle name="Normal 17 3 2 3 5" xfId="9730"/>
    <cellStyle name="Normal 17 3 2 3 5 2" xfId="26670"/>
    <cellStyle name="Normal 17 3 2 3 6" xfId="17065"/>
    <cellStyle name="Normal 17 3 2 3 7" xfId="19102"/>
    <cellStyle name="Normal 17 3 2 4" xfId="2143"/>
    <cellStyle name="Normal 17 3 2 4 2" xfId="4107"/>
    <cellStyle name="Normal 17 3 2 4 2 2" xfId="7890"/>
    <cellStyle name="Normal 17 3 2 4 2 2 2" xfId="15949"/>
    <cellStyle name="Normal 17 3 2 4 2 2 2 2" xfId="32796"/>
    <cellStyle name="Normal 17 3 2 4 2 2 3" xfId="25229"/>
    <cellStyle name="Normal 17 3 2 4 2 3" xfId="12166"/>
    <cellStyle name="Normal 17 3 2 4 2 3 2" xfId="29015"/>
    <cellStyle name="Normal 17 3 2 4 2 4" xfId="21448"/>
    <cellStyle name="Normal 17 3 2 4 3" xfId="6006"/>
    <cellStyle name="Normal 17 3 2 4 3 2" xfId="14065"/>
    <cellStyle name="Normal 17 3 2 4 3 2 2" xfId="30912"/>
    <cellStyle name="Normal 17 3 2 4 3 3" xfId="23345"/>
    <cellStyle name="Normal 17 3 2 4 4" xfId="10231"/>
    <cellStyle name="Normal 17 3 2 4 4 2" xfId="27131"/>
    <cellStyle name="Normal 17 3 2 4 5" xfId="17067"/>
    <cellStyle name="Normal 17 3 2 4 6" xfId="19563"/>
    <cellStyle name="Normal 17 3 2 5" xfId="3195"/>
    <cellStyle name="Normal 17 3 2 5 2" xfId="6978"/>
    <cellStyle name="Normal 17 3 2 5 2 2" xfId="15037"/>
    <cellStyle name="Normal 17 3 2 5 2 2 2" xfId="31884"/>
    <cellStyle name="Normal 17 3 2 5 2 3" xfId="24317"/>
    <cellStyle name="Normal 17 3 2 5 3" xfId="11254"/>
    <cellStyle name="Normal 17 3 2 5 3 2" xfId="28103"/>
    <cellStyle name="Normal 17 3 2 5 4" xfId="20536"/>
    <cellStyle name="Normal 17 3 2 6" xfId="5094"/>
    <cellStyle name="Normal 17 3 2 6 2" xfId="13153"/>
    <cellStyle name="Normal 17 3 2 6 2 2" xfId="30000"/>
    <cellStyle name="Normal 17 3 2 6 3" xfId="22433"/>
    <cellStyle name="Normal 17 3 2 7" xfId="9238"/>
    <cellStyle name="Normal 17 3 2 7 2" xfId="26219"/>
    <cellStyle name="Normal 17 3 2 8" xfId="17060"/>
    <cellStyle name="Normal 17 3 2 9" xfId="18651"/>
    <cellStyle name="Normal 17 3 3" xfId="1227"/>
    <cellStyle name="Normal 17 3 3 2" xfId="1723"/>
    <cellStyle name="Normal 17 3 3 2 2" xfId="2722"/>
    <cellStyle name="Normal 17 3 3 2 2 2" xfId="4684"/>
    <cellStyle name="Normal 17 3 3 2 2 2 2" xfId="8467"/>
    <cellStyle name="Normal 17 3 3 2 2 2 2 2" xfId="16526"/>
    <cellStyle name="Normal 17 3 3 2 2 2 2 2 2" xfId="33373"/>
    <cellStyle name="Normal 17 3 3 2 2 2 2 3" xfId="25806"/>
    <cellStyle name="Normal 17 3 3 2 2 2 3" xfId="12743"/>
    <cellStyle name="Normal 17 3 3 2 2 2 3 2" xfId="29592"/>
    <cellStyle name="Normal 17 3 3 2 2 2 4" xfId="22025"/>
    <cellStyle name="Normal 17 3 3 2 2 3" xfId="6583"/>
    <cellStyle name="Normal 17 3 3 2 2 3 2" xfId="14642"/>
    <cellStyle name="Normal 17 3 3 2 2 3 2 2" xfId="31489"/>
    <cellStyle name="Normal 17 3 3 2 2 3 3" xfId="23922"/>
    <cellStyle name="Normal 17 3 3 2 2 4" xfId="10809"/>
    <cellStyle name="Normal 17 3 3 2 2 4 2" xfId="27708"/>
    <cellStyle name="Normal 17 3 3 2 2 5" xfId="17070"/>
    <cellStyle name="Normal 17 3 3 2 2 6" xfId="20140"/>
    <cellStyle name="Normal 17 3 3 2 3" xfId="3772"/>
    <cellStyle name="Normal 17 3 3 2 3 2" xfId="7555"/>
    <cellStyle name="Normal 17 3 3 2 3 2 2" xfId="15614"/>
    <cellStyle name="Normal 17 3 3 2 3 2 2 2" xfId="32461"/>
    <cellStyle name="Normal 17 3 3 2 3 2 3" xfId="24894"/>
    <cellStyle name="Normal 17 3 3 2 3 3" xfId="11831"/>
    <cellStyle name="Normal 17 3 3 2 3 3 2" xfId="28680"/>
    <cellStyle name="Normal 17 3 3 2 3 4" xfId="21113"/>
    <cellStyle name="Normal 17 3 3 2 4" xfId="5671"/>
    <cellStyle name="Normal 17 3 3 2 4 2" xfId="13730"/>
    <cellStyle name="Normal 17 3 3 2 4 2 2" xfId="30577"/>
    <cellStyle name="Normal 17 3 3 2 4 3" xfId="23010"/>
    <cellStyle name="Normal 17 3 3 2 5" xfId="9856"/>
    <cellStyle name="Normal 17 3 3 2 5 2" xfId="26796"/>
    <cellStyle name="Normal 17 3 3 2 6" xfId="17069"/>
    <cellStyle name="Normal 17 3 3 2 7" xfId="19228"/>
    <cellStyle name="Normal 17 3 3 3" xfId="2269"/>
    <cellStyle name="Normal 17 3 3 3 2" xfId="4233"/>
    <cellStyle name="Normal 17 3 3 3 2 2" xfId="8016"/>
    <cellStyle name="Normal 17 3 3 3 2 2 2" xfId="16075"/>
    <cellStyle name="Normal 17 3 3 3 2 2 2 2" xfId="32922"/>
    <cellStyle name="Normal 17 3 3 3 2 2 3" xfId="25355"/>
    <cellStyle name="Normal 17 3 3 3 2 3" xfId="12292"/>
    <cellStyle name="Normal 17 3 3 3 2 3 2" xfId="29141"/>
    <cellStyle name="Normal 17 3 3 3 2 4" xfId="21574"/>
    <cellStyle name="Normal 17 3 3 3 3" xfId="6132"/>
    <cellStyle name="Normal 17 3 3 3 3 2" xfId="14191"/>
    <cellStyle name="Normal 17 3 3 3 3 2 2" xfId="31038"/>
    <cellStyle name="Normal 17 3 3 3 3 3" xfId="23471"/>
    <cellStyle name="Normal 17 3 3 3 4" xfId="10357"/>
    <cellStyle name="Normal 17 3 3 3 4 2" xfId="27257"/>
    <cellStyle name="Normal 17 3 3 3 5" xfId="17071"/>
    <cellStyle name="Normal 17 3 3 3 6" xfId="19689"/>
    <cellStyle name="Normal 17 3 3 4" xfId="3321"/>
    <cellStyle name="Normal 17 3 3 4 2" xfId="7104"/>
    <cellStyle name="Normal 17 3 3 4 2 2" xfId="15163"/>
    <cellStyle name="Normal 17 3 3 4 2 2 2" xfId="32010"/>
    <cellStyle name="Normal 17 3 3 4 2 3" xfId="24443"/>
    <cellStyle name="Normal 17 3 3 4 3" xfId="11380"/>
    <cellStyle name="Normal 17 3 3 4 3 2" xfId="28229"/>
    <cellStyle name="Normal 17 3 3 4 4" xfId="20662"/>
    <cellStyle name="Normal 17 3 3 5" xfId="5220"/>
    <cellStyle name="Normal 17 3 3 5 2" xfId="13279"/>
    <cellStyle name="Normal 17 3 3 5 2 2" xfId="30126"/>
    <cellStyle name="Normal 17 3 3 5 3" xfId="22559"/>
    <cellStyle name="Normal 17 3 3 6" xfId="9381"/>
    <cellStyle name="Normal 17 3 3 6 2" xfId="26345"/>
    <cellStyle name="Normal 17 3 3 7" xfId="17068"/>
    <cellStyle name="Normal 17 3 3 8" xfId="18777"/>
    <cellStyle name="Normal 17 3 4" xfId="1505"/>
    <cellStyle name="Normal 17 3 4 2" xfId="2504"/>
    <cellStyle name="Normal 17 3 4 2 2" xfId="4466"/>
    <cellStyle name="Normal 17 3 4 2 2 2" xfId="8249"/>
    <cellStyle name="Normal 17 3 4 2 2 2 2" xfId="16308"/>
    <cellStyle name="Normal 17 3 4 2 2 2 2 2" xfId="33155"/>
    <cellStyle name="Normal 17 3 4 2 2 2 3" xfId="25588"/>
    <cellStyle name="Normal 17 3 4 2 2 3" xfId="12525"/>
    <cellStyle name="Normal 17 3 4 2 2 3 2" xfId="29374"/>
    <cellStyle name="Normal 17 3 4 2 2 4" xfId="21807"/>
    <cellStyle name="Normal 17 3 4 2 3" xfId="6365"/>
    <cellStyle name="Normal 17 3 4 2 3 2" xfId="14424"/>
    <cellStyle name="Normal 17 3 4 2 3 2 2" xfId="31271"/>
    <cellStyle name="Normal 17 3 4 2 3 3" xfId="23704"/>
    <cellStyle name="Normal 17 3 4 2 4" xfId="10591"/>
    <cellStyle name="Normal 17 3 4 2 4 2" xfId="27490"/>
    <cellStyle name="Normal 17 3 4 2 5" xfId="17073"/>
    <cellStyle name="Normal 17 3 4 2 6" xfId="19922"/>
    <cellStyle name="Normal 17 3 4 3" xfId="3554"/>
    <cellStyle name="Normal 17 3 4 3 2" xfId="7337"/>
    <cellStyle name="Normal 17 3 4 3 2 2" xfId="15396"/>
    <cellStyle name="Normal 17 3 4 3 2 2 2" xfId="32243"/>
    <cellStyle name="Normal 17 3 4 3 2 3" xfId="24676"/>
    <cellStyle name="Normal 17 3 4 3 3" xfId="11613"/>
    <cellStyle name="Normal 17 3 4 3 3 2" xfId="28462"/>
    <cellStyle name="Normal 17 3 4 3 4" xfId="20895"/>
    <cellStyle name="Normal 17 3 4 4" xfId="5453"/>
    <cellStyle name="Normal 17 3 4 4 2" xfId="13512"/>
    <cellStyle name="Normal 17 3 4 4 2 2" xfId="30359"/>
    <cellStyle name="Normal 17 3 4 4 3" xfId="22792"/>
    <cellStyle name="Normal 17 3 4 5" xfId="9638"/>
    <cellStyle name="Normal 17 3 4 5 2" xfId="26578"/>
    <cellStyle name="Normal 17 3 4 6" xfId="17072"/>
    <cellStyle name="Normal 17 3 4 7" xfId="19010"/>
    <cellStyle name="Normal 17 3 5" xfId="2034"/>
    <cellStyle name="Normal 17 3 5 2" xfId="4015"/>
    <cellStyle name="Normal 17 3 5 2 2" xfId="7798"/>
    <cellStyle name="Normal 17 3 5 2 2 2" xfId="15857"/>
    <cellStyle name="Normal 17 3 5 2 2 2 2" xfId="32704"/>
    <cellStyle name="Normal 17 3 5 2 2 3" xfId="25137"/>
    <cellStyle name="Normal 17 3 5 2 3" xfId="12074"/>
    <cellStyle name="Normal 17 3 5 2 3 2" xfId="28923"/>
    <cellStyle name="Normal 17 3 5 2 4" xfId="21356"/>
    <cellStyle name="Normal 17 3 5 3" xfId="5914"/>
    <cellStyle name="Normal 17 3 5 3 2" xfId="13973"/>
    <cellStyle name="Normal 17 3 5 3 2 2" xfId="30820"/>
    <cellStyle name="Normal 17 3 5 3 3" xfId="23253"/>
    <cellStyle name="Normal 17 3 5 4" xfId="10132"/>
    <cellStyle name="Normal 17 3 5 4 2" xfId="27039"/>
    <cellStyle name="Normal 17 3 5 5" xfId="17074"/>
    <cellStyle name="Normal 17 3 5 6" xfId="19471"/>
    <cellStyle name="Normal 17 3 6" xfId="3073"/>
    <cellStyle name="Normal 17 3 6 2" xfId="6886"/>
    <cellStyle name="Normal 17 3 6 2 2" xfId="14945"/>
    <cellStyle name="Normal 17 3 6 2 2 2" xfId="31792"/>
    <cellStyle name="Normal 17 3 6 2 3" xfId="24225"/>
    <cellStyle name="Normal 17 3 6 3" xfId="11136"/>
    <cellStyle name="Normal 17 3 6 3 2" xfId="28011"/>
    <cellStyle name="Normal 17 3 6 4" xfId="20444"/>
    <cellStyle name="Normal 17 3 7" xfId="5002"/>
    <cellStyle name="Normal 17 3 7 2" xfId="13061"/>
    <cellStyle name="Normal 17 3 7 2 2" xfId="29908"/>
    <cellStyle name="Normal 17 3 7 3" xfId="22341"/>
    <cellStyle name="Normal 17 3 8" xfId="9019"/>
    <cellStyle name="Normal 17 3 8 2" xfId="26127"/>
    <cellStyle name="Normal 17 3 9" xfId="17059"/>
    <cellStyle name="Normal 17 4" xfId="938"/>
    <cellStyle name="Normal 17 4 2" xfId="3118"/>
    <cellStyle name="Normal 17 4 3" xfId="17075"/>
    <cellStyle name="Normal 17 4 4" xfId="34058"/>
    <cellStyle name="Normal 17 5" xfId="1022"/>
    <cellStyle name="Normal 17 5 2" xfId="1283"/>
    <cellStyle name="Normal 17 5 2 2" xfId="1779"/>
    <cellStyle name="Normal 17 5 2 2 2" xfId="2778"/>
    <cellStyle name="Normal 17 5 2 2 2 2" xfId="4740"/>
    <cellStyle name="Normal 17 5 2 2 2 2 2" xfId="8523"/>
    <cellStyle name="Normal 17 5 2 2 2 2 2 2" xfId="16582"/>
    <cellStyle name="Normal 17 5 2 2 2 2 2 2 2" xfId="33429"/>
    <cellStyle name="Normal 17 5 2 2 2 2 2 3" xfId="25862"/>
    <cellStyle name="Normal 17 5 2 2 2 2 3" xfId="12799"/>
    <cellStyle name="Normal 17 5 2 2 2 2 3 2" xfId="29648"/>
    <cellStyle name="Normal 17 5 2 2 2 2 4" xfId="22081"/>
    <cellStyle name="Normal 17 5 2 2 2 3" xfId="6639"/>
    <cellStyle name="Normal 17 5 2 2 2 3 2" xfId="14698"/>
    <cellStyle name="Normal 17 5 2 2 2 3 2 2" xfId="31545"/>
    <cellStyle name="Normal 17 5 2 2 2 3 3" xfId="23978"/>
    <cellStyle name="Normal 17 5 2 2 2 4" xfId="10865"/>
    <cellStyle name="Normal 17 5 2 2 2 4 2" xfId="27764"/>
    <cellStyle name="Normal 17 5 2 2 2 5" xfId="17079"/>
    <cellStyle name="Normal 17 5 2 2 2 6" xfId="20196"/>
    <cellStyle name="Normal 17 5 2 2 3" xfId="3828"/>
    <cellStyle name="Normal 17 5 2 2 3 2" xfId="7611"/>
    <cellStyle name="Normal 17 5 2 2 3 2 2" xfId="15670"/>
    <cellStyle name="Normal 17 5 2 2 3 2 2 2" xfId="32517"/>
    <cellStyle name="Normal 17 5 2 2 3 2 3" xfId="24950"/>
    <cellStyle name="Normal 17 5 2 2 3 3" xfId="11887"/>
    <cellStyle name="Normal 17 5 2 2 3 3 2" xfId="28736"/>
    <cellStyle name="Normal 17 5 2 2 3 4" xfId="21169"/>
    <cellStyle name="Normal 17 5 2 2 4" xfId="5727"/>
    <cellStyle name="Normal 17 5 2 2 4 2" xfId="13786"/>
    <cellStyle name="Normal 17 5 2 2 4 2 2" xfId="30633"/>
    <cellStyle name="Normal 17 5 2 2 4 3" xfId="23066"/>
    <cellStyle name="Normal 17 5 2 2 5" xfId="9912"/>
    <cellStyle name="Normal 17 5 2 2 5 2" xfId="26852"/>
    <cellStyle name="Normal 17 5 2 2 6" xfId="17078"/>
    <cellStyle name="Normal 17 5 2 2 7" xfId="19284"/>
    <cellStyle name="Normal 17 5 2 3" xfId="2325"/>
    <cellStyle name="Normal 17 5 2 3 2" xfId="4289"/>
    <cellStyle name="Normal 17 5 2 3 2 2" xfId="8072"/>
    <cellStyle name="Normal 17 5 2 3 2 2 2" xfId="16131"/>
    <cellStyle name="Normal 17 5 2 3 2 2 2 2" xfId="32978"/>
    <cellStyle name="Normal 17 5 2 3 2 2 3" xfId="25411"/>
    <cellStyle name="Normal 17 5 2 3 2 3" xfId="12348"/>
    <cellStyle name="Normal 17 5 2 3 2 3 2" xfId="29197"/>
    <cellStyle name="Normal 17 5 2 3 2 4" xfId="21630"/>
    <cellStyle name="Normal 17 5 2 3 3" xfId="6188"/>
    <cellStyle name="Normal 17 5 2 3 3 2" xfId="14247"/>
    <cellStyle name="Normal 17 5 2 3 3 2 2" xfId="31094"/>
    <cellStyle name="Normal 17 5 2 3 3 3" xfId="23527"/>
    <cellStyle name="Normal 17 5 2 3 4" xfId="10413"/>
    <cellStyle name="Normal 17 5 2 3 4 2" xfId="27313"/>
    <cellStyle name="Normal 17 5 2 3 5" xfId="17080"/>
    <cellStyle name="Normal 17 5 2 3 6" xfId="19745"/>
    <cellStyle name="Normal 17 5 2 4" xfId="3377"/>
    <cellStyle name="Normal 17 5 2 4 2" xfId="7160"/>
    <cellStyle name="Normal 17 5 2 4 2 2" xfId="15219"/>
    <cellStyle name="Normal 17 5 2 4 2 2 2" xfId="32066"/>
    <cellStyle name="Normal 17 5 2 4 2 3" xfId="24499"/>
    <cellStyle name="Normal 17 5 2 4 3" xfId="11436"/>
    <cellStyle name="Normal 17 5 2 4 3 2" xfId="28285"/>
    <cellStyle name="Normal 17 5 2 4 4" xfId="20718"/>
    <cellStyle name="Normal 17 5 2 5" xfId="5276"/>
    <cellStyle name="Normal 17 5 2 5 2" xfId="13335"/>
    <cellStyle name="Normal 17 5 2 5 2 2" xfId="30182"/>
    <cellStyle name="Normal 17 5 2 5 3" xfId="22615"/>
    <cellStyle name="Normal 17 5 2 6" xfId="9437"/>
    <cellStyle name="Normal 17 5 2 6 2" xfId="26401"/>
    <cellStyle name="Normal 17 5 2 7" xfId="17077"/>
    <cellStyle name="Normal 17 5 2 8" xfId="18833"/>
    <cellStyle name="Normal 17 5 3" xfId="1561"/>
    <cellStyle name="Normal 17 5 3 2" xfId="2560"/>
    <cellStyle name="Normal 17 5 3 2 2" xfId="4522"/>
    <cellStyle name="Normal 17 5 3 2 2 2" xfId="8305"/>
    <cellStyle name="Normal 17 5 3 2 2 2 2" xfId="16364"/>
    <cellStyle name="Normal 17 5 3 2 2 2 2 2" xfId="33211"/>
    <cellStyle name="Normal 17 5 3 2 2 2 3" xfId="25644"/>
    <cellStyle name="Normal 17 5 3 2 2 3" xfId="12581"/>
    <cellStyle name="Normal 17 5 3 2 2 3 2" xfId="29430"/>
    <cellStyle name="Normal 17 5 3 2 2 4" xfId="21863"/>
    <cellStyle name="Normal 17 5 3 2 3" xfId="6421"/>
    <cellStyle name="Normal 17 5 3 2 3 2" xfId="14480"/>
    <cellStyle name="Normal 17 5 3 2 3 2 2" xfId="31327"/>
    <cellStyle name="Normal 17 5 3 2 3 3" xfId="23760"/>
    <cellStyle name="Normal 17 5 3 2 4" xfId="10647"/>
    <cellStyle name="Normal 17 5 3 2 4 2" xfId="27546"/>
    <cellStyle name="Normal 17 5 3 2 5" xfId="17082"/>
    <cellStyle name="Normal 17 5 3 2 6" xfId="19978"/>
    <cellStyle name="Normal 17 5 3 3" xfId="3610"/>
    <cellStyle name="Normal 17 5 3 3 2" xfId="7393"/>
    <cellStyle name="Normal 17 5 3 3 2 2" xfId="15452"/>
    <cellStyle name="Normal 17 5 3 3 2 2 2" xfId="32299"/>
    <cellStyle name="Normal 17 5 3 3 2 3" xfId="24732"/>
    <cellStyle name="Normal 17 5 3 3 3" xfId="11669"/>
    <cellStyle name="Normal 17 5 3 3 3 2" xfId="28518"/>
    <cellStyle name="Normal 17 5 3 3 4" xfId="20951"/>
    <cellStyle name="Normal 17 5 3 4" xfId="5509"/>
    <cellStyle name="Normal 17 5 3 4 2" xfId="13568"/>
    <cellStyle name="Normal 17 5 3 4 2 2" xfId="30415"/>
    <cellStyle name="Normal 17 5 3 4 3" xfId="22848"/>
    <cellStyle name="Normal 17 5 3 5" xfId="9694"/>
    <cellStyle name="Normal 17 5 3 5 2" xfId="26634"/>
    <cellStyle name="Normal 17 5 3 6" xfId="17081"/>
    <cellStyle name="Normal 17 5 3 7" xfId="19066"/>
    <cellStyle name="Normal 17 5 4" xfId="2107"/>
    <cellStyle name="Normal 17 5 4 2" xfId="4071"/>
    <cellStyle name="Normal 17 5 4 2 2" xfId="7854"/>
    <cellStyle name="Normal 17 5 4 2 2 2" xfId="15913"/>
    <cellStyle name="Normal 17 5 4 2 2 2 2" xfId="32760"/>
    <cellStyle name="Normal 17 5 4 2 2 3" xfId="25193"/>
    <cellStyle name="Normal 17 5 4 2 3" xfId="12130"/>
    <cellStyle name="Normal 17 5 4 2 3 2" xfId="28979"/>
    <cellStyle name="Normal 17 5 4 2 4" xfId="21412"/>
    <cellStyle name="Normal 17 5 4 3" xfId="5970"/>
    <cellStyle name="Normal 17 5 4 3 2" xfId="14029"/>
    <cellStyle name="Normal 17 5 4 3 2 2" xfId="30876"/>
    <cellStyle name="Normal 17 5 4 3 3" xfId="23309"/>
    <cellStyle name="Normal 17 5 4 4" xfId="10195"/>
    <cellStyle name="Normal 17 5 4 4 2" xfId="27095"/>
    <cellStyle name="Normal 17 5 4 5" xfId="17083"/>
    <cellStyle name="Normal 17 5 4 6" xfId="19527"/>
    <cellStyle name="Normal 17 5 5" xfId="3159"/>
    <cellStyle name="Normal 17 5 5 2" xfId="6942"/>
    <cellStyle name="Normal 17 5 5 2 2" xfId="15001"/>
    <cellStyle name="Normal 17 5 5 2 2 2" xfId="31848"/>
    <cellStyle name="Normal 17 5 5 2 3" xfId="24281"/>
    <cellStyle name="Normal 17 5 5 3" xfId="11218"/>
    <cellStyle name="Normal 17 5 5 3 2" xfId="28067"/>
    <cellStyle name="Normal 17 5 5 4" xfId="20500"/>
    <cellStyle name="Normal 17 5 6" xfId="5058"/>
    <cellStyle name="Normal 17 5 6 2" xfId="13117"/>
    <cellStyle name="Normal 17 5 6 2 2" xfId="29964"/>
    <cellStyle name="Normal 17 5 6 3" xfId="22397"/>
    <cellStyle name="Normal 17 5 7" xfId="9202"/>
    <cellStyle name="Normal 17 5 7 2" xfId="26183"/>
    <cellStyle name="Normal 17 5 8" xfId="17076"/>
    <cellStyle name="Normal 17 5 9" xfId="18615"/>
    <cellStyle name="Normal 17 6" xfId="1191"/>
    <cellStyle name="Normal 17 6 2" xfId="1687"/>
    <cellStyle name="Normal 17 6 2 2" xfId="2686"/>
    <cellStyle name="Normal 17 6 2 2 2" xfId="4648"/>
    <cellStyle name="Normal 17 6 2 2 2 2" xfId="8431"/>
    <cellStyle name="Normal 17 6 2 2 2 2 2" xfId="16490"/>
    <cellStyle name="Normal 17 6 2 2 2 2 2 2" xfId="33337"/>
    <cellStyle name="Normal 17 6 2 2 2 2 3" xfId="25770"/>
    <cellStyle name="Normal 17 6 2 2 2 3" xfId="12707"/>
    <cellStyle name="Normal 17 6 2 2 2 3 2" xfId="29556"/>
    <cellStyle name="Normal 17 6 2 2 2 4" xfId="21989"/>
    <cellStyle name="Normal 17 6 2 2 3" xfId="6547"/>
    <cellStyle name="Normal 17 6 2 2 3 2" xfId="14606"/>
    <cellStyle name="Normal 17 6 2 2 3 2 2" xfId="31453"/>
    <cellStyle name="Normal 17 6 2 2 3 3" xfId="23886"/>
    <cellStyle name="Normal 17 6 2 2 4" xfId="10773"/>
    <cellStyle name="Normal 17 6 2 2 4 2" xfId="27672"/>
    <cellStyle name="Normal 17 6 2 2 5" xfId="17086"/>
    <cellStyle name="Normal 17 6 2 2 6" xfId="20104"/>
    <cellStyle name="Normal 17 6 2 3" xfId="3736"/>
    <cellStyle name="Normal 17 6 2 3 2" xfId="7519"/>
    <cellStyle name="Normal 17 6 2 3 2 2" xfId="15578"/>
    <cellStyle name="Normal 17 6 2 3 2 2 2" xfId="32425"/>
    <cellStyle name="Normal 17 6 2 3 2 3" xfId="24858"/>
    <cellStyle name="Normal 17 6 2 3 3" xfId="11795"/>
    <cellStyle name="Normal 17 6 2 3 3 2" xfId="28644"/>
    <cellStyle name="Normal 17 6 2 3 4" xfId="21077"/>
    <cellStyle name="Normal 17 6 2 4" xfId="5635"/>
    <cellStyle name="Normal 17 6 2 4 2" xfId="13694"/>
    <cellStyle name="Normal 17 6 2 4 2 2" xfId="30541"/>
    <cellStyle name="Normal 17 6 2 4 3" xfId="22974"/>
    <cellStyle name="Normal 17 6 2 5" xfId="9820"/>
    <cellStyle name="Normal 17 6 2 5 2" xfId="26760"/>
    <cellStyle name="Normal 17 6 2 6" xfId="17085"/>
    <cellStyle name="Normal 17 6 2 7" xfId="19192"/>
    <cellStyle name="Normal 17 6 3" xfId="2233"/>
    <cellStyle name="Normal 17 6 3 2" xfId="4197"/>
    <cellStyle name="Normal 17 6 3 2 2" xfId="7980"/>
    <cellStyle name="Normal 17 6 3 2 2 2" xfId="16039"/>
    <cellStyle name="Normal 17 6 3 2 2 2 2" xfId="32886"/>
    <cellStyle name="Normal 17 6 3 2 2 3" xfId="25319"/>
    <cellStyle name="Normal 17 6 3 2 3" xfId="12256"/>
    <cellStyle name="Normal 17 6 3 2 3 2" xfId="29105"/>
    <cellStyle name="Normal 17 6 3 2 4" xfId="21538"/>
    <cellStyle name="Normal 17 6 3 3" xfId="6096"/>
    <cellStyle name="Normal 17 6 3 3 2" xfId="14155"/>
    <cellStyle name="Normal 17 6 3 3 2 2" xfId="31002"/>
    <cellStyle name="Normal 17 6 3 3 3" xfId="23435"/>
    <cellStyle name="Normal 17 6 3 4" xfId="10321"/>
    <cellStyle name="Normal 17 6 3 4 2" xfId="27221"/>
    <cellStyle name="Normal 17 6 3 5" xfId="17087"/>
    <cellStyle name="Normal 17 6 3 6" xfId="19653"/>
    <cellStyle name="Normal 17 6 4" xfId="3285"/>
    <cellStyle name="Normal 17 6 4 2" xfId="7068"/>
    <cellStyle name="Normal 17 6 4 2 2" xfId="15127"/>
    <cellStyle name="Normal 17 6 4 2 2 2" xfId="31974"/>
    <cellStyle name="Normal 17 6 4 2 3" xfId="24407"/>
    <cellStyle name="Normal 17 6 4 3" xfId="11344"/>
    <cellStyle name="Normal 17 6 4 3 2" xfId="28193"/>
    <cellStyle name="Normal 17 6 4 4" xfId="20626"/>
    <cellStyle name="Normal 17 6 5" xfId="5184"/>
    <cellStyle name="Normal 17 6 5 2" xfId="13243"/>
    <cellStyle name="Normal 17 6 5 2 2" xfId="30090"/>
    <cellStyle name="Normal 17 6 5 3" xfId="22523"/>
    <cellStyle name="Normal 17 6 6" xfId="9345"/>
    <cellStyle name="Normal 17 6 6 2" xfId="26309"/>
    <cellStyle name="Normal 17 6 7" xfId="17084"/>
    <cellStyle name="Normal 17 6 8" xfId="18741"/>
    <cellStyle name="Normal 17 7" xfId="1469"/>
    <cellStyle name="Normal 17 7 2" xfId="2468"/>
    <cellStyle name="Normal 17 7 2 2" xfId="4430"/>
    <cellStyle name="Normal 17 7 2 2 2" xfId="8213"/>
    <cellStyle name="Normal 17 7 2 2 2 2" xfId="16272"/>
    <cellStyle name="Normal 17 7 2 2 2 2 2" xfId="33119"/>
    <cellStyle name="Normal 17 7 2 2 2 3" xfId="25552"/>
    <cellStyle name="Normal 17 7 2 2 3" xfId="12489"/>
    <cellStyle name="Normal 17 7 2 2 3 2" xfId="29338"/>
    <cellStyle name="Normal 17 7 2 2 4" xfId="21771"/>
    <cellStyle name="Normal 17 7 2 3" xfId="6329"/>
    <cellStyle name="Normal 17 7 2 3 2" xfId="14388"/>
    <cellStyle name="Normal 17 7 2 3 2 2" xfId="31235"/>
    <cellStyle name="Normal 17 7 2 3 3" xfId="23668"/>
    <cellStyle name="Normal 17 7 2 4" xfId="10555"/>
    <cellStyle name="Normal 17 7 2 4 2" xfId="27454"/>
    <cellStyle name="Normal 17 7 2 5" xfId="17089"/>
    <cellStyle name="Normal 17 7 2 6" xfId="19886"/>
    <cellStyle name="Normal 17 7 3" xfId="3518"/>
    <cellStyle name="Normal 17 7 3 2" xfId="7301"/>
    <cellStyle name="Normal 17 7 3 2 2" xfId="15360"/>
    <cellStyle name="Normal 17 7 3 2 2 2" xfId="32207"/>
    <cellStyle name="Normal 17 7 3 2 3" xfId="24640"/>
    <cellStyle name="Normal 17 7 3 3" xfId="11577"/>
    <cellStyle name="Normal 17 7 3 3 2" xfId="28426"/>
    <cellStyle name="Normal 17 7 3 4" xfId="20859"/>
    <cellStyle name="Normal 17 7 4" xfId="5417"/>
    <cellStyle name="Normal 17 7 4 2" xfId="13476"/>
    <cellStyle name="Normal 17 7 4 2 2" xfId="30323"/>
    <cellStyle name="Normal 17 7 4 3" xfId="22756"/>
    <cellStyle name="Normal 17 7 5" xfId="9602"/>
    <cellStyle name="Normal 17 7 5 2" xfId="26542"/>
    <cellStyle name="Normal 17 7 6" xfId="17088"/>
    <cellStyle name="Normal 17 7 7" xfId="18974"/>
    <cellStyle name="Normal 17 8" xfId="1992"/>
    <cellStyle name="Normal 17 8 2" xfId="3979"/>
    <cellStyle name="Normal 17 8 2 2" xfId="7762"/>
    <cellStyle name="Normal 17 8 2 2 2" xfId="15821"/>
    <cellStyle name="Normal 17 8 2 2 2 2" xfId="32668"/>
    <cellStyle name="Normal 17 8 2 2 3" xfId="25101"/>
    <cellStyle name="Normal 17 8 2 3" xfId="12038"/>
    <cellStyle name="Normal 17 8 2 3 2" xfId="28887"/>
    <cellStyle name="Normal 17 8 2 4" xfId="21320"/>
    <cellStyle name="Normal 17 8 3" xfId="5878"/>
    <cellStyle name="Normal 17 8 3 2" xfId="13937"/>
    <cellStyle name="Normal 17 8 3 2 2" xfId="30784"/>
    <cellStyle name="Normal 17 8 3 3" xfId="23217"/>
    <cellStyle name="Normal 17 8 4" xfId="10091"/>
    <cellStyle name="Normal 17 8 4 2" xfId="27003"/>
    <cellStyle name="Normal 17 8 5" xfId="17090"/>
    <cellStyle name="Normal 17 8 6" xfId="19435"/>
    <cellStyle name="Normal 17 9" xfId="3037"/>
    <cellStyle name="Normal 17 9 2" xfId="6850"/>
    <cellStyle name="Normal 17 9 2 2" xfId="14909"/>
    <cellStyle name="Normal 17 9 2 2 2" xfId="31756"/>
    <cellStyle name="Normal 17 9 2 3" xfId="24189"/>
    <cellStyle name="Normal 17 9 3" xfId="11100"/>
    <cellStyle name="Normal 17 9 3 2" xfId="27975"/>
    <cellStyle name="Normal 17 9 4" xfId="20408"/>
    <cellStyle name="Normal 170" xfId="2948"/>
    <cellStyle name="Normal 170 2" xfId="4908"/>
    <cellStyle name="Normal 170 2 2" xfId="8691"/>
    <cellStyle name="Normal 170 2 2 2" xfId="16750"/>
    <cellStyle name="Normal 170 2 2 2 2" xfId="33597"/>
    <cellStyle name="Normal 170 2 2 3" xfId="26030"/>
    <cellStyle name="Normal 170 2 3" xfId="12967"/>
    <cellStyle name="Normal 170 2 3 2" xfId="29816"/>
    <cellStyle name="Normal 170 2 4" xfId="22249"/>
    <cellStyle name="Normal 170 3" xfId="6807"/>
    <cellStyle name="Normal 170 3 2" xfId="14866"/>
    <cellStyle name="Normal 170 3 2 2" xfId="31713"/>
    <cellStyle name="Normal 170 3 3" xfId="24146"/>
    <cellStyle name="Normal 170 4" xfId="11034"/>
    <cellStyle name="Normal 170 4 2" xfId="27932"/>
    <cellStyle name="Normal 170 5" xfId="17091"/>
    <cellStyle name="Normal 170 6" xfId="20364"/>
    <cellStyle name="Normal 171" xfId="2949"/>
    <cellStyle name="Normal 171 2" xfId="4909"/>
    <cellStyle name="Normal 171 2 2" xfId="8692"/>
    <cellStyle name="Normal 171 2 2 2" xfId="16751"/>
    <cellStyle name="Normal 171 2 2 2 2" xfId="33598"/>
    <cellStyle name="Normal 171 2 2 3" xfId="26031"/>
    <cellStyle name="Normal 171 2 3" xfId="12968"/>
    <cellStyle name="Normal 171 2 3 2" xfId="29817"/>
    <cellStyle name="Normal 171 2 4" xfId="22250"/>
    <cellStyle name="Normal 171 3" xfId="6808"/>
    <cellStyle name="Normal 171 3 2" xfId="14867"/>
    <cellStyle name="Normal 171 3 2 2" xfId="31714"/>
    <cellStyle name="Normal 171 3 3" xfId="24147"/>
    <cellStyle name="Normal 171 4" xfId="11035"/>
    <cellStyle name="Normal 171 4 2" xfId="27933"/>
    <cellStyle name="Normal 171 5" xfId="17092"/>
    <cellStyle name="Normal 171 6" xfId="20365"/>
    <cellStyle name="Normal 172" xfId="2950"/>
    <cellStyle name="Normal 172 2" xfId="4910"/>
    <cellStyle name="Normal 172 2 2" xfId="8693"/>
    <cellStyle name="Normal 172 2 2 2" xfId="16752"/>
    <cellStyle name="Normal 172 2 2 2 2" xfId="33599"/>
    <cellStyle name="Normal 172 2 2 3" xfId="26032"/>
    <cellStyle name="Normal 172 2 3" xfId="12969"/>
    <cellStyle name="Normal 172 2 3 2" xfId="29818"/>
    <cellStyle name="Normal 172 2 4" xfId="22251"/>
    <cellStyle name="Normal 172 3" xfId="6809"/>
    <cellStyle name="Normal 172 3 2" xfId="14868"/>
    <cellStyle name="Normal 172 3 2 2" xfId="31715"/>
    <cellStyle name="Normal 172 3 3" xfId="24148"/>
    <cellStyle name="Normal 172 4" xfId="11036"/>
    <cellStyle name="Normal 172 4 2" xfId="27934"/>
    <cellStyle name="Normal 172 5" xfId="17093"/>
    <cellStyle name="Normal 172 6" xfId="20366"/>
    <cellStyle name="Normal 173" xfId="2951"/>
    <cellStyle name="Normal 173 2" xfId="4911"/>
    <cellStyle name="Normal 173 2 2" xfId="8694"/>
    <cellStyle name="Normal 173 2 2 2" xfId="16753"/>
    <cellStyle name="Normal 173 2 2 2 2" xfId="33600"/>
    <cellStyle name="Normal 173 2 2 3" xfId="26033"/>
    <cellStyle name="Normal 173 2 3" xfId="12970"/>
    <cellStyle name="Normal 173 2 3 2" xfId="29819"/>
    <cellStyle name="Normal 173 2 4" xfId="22252"/>
    <cellStyle name="Normal 173 3" xfId="6810"/>
    <cellStyle name="Normal 173 3 2" xfId="14869"/>
    <cellStyle name="Normal 173 3 2 2" xfId="31716"/>
    <cellStyle name="Normal 173 3 3" xfId="24149"/>
    <cellStyle name="Normal 173 4" xfId="11037"/>
    <cellStyle name="Normal 173 4 2" xfId="27935"/>
    <cellStyle name="Normal 173 5" xfId="17094"/>
    <cellStyle name="Normal 173 6" xfId="20367"/>
    <cellStyle name="Normal 173 7" xfId="33805"/>
    <cellStyle name="Normal 174" xfId="2952"/>
    <cellStyle name="Normal 174 2" xfId="4912"/>
    <cellStyle name="Normal 174 2 2" xfId="8695"/>
    <cellStyle name="Normal 174 2 2 2" xfId="16754"/>
    <cellStyle name="Normal 174 2 2 2 2" xfId="33601"/>
    <cellStyle name="Normal 174 2 2 3" xfId="26034"/>
    <cellStyle name="Normal 174 2 3" xfId="12971"/>
    <cellStyle name="Normal 174 2 3 2" xfId="29820"/>
    <cellStyle name="Normal 174 2 4" xfId="22253"/>
    <cellStyle name="Normal 174 3" xfId="6811"/>
    <cellStyle name="Normal 174 3 2" xfId="14870"/>
    <cellStyle name="Normal 174 3 2 2" xfId="31717"/>
    <cellStyle name="Normal 174 3 3" xfId="24150"/>
    <cellStyle name="Normal 174 4" xfId="11038"/>
    <cellStyle name="Normal 174 4 2" xfId="27936"/>
    <cellStyle name="Normal 174 5" xfId="17095"/>
    <cellStyle name="Normal 174 6" xfId="20368"/>
    <cellStyle name="Normal 174 7" xfId="33806"/>
    <cellStyle name="Normal 175" xfId="2953"/>
    <cellStyle name="Normal 175 2" xfId="4913"/>
    <cellStyle name="Normal 175 2 2" xfId="8696"/>
    <cellStyle name="Normal 175 2 2 2" xfId="16755"/>
    <cellStyle name="Normal 175 2 2 2 2" xfId="33602"/>
    <cellStyle name="Normal 175 2 2 3" xfId="26035"/>
    <cellStyle name="Normal 175 2 3" xfId="12972"/>
    <cellStyle name="Normal 175 2 3 2" xfId="29821"/>
    <cellStyle name="Normal 175 2 4" xfId="22254"/>
    <cellStyle name="Normal 175 3" xfId="6812"/>
    <cellStyle name="Normal 175 3 2" xfId="14871"/>
    <cellStyle name="Normal 175 3 2 2" xfId="31718"/>
    <cellStyle name="Normal 175 3 3" xfId="24151"/>
    <cellStyle name="Normal 175 4" xfId="11039"/>
    <cellStyle name="Normal 175 4 2" xfId="27937"/>
    <cellStyle name="Normal 175 5" xfId="17096"/>
    <cellStyle name="Normal 175 6" xfId="20369"/>
    <cellStyle name="Normal 175 7" xfId="33807"/>
    <cellStyle name="Normal 176" xfId="2954"/>
    <cellStyle name="Normal 176 2" xfId="4914"/>
    <cellStyle name="Normal 176 2 2" xfId="8697"/>
    <cellStyle name="Normal 176 2 2 2" xfId="16756"/>
    <cellStyle name="Normal 176 2 2 2 2" xfId="33603"/>
    <cellStyle name="Normal 176 2 2 3" xfId="26036"/>
    <cellStyle name="Normal 176 2 3" xfId="12973"/>
    <cellStyle name="Normal 176 2 3 2" xfId="29822"/>
    <cellStyle name="Normal 176 2 4" xfId="22255"/>
    <cellStyle name="Normal 176 3" xfId="6813"/>
    <cellStyle name="Normal 176 3 2" xfId="14872"/>
    <cellStyle name="Normal 176 3 2 2" xfId="31719"/>
    <cellStyle name="Normal 176 3 3" xfId="24152"/>
    <cellStyle name="Normal 176 4" xfId="11040"/>
    <cellStyle name="Normal 176 4 2" xfId="27938"/>
    <cellStyle name="Normal 176 5" xfId="20370"/>
    <cellStyle name="Normal 176 6" xfId="33808"/>
    <cellStyle name="Normal 177" xfId="2955"/>
    <cellStyle name="Normal 177 2" xfId="4915"/>
    <cellStyle name="Normal 177 2 2" xfId="8698"/>
    <cellStyle name="Normal 177 2 2 2" xfId="16757"/>
    <cellStyle name="Normal 177 2 2 2 2" xfId="33604"/>
    <cellStyle name="Normal 177 2 2 3" xfId="26037"/>
    <cellStyle name="Normal 177 2 3" xfId="12974"/>
    <cellStyle name="Normal 177 2 3 2" xfId="29823"/>
    <cellStyle name="Normal 177 2 4" xfId="22256"/>
    <cellStyle name="Normal 177 3" xfId="6814"/>
    <cellStyle name="Normal 177 3 2" xfId="14873"/>
    <cellStyle name="Normal 177 3 2 2" xfId="31720"/>
    <cellStyle name="Normal 177 3 3" xfId="24153"/>
    <cellStyle name="Normal 177 4" xfId="11041"/>
    <cellStyle name="Normal 177 4 2" xfId="27939"/>
    <cellStyle name="Normal 177 5" xfId="20371"/>
    <cellStyle name="Normal 177 6" xfId="33809"/>
    <cellStyle name="Normal 178" xfId="2956"/>
    <cellStyle name="Normal 178 2" xfId="4916"/>
    <cellStyle name="Normal 178 2 2" xfId="8699"/>
    <cellStyle name="Normal 178 2 2 2" xfId="16758"/>
    <cellStyle name="Normal 178 2 2 2 2" xfId="33605"/>
    <cellStyle name="Normal 178 2 2 3" xfId="26038"/>
    <cellStyle name="Normal 178 2 3" xfId="12975"/>
    <cellStyle name="Normal 178 2 3 2" xfId="29824"/>
    <cellStyle name="Normal 178 2 4" xfId="22257"/>
    <cellStyle name="Normal 178 3" xfId="6815"/>
    <cellStyle name="Normal 178 3 2" xfId="14874"/>
    <cellStyle name="Normal 178 3 2 2" xfId="31721"/>
    <cellStyle name="Normal 178 3 3" xfId="24154"/>
    <cellStyle name="Normal 178 4" xfId="11042"/>
    <cellStyle name="Normal 178 4 2" xfId="27940"/>
    <cellStyle name="Normal 178 5" xfId="20372"/>
    <cellStyle name="Normal 178 6" xfId="33810"/>
    <cellStyle name="Normal 179" xfId="2957"/>
    <cellStyle name="Normal 179 2" xfId="4917"/>
    <cellStyle name="Normal 179 2 2" xfId="8700"/>
    <cellStyle name="Normal 179 2 2 2" xfId="16759"/>
    <cellStyle name="Normal 179 2 2 2 2" xfId="33606"/>
    <cellStyle name="Normal 179 2 2 3" xfId="26039"/>
    <cellStyle name="Normal 179 2 3" xfId="12976"/>
    <cellStyle name="Normal 179 2 3 2" xfId="29825"/>
    <cellStyle name="Normal 179 2 4" xfId="22258"/>
    <cellStyle name="Normal 179 3" xfId="6816"/>
    <cellStyle name="Normal 179 3 2" xfId="14875"/>
    <cellStyle name="Normal 179 3 2 2" xfId="31722"/>
    <cellStyle name="Normal 179 3 3" xfId="24155"/>
    <cellStyle name="Normal 179 4" xfId="11043"/>
    <cellStyle name="Normal 179 4 2" xfId="27941"/>
    <cellStyle name="Normal 179 5" xfId="20373"/>
    <cellStyle name="Normal 179 6" xfId="33811"/>
    <cellStyle name="Normal 18" xfId="564"/>
    <cellStyle name="Normal 18 10" xfId="4967"/>
    <cellStyle name="Normal 18 10 2" xfId="13026"/>
    <cellStyle name="Normal 18 10 2 2" xfId="29873"/>
    <cellStyle name="Normal 18 10 3" xfId="22306"/>
    <cellStyle name="Normal 18 11" xfId="8929"/>
    <cellStyle name="Normal 18 11 2" xfId="26092"/>
    <cellStyle name="Normal 18 12" xfId="17097"/>
    <cellStyle name="Normal 18 13" xfId="18522"/>
    <cellStyle name="Normal 18 14" xfId="34059"/>
    <cellStyle name="Normal 18 2" xfId="620"/>
    <cellStyle name="Normal 18 2 10" xfId="17098"/>
    <cellStyle name="Normal 18 2 11" xfId="18536"/>
    <cellStyle name="Normal 18 2 12" xfId="34060"/>
    <cellStyle name="Normal 18 2 2" xfId="738"/>
    <cellStyle name="Normal 18 2 2 10" xfId="18572"/>
    <cellStyle name="Normal 18 2 2 11" xfId="34061"/>
    <cellStyle name="Normal 18 2 2 2" xfId="1072"/>
    <cellStyle name="Normal 18 2 2 2 2" xfId="1333"/>
    <cellStyle name="Normal 18 2 2 2 2 2" xfId="1829"/>
    <cellStyle name="Normal 18 2 2 2 2 2 2" xfId="2828"/>
    <cellStyle name="Normal 18 2 2 2 2 2 2 2" xfId="4790"/>
    <cellStyle name="Normal 18 2 2 2 2 2 2 2 2" xfId="8573"/>
    <cellStyle name="Normal 18 2 2 2 2 2 2 2 2 2" xfId="16632"/>
    <cellStyle name="Normal 18 2 2 2 2 2 2 2 2 2 2" xfId="33479"/>
    <cellStyle name="Normal 18 2 2 2 2 2 2 2 2 3" xfId="25912"/>
    <cellStyle name="Normal 18 2 2 2 2 2 2 2 3" xfId="12849"/>
    <cellStyle name="Normal 18 2 2 2 2 2 2 2 3 2" xfId="29698"/>
    <cellStyle name="Normal 18 2 2 2 2 2 2 2 4" xfId="22131"/>
    <cellStyle name="Normal 18 2 2 2 2 2 2 3" xfId="6689"/>
    <cellStyle name="Normal 18 2 2 2 2 2 2 3 2" xfId="14748"/>
    <cellStyle name="Normal 18 2 2 2 2 2 2 3 2 2" xfId="31595"/>
    <cellStyle name="Normal 18 2 2 2 2 2 2 3 3" xfId="24028"/>
    <cellStyle name="Normal 18 2 2 2 2 2 2 4" xfId="10915"/>
    <cellStyle name="Normal 18 2 2 2 2 2 2 4 2" xfId="27814"/>
    <cellStyle name="Normal 18 2 2 2 2 2 2 5" xfId="17103"/>
    <cellStyle name="Normal 18 2 2 2 2 2 2 6" xfId="20246"/>
    <cellStyle name="Normal 18 2 2 2 2 2 3" xfId="3878"/>
    <cellStyle name="Normal 18 2 2 2 2 2 3 2" xfId="7661"/>
    <cellStyle name="Normal 18 2 2 2 2 2 3 2 2" xfId="15720"/>
    <cellStyle name="Normal 18 2 2 2 2 2 3 2 2 2" xfId="32567"/>
    <cellStyle name="Normal 18 2 2 2 2 2 3 2 3" xfId="25000"/>
    <cellStyle name="Normal 18 2 2 2 2 2 3 3" xfId="11937"/>
    <cellStyle name="Normal 18 2 2 2 2 2 3 3 2" xfId="28786"/>
    <cellStyle name="Normal 18 2 2 2 2 2 3 4" xfId="21219"/>
    <cellStyle name="Normal 18 2 2 2 2 2 4" xfId="5777"/>
    <cellStyle name="Normal 18 2 2 2 2 2 4 2" xfId="13836"/>
    <cellStyle name="Normal 18 2 2 2 2 2 4 2 2" xfId="30683"/>
    <cellStyle name="Normal 18 2 2 2 2 2 4 3" xfId="23116"/>
    <cellStyle name="Normal 18 2 2 2 2 2 5" xfId="9962"/>
    <cellStyle name="Normal 18 2 2 2 2 2 5 2" xfId="26902"/>
    <cellStyle name="Normal 18 2 2 2 2 2 6" xfId="17102"/>
    <cellStyle name="Normal 18 2 2 2 2 2 7" xfId="19334"/>
    <cellStyle name="Normal 18 2 2 2 2 3" xfId="2375"/>
    <cellStyle name="Normal 18 2 2 2 2 3 2" xfId="4339"/>
    <cellStyle name="Normal 18 2 2 2 2 3 2 2" xfId="8122"/>
    <cellStyle name="Normal 18 2 2 2 2 3 2 2 2" xfId="16181"/>
    <cellStyle name="Normal 18 2 2 2 2 3 2 2 2 2" xfId="33028"/>
    <cellStyle name="Normal 18 2 2 2 2 3 2 2 3" xfId="25461"/>
    <cellStyle name="Normal 18 2 2 2 2 3 2 3" xfId="12398"/>
    <cellStyle name="Normal 18 2 2 2 2 3 2 3 2" xfId="29247"/>
    <cellStyle name="Normal 18 2 2 2 2 3 2 4" xfId="21680"/>
    <cellStyle name="Normal 18 2 2 2 2 3 3" xfId="6238"/>
    <cellStyle name="Normal 18 2 2 2 2 3 3 2" xfId="14297"/>
    <cellStyle name="Normal 18 2 2 2 2 3 3 2 2" xfId="31144"/>
    <cellStyle name="Normal 18 2 2 2 2 3 3 3" xfId="23577"/>
    <cellStyle name="Normal 18 2 2 2 2 3 4" xfId="10463"/>
    <cellStyle name="Normal 18 2 2 2 2 3 4 2" xfId="27363"/>
    <cellStyle name="Normal 18 2 2 2 2 3 5" xfId="17104"/>
    <cellStyle name="Normal 18 2 2 2 2 3 6" xfId="19795"/>
    <cellStyle name="Normal 18 2 2 2 2 4" xfId="3427"/>
    <cellStyle name="Normal 18 2 2 2 2 4 2" xfId="7210"/>
    <cellStyle name="Normal 18 2 2 2 2 4 2 2" xfId="15269"/>
    <cellStyle name="Normal 18 2 2 2 2 4 2 2 2" xfId="32116"/>
    <cellStyle name="Normal 18 2 2 2 2 4 2 3" xfId="24549"/>
    <cellStyle name="Normal 18 2 2 2 2 4 3" xfId="11486"/>
    <cellStyle name="Normal 18 2 2 2 2 4 3 2" xfId="28335"/>
    <cellStyle name="Normal 18 2 2 2 2 4 4" xfId="20768"/>
    <cellStyle name="Normal 18 2 2 2 2 5" xfId="5326"/>
    <cellStyle name="Normal 18 2 2 2 2 5 2" xfId="13385"/>
    <cellStyle name="Normal 18 2 2 2 2 5 2 2" xfId="30232"/>
    <cellStyle name="Normal 18 2 2 2 2 5 3" xfId="22665"/>
    <cellStyle name="Normal 18 2 2 2 2 6" xfId="9487"/>
    <cellStyle name="Normal 18 2 2 2 2 6 2" xfId="26451"/>
    <cellStyle name="Normal 18 2 2 2 2 7" xfId="17101"/>
    <cellStyle name="Normal 18 2 2 2 2 8" xfId="18883"/>
    <cellStyle name="Normal 18 2 2 2 3" xfId="1611"/>
    <cellStyle name="Normal 18 2 2 2 3 2" xfId="2610"/>
    <cellStyle name="Normal 18 2 2 2 3 2 2" xfId="4572"/>
    <cellStyle name="Normal 18 2 2 2 3 2 2 2" xfId="8355"/>
    <cellStyle name="Normal 18 2 2 2 3 2 2 2 2" xfId="16414"/>
    <cellStyle name="Normal 18 2 2 2 3 2 2 2 2 2" xfId="33261"/>
    <cellStyle name="Normal 18 2 2 2 3 2 2 2 3" xfId="25694"/>
    <cellStyle name="Normal 18 2 2 2 3 2 2 3" xfId="12631"/>
    <cellStyle name="Normal 18 2 2 2 3 2 2 3 2" xfId="29480"/>
    <cellStyle name="Normal 18 2 2 2 3 2 2 4" xfId="21913"/>
    <cellStyle name="Normal 18 2 2 2 3 2 3" xfId="6471"/>
    <cellStyle name="Normal 18 2 2 2 3 2 3 2" xfId="14530"/>
    <cellStyle name="Normal 18 2 2 2 3 2 3 2 2" xfId="31377"/>
    <cellStyle name="Normal 18 2 2 2 3 2 3 3" xfId="23810"/>
    <cellStyle name="Normal 18 2 2 2 3 2 4" xfId="10697"/>
    <cellStyle name="Normal 18 2 2 2 3 2 4 2" xfId="27596"/>
    <cellStyle name="Normal 18 2 2 2 3 2 5" xfId="17106"/>
    <cellStyle name="Normal 18 2 2 2 3 2 6" xfId="20028"/>
    <cellStyle name="Normal 18 2 2 2 3 3" xfId="3660"/>
    <cellStyle name="Normal 18 2 2 2 3 3 2" xfId="7443"/>
    <cellStyle name="Normal 18 2 2 2 3 3 2 2" xfId="15502"/>
    <cellStyle name="Normal 18 2 2 2 3 3 2 2 2" xfId="32349"/>
    <cellStyle name="Normal 18 2 2 2 3 3 2 3" xfId="24782"/>
    <cellStyle name="Normal 18 2 2 2 3 3 3" xfId="11719"/>
    <cellStyle name="Normal 18 2 2 2 3 3 3 2" xfId="28568"/>
    <cellStyle name="Normal 18 2 2 2 3 3 4" xfId="21001"/>
    <cellStyle name="Normal 18 2 2 2 3 4" xfId="5559"/>
    <cellStyle name="Normal 18 2 2 2 3 4 2" xfId="13618"/>
    <cellStyle name="Normal 18 2 2 2 3 4 2 2" xfId="30465"/>
    <cellStyle name="Normal 18 2 2 2 3 4 3" xfId="22898"/>
    <cellStyle name="Normal 18 2 2 2 3 5" xfId="9744"/>
    <cellStyle name="Normal 18 2 2 2 3 5 2" xfId="26684"/>
    <cellStyle name="Normal 18 2 2 2 3 6" xfId="17105"/>
    <cellStyle name="Normal 18 2 2 2 3 7" xfId="19116"/>
    <cellStyle name="Normal 18 2 2 2 4" xfId="2157"/>
    <cellStyle name="Normal 18 2 2 2 4 2" xfId="4121"/>
    <cellStyle name="Normal 18 2 2 2 4 2 2" xfId="7904"/>
    <cellStyle name="Normal 18 2 2 2 4 2 2 2" xfId="15963"/>
    <cellStyle name="Normal 18 2 2 2 4 2 2 2 2" xfId="32810"/>
    <cellStyle name="Normal 18 2 2 2 4 2 2 3" xfId="25243"/>
    <cellStyle name="Normal 18 2 2 2 4 2 3" xfId="12180"/>
    <cellStyle name="Normal 18 2 2 2 4 2 3 2" xfId="29029"/>
    <cellStyle name="Normal 18 2 2 2 4 2 4" xfId="21462"/>
    <cellStyle name="Normal 18 2 2 2 4 3" xfId="6020"/>
    <cellStyle name="Normal 18 2 2 2 4 3 2" xfId="14079"/>
    <cellStyle name="Normal 18 2 2 2 4 3 2 2" xfId="30926"/>
    <cellStyle name="Normal 18 2 2 2 4 3 3" xfId="23359"/>
    <cellStyle name="Normal 18 2 2 2 4 4" xfId="10245"/>
    <cellStyle name="Normal 18 2 2 2 4 4 2" xfId="27145"/>
    <cellStyle name="Normal 18 2 2 2 4 5" xfId="17107"/>
    <cellStyle name="Normal 18 2 2 2 4 6" xfId="19577"/>
    <cellStyle name="Normal 18 2 2 2 5" xfId="3209"/>
    <cellStyle name="Normal 18 2 2 2 5 2" xfId="6992"/>
    <cellStyle name="Normal 18 2 2 2 5 2 2" xfId="15051"/>
    <cellStyle name="Normal 18 2 2 2 5 2 2 2" xfId="31898"/>
    <cellStyle name="Normal 18 2 2 2 5 2 3" xfId="24331"/>
    <cellStyle name="Normal 18 2 2 2 5 3" xfId="11268"/>
    <cellStyle name="Normal 18 2 2 2 5 3 2" xfId="28117"/>
    <cellStyle name="Normal 18 2 2 2 5 4" xfId="20550"/>
    <cellStyle name="Normal 18 2 2 2 6" xfId="5108"/>
    <cellStyle name="Normal 18 2 2 2 6 2" xfId="13167"/>
    <cellStyle name="Normal 18 2 2 2 6 2 2" xfId="30014"/>
    <cellStyle name="Normal 18 2 2 2 6 3" xfId="22447"/>
    <cellStyle name="Normal 18 2 2 2 7" xfId="9252"/>
    <cellStyle name="Normal 18 2 2 2 7 2" xfId="26233"/>
    <cellStyle name="Normal 18 2 2 2 8" xfId="17100"/>
    <cellStyle name="Normal 18 2 2 2 9" xfId="18665"/>
    <cellStyle name="Normal 18 2 2 3" xfId="1241"/>
    <cellStyle name="Normal 18 2 2 3 2" xfId="1737"/>
    <cellStyle name="Normal 18 2 2 3 2 2" xfId="2736"/>
    <cellStyle name="Normal 18 2 2 3 2 2 2" xfId="4698"/>
    <cellStyle name="Normal 18 2 2 3 2 2 2 2" xfId="8481"/>
    <cellStyle name="Normal 18 2 2 3 2 2 2 2 2" xfId="16540"/>
    <cellStyle name="Normal 18 2 2 3 2 2 2 2 2 2" xfId="33387"/>
    <cellStyle name="Normal 18 2 2 3 2 2 2 2 3" xfId="25820"/>
    <cellStyle name="Normal 18 2 2 3 2 2 2 3" xfId="12757"/>
    <cellStyle name="Normal 18 2 2 3 2 2 2 3 2" xfId="29606"/>
    <cellStyle name="Normal 18 2 2 3 2 2 2 4" xfId="22039"/>
    <cellStyle name="Normal 18 2 2 3 2 2 3" xfId="6597"/>
    <cellStyle name="Normal 18 2 2 3 2 2 3 2" xfId="14656"/>
    <cellStyle name="Normal 18 2 2 3 2 2 3 2 2" xfId="31503"/>
    <cellStyle name="Normal 18 2 2 3 2 2 3 3" xfId="23936"/>
    <cellStyle name="Normal 18 2 2 3 2 2 4" xfId="10823"/>
    <cellStyle name="Normal 18 2 2 3 2 2 4 2" xfId="27722"/>
    <cellStyle name="Normal 18 2 2 3 2 2 5" xfId="17110"/>
    <cellStyle name="Normal 18 2 2 3 2 2 6" xfId="20154"/>
    <cellStyle name="Normal 18 2 2 3 2 3" xfId="3786"/>
    <cellStyle name="Normal 18 2 2 3 2 3 2" xfId="7569"/>
    <cellStyle name="Normal 18 2 2 3 2 3 2 2" xfId="15628"/>
    <cellStyle name="Normal 18 2 2 3 2 3 2 2 2" xfId="32475"/>
    <cellStyle name="Normal 18 2 2 3 2 3 2 3" xfId="24908"/>
    <cellStyle name="Normal 18 2 2 3 2 3 3" xfId="11845"/>
    <cellStyle name="Normal 18 2 2 3 2 3 3 2" xfId="28694"/>
    <cellStyle name="Normal 18 2 2 3 2 3 4" xfId="21127"/>
    <cellStyle name="Normal 18 2 2 3 2 4" xfId="5685"/>
    <cellStyle name="Normal 18 2 2 3 2 4 2" xfId="13744"/>
    <cellStyle name="Normal 18 2 2 3 2 4 2 2" xfId="30591"/>
    <cellStyle name="Normal 18 2 2 3 2 4 3" xfId="23024"/>
    <cellStyle name="Normal 18 2 2 3 2 5" xfId="9870"/>
    <cellStyle name="Normal 18 2 2 3 2 5 2" xfId="26810"/>
    <cellStyle name="Normal 18 2 2 3 2 6" xfId="17109"/>
    <cellStyle name="Normal 18 2 2 3 2 7" xfId="19242"/>
    <cellStyle name="Normal 18 2 2 3 3" xfId="2283"/>
    <cellStyle name="Normal 18 2 2 3 3 2" xfId="4247"/>
    <cellStyle name="Normal 18 2 2 3 3 2 2" xfId="8030"/>
    <cellStyle name="Normal 18 2 2 3 3 2 2 2" xfId="16089"/>
    <cellStyle name="Normal 18 2 2 3 3 2 2 2 2" xfId="32936"/>
    <cellStyle name="Normal 18 2 2 3 3 2 2 3" xfId="25369"/>
    <cellStyle name="Normal 18 2 2 3 3 2 3" xfId="12306"/>
    <cellStyle name="Normal 18 2 2 3 3 2 3 2" xfId="29155"/>
    <cellStyle name="Normal 18 2 2 3 3 2 4" xfId="21588"/>
    <cellStyle name="Normal 18 2 2 3 3 3" xfId="6146"/>
    <cellStyle name="Normal 18 2 2 3 3 3 2" xfId="14205"/>
    <cellStyle name="Normal 18 2 2 3 3 3 2 2" xfId="31052"/>
    <cellStyle name="Normal 18 2 2 3 3 3 3" xfId="23485"/>
    <cellStyle name="Normal 18 2 2 3 3 4" xfId="10371"/>
    <cellStyle name="Normal 18 2 2 3 3 4 2" xfId="27271"/>
    <cellStyle name="Normal 18 2 2 3 3 5" xfId="17111"/>
    <cellStyle name="Normal 18 2 2 3 3 6" xfId="19703"/>
    <cellStyle name="Normal 18 2 2 3 4" xfId="3335"/>
    <cellStyle name="Normal 18 2 2 3 4 2" xfId="7118"/>
    <cellStyle name="Normal 18 2 2 3 4 2 2" xfId="15177"/>
    <cellStyle name="Normal 18 2 2 3 4 2 2 2" xfId="32024"/>
    <cellStyle name="Normal 18 2 2 3 4 2 3" xfId="24457"/>
    <cellStyle name="Normal 18 2 2 3 4 3" xfId="11394"/>
    <cellStyle name="Normal 18 2 2 3 4 3 2" xfId="28243"/>
    <cellStyle name="Normal 18 2 2 3 4 4" xfId="20676"/>
    <cellStyle name="Normal 18 2 2 3 5" xfId="5234"/>
    <cellStyle name="Normal 18 2 2 3 5 2" xfId="13293"/>
    <cellStyle name="Normal 18 2 2 3 5 2 2" xfId="30140"/>
    <cellStyle name="Normal 18 2 2 3 5 3" xfId="22573"/>
    <cellStyle name="Normal 18 2 2 3 6" xfId="9395"/>
    <cellStyle name="Normal 18 2 2 3 6 2" xfId="26359"/>
    <cellStyle name="Normal 18 2 2 3 7" xfId="17108"/>
    <cellStyle name="Normal 18 2 2 3 8" xfId="18791"/>
    <cellStyle name="Normal 18 2 2 4" xfId="1519"/>
    <cellStyle name="Normal 18 2 2 4 2" xfId="2518"/>
    <cellStyle name="Normal 18 2 2 4 2 2" xfId="4480"/>
    <cellStyle name="Normal 18 2 2 4 2 2 2" xfId="8263"/>
    <cellStyle name="Normal 18 2 2 4 2 2 2 2" xfId="16322"/>
    <cellStyle name="Normal 18 2 2 4 2 2 2 2 2" xfId="33169"/>
    <cellStyle name="Normal 18 2 2 4 2 2 2 3" xfId="25602"/>
    <cellStyle name="Normal 18 2 2 4 2 2 3" xfId="12539"/>
    <cellStyle name="Normal 18 2 2 4 2 2 3 2" xfId="29388"/>
    <cellStyle name="Normal 18 2 2 4 2 2 4" xfId="21821"/>
    <cellStyle name="Normal 18 2 2 4 2 3" xfId="6379"/>
    <cellStyle name="Normal 18 2 2 4 2 3 2" xfId="14438"/>
    <cellStyle name="Normal 18 2 2 4 2 3 2 2" xfId="31285"/>
    <cellStyle name="Normal 18 2 2 4 2 3 3" xfId="23718"/>
    <cellStyle name="Normal 18 2 2 4 2 4" xfId="10605"/>
    <cellStyle name="Normal 18 2 2 4 2 4 2" xfId="27504"/>
    <cellStyle name="Normal 18 2 2 4 2 5" xfId="17113"/>
    <cellStyle name="Normal 18 2 2 4 2 6" xfId="19936"/>
    <cellStyle name="Normal 18 2 2 4 3" xfId="3568"/>
    <cellStyle name="Normal 18 2 2 4 3 2" xfId="7351"/>
    <cellStyle name="Normal 18 2 2 4 3 2 2" xfId="15410"/>
    <cellStyle name="Normal 18 2 2 4 3 2 2 2" xfId="32257"/>
    <cellStyle name="Normal 18 2 2 4 3 2 3" xfId="24690"/>
    <cellStyle name="Normal 18 2 2 4 3 3" xfId="11627"/>
    <cellStyle name="Normal 18 2 2 4 3 3 2" xfId="28476"/>
    <cellStyle name="Normal 18 2 2 4 3 4" xfId="20909"/>
    <cellStyle name="Normal 18 2 2 4 4" xfId="5467"/>
    <cellStyle name="Normal 18 2 2 4 4 2" xfId="13526"/>
    <cellStyle name="Normal 18 2 2 4 4 2 2" xfId="30373"/>
    <cellStyle name="Normal 18 2 2 4 4 3" xfId="22806"/>
    <cellStyle name="Normal 18 2 2 4 5" xfId="9652"/>
    <cellStyle name="Normal 18 2 2 4 5 2" xfId="26592"/>
    <cellStyle name="Normal 18 2 2 4 6" xfId="17112"/>
    <cellStyle name="Normal 18 2 2 4 7" xfId="19024"/>
    <cellStyle name="Normal 18 2 2 5" xfId="2048"/>
    <cellStyle name="Normal 18 2 2 5 2" xfId="4029"/>
    <cellStyle name="Normal 18 2 2 5 2 2" xfId="7812"/>
    <cellStyle name="Normal 18 2 2 5 2 2 2" xfId="15871"/>
    <cellStyle name="Normal 18 2 2 5 2 2 2 2" xfId="32718"/>
    <cellStyle name="Normal 18 2 2 5 2 2 3" xfId="25151"/>
    <cellStyle name="Normal 18 2 2 5 2 3" xfId="12088"/>
    <cellStyle name="Normal 18 2 2 5 2 3 2" xfId="28937"/>
    <cellStyle name="Normal 18 2 2 5 2 4" xfId="21370"/>
    <cellStyle name="Normal 18 2 2 5 3" xfId="5928"/>
    <cellStyle name="Normal 18 2 2 5 3 2" xfId="13987"/>
    <cellStyle name="Normal 18 2 2 5 3 2 2" xfId="30834"/>
    <cellStyle name="Normal 18 2 2 5 3 3" xfId="23267"/>
    <cellStyle name="Normal 18 2 2 5 4" xfId="10146"/>
    <cellStyle name="Normal 18 2 2 5 4 2" xfId="27053"/>
    <cellStyle name="Normal 18 2 2 5 5" xfId="17114"/>
    <cellStyle name="Normal 18 2 2 5 6" xfId="19485"/>
    <cellStyle name="Normal 18 2 2 6" xfId="3087"/>
    <cellStyle name="Normal 18 2 2 6 2" xfId="6900"/>
    <cellStyle name="Normal 18 2 2 6 2 2" xfId="14959"/>
    <cellStyle name="Normal 18 2 2 6 2 2 2" xfId="31806"/>
    <cellStyle name="Normal 18 2 2 6 2 3" xfId="24239"/>
    <cellStyle name="Normal 18 2 2 6 3" xfId="11150"/>
    <cellStyle name="Normal 18 2 2 6 3 2" xfId="28025"/>
    <cellStyle name="Normal 18 2 2 6 4" xfId="20458"/>
    <cellStyle name="Normal 18 2 2 7" xfId="5016"/>
    <cellStyle name="Normal 18 2 2 7 2" xfId="13075"/>
    <cellStyle name="Normal 18 2 2 7 2 2" xfId="29922"/>
    <cellStyle name="Normal 18 2 2 7 3" xfId="22355"/>
    <cellStyle name="Normal 18 2 2 8" xfId="9035"/>
    <cellStyle name="Normal 18 2 2 8 2" xfId="26141"/>
    <cellStyle name="Normal 18 2 2 9" xfId="17099"/>
    <cellStyle name="Normal 18 2 3" xfId="1036"/>
    <cellStyle name="Normal 18 2 3 2" xfId="1297"/>
    <cellStyle name="Normal 18 2 3 2 2" xfId="1793"/>
    <cellStyle name="Normal 18 2 3 2 2 2" xfId="2792"/>
    <cellStyle name="Normal 18 2 3 2 2 2 2" xfId="4754"/>
    <cellStyle name="Normal 18 2 3 2 2 2 2 2" xfId="8537"/>
    <cellStyle name="Normal 18 2 3 2 2 2 2 2 2" xfId="16596"/>
    <cellStyle name="Normal 18 2 3 2 2 2 2 2 2 2" xfId="33443"/>
    <cellStyle name="Normal 18 2 3 2 2 2 2 2 3" xfId="25876"/>
    <cellStyle name="Normal 18 2 3 2 2 2 2 3" xfId="12813"/>
    <cellStyle name="Normal 18 2 3 2 2 2 2 3 2" xfId="29662"/>
    <cellStyle name="Normal 18 2 3 2 2 2 2 4" xfId="22095"/>
    <cellStyle name="Normal 18 2 3 2 2 2 3" xfId="6653"/>
    <cellStyle name="Normal 18 2 3 2 2 2 3 2" xfId="14712"/>
    <cellStyle name="Normal 18 2 3 2 2 2 3 2 2" xfId="31559"/>
    <cellStyle name="Normal 18 2 3 2 2 2 3 3" xfId="23992"/>
    <cellStyle name="Normal 18 2 3 2 2 2 4" xfId="10879"/>
    <cellStyle name="Normal 18 2 3 2 2 2 4 2" xfId="27778"/>
    <cellStyle name="Normal 18 2 3 2 2 2 5" xfId="17118"/>
    <cellStyle name="Normal 18 2 3 2 2 2 6" xfId="20210"/>
    <cellStyle name="Normal 18 2 3 2 2 3" xfId="3842"/>
    <cellStyle name="Normal 18 2 3 2 2 3 2" xfId="7625"/>
    <cellStyle name="Normal 18 2 3 2 2 3 2 2" xfId="15684"/>
    <cellStyle name="Normal 18 2 3 2 2 3 2 2 2" xfId="32531"/>
    <cellStyle name="Normal 18 2 3 2 2 3 2 3" xfId="24964"/>
    <cellStyle name="Normal 18 2 3 2 2 3 3" xfId="11901"/>
    <cellStyle name="Normal 18 2 3 2 2 3 3 2" xfId="28750"/>
    <cellStyle name="Normal 18 2 3 2 2 3 4" xfId="21183"/>
    <cellStyle name="Normal 18 2 3 2 2 4" xfId="5741"/>
    <cellStyle name="Normal 18 2 3 2 2 4 2" xfId="13800"/>
    <cellStyle name="Normal 18 2 3 2 2 4 2 2" xfId="30647"/>
    <cellStyle name="Normal 18 2 3 2 2 4 3" xfId="23080"/>
    <cellStyle name="Normal 18 2 3 2 2 5" xfId="9926"/>
    <cellStyle name="Normal 18 2 3 2 2 5 2" xfId="26866"/>
    <cellStyle name="Normal 18 2 3 2 2 6" xfId="17117"/>
    <cellStyle name="Normal 18 2 3 2 2 7" xfId="19298"/>
    <cellStyle name="Normal 18 2 3 2 3" xfId="2339"/>
    <cellStyle name="Normal 18 2 3 2 3 2" xfId="4303"/>
    <cellStyle name="Normal 18 2 3 2 3 2 2" xfId="8086"/>
    <cellStyle name="Normal 18 2 3 2 3 2 2 2" xfId="16145"/>
    <cellStyle name="Normal 18 2 3 2 3 2 2 2 2" xfId="32992"/>
    <cellStyle name="Normal 18 2 3 2 3 2 2 3" xfId="25425"/>
    <cellStyle name="Normal 18 2 3 2 3 2 3" xfId="12362"/>
    <cellStyle name="Normal 18 2 3 2 3 2 3 2" xfId="29211"/>
    <cellStyle name="Normal 18 2 3 2 3 2 4" xfId="21644"/>
    <cellStyle name="Normal 18 2 3 2 3 3" xfId="6202"/>
    <cellStyle name="Normal 18 2 3 2 3 3 2" xfId="14261"/>
    <cellStyle name="Normal 18 2 3 2 3 3 2 2" xfId="31108"/>
    <cellStyle name="Normal 18 2 3 2 3 3 3" xfId="23541"/>
    <cellStyle name="Normal 18 2 3 2 3 4" xfId="10427"/>
    <cellStyle name="Normal 18 2 3 2 3 4 2" xfId="27327"/>
    <cellStyle name="Normal 18 2 3 2 3 5" xfId="17119"/>
    <cellStyle name="Normal 18 2 3 2 3 6" xfId="19759"/>
    <cellStyle name="Normal 18 2 3 2 4" xfId="3391"/>
    <cellStyle name="Normal 18 2 3 2 4 2" xfId="7174"/>
    <cellStyle name="Normal 18 2 3 2 4 2 2" xfId="15233"/>
    <cellStyle name="Normal 18 2 3 2 4 2 2 2" xfId="32080"/>
    <cellStyle name="Normal 18 2 3 2 4 2 3" xfId="24513"/>
    <cellStyle name="Normal 18 2 3 2 4 3" xfId="11450"/>
    <cellStyle name="Normal 18 2 3 2 4 3 2" xfId="28299"/>
    <cellStyle name="Normal 18 2 3 2 4 4" xfId="20732"/>
    <cellStyle name="Normal 18 2 3 2 5" xfId="5290"/>
    <cellStyle name="Normal 18 2 3 2 5 2" xfId="13349"/>
    <cellStyle name="Normal 18 2 3 2 5 2 2" xfId="30196"/>
    <cellStyle name="Normal 18 2 3 2 5 3" xfId="22629"/>
    <cellStyle name="Normal 18 2 3 2 6" xfId="9451"/>
    <cellStyle name="Normal 18 2 3 2 6 2" xfId="26415"/>
    <cellStyle name="Normal 18 2 3 2 7" xfId="17116"/>
    <cellStyle name="Normal 18 2 3 2 8" xfId="18847"/>
    <cellStyle name="Normal 18 2 3 3" xfId="1575"/>
    <cellStyle name="Normal 18 2 3 3 2" xfId="2574"/>
    <cellStyle name="Normal 18 2 3 3 2 2" xfId="4536"/>
    <cellStyle name="Normal 18 2 3 3 2 2 2" xfId="8319"/>
    <cellStyle name="Normal 18 2 3 3 2 2 2 2" xfId="16378"/>
    <cellStyle name="Normal 18 2 3 3 2 2 2 2 2" xfId="33225"/>
    <cellStyle name="Normal 18 2 3 3 2 2 2 3" xfId="25658"/>
    <cellStyle name="Normal 18 2 3 3 2 2 3" xfId="12595"/>
    <cellStyle name="Normal 18 2 3 3 2 2 3 2" xfId="29444"/>
    <cellStyle name="Normal 18 2 3 3 2 2 4" xfId="21877"/>
    <cellStyle name="Normal 18 2 3 3 2 3" xfId="6435"/>
    <cellStyle name="Normal 18 2 3 3 2 3 2" xfId="14494"/>
    <cellStyle name="Normal 18 2 3 3 2 3 2 2" xfId="31341"/>
    <cellStyle name="Normal 18 2 3 3 2 3 3" xfId="23774"/>
    <cellStyle name="Normal 18 2 3 3 2 4" xfId="10661"/>
    <cellStyle name="Normal 18 2 3 3 2 4 2" xfId="27560"/>
    <cellStyle name="Normal 18 2 3 3 2 5" xfId="17121"/>
    <cellStyle name="Normal 18 2 3 3 2 6" xfId="19992"/>
    <cellStyle name="Normal 18 2 3 3 3" xfId="3624"/>
    <cellStyle name="Normal 18 2 3 3 3 2" xfId="7407"/>
    <cellStyle name="Normal 18 2 3 3 3 2 2" xfId="15466"/>
    <cellStyle name="Normal 18 2 3 3 3 2 2 2" xfId="32313"/>
    <cellStyle name="Normal 18 2 3 3 3 2 3" xfId="24746"/>
    <cellStyle name="Normal 18 2 3 3 3 3" xfId="11683"/>
    <cellStyle name="Normal 18 2 3 3 3 3 2" xfId="28532"/>
    <cellStyle name="Normal 18 2 3 3 3 4" xfId="20965"/>
    <cellStyle name="Normal 18 2 3 3 4" xfId="5523"/>
    <cellStyle name="Normal 18 2 3 3 4 2" xfId="13582"/>
    <cellStyle name="Normal 18 2 3 3 4 2 2" xfId="30429"/>
    <cellStyle name="Normal 18 2 3 3 4 3" xfId="22862"/>
    <cellStyle name="Normal 18 2 3 3 5" xfId="9708"/>
    <cellStyle name="Normal 18 2 3 3 5 2" xfId="26648"/>
    <cellStyle name="Normal 18 2 3 3 6" xfId="17120"/>
    <cellStyle name="Normal 18 2 3 3 7" xfId="19080"/>
    <cellStyle name="Normal 18 2 3 4" xfId="2121"/>
    <cellStyle name="Normal 18 2 3 4 2" xfId="4085"/>
    <cellStyle name="Normal 18 2 3 4 2 2" xfId="7868"/>
    <cellStyle name="Normal 18 2 3 4 2 2 2" xfId="15927"/>
    <cellStyle name="Normal 18 2 3 4 2 2 2 2" xfId="32774"/>
    <cellStyle name="Normal 18 2 3 4 2 2 3" xfId="25207"/>
    <cellStyle name="Normal 18 2 3 4 2 3" xfId="12144"/>
    <cellStyle name="Normal 18 2 3 4 2 3 2" xfId="28993"/>
    <cellStyle name="Normal 18 2 3 4 2 4" xfId="21426"/>
    <cellStyle name="Normal 18 2 3 4 3" xfId="5984"/>
    <cellStyle name="Normal 18 2 3 4 3 2" xfId="14043"/>
    <cellStyle name="Normal 18 2 3 4 3 2 2" xfId="30890"/>
    <cellStyle name="Normal 18 2 3 4 3 3" xfId="23323"/>
    <cellStyle name="Normal 18 2 3 4 4" xfId="10209"/>
    <cellStyle name="Normal 18 2 3 4 4 2" xfId="27109"/>
    <cellStyle name="Normal 18 2 3 4 5" xfId="17122"/>
    <cellStyle name="Normal 18 2 3 4 6" xfId="19541"/>
    <cellStyle name="Normal 18 2 3 5" xfId="3173"/>
    <cellStyle name="Normal 18 2 3 5 2" xfId="6956"/>
    <cellStyle name="Normal 18 2 3 5 2 2" xfId="15015"/>
    <cellStyle name="Normal 18 2 3 5 2 2 2" xfId="31862"/>
    <cellStyle name="Normal 18 2 3 5 2 3" xfId="24295"/>
    <cellStyle name="Normal 18 2 3 5 3" xfId="11232"/>
    <cellStyle name="Normal 18 2 3 5 3 2" xfId="28081"/>
    <cellStyle name="Normal 18 2 3 5 4" xfId="20514"/>
    <cellStyle name="Normal 18 2 3 6" xfId="5072"/>
    <cellStyle name="Normal 18 2 3 6 2" xfId="13131"/>
    <cellStyle name="Normal 18 2 3 6 2 2" xfId="29978"/>
    <cellStyle name="Normal 18 2 3 6 3" xfId="22411"/>
    <cellStyle name="Normal 18 2 3 7" xfId="9216"/>
    <cellStyle name="Normal 18 2 3 7 2" xfId="26197"/>
    <cellStyle name="Normal 18 2 3 8" xfId="17115"/>
    <cellStyle name="Normal 18 2 3 9" xfId="18629"/>
    <cellStyle name="Normal 18 2 4" xfId="1205"/>
    <cellStyle name="Normal 18 2 4 2" xfId="1701"/>
    <cellStyle name="Normal 18 2 4 2 2" xfId="2700"/>
    <cellStyle name="Normal 18 2 4 2 2 2" xfId="4662"/>
    <cellStyle name="Normal 18 2 4 2 2 2 2" xfId="8445"/>
    <cellStyle name="Normal 18 2 4 2 2 2 2 2" xfId="16504"/>
    <cellStyle name="Normal 18 2 4 2 2 2 2 2 2" xfId="33351"/>
    <cellStyle name="Normal 18 2 4 2 2 2 2 3" xfId="25784"/>
    <cellStyle name="Normal 18 2 4 2 2 2 3" xfId="12721"/>
    <cellStyle name="Normal 18 2 4 2 2 2 3 2" xfId="29570"/>
    <cellStyle name="Normal 18 2 4 2 2 2 4" xfId="22003"/>
    <cellStyle name="Normal 18 2 4 2 2 3" xfId="6561"/>
    <cellStyle name="Normal 18 2 4 2 2 3 2" xfId="14620"/>
    <cellStyle name="Normal 18 2 4 2 2 3 2 2" xfId="31467"/>
    <cellStyle name="Normal 18 2 4 2 2 3 3" xfId="23900"/>
    <cellStyle name="Normal 18 2 4 2 2 4" xfId="10787"/>
    <cellStyle name="Normal 18 2 4 2 2 4 2" xfId="27686"/>
    <cellStyle name="Normal 18 2 4 2 2 5" xfId="17125"/>
    <cellStyle name="Normal 18 2 4 2 2 6" xfId="20118"/>
    <cellStyle name="Normal 18 2 4 2 3" xfId="3750"/>
    <cellStyle name="Normal 18 2 4 2 3 2" xfId="7533"/>
    <cellStyle name="Normal 18 2 4 2 3 2 2" xfId="15592"/>
    <cellStyle name="Normal 18 2 4 2 3 2 2 2" xfId="32439"/>
    <cellStyle name="Normal 18 2 4 2 3 2 3" xfId="24872"/>
    <cellStyle name="Normal 18 2 4 2 3 3" xfId="11809"/>
    <cellStyle name="Normal 18 2 4 2 3 3 2" xfId="28658"/>
    <cellStyle name="Normal 18 2 4 2 3 4" xfId="21091"/>
    <cellStyle name="Normal 18 2 4 2 4" xfId="5649"/>
    <cellStyle name="Normal 18 2 4 2 4 2" xfId="13708"/>
    <cellStyle name="Normal 18 2 4 2 4 2 2" xfId="30555"/>
    <cellStyle name="Normal 18 2 4 2 4 3" xfId="22988"/>
    <cellStyle name="Normal 18 2 4 2 5" xfId="9834"/>
    <cellStyle name="Normal 18 2 4 2 5 2" xfId="26774"/>
    <cellStyle name="Normal 18 2 4 2 6" xfId="17124"/>
    <cellStyle name="Normal 18 2 4 2 7" xfId="19206"/>
    <cellStyle name="Normal 18 2 4 3" xfId="2247"/>
    <cellStyle name="Normal 18 2 4 3 2" xfId="4211"/>
    <cellStyle name="Normal 18 2 4 3 2 2" xfId="7994"/>
    <cellStyle name="Normal 18 2 4 3 2 2 2" xfId="16053"/>
    <cellStyle name="Normal 18 2 4 3 2 2 2 2" xfId="32900"/>
    <cellStyle name="Normal 18 2 4 3 2 2 3" xfId="25333"/>
    <cellStyle name="Normal 18 2 4 3 2 3" xfId="12270"/>
    <cellStyle name="Normal 18 2 4 3 2 3 2" xfId="29119"/>
    <cellStyle name="Normal 18 2 4 3 2 4" xfId="21552"/>
    <cellStyle name="Normal 18 2 4 3 3" xfId="6110"/>
    <cellStyle name="Normal 18 2 4 3 3 2" xfId="14169"/>
    <cellStyle name="Normal 18 2 4 3 3 2 2" xfId="31016"/>
    <cellStyle name="Normal 18 2 4 3 3 3" xfId="23449"/>
    <cellStyle name="Normal 18 2 4 3 4" xfId="10335"/>
    <cellStyle name="Normal 18 2 4 3 4 2" xfId="27235"/>
    <cellStyle name="Normal 18 2 4 3 5" xfId="17126"/>
    <cellStyle name="Normal 18 2 4 3 6" xfId="19667"/>
    <cellStyle name="Normal 18 2 4 4" xfId="3299"/>
    <cellStyle name="Normal 18 2 4 4 2" xfId="7082"/>
    <cellStyle name="Normal 18 2 4 4 2 2" xfId="15141"/>
    <cellStyle name="Normal 18 2 4 4 2 2 2" xfId="31988"/>
    <cellStyle name="Normal 18 2 4 4 2 3" xfId="24421"/>
    <cellStyle name="Normal 18 2 4 4 3" xfId="11358"/>
    <cellStyle name="Normal 18 2 4 4 3 2" xfId="28207"/>
    <cellStyle name="Normal 18 2 4 4 4" xfId="20640"/>
    <cellStyle name="Normal 18 2 4 5" xfId="5198"/>
    <cellStyle name="Normal 18 2 4 5 2" xfId="13257"/>
    <cellStyle name="Normal 18 2 4 5 2 2" xfId="30104"/>
    <cellStyle name="Normal 18 2 4 5 3" xfId="22537"/>
    <cellStyle name="Normal 18 2 4 6" xfId="9359"/>
    <cellStyle name="Normal 18 2 4 6 2" xfId="26323"/>
    <cellStyle name="Normal 18 2 4 7" xfId="17123"/>
    <cellStyle name="Normal 18 2 4 8" xfId="18755"/>
    <cellStyle name="Normal 18 2 5" xfId="1483"/>
    <cellStyle name="Normal 18 2 5 2" xfId="2482"/>
    <cellStyle name="Normal 18 2 5 2 2" xfId="4444"/>
    <cellStyle name="Normal 18 2 5 2 2 2" xfId="8227"/>
    <cellStyle name="Normal 18 2 5 2 2 2 2" xfId="16286"/>
    <cellStyle name="Normal 18 2 5 2 2 2 2 2" xfId="33133"/>
    <cellStyle name="Normal 18 2 5 2 2 2 3" xfId="25566"/>
    <cellStyle name="Normal 18 2 5 2 2 3" xfId="12503"/>
    <cellStyle name="Normal 18 2 5 2 2 3 2" xfId="29352"/>
    <cellStyle name="Normal 18 2 5 2 2 4" xfId="21785"/>
    <cellStyle name="Normal 18 2 5 2 3" xfId="6343"/>
    <cellStyle name="Normal 18 2 5 2 3 2" xfId="14402"/>
    <cellStyle name="Normal 18 2 5 2 3 2 2" xfId="31249"/>
    <cellStyle name="Normal 18 2 5 2 3 3" xfId="23682"/>
    <cellStyle name="Normal 18 2 5 2 4" xfId="10569"/>
    <cellStyle name="Normal 18 2 5 2 4 2" xfId="27468"/>
    <cellStyle name="Normal 18 2 5 2 5" xfId="17128"/>
    <cellStyle name="Normal 18 2 5 2 6" xfId="19900"/>
    <cellStyle name="Normal 18 2 5 3" xfId="3532"/>
    <cellStyle name="Normal 18 2 5 3 2" xfId="7315"/>
    <cellStyle name="Normal 18 2 5 3 2 2" xfId="15374"/>
    <cellStyle name="Normal 18 2 5 3 2 2 2" xfId="32221"/>
    <cellStyle name="Normal 18 2 5 3 2 3" xfId="24654"/>
    <cellStyle name="Normal 18 2 5 3 3" xfId="11591"/>
    <cellStyle name="Normal 18 2 5 3 3 2" xfId="28440"/>
    <cellStyle name="Normal 18 2 5 3 4" xfId="20873"/>
    <cellStyle name="Normal 18 2 5 4" xfId="5431"/>
    <cellStyle name="Normal 18 2 5 4 2" xfId="13490"/>
    <cellStyle name="Normal 18 2 5 4 2 2" xfId="30337"/>
    <cellStyle name="Normal 18 2 5 4 3" xfId="22770"/>
    <cellStyle name="Normal 18 2 5 5" xfId="9616"/>
    <cellStyle name="Normal 18 2 5 5 2" xfId="26556"/>
    <cellStyle name="Normal 18 2 5 6" xfId="17127"/>
    <cellStyle name="Normal 18 2 5 7" xfId="18988"/>
    <cellStyle name="Normal 18 2 6" xfId="2008"/>
    <cellStyle name="Normal 18 2 6 2" xfId="3993"/>
    <cellStyle name="Normal 18 2 6 2 2" xfId="7776"/>
    <cellStyle name="Normal 18 2 6 2 2 2" xfId="15835"/>
    <cellStyle name="Normal 18 2 6 2 2 2 2" xfId="32682"/>
    <cellStyle name="Normal 18 2 6 2 2 3" xfId="25115"/>
    <cellStyle name="Normal 18 2 6 2 3" xfId="12052"/>
    <cellStyle name="Normal 18 2 6 2 3 2" xfId="28901"/>
    <cellStyle name="Normal 18 2 6 2 4" xfId="21334"/>
    <cellStyle name="Normal 18 2 6 3" xfId="5892"/>
    <cellStyle name="Normal 18 2 6 3 2" xfId="13951"/>
    <cellStyle name="Normal 18 2 6 3 2 2" xfId="30798"/>
    <cellStyle name="Normal 18 2 6 3 3" xfId="23231"/>
    <cellStyle name="Normal 18 2 6 4" xfId="10107"/>
    <cellStyle name="Normal 18 2 6 4 2" xfId="27017"/>
    <cellStyle name="Normal 18 2 6 5" xfId="17129"/>
    <cellStyle name="Normal 18 2 6 6" xfId="19449"/>
    <cellStyle name="Normal 18 2 7" xfId="3051"/>
    <cellStyle name="Normal 18 2 7 2" xfId="6864"/>
    <cellStyle name="Normal 18 2 7 2 2" xfId="14923"/>
    <cellStyle name="Normal 18 2 7 2 2 2" xfId="31770"/>
    <cellStyle name="Normal 18 2 7 2 3" xfId="24203"/>
    <cellStyle name="Normal 18 2 7 3" xfId="11114"/>
    <cellStyle name="Normal 18 2 7 3 2" xfId="27989"/>
    <cellStyle name="Normal 18 2 7 4" xfId="20422"/>
    <cellStyle name="Normal 18 2 8" xfId="4980"/>
    <cellStyle name="Normal 18 2 8 2" xfId="13039"/>
    <cellStyle name="Normal 18 2 8 2 2" xfId="29886"/>
    <cellStyle name="Normal 18 2 8 3" xfId="22319"/>
    <cellStyle name="Normal 18 2 9" xfId="8963"/>
    <cellStyle name="Normal 18 2 9 2" xfId="26105"/>
    <cellStyle name="Normal 18 3" xfId="720"/>
    <cellStyle name="Normal 18 3 10" xfId="18559"/>
    <cellStyle name="Normal 18 3 11" xfId="34062"/>
    <cellStyle name="Normal 18 3 2" xfId="1059"/>
    <cellStyle name="Normal 18 3 2 2" xfId="1320"/>
    <cellStyle name="Normal 18 3 2 2 2" xfId="1816"/>
    <cellStyle name="Normal 18 3 2 2 2 2" xfId="2815"/>
    <cellStyle name="Normal 18 3 2 2 2 2 2" xfId="4777"/>
    <cellStyle name="Normal 18 3 2 2 2 2 2 2" xfId="8560"/>
    <cellStyle name="Normal 18 3 2 2 2 2 2 2 2" xfId="16619"/>
    <cellStyle name="Normal 18 3 2 2 2 2 2 2 2 2" xfId="33466"/>
    <cellStyle name="Normal 18 3 2 2 2 2 2 2 3" xfId="25899"/>
    <cellStyle name="Normal 18 3 2 2 2 2 2 3" xfId="12836"/>
    <cellStyle name="Normal 18 3 2 2 2 2 2 3 2" xfId="29685"/>
    <cellStyle name="Normal 18 3 2 2 2 2 2 4" xfId="22118"/>
    <cellStyle name="Normal 18 3 2 2 2 2 3" xfId="6676"/>
    <cellStyle name="Normal 18 3 2 2 2 2 3 2" xfId="14735"/>
    <cellStyle name="Normal 18 3 2 2 2 2 3 2 2" xfId="31582"/>
    <cellStyle name="Normal 18 3 2 2 2 2 3 3" xfId="24015"/>
    <cellStyle name="Normal 18 3 2 2 2 2 4" xfId="10902"/>
    <cellStyle name="Normal 18 3 2 2 2 2 4 2" xfId="27801"/>
    <cellStyle name="Normal 18 3 2 2 2 2 5" xfId="17134"/>
    <cellStyle name="Normal 18 3 2 2 2 2 6" xfId="20233"/>
    <cellStyle name="Normal 18 3 2 2 2 3" xfId="3865"/>
    <cellStyle name="Normal 18 3 2 2 2 3 2" xfId="7648"/>
    <cellStyle name="Normal 18 3 2 2 2 3 2 2" xfId="15707"/>
    <cellStyle name="Normal 18 3 2 2 2 3 2 2 2" xfId="32554"/>
    <cellStyle name="Normal 18 3 2 2 2 3 2 3" xfId="24987"/>
    <cellStyle name="Normal 18 3 2 2 2 3 3" xfId="11924"/>
    <cellStyle name="Normal 18 3 2 2 2 3 3 2" xfId="28773"/>
    <cellStyle name="Normal 18 3 2 2 2 3 4" xfId="21206"/>
    <cellStyle name="Normal 18 3 2 2 2 4" xfId="5764"/>
    <cellStyle name="Normal 18 3 2 2 2 4 2" xfId="13823"/>
    <cellStyle name="Normal 18 3 2 2 2 4 2 2" xfId="30670"/>
    <cellStyle name="Normal 18 3 2 2 2 4 3" xfId="23103"/>
    <cellStyle name="Normal 18 3 2 2 2 5" xfId="9949"/>
    <cellStyle name="Normal 18 3 2 2 2 5 2" xfId="26889"/>
    <cellStyle name="Normal 18 3 2 2 2 6" xfId="17133"/>
    <cellStyle name="Normal 18 3 2 2 2 7" xfId="19321"/>
    <cellStyle name="Normal 18 3 2 2 3" xfId="2362"/>
    <cellStyle name="Normal 18 3 2 2 3 2" xfId="4326"/>
    <cellStyle name="Normal 18 3 2 2 3 2 2" xfId="8109"/>
    <cellStyle name="Normal 18 3 2 2 3 2 2 2" xfId="16168"/>
    <cellStyle name="Normal 18 3 2 2 3 2 2 2 2" xfId="33015"/>
    <cellStyle name="Normal 18 3 2 2 3 2 2 3" xfId="25448"/>
    <cellStyle name="Normal 18 3 2 2 3 2 3" xfId="12385"/>
    <cellStyle name="Normal 18 3 2 2 3 2 3 2" xfId="29234"/>
    <cellStyle name="Normal 18 3 2 2 3 2 4" xfId="21667"/>
    <cellStyle name="Normal 18 3 2 2 3 3" xfId="6225"/>
    <cellStyle name="Normal 18 3 2 2 3 3 2" xfId="14284"/>
    <cellStyle name="Normal 18 3 2 2 3 3 2 2" xfId="31131"/>
    <cellStyle name="Normal 18 3 2 2 3 3 3" xfId="23564"/>
    <cellStyle name="Normal 18 3 2 2 3 4" xfId="10450"/>
    <cellStyle name="Normal 18 3 2 2 3 4 2" xfId="27350"/>
    <cellStyle name="Normal 18 3 2 2 3 5" xfId="17135"/>
    <cellStyle name="Normal 18 3 2 2 3 6" xfId="19782"/>
    <cellStyle name="Normal 18 3 2 2 4" xfId="3414"/>
    <cellStyle name="Normal 18 3 2 2 4 2" xfId="7197"/>
    <cellStyle name="Normal 18 3 2 2 4 2 2" xfId="15256"/>
    <cellStyle name="Normal 18 3 2 2 4 2 2 2" xfId="32103"/>
    <cellStyle name="Normal 18 3 2 2 4 2 3" xfId="24536"/>
    <cellStyle name="Normal 18 3 2 2 4 3" xfId="11473"/>
    <cellStyle name="Normal 18 3 2 2 4 3 2" xfId="28322"/>
    <cellStyle name="Normal 18 3 2 2 4 4" xfId="20755"/>
    <cellStyle name="Normal 18 3 2 2 5" xfId="5313"/>
    <cellStyle name="Normal 18 3 2 2 5 2" xfId="13372"/>
    <cellStyle name="Normal 18 3 2 2 5 2 2" xfId="30219"/>
    <cellStyle name="Normal 18 3 2 2 5 3" xfId="22652"/>
    <cellStyle name="Normal 18 3 2 2 6" xfId="9474"/>
    <cellStyle name="Normal 18 3 2 2 6 2" xfId="26438"/>
    <cellStyle name="Normal 18 3 2 2 7" xfId="17132"/>
    <cellStyle name="Normal 18 3 2 2 8" xfId="18870"/>
    <cellStyle name="Normal 18 3 2 3" xfId="1598"/>
    <cellStyle name="Normal 18 3 2 3 2" xfId="2597"/>
    <cellStyle name="Normal 18 3 2 3 2 2" xfId="4559"/>
    <cellStyle name="Normal 18 3 2 3 2 2 2" xfId="8342"/>
    <cellStyle name="Normal 18 3 2 3 2 2 2 2" xfId="16401"/>
    <cellStyle name="Normal 18 3 2 3 2 2 2 2 2" xfId="33248"/>
    <cellStyle name="Normal 18 3 2 3 2 2 2 3" xfId="25681"/>
    <cellStyle name="Normal 18 3 2 3 2 2 3" xfId="12618"/>
    <cellStyle name="Normal 18 3 2 3 2 2 3 2" xfId="29467"/>
    <cellStyle name="Normal 18 3 2 3 2 2 4" xfId="21900"/>
    <cellStyle name="Normal 18 3 2 3 2 3" xfId="6458"/>
    <cellStyle name="Normal 18 3 2 3 2 3 2" xfId="14517"/>
    <cellStyle name="Normal 18 3 2 3 2 3 2 2" xfId="31364"/>
    <cellStyle name="Normal 18 3 2 3 2 3 3" xfId="23797"/>
    <cellStyle name="Normal 18 3 2 3 2 4" xfId="10684"/>
    <cellStyle name="Normal 18 3 2 3 2 4 2" xfId="27583"/>
    <cellStyle name="Normal 18 3 2 3 2 5" xfId="17137"/>
    <cellStyle name="Normal 18 3 2 3 2 6" xfId="20015"/>
    <cellStyle name="Normal 18 3 2 3 3" xfId="3647"/>
    <cellStyle name="Normal 18 3 2 3 3 2" xfId="7430"/>
    <cellStyle name="Normal 18 3 2 3 3 2 2" xfId="15489"/>
    <cellStyle name="Normal 18 3 2 3 3 2 2 2" xfId="32336"/>
    <cellStyle name="Normal 18 3 2 3 3 2 3" xfId="24769"/>
    <cellStyle name="Normal 18 3 2 3 3 3" xfId="11706"/>
    <cellStyle name="Normal 18 3 2 3 3 3 2" xfId="28555"/>
    <cellStyle name="Normal 18 3 2 3 3 4" xfId="20988"/>
    <cellStyle name="Normal 18 3 2 3 4" xfId="5546"/>
    <cellStyle name="Normal 18 3 2 3 4 2" xfId="13605"/>
    <cellStyle name="Normal 18 3 2 3 4 2 2" xfId="30452"/>
    <cellStyle name="Normal 18 3 2 3 4 3" xfId="22885"/>
    <cellStyle name="Normal 18 3 2 3 5" xfId="9731"/>
    <cellStyle name="Normal 18 3 2 3 5 2" xfId="26671"/>
    <cellStyle name="Normal 18 3 2 3 6" xfId="17136"/>
    <cellStyle name="Normal 18 3 2 3 7" xfId="19103"/>
    <cellStyle name="Normal 18 3 2 4" xfId="2144"/>
    <cellStyle name="Normal 18 3 2 4 2" xfId="4108"/>
    <cellStyle name="Normal 18 3 2 4 2 2" xfId="7891"/>
    <cellStyle name="Normal 18 3 2 4 2 2 2" xfId="15950"/>
    <cellStyle name="Normal 18 3 2 4 2 2 2 2" xfId="32797"/>
    <cellStyle name="Normal 18 3 2 4 2 2 3" xfId="25230"/>
    <cellStyle name="Normal 18 3 2 4 2 3" xfId="12167"/>
    <cellStyle name="Normal 18 3 2 4 2 3 2" xfId="29016"/>
    <cellStyle name="Normal 18 3 2 4 2 4" xfId="21449"/>
    <cellStyle name="Normal 18 3 2 4 3" xfId="6007"/>
    <cellStyle name="Normal 18 3 2 4 3 2" xfId="14066"/>
    <cellStyle name="Normal 18 3 2 4 3 2 2" xfId="30913"/>
    <cellStyle name="Normal 18 3 2 4 3 3" xfId="23346"/>
    <cellStyle name="Normal 18 3 2 4 4" xfId="10232"/>
    <cellStyle name="Normal 18 3 2 4 4 2" xfId="27132"/>
    <cellStyle name="Normal 18 3 2 4 5" xfId="17138"/>
    <cellStyle name="Normal 18 3 2 4 6" xfId="19564"/>
    <cellStyle name="Normal 18 3 2 5" xfId="3196"/>
    <cellStyle name="Normal 18 3 2 5 2" xfId="6979"/>
    <cellStyle name="Normal 18 3 2 5 2 2" xfId="15038"/>
    <cellStyle name="Normal 18 3 2 5 2 2 2" xfId="31885"/>
    <cellStyle name="Normal 18 3 2 5 2 3" xfId="24318"/>
    <cellStyle name="Normal 18 3 2 5 3" xfId="11255"/>
    <cellStyle name="Normal 18 3 2 5 3 2" xfId="28104"/>
    <cellStyle name="Normal 18 3 2 5 4" xfId="20537"/>
    <cellStyle name="Normal 18 3 2 6" xfId="5095"/>
    <cellStyle name="Normal 18 3 2 6 2" xfId="13154"/>
    <cellStyle name="Normal 18 3 2 6 2 2" xfId="30001"/>
    <cellStyle name="Normal 18 3 2 6 3" xfId="22434"/>
    <cellStyle name="Normal 18 3 2 7" xfId="9239"/>
    <cellStyle name="Normal 18 3 2 7 2" xfId="26220"/>
    <cellStyle name="Normal 18 3 2 8" xfId="17131"/>
    <cellStyle name="Normal 18 3 2 9" xfId="18652"/>
    <cellStyle name="Normal 18 3 3" xfId="1228"/>
    <cellStyle name="Normal 18 3 3 2" xfId="1724"/>
    <cellStyle name="Normal 18 3 3 2 2" xfId="2723"/>
    <cellStyle name="Normal 18 3 3 2 2 2" xfId="4685"/>
    <cellStyle name="Normal 18 3 3 2 2 2 2" xfId="8468"/>
    <cellStyle name="Normal 18 3 3 2 2 2 2 2" xfId="16527"/>
    <cellStyle name="Normal 18 3 3 2 2 2 2 2 2" xfId="33374"/>
    <cellStyle name="Normal 18 3 3 2 2 2 2 3" xfId="25807"/>
    <cellStyle name="Normal 18 3 3 2 2 2 3" xfId="12744"/>
    <cellStyle name="Normal 18 3 3 2 2 2 3 2" xfId="29593"/>
    <cellStyle name="Normal 18 3 3 2 2 2 4" xfId="22026"/>
    <cellStyle name="Normal 18 3 3 2 2 3" xfId="6584"/>
    <cellStyle name="Normal 18 3 3 2 2 3 2" xfId="14643"/>
    <cellStyle name="Normal 18 3 3 2 2 3 2 2" xfId="31490"/>
    <cellStyle name="Normal 18 3 3 2 2 3 3" xfId="23923"/>
    <cellStyle name="Normal 18 3 3 2 2 4" xfId="10810"/>
    <cellStyle name="Normal 18 3 3 2 2 4 2" xfId="27709"/>
    <cellStyle name="Normal 18 3 3 2 2 5" xfId="17141"/>
    <cellStyle name="Normal 18 3 3 2 2 6" xfId="20141"/>
    <cellStyle name="Normal 18 3 3 2 3" xfId="3773"/>
    <cellStyle name="Normal 18 3 3 2 3 2" xfId="7556"/>
    <cellStyle name="Normal 18 3 3 2 3 2 2" xfId="15615"/>
    <cellStyle name="Normal 18 3 3 2 3 2 2 2" xfId="32462"/>
    <cellStyle name="Normal 18 3 3 2 3 2 3" xfId="24895"/>
    <cellStyle name="Normal 18 3 3 2 3 3" xfId="11832"/>
    <cellStyle name="Normal 18 3 3 2 3 3 2" xfId="28681"/>
    <cellStyle name="Normal 18 3 3 2 3 4" xfId="21114"/>
    <cellStyle name="Normal 18 3 3 2 4" xfId="5672"/>
    <cellStyle name="Normal 18 3 3 2 4 2" xfId="13731"/>
    <cellStyle name="Normal 18 3 3 2 4 2 2" xfId="30578"/>
    <cellStyle name="Normal 18 3 3 2 4 3" xfId="23011"/>
    <cellStyle name="Normal 18 3 3 2 5" xfId="9857"/>
    <cellStyle name="Normal 18 3 3 2 5 2" xfId="26797"/>
    <cellStyle name="Normal 18 3 3 2 6" xfId="17140"/>
    <cellStyle name="Normal 18 3 3 2 7" xfId="19229"/>
    <cellStyle name="Normal 18 3 3 3" xfId="2270"/>
    <cellStyle name="Normal 18 3 3 3 2" xfId="4234"/>
    <cellStyle name="Normal 18 3 3 3 2 2" xfId="8017"/>
    <cellStyle name="Normal 18 3 3 3 2 2 2" xfId="16076"/>
    <cellStyle name="Normal 18 3 3 3 2 2 2 2" xfId="32923"/>
    <cellStyle name="Normal 18 3 3 3 2 2 3" xfId="25356"/>
    <cellStyle name="Normal 18 3 3 3 2 3" xfId="12293"/>
    <cellStyle name="Normal 18 3 3 3 2 3 2" xfId="29142"/>
    <cellStyle name="Normal 18 3 3 3 2 4" xfId="21575"/>
    <cellStyle name="Normal 18 3 3 3 3" xfId="6133"/>
    <cellStyle name="Normal 18 3 3 3 3 2" xfId="14192"/>
    <cellStyle name="Normal 18 3 3 3 3 2 2" xfId="31039"/>
    <cellStyle name="Normal 18 3 3 3 3 3" xfId="23472"/>
    <cellStyle name="Normal 18 3 3 3 4" xfId="10358"/>
    <cellStyle name="Normal 18 3 3 3 4 2" xfId="27258"/>
    <cellStyle name="Normal 18 3 3 3 5" xfId="17142"/>
    <cellStyle name="Normal 18 3 3 3 6" xfId="19690"/>
    <cellStyle name="Normal 18 3 3 4" xfId="3322"/>
    <cellStyle name="Normal 18 3 3 4 2" xfId="7105"/>
    <cellStyle name="Normal 18 3 3 4 2 2" xfId="15164"/>
    <cellStyle name="Normal 18 3 3 4 2 2 2" xfId="32011"/>
    <cellStyle name="Normal 18 3 3 4 2 3" xfId="24444"/>
    <cellStyle name="Normal 18 3 3 4 3" xfId="11381"/>
    <cellStyle name="Normal 18 3 3 4 3 2" xfId="28230"/>
    <cellStyle name="Normal 18 3 3 4 4" xfId="20663"/>
    <cellStyle name="Normal 18 3 3 5" xfId="5221"/>
    <cellStyle name="Normal 18 3 3 5 2" xfId="13280"/>
    <cellStyle name="Normal 18 3 3 5 2 2" xfId="30127"/>
    <cellStyle name="Normal 18 3 3 5 3" xfId="22560"/>
    <cellStyle name="Normal 18 3 3 6" xfId="9382"/>
    <cellStyle name="Normal 18 3 3 6 2" xfId="26346"/>
    <cellStyle name="Normal 18 3 3 7" xfId="17139"/>
    <cellStyle name="Normal 18 3 3 8" xfId="18778"/>
    <cellStyle name="Normal 18 3 4" xfId="1506"/>
    <cellStyle name="Normal 18 3 4 2" xfId="2505"/>
    <cellStyle name="Normal 18 3 4 2 2" xfId="4467"/>
    <cellStyle name="Normal 18 3 4 2 2 2" xfId="8250"/>
    <cellStyle name="Normal 18 3 4 2 2 2 2" xfId="16309"/>
    <cellStyle name="Normal 18 3 4 2 2 2 2 2" xfId="33156"/>
    <cellStyle name="Normal 18 3 4 2 2 2 3" xfId="25589"/>
    <cellStyle name="Normal 18 3 4 2 2 3" xfId="12526"/>
    <cellStyle name="Normal 18 3 4 2 2 3 2" xfId="29375"/>
    <cellStyle name="Normal 18 3 4 2 2 4" xfId="21808"/>
    <cellStyle name="Normal 18 3 4 2 3" xfId="6366"/>
    <cellStyle name="Normal 18 3 4 2 3 2" xfId="14425"/>
    <cellStyle name="Normal 18 3 4 2 3 2 2" xfId="31272"/>
    <cellStyle name="Normal 18 3 4 2 3 3" xfId="23705"/>
    <cellStyle name="Normal 18 3 4 2 4" xfId="10592"/>
    <cellStyle name="Normal 18 3 4 2 4 2" xfId="27491"/>
    <cellStyle name="Normal 18 3 4 2 5" xfId="17144"/>
    <cellStyle name="Normal 18 3 4 2 6" xfId="19923"/>
    <cellStyle name="Normal 18 3 4 3" xfId="3555"/>
    <cellStyle name="Normal 18 3 4 3 2" xfId="7338"/>
    <cellStyle name="Normal 18 3 4 3 2 2" xfId="15397"/>
    <cellStyle name="Normal 18 3 4 3 2 2 2" xfId="32244"/>
    <cellStyle name="Normal 18 3 4 3 2 3" xfId="24677"/>
    <cellStyle name="Normal 18 3 4 3 3" xfId="11614"/>
    <cellStyle name="Normal 18 3 4 3 3 2" xfId="28463"/>
    <cellStyle name="Normal 18 3 4 3 4" xfId="20896"/>
    <cellStyle name="Normal 18 3 4 4" xfId="5454"/>
    <cellStyle name="Normal 18 3 4 4 2" xfId="13513"/>
    <cellStyle name="Normal 18 3 4 4 2 2" xfId="30360"/>
    <cellStyle name="Normal 18 3 4 4 3" xfId="22793"/>
    <cellStyle name="Normal 18 3 4 5" xfId="9639"/>
    <cellStyle name="Normal 18 3 4 5 2" xfId="26579"/>
    <cellStyle name="Normal 18 3 4 6" xfId="17143"/>
    <cellStyle name="Normal 18 3 4 7" xfId="19011"/>
    <cellStyle name="Normal 18 3 5" xfId="2035"/>
    <cellStyle name="Normal 18 3 5 2" xfId="4016"/>
    <cellStyle name="Normal 18 3 5 2 2" xfId="7799"/>
    <cellStyle name="Normal 18 3 5 2 2 2" xfId="15858"/>
    <cellStyle name="Normal 18 3 5 2 2 2 2" xfId="32705"/>
    <cellStyle name="Normal 18 3 5 2 2 3" xfId="25138"/>
    <cellStyle name="Normal 18 3 5 2 3" xfId="12075"/>
    <cellStyle name="Normal 18 3 5 2 3 2" xfId="28924"/>
    <cellStyle name="Normal 18 3 5 2 4" xfId="21357"/>
    <cellStyle name="Normal 18 3 5 3" xfId="5915"/>
    <cellStyle name="Normal 18 3 5 3 2" xfId="13974"/>
    <cellStyle name="Normal 18 3 5 3 2 2" xfId="30821"/>
    <cellStyle name="Normal 18 3 5 3 3" xfId="23254"/>
    <cellStyle name="Normal 18 3 5 4" xfId="10133"/>
    <cellStyle name="Normal 18 3 5 4 2" xfId="27040"/>
    <cellStyle name="Normal 18 3 5 5" xfId="17145"/>
    <cellStyle name="Normal 18 3 5 6" xfId="19472"/>
    <cellStyle name="Normal 18 3 6" xfId="3074"/>
    <cellStyle name="Normal 18 3 6 2" xfId="6887"/>
    <cellStyle name="Normal 18 3 6 2 2" xfId="14946"/>
    <cellStyle name="Normal 18 3 6 2 2 2" xfId="31793"/>
    <cellStyle name="Normal 18 3 6 2 3" xfId="24226"/>
    <cellStyle name="Normal 18 3 6 3" xfId="11137"/>
    <cellStyle name="Normal 18 3 6 3 2" xfId="28012"/>
    <cellStyle name="Normal 18 3 6 4" xfId="20445"/>
    <cellStyle name="Normal 18 3 7" xfId="5003"/>
    <cellStyle name="Normal 18 3 7 2" xfId="13062"/>
    <cellStyle name="Normal 18 3 7 2 2" xfId="29909"/>
    <cellStyle name="Normal 18 3 7 3" xfId="22342"/>
    <cellStyle name="Normal 18 3 8" xfId="9020"/>
    <cellStyle name="Normal 18 3 8 2" xfId="26128"/>
    <cellStyle name="Normal 18 3 9" xfId="17130"/>
    <cellStyle name="Normal 18 4" xfId="939"/>
    <cellStyle name="Normal 18 4 2" xfId="3119"/>
    <cellStyle name="Normal 18 4 3" xfId="17146"/>
    <cellStyle name="Normal 18 4 4" xfId="34063"/>
    <cellStyle name="Normal 18 5" xfId="1023"/>
    <cellStyle name="Normal 18 5 2" xfId="1284"/>
    <cellStyle name="Normal 18 5 2 2" xfId="1780"/>
    <cellStyle name="Normal 18 5 2 2 2" xfId="2779"/>
    <cellStyle name="Normal 18 5 2 2 2 2" xfId="4741"/>
    <cellStyle name="Normal 18 5 2 2 2 2 2" xfId="8524"/>
    <cellStyle name="Normal 18 5 2 2 2 2 2 2" xfId="16583"/>
    <cellStyle name="Normal 18 5 2 2 2 2 2 2 2" xfId="33430"/>
    <cellStyle name="Normal 18 5 2 2 2 2 2 3" xfId="25863"/>
    <cellStyle name="Normal 18 5 2 2 2 2 3" xfId="12800"/>
    <cellStyle name="Normal 18 5 2 2 2 2 3 2" xfId="29649"/>
    <cellStyle name="Normal 18 5 2 2 2 2 4" xfId="22082"/>
    <cellStyle name="Normal 18 5 2 2 2 3" xfId="6640"/>
    <cellStyle name="Normal 18 5 2 2 2 3 2" xfId="14699"/>
    <cellStyle name="Normal 18 5 2 2 2 3 2 2" xfId="31546"/>
    <cellStyle name="Normal 18 5 2 2 2 3 3" xfId="23979"/>
    <cellStyle name="Normal 18 5 2 2 2 4" xfId="10866"/>
    <cellStyle name="Normal 18 5 2 2 2 4 2" xfId="27765"/>
    <cellStyle name="Normal 18 5 2 2 2 5" xfId="17150"/>
    <cellStyle name="Normal 18 5 2 2 2 6" xfId="20197"/>
    <cellStyle name="Normal 18 5 2 2 3" xfId="3829"/>
    <cellStyle name="Normal 18 5 2 2 3 2" xfId="7612"/>
    <cellStyle name="Normal 18 5 2 2 3 2 2" xfId="15671"/>
    <cellStyle name="Normal 18 5 2 2 3 2 2 2" xfId="32518"/>
    <cellStyle name="Normal 18 5 2 2 3 2 3" xfId="24951"/>
    <cellStyle name="Normal 18 5 2 2 3 3" xfId="11888"/>
    <cellStyle name="Normal 18 5 2 2 3 3 2" xfId="28737"/>
    <cellStyle name="Normal 18 5 2 2 3 4" xfId="21170"/>
    <cellStyle name="Normal 18 5 2 2 4" xfId="5728"/>
    <cellStyle name="Normal 18 5 2 2 4 2" xfId="13787"/>
    <cellStyle name="Normal 18 5 2 2 4 2 2" xfId="30634"/>
    <cellStyle name="Normal 18 5 2 2 4 3" xfId="23067"/>
    <cellStyle name="Normal 18 5 2 2 5" xfId="9913"/>
    <cellStyle name="Normal 18 5 2 2 5 2" xfId="26853"/>
    <cellStyle name="Normal 18 5 2 2 6" xfId="17149"/>
    <cellStyle name="Normal 18 5 2 2 7" xfId="19285"/>
    <cellStyle name="Normal 18 5 2 3" xfId="2326"/>
    <cellStyle name="Normal 18 5 2 3 2" xfId="4290"/>
    <cellStyle name="Normal 18 5 2 3 2 2" xfId="8073"/>
    <cellStyle name="Normal 18 5 2 3 2 2 2" xfId="16132"/>
    <cellStyle name="Normal 18 5 2 3 2 2 2 2" xfId="32979"/>
    <cellStyle name="Normal 18 5 2 3 2 2 3" xfId="25412"/>
    <cellStyle name="Normal 18 5 2 3 2 3" xfId="12349"/>
    <cellStyle name="Normal 18 5 2 3 2 3 2" xfId="29198"/>
    <cellStyle name="Normal 18 5 2 3 2 4" xfId="21631"/>
    <cellStyle name="Normal 18 5 2 3 3" xfId="6189"/>
    <cellStyle name="Normal 18 5 2 3 3 2" xfId="14248"/>
    <cellStyle name="Normal 18 5 2 3 3 2 2" xfId="31095"/>
    <cellStyle name="Normal 18 5 2 3 3 3" xfId="23528"/>
    <cellStyle name="Normal 18 5 2 3 4" xfId="10414"/>
    <cellStyle name="Normal 18 5 2 3 4 2" xfId="27314"/>
    <cellStyle name="Normal 18 5 2 3 5" xfId="17151"/>
    <cellStyle name="Normal 18 5 2 3 6" xfId="19746"/>
    <cellStyle name="Normal 18 5 2 4" xfId="3378"/>
    <cellStyle name="Normal 18 5 2 4 2" xfId="7161"/>
    <cellStyle name="Normal 18 5 2 4 2 2" xfId="15220"/>
    <cellStyle name="Normal 18 5 2 4 2 2 2" xfId="32067"/>
    <cellStyle name="Normal 18 5 2 4 2 3" xfId="24500"/>
    <cellStyle name="Normal 18 5 2 4 3" xfId="11437"/>
    <cellStyle name="Normal 18 5 2 4 3 2" xfId="28286"/>
    <cellStyle name="Normal 18 5 2 4 4" xfId="20719"/>
    <cellStyle name="Normal 18 5 2 5" xfId="5277"/>
    <cellStyle name="Normal 18 5 2 5 2" xfId="13336"/>
    <cellStyle name="Normal 18 5 2 5 2 2" xfId="30183"/>
    <cellStyle name="Normal 18 5 2 5 3" xfId="22616"/>
    <cellStyle name="Normal 18 5 2 6" xfId="9438"/>
    <cellStyle name="Normal 18 5 2 6 2" xfId="26402"/>
    <cellStyle name="Normal 18 5 2 7" xfId="17148"/>
    <cellStyle name="Normal 18 5 2 8" xfId="18834"/>
    <cellStyle name="Normal 18 5 3" xfId="1562"/>
    <cellStyle name="Normal 18 5 3 2" xfId="2561"/>
    <cellStyle name="Normal 18 5 3 2 2" xfId="4523"/>
    <cellStyle name="Normal 18 5 3 2 2 2" xfId="8306"/>
    <cellStyle name="Normal 18 5 3 2 2 2 2" xfId="16365"/>
    <cellStyle name="Normal 18 5 3 2 2 2 2 2" xfId="33212"/>
    <cellStyle name="Normal 18 5 3 2 2 2 3" xfId="25645"/>
    <cellStyle name="Normal 18 5 3 2 2 3" xfId="12582"/>
    <cellStyle name="Normal 18 5 3 2 2 3 2" xfId="29431"/>
    <cellStyle name="Normal 18 5 3 2 2 4" xfId="21864"/>
    <cellStyle name="Normal 18 5 3 2 3" xfId="6422"/>
    <cellStyle name="Normal 18 5 3 2 3 2" xfId="14481"/>
    <cellStyle name="Normal 18 5 3 2 3 2 2" xfId="31328"/>
    <cellStyle name="Normal 18 5 3 2 3 3" xfId="23761"/>
    <cellStyle name="Normal 18 5 3 2 4" xfId="10648"/>
    <cellStyle name="Normal 18 5 3 2 4 2" xfId="27547"/>
    <cellStyle name="Normal 18 5 3 2 5" xfId="17153"/>
    <cellStyle name="Normal 18 5 3 2 6" xfId="19979"/>
    <cellStyle name="Normal 18 5 3 3" xfId="3611"/>
    <cellStyle name="Normal 18 5 3 3 2" xfId="7394"/>
    <cellStyle name="Normal 18 5 3 3 2 2" xfId="15453"/>
    <cellStyle name="Normal 18 5 3 3 2 2 2" xfId="32300"/>
    <cellStyle name="Normal 18 5 3 3 2 3" xfId="24733"/>
    <cellStyle name="Normal 18 5 3 3 3" xfId="11670"/>
    <cellStyle name="Normal 18 5 3 3 3 2" xfId="28519"/>
    <cellStyle name="Normal 18 5 3 3 4" xfId="20952"/>
    <cellStyle name="Normal 18 5 3 4" xfId="5510"/>
    <cellStyle name="Normal 18 5 3 4 2" xfId="13569"/>
    <cellStyle name="Normal 18 5 3 4 2 2" xfId="30416"/>
    <cellStyle name="Normal 18 5 3 4 3" xfId="22849"/>
    <cellStyle name="Normal 18 5 3 5" xfId="9695"/>
    <cellStyle name="Normal 18 5 3 5 2" xfId="26635"/>
    <cellStyle name="Normal 18 5 3 6" xfId="17152"/>
    <cellStyle name="Normal 18 5 3 7" xfId="19067"/>
    <cellStyle name="Normal 18 5 4" xfId="2108"/>
    <cellStyle name="Normal 18 5 4 2" xfId="4072"/>
    <cellStyle name="Normal 18 5 4 2 2" xfId="7855"/>
    <cellStyle name="Normal 18 5 4 2 2 2" xfId="15914"/>
    <cellStyle name="Normal 18 5 4 2 2 2 2" xfId="32761"/>
    <cellStyle name="Normal 18 5 4 2 2 3" xfId="25194"/>
    <cellStyle name="Normal 18 5 4 2 3" xfId="12131"/>
    <cellStyle name="Normal 18 5 4 2 3 2" xfId="28980"/>
    <cellStyle name="Normal 18 5 4 2 4" xfId="21413"/>
    <cellStyle name="Normal 18 5 4 3" xfId="5971"/>
    <cellStyle name="Normal 18 5 4 3 2" xfId="14030"/>
    <cellStyle name="Normal 18 5 4 3 2 2" xfId="30877"/>
    <cellStyle name="Normal 18 5 4 3 3" xfId="23310"/>
    <cellStyle name="Normal 18 5 4 4" xfId="10196"/>
    <cellStyle name="Normal 18 5 4 4 2" xfId="27096"/>
    <cellStyle name="Normal 18 5 4 5" xfId="17154"/>
    <cellStyle name="Normal 18 5 4 6" xfId="19528"/>
    <cellStyle name="Normal 18 5 5" xfId="3160"/>
    <cellStyle name="Normal 18 5 5 2" xfId="6943"/>
    <cellStyle name="Normal 18 5 5 2 2" xfId="15002"/>
    <cellStyle name="Normal 18 5 5 2 2 2" xfId="31849"/>
    <cellStyle name="Normal 18 5 5 2 3" xfId="24282"/>
    <cellStyle name="Normal 18 5 5 3" xfId="11219"/>
    <cellStyle name="Normal 18 5 5 3 2" xfId="28068"/>
    <cellStyle name="Normal 18 5 5 4" xfId="20501"/>
    <cellStyle name="Normal 18 5 6" xfId="5059"/>
    <cellStyle name="Normal 18 5 6 2" xfId="13118"/>
    <cellStyle name="Normal 18 5 6 2 2" xfId="29965"/>
    <cellStyle name="Normal 18 5 6 3" xfId="22398"/>
    <cellStyle name="Normal 18 5 7" xfId="9203"/>
    <cellStyle name="Normal 18 5 7 2" xfId="26184"/>
    <cellStyle name="Normal 18 5 8" xfId="17147"/>
    <cellStyle name="Normal 18 5 9" xfId="18616"/>
    <cellStyle name="Normal 18 6" xfId="1192"/>
    <cellStyle name="Normal 18 6 2" xfId="1688"/>
    <cellStyle name="Normal 18 6 2 2" xfId="2687"/>
    <cellStyle name="Normal 18 6 2 2 2" xfId="4649"/>
    <cellStyle name="Normal 18 6 2 2 2 2" xfId="8432"/>
    <cellStyle name="Normal 18 6 2 2 2 2 2" xfId="16491"/>
    <cellStyle name="Normal 18 6 2 2 2 2 2 2" xfId="33338"/>
    <cellStyle name="Normal 18 6 2 2 2 2 3" xfId="25771"/>
    <cellStyle name="Normal 18 6 2 2 2 3" xfId="12708"/>
    <cellStyle name="Normal 18 6 2 2 2 3 2" xfId="29557"/>
    <cellStyle name="Normal 18 6 2 2 2 4" xfId="21990"/>
    <cellStyle name="Normal 18 6 2 2 3" xfId="6548"/>
    <cellStyle name="Normal 18 6 2 2 3 2" xfId="14607"/>
    <cellStyle name="Normal 18 6 2 2 3 2 2" xfId="31454"/>
    <cellStyle name="Normal 18 6 2 2 3 3" xfId="23887"/>
    <cellStyle name="Normal 18 6 2 2 4" xfId="10774"/>
    <cellStyle name="Normal 18 6 2 2 4 2" xfId="27673"/>
    <cellStyle name="Normal 18 6 2 2 5" xfId="17157"/>
    <cellStyle name="Normal 18 6 2 2 6" xfId="20105"/>
    <cellStyle name="Normal 18 6 2 3" xfId="3737"/>
    <cellStyle name="Normal 18 6 2 3 2" xfId="7520"/>
    <cellStyle name="Normal 18 6 2 3 2 2" xfId="15579"/>
    <cellStyle name="Normal 18 6 2 3 2 2 2" xfId="32426"/>
    <cellStyle name="Normal 18 6 2 3 2 3" xfId="24859"/>
    <cellStyle name="Normal 18 6 2 3 3" xfId="11796"/>
    <cellStyle name="Normal 18 6 2 3 3 2" xfId="28645"/>
    <cellStyle name="Normal 18 6 2 3 4" xfId="21078"/>
    <cellStyle name="Normal 18 6 2 4" xfId="5636"/>
    <cellStyle name="Normal 18 6 2 4 2" xfId="13695"/>
    <cellStyle name="Normal 18 6 2 4 2 2" xfId="30542"/>
    <cellStyle name="Normal 18 6 2 4 3" xfId="22975"/>
    <cellStyle name="Normal 18 6 2 5" xfId="9821"/>
    <cellStyle name="Normal 18 6 2 5 2" xfId="26761"/>
    <cellStyle name="Normal 18 6 2 6" xfId="17156"/>
    <cellStyle name="Normal 18 6 2 7" xfId="19193"/>
    <cellStyle name="Normal 18 6 3" xfId="2234"/>
    <cellStyle name="Normal 18 6 3 2" xfId="4198"/>
    <cellStyle name="Normal 18 6 3 2 2" xfId="7981"/>
    <cellStyle name="Normal 18 6 3 2 2 2" xfId="16040"/>
    <cellStyle name="Normal 18 6 3 2 2 2 2" xfId="32887"/>
    <cellStyle name="Normal 18 6 3 2 2 3" xfId="25320"/>
    <cellStyle name="Normal 18 6 3 2 3" xfId="12257"/>
    <cellStyle name="Normal 18 6 3 2 3 2" xfId="29106"/>
    <cellStyle name="Normal 18 6 3 2 4" xfId="21539"/>
    <cellStyle name="Normal 18 6 3 3" xfId="6097"/>
    <cellStyle name="Normal 18 6 3 3 2" xfId="14156"/>
    <cellStyle name="Normal 18 6 3 3 2 2" xfId="31003"/>
    <cellStyle name="Normal 18 6 3 3 3" xfId="23436"/>
    <cellStyle name="Normal 18 6 3 4" xfId="10322"/>
    <cellStyle name="Normal 18 6 3 4 2" xfId="27222"/>
    <cellStyle name="Normal 18 6 3 5" xfId="17158"/>
    <cellStyle name="Normal 18 6 3 6" xfId="19654"/>
    <cellStyle name="Normal 18 6 4" xfId="3286"/>
    <cellStyle name="Normal 18 6 4 2" xfId="7069"/>
    <cellStyle name="Normal 18 6 4 2 2" xfId="15128"/>
    <cellStyle name="Normal 18 6 4 2 2 2" xfId="31975"/>
    <cellStyle name="Normal 18 6 4 2 3" xfId="24408"/>
    <cellStyle name="Normal 18 6 4 3" xfId="11345"/>
    <cellStyle name="Normal 18 6 4 3 2" xfId="28194"/>
    <cellStyle name="Normal 18 6 4 4" xfId="20627"/>
    <cellStyle name="Normal 18 6 5" xfId="5185"/>
    <cellStyle name="Normal 18 6 5 2" xfId="13244"/>
    <cellStyle name="Normal 18 6 5 2 2" xfId="30091"/>
    <cellStyle name="Normal 18 6 5 3" xfId="22524"/>
    <cellStyle name="Normal 18 6 6" xfId="9346"/>
    <cellStyle name="Normal 18 6 6 2" xfId="26310"/>
    <cellStyle name="Normal 18 6 7" xfId="17155"/>
    <cellStyle name="Normal 18 6 8" xfId="18742"/>
    <cellStyle name="Normal 18 7" xfId="1470"/>
    <cellStyle name="Normal 18 7 2" xfId="2469"/>
    <cellStyle name="Normal 18 7 2 2" xfId="4431"/>
    <cellStyle name="Normal 18 7 2 2 2" xfId="8214"/>
    <cellStyle name="Normal 18 7 2 2 2 2" xfId="16273"/>
    <cellStyle name="Normal 18 7 2 2 2 2 2" xfId="33120"/>
    <cellStyle name="Normal 18 7 2 2 2 3" xfId="25553"/>
    <cellStyle name="Normal 18 7 2 2 3" xfId="12490"/>
    <cellStyle name="Normal 18 7 2 2 3 2" xfId="29339"/>
    <cellStyle name="Normal 18 7 2 2 4" xfId="21772"/>
    <cellStyle name="Normal 18 7 2 3" xfId="6330"/>
    <cellStyle name="Normal 18 7 2 3 2" xfId="14389"/>
    <cellStyle name="Normal 18 7 2 3 2 2" xfId="31236"/>
    <cellStyle name="Normal 18 7 2 3 3" xfId="23669"/>
    <cellStyle name="Normal 18 7 2 4" xfId="10556"/>
    <cellStyle name="Normal 18 7 2 4 2" xfId="27455"/>
    <cellStyle name="Normal 18 7 2 5" xfId="17160"/>
    <cellStyle name="Normal 18 7 2 6" xfId="19887"/>
    <cellStyle name="Normal 18 7 3" xfId="3519"/>
    <cellStyle name="Normal 18 7 3 2" xfId="7302"/>
    <cellStyle name="Normal 18 7 3 2 2" xfId="15361"/>
    <cellStyle name="Normal 18 7 3 2 2 2" xfId="32208"/>
    <cellStyle name="Normal 18 7 3 2 3" xfId="24641"/>
    <cellStyle name="Normal 18 7 3 3" xfId="11578"/>
    <cellStyle name="Normal 18 7 3 3 2" xfId="28427"/>
    <cellStyle name="Normal 18 7 3 4" xfId="20860"/>
    <cellStyle name="Normal 18 7 4" xfId="5418"/>
    <cellStyle name="Normal 18 7 4 2" xfId="13477"/>
    <cellStyle name="Normal 18 7 4 2 2" xfId="30324"/>
    <cellStyle name="Normal 18 7 4 3" xfId="22757"/>
    <cellStyle name="Normal 18 7 5" xfId="9603"/>
    <cellStyle name="Normal 18 7 5 2" xfId="26543"/>
    <cellStyle name="Normal 18 7 6" xfId="17159"/>
    <cellStyle name="Normal 18 7 7" xfId="18975"/>
    <cellStyle name="Normal 18 8" xfId="1993"/>
    <cellStyle name="Normal 18 8 2" xfId="3980"/>
    <cellStyle name="Normal 18 8 2 2" xfId="7763"/>
    <cellStyle name="Normal 18 8 2 2 2" xfId="15822"/>
    <cellStyle name="Normal 18 8 2 2 2 2" xfId="32669"/>
    <cellStyle name="Normal 18 8 2 2 3" xfId="25102"/>
    <cellStyle name="Normal 18 8 2 3" xfId="12039"/>
    <cellStyle name="Normal 18 8 2 3 2" xfId="28888"/>
    <cellStyle name="Normal 18 8 2 4" xfId="21321"/>
    <cellStyle name="Normal 18 8 3" xfId="5879"/>
    <cellStyle name="Normal 18 8 3 2" xfId="13938"/>
    <cellStyle name="Normal 18 8 3 2 2" xfId="30785"/>
    <cellStyle name="Normal 18 8 3 3" xfId="23218"/>
    <cellStyle name="Normal 18 8 4" xfId="10092"/>
    <cellStyle name="Normal 18 8 4 2" xfId="27004"/>
    <cellStyle name="Normal 18 8 5" xfId="17161"/>
    <cellStyle name="Normal 18 8 6" xfId="19436"/>
    <cellStyle name="Normal 18 9" xfId="3038"/>
    <cellStyle name="Normal 18 9 2" xfId="6851"/>
    <cellStyle name="Normal 18 9 2 2" xfId="14910"/>
    <cellStyle name="Normal 18 9 2 2 2" xfId="31757"/>
    <cellStyle name="Normal 18 9 2 3" xfId="24190"/>
    <cellStyle name="Normal 18 9 3" xfId="11101"/>
    <cellStyle name="Normal 18 9 3 2" xfId="27976"/>
    <cellStyle name="Normal 18 9 4" xfId="20409"/>
    <cellStyle name="Normal 180" xfId="2958"/>
    <cellStyle name="Normal 180 2" xfId="4918"/>
    <cellStyle name="Normal 180 2 2" xfId="8701"/>
    <cellStyle name="Normal 180 2 2 2" xfId="16760"/>
    <cellStyle name="Normal 180 2 2 2 2" xfId="33607"/>
    <cellStyle name="Normal 180 2 2 3" xfId="26040"/>
    <cellStyle name="Normal 180 2 3" xfId="12977"/>
    <cellStyle name="Normal 180 2 3 2" xfId="29826"/>
    <cellStyle name="Normal 180 2 4" xfId="22259"/>
    <cellStyle name="Normal 180 3" xfId="6817"/>
    <cellStyle name="Normal 180 3 2" xfId="14876"/>
    <cellStyle name="Normal 180 3 2 2" xfId="31723"/>
    <cellStyle name="Normal 180 3 3" xfId="24156"/>
    <cellStyle name="Normal 180 4" xfId="11044"/>
    <cellStyle name="Normal 180 4 2" xfId="27942"/>
    <cellStyle name="Normal 180 5" xfId="20374"/>
    <cellStyle name="Normal 180 6" xfId="33812"/>
    <cellStyle name="Normal 181" xfId="2959"/>
    <cellStyle name="Normal 181 2" xfId="4919"/>
    <cellStyle name="Normal 181 2 2" xfId="8702"/>
    <cellStyle name="Normal 181 2 2 2" xfId="16761"/>
    <cellStyle name="Normal 181 2 2 2 2" xfId="33608"/>
    <cellStyle name="Normal 181 2 2 3" xfId="26041"/>
    <cellStyle name="Normal 181 2 3" xfId="12978"/>
    <cellStyle name="Normal 181 2 3 2" xfId="29827"/>
    <cellStyle name="Normal 181 2 4" xfId="22260"/>
    <cellStyle name="Normal 181 3" xfId="6818"/>
    <cellStyle name="Normal 181 3 2" xfId="14877"/>
    <cellStyle name="Normal 181 3 2 2" xfId="31724"/>
    <cellStyle name="Normal 181 3 3" xfId="24157"/>
    <cellStyle name="Normal 181 4" xfId="11045"/>
    <cellStyle name="Normal 181 4 2" xfId="27943"/>
    <cellStyle name="Normal 181 5" xfId="20375"/>
    <cellStyle name="Normal 181 6" xfId="33813"/>
    <cellStyle name="Normal 182" xfId="2960"/>
    <cellStyle name="Normal 182 2" xfId="4920"/>
    <cellStyle name="Normal 182 2 2" xfId="8703"/>
    <cellStyle name="Normal 182 2 2 2" xfId="16762"/>
    <cellStyle name="Normal 182 2 2 2 2" xfId="33609"/>
    <cellStyle name="Normal 182 2 2 3" xfId="26042"/>
    <cellStyle name="Normal 182 2 3" xfId="12979"/>
    <cellStyle name="Normal 182 2 3 2" xfId="29828"/>
    <cellStyle name="Normal 182 2 4" xfId="22261"/>
    <cellStyle name="Normal 182 3" xfId="6819"/>
    <cellStyle name="Normal 182 3 2" xfId="14878"/>
    <cellStyle name="Normal 182 3 2 2" xfId="31725"/>
    <cellStyle name="Normal 182 3 3" xfId="24158"/>
    <cellStyle name="Normal 182 4" xfId="11046"/>
    <cellStyle name="Normal 182 4 2" xfId="27944"/>
    <cellStyle name="Normal 182 5" xfId="20376"/>
    <cellStyle name="Normal 182 6" xfId="33814"/>
    <cellStyle name="Normal 183" xfId="2961"/>
    <cellStyle name="Normal 183 2" xfId="6820"/>
    <cellStyle name="Normal 183 2 2" xfId="14879"/>
    <cellStyle name="Normal 183 2 2 2" xfId="31726"/>
    <cellStyle name="Normal 183 2 3" xfId="24159"/>
    <cellStyle name="Normal 183 3" xfId="11047"/>
    <cellStyle name="Normal 183 3 2" xfId="27945"/>
    <cellStyle name="Normal 183 4" xfId="20377"/>
    <cellStyle name="Normal 183 5" xfId="33815"/>
    <cellStyle name="Normal 184" xfId="2962"/>
    <cellStyle name="Normal 184 2" xfId="6821"/>
    <cellStyle name="Normal 184 2 2" xfId="14880"/>
    <cellStyle name="Normal 184 2 2 2" xfId="31727"/>
    <cellStyle name="Normal 184 2 3" xfId="24160"/>
    <cellStyle name="Normal 184 3" xfId="11048"/>
    <cellStyle name="Normal 184 3 2" xfId="27946"/>
    <cellStyle name="Normal 184 4" xfId="20378"/>
    <cellStyle name="Normal 184 5" xfId="33816"/>
    <cellStyle name="Normal 185" xfId="2963"/>
    <cellStyle name="Normal 185 2" xfId="6822"/>
    <cellStyle name="Normal 185 2 2" xfId="14881"/>
    <cellStyle name="Normal 185 2 2 2" xfId="31728"/>
    <cellStyle name="Normal 185 2 3" xfId="24161"/>
    <cellStyle name="Normal 185 3" xfId="11049"/>
    <cellStyle name="Normal 185 3 2" xfId="27947"/>
    <cellStyle name="Normal 185 4" xfId="20379"/>
    <cellStyle name="Normal 185 5" xfId="33817"/>
    <cellStyle name="Normal 186" xfId="2964"/>
    <cellStyle name="Normal 186 2" xfId="6823"/>
    <cellStyle name="Normal 186 2 2" xfId="14882"/>
    <cellStyle name="Normal 186 2 2 2" xfId="31729"/>
    <cellStyle name="Normal 186 2 3" xfId="24162"/>
    <cellStyle name="Normal 186 3" xfId="11050"/>
    <cellStyle name="Normal 186 3 2" xfId="27948"/>
    <cellStyle name="Normal 186 4" xfId="20380"/>
    <cellStyle name="Normal 186 5" xfId="33818"/>
    <cellStyle name="Normal 187" xfId="2965"/>
    <cellStyle name="Normal 187 2" xfId="6824"/>
    <cellStyle name="Normal 187 2 2" xfId="14883"/>
    <cellStyle name="Normal 187 2 2 2" xfId="31730"/>
    <cellStyle name="Normal 187 2 3" xfId="24163"/>
    <cellStyle name="Normal 187 3" xfId="11051"/>
    <cellStyle name="Normal 187 3 2" xfId="27949"/>
    <cellStyle name="Normal 187 4" xfId="20381"/>
    <cellStyle name="Normal 187 5" xfId="33819"/>
    <cellStyle name="Normal 188" xfId="2966"/>
    <cellStyle name="Normal 188 2" xfId="33820"/>
    <cellStyle name="Normal 189" xfId="2987"/>
    <cellStyle name="Normal 189 2" xfId="33821"/>
    <cellStyle name="Normal 19" xfId="565"/>
    <cellStyle name="Normal 19 10" xfId="4968"/>
    <cellStyle name="Normal 19 10 2" xfId="13027"/>
    <cellStyle name="Normal 19 10 2 2" xfId="29874"/>
    <cellStyle name="Normal 19 10 3" xfId="22307"/>
    <cellStyle name="Normal 19 11" xfId="8930"/>
    <cellStyle name="Normal 19 11 2" xfId="26093"/>
    <cellStyle name="Normal 19 12" xfId="17162"/>
    <cellStyle name="Normal 19 13" xfId="18523"/>
    <cellStyle name="Normal 19 14" xfId="34064"/>
    <cellStyle name="Normal 19 2" xfId="621"/>
    <cellStyle name="Normal 19 2 10" xfId="17163"/>
    <cellStyle name="Normal 19 2 11" xfId="18537"/>
    <cellStyle name="Normal 19 2 12" xfId="34065"/>
    <cellStyle name="Normal 19 2 2" xfId="739"/>
    <cellStyle name="Normal 19 2 2 10" xfId="18573"/>
    <cellStyle name="Normal 19 2 2 11" xfId="34066"/>
    <cellStyle name="Normal 19 2 2 2" xfId="1073"/>
    <cellStyle name="Normal 19 2 2 2 2" xfId="1334"/>
    <cellStyle name="Normal 19 2 2 2 2 2" xfId="1830"/>
    <cellStyle name="Normal 19 2 2 2 2 2 2" xfId="2829"/>
    <cellStyle name="Normal 19 2 2 2 2 2 2 2" xfId="4791"/>
    <cellStyle name="Normal 19 2 2 2 2 2 2 2 2" xfId="8574"/>
    <cellStyle name="Normal 19 2 2 2 2 2 2 2 2 2" xfId="16633"/>
    <cellStyle name="Normal 19 2 2 2 2 2 2 2 2 2 2" xfId="33480"/>
    <cellStyle name="Normal 19 2 2 2 2 2 2 2 2 3" xfId="25913"/>
    <cellStyle name="Normal 19 2 2 2 2 2 2 2 3" xfId="12850"/>
    <cellStyle name="Normal 19 2 2 2 2 2 2 2 3 2" xfId="29699"/>
    <cellStyle name="Normal 19 2 2 2 2 2 2 2 4" xfId="22132"/>
    <cellStyle name="Normal 19 2 2 2 2 2 2 3" xfId="6690"/>
    <cellStyle name="Normal 19 2 2 2 2 2 2 3 2" xfId="14749"/>
    <cellStyle name="Normal 19 2 2 2 2 2 2 3 2 2" xfId="31596"/>
    <cellStyle name="Normal 19 2 2 2 2 2 2 3 3" xfId="24029"/>
    <cellStyle name="Normal 19 2 2 2 2 2 2 4" xfId="10916"/>
    <cellStyle name="Normal 19 2 2 2 2 2 2 4 2" xfId="27815"/>
    <cellStyle name="Normal 19 2 2 2 2 2 2 5" xfId="17168"/>
    <cellStyle name="Normal 19 2 2 2 2 2 2 6" xfId="20247"/>
    <cellStyle name="Normal 19 2 2 2 2 2 3" xfId="3879"/>
    <cellStyle name="Normal 19 2 2 2 2 2 3 2" xfId="7662"/>
    <cellStyle name="Normal 19 2 2 2 2 2 3 2 2" xfId="15721"/>
    <cellStyle name="Normal 19 2 2 2 2 2 3 2 2 2" xfId="32568"/>
    <cellStyle name="Normal 19 2 2 2 2 2 3 2 3" xfId="25001"/>
    <cellStyle name="Normal 19 2 2 2 2 2 3 3" xfId="11938"/>
    <cellStyle name="Normal 19 2 2 2 2 2 3 3 2" xfId="28787"/>
    <cellStyle name="Normal 19 2 2 2 2 2 3 4" xfId="21220"/>
    <cellStyle name="Normal 19 2 2 2 2 2 4" xfId="5778"/>
    <cellStyle name="Normal 19 2 2 2 2 2 4 2" xfId="13837"/>
    <cellStyle name="Normal 19 2 2 2 2 2 4 2 2" xfId="30684"/>
    <cellStyle name="Normal 19 2 2 2 2 2 4 3" xfId="23117"/>
    <cellStyle name="Normal 19 2 2 2 2 2 5" xfId="9963"/>
    <cellStyle name="Normal 19 2 2 2 2 2 5 2" xfId="26903"/>
    <cellStyle name="Normal 19 2 2 2 2 2 6" xfId="17167"/>
    <cellStyle name="Normal 19 2 2 2 2 2 7" xfId="19335"/>
    <cellStyle name="Normal 19 2 2 2 2 3" xfId="2376"/>
    <cellStyle name="Normal 19 2 2 2 2 3 2" xfId="4340"/>
    <cellStyle name="Normal 19 2 2 2 2 3 2 2" xfId="8123"/>
    <cellStyle name="Normal 19 2 2 2 2 3 2 2 2" xfId="16182"/>
    <cellStyle name="Normal 19 2 2 2 2 3 2 2 2 2" xfId="33029"/>
    <cellStyle name="Normal 19 2 2 2 2 3 2 2 3" xfId="25462"/>
    <cellStyle name="Normal 19 2 2 2 2 3 2 3" xfId="12399"/>
    <cellStyle name="Normal 19 2 2 2 2 3 2 3 2" xfId="29248"/>
    <cellStyle name="Normal 19 2 2 2 2 3 2 4" xfId="21681"/>
    <cellStyle name="Normal 19 2 2 2 2 3 3" xfId="6239"/>
    <cellStyle name="Normal 19 2 2 2 2 3 3 2" xfId="14298"/>
    <cellStyle name="Normal 19 2 2 2 2 3 3 2 2" xfId="31145"/>
    <cellStyle name="Normal 19 2 2 2 2 3 3 3" xfId="23578"/>
    <cellStyle name="Normal 19 2 2 2 2 3 4" xfId="10464"/>
    <cellStyle name="Normal 19 2 2 2 2 3 4 2" xfId="27364"/>
    <cellStyle name="Normal 19 2 2 2 2 3 5" xfId="17169"/>
    <cellStyle name="Normal 19 2 2 2 2 3 6" xfId="19796"/>
    <cellStyle name="Normal 19 2 2 2 2 4" xfId="3428"/>
    <cellStyle name="Normal 19 2 2 2 2 4 2" xfId="7211"/>
    <cellStyle name="Normal 19 2 2 2 2 4 2 2" xfId="15270"/>
    <cellStyle name="Normal 19 2 2 2 2 4 2 2 2" xfId="32117"/>
    <cellStyle name="Normal 19 2 2 2 2 4 2 3" xfId="24550"/>
    <cellStyle name="Normal 19 2 2 2 2 4 3" xfId="11487"/>
    <cellStyle name="Normal 19 2 2 2 2 4 3 2" xfId="28336"/>
    <cellStyle name="Normal 19 2 2 2 2 4 4" xfId="20769"/>
    <cellStyle name="Normal 19 2 2 2 2 5" xfId="5327"/>
    <cellStyle name="Normal 19 2 2 2 2 5 2" xfId="13386"/>
    <cellStyle name="Normal 19 2 2 2 2 5 2 2" xfId="30233"/>
    <cellStyle name="Normal 19 2 2 2 2 5 3" xfId="22666"/>
    <cellStyle name="Normal 19 2 2 2 2 6" xfId="9488"/>
    <cellStyle name="Normal 19 2 2 2 2 6 2" xfId="26452"/>
    <cellStyle name="Normal 19 2 2 2 2 7" xfId="17166"/>
    <cellStyle name="Normal 19 2 2 2 2 8" xfId="18884"/>
    <cellStyle name="Normal 19 2 2 2 3" xfId="1612"/>
    <cellStyle name="Normal 19 2 2 2 3 2" xfId="2611"/>
    <cellStyle name="Normal 19 2 2 2 3 2 2" xfId="4573"/>
    <cellStyle name="Normal 19 2 2 2 3 2 2 2" xfId="8356"/>
    <cellStyle name="Normal 19 2 2 2 3 2 2 2 2" xfId="16415"/>
    <cellStyle name="Normal 19 2 2 2 3 2 2 2 2 2" xfId="33262"/>
    <cellStyle name="Normal 19 2 2 2 3 2 2 2 3" xfId="25695"/>
    <cellStyle name="Normal 19 2 2 2 3 2 2 3" xfId="12632"/>
    <cellStyle name="Normal 19 2 2 2 3 2 2 3 2" xfId="29481"/>
    <cellStyle name="Normal 19 2 2 2 3 2 2 4" xfId="21914"/>
    <cellStyle name="Normal 19 2 2 2 3 2 3" xfId="6472"/>
    <cellStyle name="Normal 19 2 2 2 3 2 3 2" xfId="14531"/>
    <cellStyle name="Normal 19 2 2 2 3 2 3 2 2" xfId="31378"/>
    <cellStyle name="Normal 19 2 2 2 3 2 3 3" xfId="23811"/>
    <cellStyle name="Normal 19 2 2 2 3 2 4" xfId="10698"/>
    <cellStyle name="Normal 19 2 2 2 3 2 4 2" xfId="27597"/>
    <cellStyle name="Normal 19 2 2 2 3 2 5" xfId="17171"/>
    <cellStyle name="Normal 19 2 2 2 3 2 6" xfId="20029"/>
    <cellStyle name="Normal 19 2 2 2 3 3" xfId="3661"/>
    <cellStyle name="Normal 19 2 2 2 3 3 2" xfId="7444"/>
    <cellStyle name="Normal 19 2 2 2 3 3 2 2" xfId="15503"/>
    <cellStyle name="Normal 19 2 2 2 3 3 2 2 2" xfId="32350"/>
    <cellStyle name="Normal 19 2 2 2 3 3 2 3" xfId="24783"/>
    <cellStyle name="Normal 19 2 2 2 3 3 3" xfId="11720"/>
    <cellStyle name="Normal 19 2 2 2 3 3 3 2" xfId="28569"/>
    <cellStyle name="Normal 19 2 2 2 3 3 4" xfId="21002"/>
    <cellStyle name="Normal 19 2 2 2 3 4" xfId="5560"/>
    <cellStyle name="Normal 19 2 2 2 3 4 2" xfId="13619"/>
    <cellStyle name="Normal 19 2 2 2 3 4 2 2" xfId="30466"/>
    <cellStyle name="Normal 19 2 2 2 3 4 3" xfId="22899"/>
    <cellStyle name="Normal 19 2 2 2 3 5" xfId="9745"/>
    <cellStyle name="Normal 19 2 2 2 3 5 2" xfId="26685"/>
    <cellStyle name="Normal 19 2 2 2 3 6" xfId="17170"/>
    <cellStyle name="Normal 19 2 2 2 3 7" xfId="19117"/>
    <cellStyle name="Normal 19 2 2 2 4" xfId="2158"/>
    <cellStyle name="Normal 19 2 2 2 4 2" xfId="4122"/>
    <cellStyle name="Normal 19 2 2 2 4 2 2" xfId="7905"/>
    <cellStyle name="Normal 19 2 2 2 4 2 2 2" xfId="15964"/>
    <cellStyle name="Normal 19 2 2 2 4 2 2 2 2" xfId="32811"/>
    <cellStyle name="Normal 19 2 2 2 4 2 2 3" xfId="25244"/>
    <cellStyle name="Normal 19 2 2 2 4 2 3" xfId="12181"/>
    <cellStyle name="Normal 19 2 2 2 4 2 3 2" xfId="29030"/>
    <cellStyle name="Normal 19 2 2 2 4 2 4" xfId="21463"/>
    <cellStyle name="Normal 19 2 2 2 4 3" xfId="6021"/>
    <cellStyle name="Normal 19 2 2 2 4 3 2" xfId="14080"/>
    <cellStyle name="Normal 19 2 2 2 4 3 2 2" xfId="30927"/>
    <cellStyle name="Normal 19 2 2 2 4 3 3" xfId="23360"/>
    <cellStyle name="Normal 19 2 2 2 4 4" xfId="10246"/>
    <cellStyle name="Normal 19 2 2 2 4 4 2" xfId="27146"/>
    <cellStyle name="Normal 19 2 2 2 4 5" xfId="17172"/>
    <cellStyle name="Normal 19 2 2 2 4 6" xfId="19578"/>
    <cellStyle name="Normal 19 2 2 2 5" xfId="3210"/>
    <cellStyle name="Normal 19 2 2 2 5 2" xfId="6993"/>
    <cellStyle name="Normal 19 2 2 2 5 2 2" xfId="15052"/>
    <cellStyle name="Normal 19 2 2 2 5 2 2 2" xfId="31899"/>
    <cellStyle name="Normal 19 2 2 2 5 2 3" xfId="24332"/>
    <cellStyle name="Normal 19 2 2 2 5 3" xfId="11269"/>
    <cellStyle name="Normal 19 2 2 2 5 3 2" xfId="28118"/>
    <cellStyle name="Normal 19 2 2 2 5 4" xfId="20551"/>
    <cellStyle name="Normal 19 2 2 2 6" xfId="5109"/>
    <cellStyle name="Normal 19 2 2 2 6 2" xfId="13168"/>
    <cellStyle name="Normal 19 2 2 2 6 2 2" xfId="30015"/>
    <cellStyle name="Normal 19 2 2 2 6 3" xfId="22448"/>
    <cellStyle name="Normal 19 2 2 2 7" xfId="9253"/>
    <cellStyle name="Normal 19 2 2 2 7 2" xfId="26234"/>
    <cellStyle name="Normal 19 2 2 2 8" xfId="17165"/>
    <cellStyle name="Normal 19 2 2 2 9" xfId="18666"/>
    <cellStyle name="Normal 19 2 2 3" xfId="1242"/>
    <cellStyle name="Normal 19 2 2 3 2" xfId="1738"/>
    <cellStyle name="Normal 19 2 2 3 2 2" xfId="2737"/>
    <cellStyle name="Normal 19 2 2 3 2 2 2" xfId="4699"/>
    <cellStyle name="Normal 19 2 2 3 2 2 2 2" xfId="8482"/>
    <cellStyle name="Normal 19 2 2 3 2 2 2 2 2" xfId="16541"/>
    <cellStyle name="Normal 19 2 2 3 2 2 2 2 2 2" xfId="33388"/>
    <cellStyle name="Normal 19 2 2 3 2 2 2 2 3" xfId="25821"/>
    <cellStyle name="Normal 19 2 2 3 2 2 2 3" xfId="12758"/>
    <cellStyle name="Normal 19 2 2 3 2 2 2 3 2" xfId="29607"/>
    <cellStyle name="Normal 19 2 2 3 2 2 2 4" xfId="22040"/>
    <cellStyle name="Normal 19 2 2 3 2 2 3" xfId="6598"/>
    <cellStyle name="Normal 19 2 2 3 2 2 3 2" xfId="14657"/>
    <cellStyle name="Normal 19 2 2 3 2 2 3 2 2" xfId="31504"/>
    <cellStyle name="Normal 19 2 2 3 2 2 3 3" xfId="23937"/>
    <cellStyle name="Normal 19 2 2 3 2 2 4" xfId="10824"/>
    <cellStyle name="Normal 19 2 2 3 2 2 4 2" xfId="27723"/>
    <cellStyle name="Normal 19 2 2 3 2 2 5" xfId="17175"/>
    <cellStyle name="Normal 19 2 2 3 2 2 6" xfId="20155"/>
    <cellStyle name="Normal 19 2 2 3 2 3" xfId="3787"/>
    <cellStyle name="Normal 19 2 2 3 2 3 2" xfId="7570"/>
    <cellStyle name="Normal 19 2 2 3 2 3 2 2" xfId="15629"/>
    <cellStyle name="Normal 19 2 2 3 2 3 2 2 2" xfId="32476"/>
    <cellStyle name="Normal 19 2 2 3 2 3 2 3" xfId="24909"/>
    <cellStyle name="Normal 19 2 2 3 2 3 3" xfId="11846"/>
    <cellStyle name="Normal 19 2 2 3 2 3 3 2" xfId="28695"/>
    <cellStyle name="Normal 19 2 2 3 2 3 4" xfId="21128"/>
    <cellStyle name="Normal 19 2 2 3 2 4" xfId="5686"/>
    <cellStyle name="Normal 19 2 2 3 2 4 2" xfId="13745"/>
    <cellStyle name="Normal 19 2 2 3 2 4 2 2" xfId="30592"/>
    <cellStyle name="Normal 19 2 2 3 2 4 3" xfId="23025"/>
    <cellStyle name="Normal 19 2 2 3 2 5" xfId="9871"/>
    <cellStyle name="Normal 19 2 2 3 2 5 2" xfId="26811"/>
    <cellStyle name="Normal 19 2 2 3 2 6" xfId="17174"/>
    <cellStyle name="Normal 19 2 2 3 2 7" xfId="19243"/>
    <cellStyle name="Normal 19 2 2 3 3" xfId="2284"/>
    <cellStyle name="Normal 19 2 2 3 3 2" xfId="4248"/>
    <cellStyle name="Normal 19 2 2 3 3 2 2" xfId="8031"/>
    <cellStyle name="Normal 19 2 2 3 3 2 2 2" xfId="16090"/>
    <cellStyle name="Normal 19 2 2 3 3 2 2 2 2" xfId="32937"/>
    <cellStyle name="Normal 19 2 2 3 3 2 2 3" xfId="25370"/>
    <cellStyle name="Normal 19 2 2 3 3 2 3" xfId="12307"/>
    <cellStyle name="Normal 19 2 2 3 3 2 3 2" xfId="29156"/>
    <cellStyle name="Normal 19 2 2 3 3 2 4" xfId="21589"/>
    <cellStyle name="Normal 19 2 2 3 3 3" xfId="6147"/>
    <cellStyle name="Normal 19 2 2 3 3 3 2" xfId="14206"/>
    <cellStyle name="Normal 19 2 2 3 3 3 2 2" xfId="31053"/>
    <cellStyle name="Normal 19 2 2 3 3 3 3" xfId="23486"/>
    <cellStyle name="Normal 19 2 2 3 3 4" xfId="10372"/>
    <cellStyle name="Normal 19 2 2 3 3 4 2" xfId="27272"/>
    <cellStyle name="Normal 19 2 2 3 3 5" xfId="17176"/>
    <cellStyle name="Normal 19 2 2 3 3 6" xfId="19704"/>
    <cellStyle name="Normal 19 2 2 3 4" xfId="3336"/>
    <cellStyle name="Normal 19 2 2 3 4 2" xfId="7119"/>
    <cellStyle name="Normal 19 2 2 3 4 2 2" xfId="15178"/>
    <cellStyle name="Normal 19 2 2 3 4 2 2 2" xfId="32025"/>
    <cellStyle name="Normal 19 2 2 3 4 2 3" xfId="24458"/>
    <cellStyle name="Normal 19 2 2 3 4 3" xfId="11395"/>
    <cellStyle name="Normal 19 2 2 3 4 3 2" xfId="28244"/>
    <cellStyle name="Normal 19 2 2 3 4 4" xfId="20677"/>
    <cellStyle name="Normal 19 2 2 3 5" xfId="5235"/>
    <cellStyle name="Normal 19 2 2 3 5 2" xfId="13294"/>
    <cellStyle name="Normal 19 2 2 3 5 2 2" xfId="30141"/>
    <cellStyle name="Normal 19 2 2 3 5 3" xfId="22574"/>
    <cellStyle name="Normal 19 2 2 3 6" xfId="9396"/>
    <cellStyle name="Normal 19 2 2 3 6 2" xfId="26360"/>
    <cellStyle name="Normal 19 2 2 3 7" xfId="17173"/>
    <cellStyle name="Normal 19 2 2 3 8" xfId="18792"/>
    <cellStyle name="Normal 19 2 2 4" xfId="1520"/>
    <cellStyle name="Normal 19 2 2 4 2" xfId="2519"/>
    <cellStyle name="Normal 19 2 2 4 2 2" xfId="4481"/>
    <cellStyle name="Normal 19 2 2 4 2 2 2" xfId="8264"/>
    <cellStyle name="Normal 19 2 2 4 2 2 2 2" xfId="16323"/>
    <cellStyle name="Normal 19 2 2 4 2 2 2 2 2" xfId="33170"/>
    <cellStyle name="Normal 19 2 2 4 2 2 2 3" xfId="25603"/>
    <cellStyle name="Normal 19 2 2 4 2 2 3" xfId="12540"/>
    <cellStyle name="Normal 19 2 2 4 2 2 3 2" xfId="29389"/>
    <cellStyle name="Normal 19 2 2 4 2 2 4" xfId="21822"/>
    <cellStyle name="Normal 19 2 2 4 2 3" xfId="6380"/>
    <cellStyle name="Normal 19 2 2 4 2 3 2" xfId="14439"/>
    <cellStyle name="Normal 19 2 2 4 2 3 2 2" xfId="31286"/>
    <cellStyle name="Normal 19 2 2 4 2 3 3" xfId="23719"/>
    <cellStyle name="Normal 19 2 2 4 2 4" xfId="10606"/>
    <cellStyle name="Normal 19 2 2 4 2 4 2" xfId="27505"/>
    <cellStyle name="Normal 19 2 2 4 2 5" xfId="17178"/>
    <cellStyle name="Normal 19 2 2 4 2 6" xfId="19937"/>
    <cellStyle name="Normal 19 2 2 4 3" xfId="3569"/>
    <cellStyle name="Normal 19 2 2 4 3 2" xfId="7352"/>
    <cellStyle name="Normal 19 2 2 4 3 2 2" xfId="15411"/>
    <cellStyle name="Normal 19 2 2 4 3 2 2 2" xfId="32258"/>
    <cellStyle name="Normal 19 2 2 4 3 2 3" xfId="24691"/>
    <cellStyle name="Normal 19 2 2 4 3 3" xfId="11628"/>
    <cellStyle name="Normal 19 2 2 4 3 3 2" xfId="28477"/>
    <cellStyle name="Normal 19 2 2 4 3 4" xfId="20910"/>
    <cellStyle name="Normal 19 2 2 4 4" xfId="5468"/>
    <cellStyle name="Normal 19 2 2 4 4 2" xfId="13527"/>
    <cellStyle name="Normal 19 2 2 4 4 2 2" xfId="30374"/>
    <cellStyle name="Normal 19 2 2 4 4 3" xfId="22807"/>
    <cellStyle name="Normal 19 2 2 4 5" xfId="9653"/>
    <cellStyle name="Normal 19 2 2 4 5 2" xfId="26593"/>
    <cellStyle name="Normal 19 2 2 4 6" xfId="17177"/>
    <cellStyle name="Normal 19 2 2 4 7" xfId="19025"/>
    <cellStyle name="Normal 19 2 2 5" xfId="2049"/>
    <cellStyle name="Normal 19 2 2 5 2" xfId="4030"/>
    <cellStyle name="Normal 19 2 2 5 2 2" xfId="7813"/>
    <cellStyle name="Normal 19 2 2 5 2 2 2" xfId="15872"/>
    <cellStyle name="Normal 19 2 2 5 2 2 2 2" xfId="32719"/>
    <cellStyle name="Normal 19 2 2 5 2 2 3" xfId="25152"/>
    <cellStyle name="Normal 19 2 2 5 2 3" xfId="12089"/>
    <cellStyle name="Normal 19 2 2 5 2 3 2" xfId="28938"/>
    <cellStyle name="Normal 19 2 2 5 2 4" xfId="21371"/>
    <cellStyle name="Normal 19 2 2 5 3" xfId="5929"/>
    <cellStyle name="Normal 19 2 2 5 3 2" xfId="13988"/>
    <cellStyle name="Normal 19 2 2 5 3 2 2" xfId="30835"/>
    <cellStyle name="Normal 19 2 2 5 3 3" xfId="23268"/>
    <cellStyle name="Normal 19 2 2 5 4" xfId="10147"/>
    <cellStyle name="Normal 19 2 2 5 4 2" xfId="27054"/>
    <cellStyle name="Normal 19 2 2 5 5" xfId="17179"/>
    <cellStyle name="Normal 19 2 2 5 6" xfId="19486"/>
    <cellStyle name="Normal 19 2 2 6" xfId="3088"/>
    <cellStyle name="Normal 19 2 2 6 2" xfId="6901"/>
    <cellStyle name="Normal 19 2 2 6 2 2" xfId="14960"/>
    <cellStyle name="Normal 19 2 2 6 2 2 2" xfId="31807"/>
    <cellStyle name="Normal 19 2 2 6 2 3" xfId="24240"/>
    <cellStyle name="Normal 19 2 2 6 3" xfId="11151"/>
    <cellStyle name="Normal 19 2 2 6 3 2" xfId="28026"/>
    <cellStyle name="Normal 19 2 2 6 4" xfId="20459"/>
    <cellStyle name="Normal 19 2 2 7" xfId="5017"/>
    <cellStyle name="Normal 19 2 2 7 2" xfId="13076"/>
    <cellStyle name="Normal 19 2 2 7 2 2" xfId="29923"/>
    <cellStyle name="Normal 19 2 2 7 3" xfId="22356"/>
    <cellStyle name="Normal 19 2 2 8" xfId="9036"/>
    <cellStyle name="Normal 19 2 2 8 2" xfId="26142"/>
    <cellStyle name="Normal 19 2 2 9" xfId="17164"/>
    <cellStyle name="Normal 19 2 3" xfId="1037"/>
    <cellStyle name="Normal 19 2 3 2" xfId="1298"/>
    <cellStyle name="Normal 19 2 3 2 2" xfId="1794"/>
    <cellStyle name="Normal 19 2 3 2 2 2" xfId="2793"/>
    <cellStyle name="Normal 19 2 3 2 2 2 2" xfId="4755"/>
    <cellStyle name="Normal 19 2 3 2 2 2 2 2" xfId="8538"/>
    <cellStyle name="Normal 19 2 3 2 2 2 2 2 2" xfId="16597"/>
    <cellStyle name="Normal 19 2 3 2 2 2 2 2 2 2" xfId="33444"/>
    <cellStyle name="Normal 19 2 3 2 2 2 2 2 3" xfId="25877"/>
    <cellStyle name="Normal 19 2 3 2 2 2 2 3" xfId="12814"/>
    <cellStyle name="Normal 19 2 3 2 2 2 2 3 2" xfId="29663"/>
    <cellStyle name="Normal 19 2 3 2 2 2 2 4" xfId="22096"/>
    <cellStyle name="Normal 19 2 3 2 2 2 3" xfId="6654"/>
    <cellStyle name="Normal 19 2 3 2 2 2 3 2" xfId="14713"/>
    <cellStyle name="Normal 19 2 3 2 2 2 3 2 2" xfId="31560"/>
    <cellStyle name="Normal 19 2 3 2 2 2 3 3" xfId="23993"/>
    <cellStyle name="Normal 19 2 3 2 2 2 4" xfId="10880"/>
    <cellStyle name="Normal 19 2 3 2 2 2 4 2" xfId="27779"/>
    <cellStyle name="Normal 19 2 3 2 2 2 5" xfId="17183"/>
    <cellStyle name="Normal 19 2 3 2 2 2 6" xfId="20211"/>
    <cellStyle name="Normal 19 2 3 2 2 3" xfId="3843"/>
    <cellStyle name="Normal 19 2 3 2 2 3 2" xfId="7626"/>
    <cellStyle name="Normal 19 2 3 2 2 3 2 2" xfId="15685"/>
    <cellStyle name="Normal 19 2 3 2 2 3 2 2 2" xfId="32532"/>
    <cellStyle name="Normal 19 2 3 2 2 3 2 3" xfId="24965"/>
    <cellStyle name="Normal 19 2 3 2 2 3 3" xfId="11902"/>
    <cellStyle name="Normal 19 2 3 2 2 3 3 2" xfId="28751"/>
    <cellStyle name="Normal 19 2 3 2 2 3 4" xfId="21184"/>
    <cellStyle name="Normal 19 2 3 2 2 4" xfId="5742"/>
    <cellStyle name="Normal 19 2 3 2 2 4 2" xfId="13801"/>
    <cellStyle name="Normal 19 2 3 2 2 4 2 2" xfId="30648"/>
    <cellStyle name="Normal 19 2 3 2 2 4 3" xfId="23081"/>
    <cellStyle name="Normal 19 2 3 2 2 5" xfId="9927"/>
    <cellStyle name="Normal 19 2 3 2 2 5 2" xfId="26867"/>
    <cellStyle name="Normal 19 2 3 2 2 6" xfId="17182"/>
    <cellStyle name="Normal 19 2 3 2 2 7" xfId="19299"/>
    <cellStyle name="Normal 19 2 3 2 3" xfId="2340"/>
    <cellStyle name="Normal 19 2 3 2 3 2" xfId="4304"/>
    <cellStyle name="Normal 19 2 3 2 3 2 2" xfId="8087"/>
    <cellStyle name="Normal 19 2 3 2 3 2 2 2" xfId="16146"/>
    <cellStyle name="Normal 19 2 3 2 3 2 2 2 2" xfId="32993"/>
    <cellStyle name="Normal 19 2 3 2 3 2 2 3" xfId="25426"/>
    <cellStyle name="Normal 19 2 3 2 3 2 3" xfId="12363"/>
    <cellStyle name="Normal 19 2 3 2 3 2 3 2" xfId="29212"/>
    <cellStyle name="Normal 19 2 3 2 3 2 4" xfId="21645"/>
    <cellStyle name="Normal 19 2 3 2 3 3" xfId="6203"/>
    <cellStyle name="Normal 19 2 3 2 3 3 2" xfId="14262"/>
    <cellStyle name="Normal 19 2 3 2 3 3 2 2" xfId="31109"/>
    <cellStyle name="Normal 19 2 3 2 3 3 3" xfId="23542"/>
    <cellStyle name="Normal 19 2 3 2 3 4" xfId="10428"/>
    <cellStyle name="Normal 19 2 3 2 3 4 2" xfId="27328"/>
    <cellStyle name="Normal 19 2 3 2 3 5" xfId="17184"/>
    <cellStyle name="Normal 19 2 3 2 3 6" xfId="19760"/>
    <cellStyle name="Normal 19 2 3 2 4" xfId="3392"/>
    <cellStyle name="Normal 19 2 3 2 4 2" xfId="7175"/>
    <cellStyle name="Normal 19 2 3 2 4 2 2" xfId="15234"/>
    <cellStyle name="Normal 19 2 3 2 4 2 2 2" xfId="32081"/>
    <cellStyle name="Normal 19 2 3 2 4 2 3" xfId="24514"/>
    <cellStyle name="Normal 19 2 3 2 4 3" xfId="11451"/>
    <cellStyle name="Normal 19 2 3 2 4 3 2" xfId="28300"/>
    <cellStyle name="Normal 19 2 3 2 4 4" xfId="20733"/>
    <cellStyle name="Normal 19 2 3 2 5" xfId="5291"/>
    <cellStyle name="Normal 19 2 3 2 5 2" xfId="13350"/>
    <cellStyle name="Normal 19 2 3 2 5 2 2" xfId="30197"/>
    <cellStyle name="Normal 19 2 3 2 5 3" xfId="22630"/>
    <cellStyle name="Normal 19 2 3 2 6" xfId="9452"/>
    <cellStyle name="Normal 19 2 3 2 6 2" xfId="26416"/>
    <cellStyle name="Normal 19 2 3 2 7" xfId="17181"/>
    <cellStyle name="Normal 19 2 3 2 8" xfId="18848"/>
    <cellStyle name="Normal 19 2 3 3" xfId="1576"/>
    <cellStyle name="Normal 19 2 3 3 2" xfId="2575"/>
    <cellStyle name="Normal 19 2 3 3 2 2" xfId="4537"/>
    <cellStyle name="Normal 19 2 3 3 2 2 2" xfId="8320"/>
    <cellStyle name="Normal 19 2 3 3 2 2 2 2" xfId="16379"/>
    <cellStyle name="Normal 19 2 3 3 2 2 2 2 2" xfId="33226"/>
    <cellStyle name="Normal 19 2 3 3 2 2 2 3" xfId="25659"/>
    <cellStyle name="Normal 19 2 3 3 2 2 3" xfId="12596"/>
    <cellStyle name="Normal 19 2 3 3 2 2 3 2" xfId="29445"/>
    <cellStyle name="Normal 19 2 3 3 2 2 4" xfId="21878"/>
    <cellStyle name="Normal 19 2 3 3 2 3" xfId="6436"/>
    <cellStyle name="Normal 19 2 3 3 2 3 2" xfId="14495"/>
    <cellStyle name="Normal 19 2 3 3 2 3 2 2" xfId="31342"/>
    <cellStyle name="Normal 19 2 3 3 2 3 3" xfId="23775"/>
    <cellStyle name="Normal 19 2 3 3 2 4" xfId="10662"/>
    <cellStyle name="Normal 19 2 3 3 2 4 2" xfId="27561"/>
    <cellStyle name="Normal 19 2 3 3 2 5" xfId="17186"/>
    <cellStyle name="Normal 19 2 3 3 2 6" xfId="19993"/>
    <cellStyle name="Normal 19 2 3 3 3" xfId="3625"/>
    <cellStyle name="Normal 19 2 3 3 3 2" xfId="7408"/>
    <cellStyle name="Normal 19 2 3 3 3 2 2" xfId="15467"/>
    <cellStyle name="Normal 19 2 3 3 3 2 2 2" xfId="32314"/>
    <cellStyle name="Normal 19 2 3 3 3 2 3" xfId="24747"/>
    <cellStyle name="Normal 19 2 3 3 3 3" xfId="11684"/>
    <cellStyle name="Normal 19 2 3 3 3 3 2" xfId="28533"/>
    <cellStyle name="Normal 19 2 3 3 3 4" xfId="20966"/>
    <cellStyle name="Normal 19 2 3 3 4" xfId="5524"/>
    <cellStyle name="Normal 19 2 3 3 4 2" xfId="13583"/>
    <cellStyle name="Normal 19 2 3 3 4 2 2" xfId="30430"/>
    <cellStyle name="Normal 19 2 3 3 4 3" xfId="22863"/>
    <cellStyle name="Normal 19 2 3 3 5" xfId="9709"/>
    <cellStyle name="Normal 19 2 3 3 5 2" xfId="26649"/>
    <cellStyle name="Normal 19 2 3 3 6" xfId="17185"/>
    <cellStyle name="Normal 19 2 3 3 7" xfId="19081"/>
    <cellStyle name="Normal 19 2 3 4" xfId="2122"/>
    <cellStyle name="Normal 19 2 3 4 2" xfId="4086"/>
    <cellStyle name="Normal 19 2 3 4 2 2" xfId="7869"/>
    <cellStyle name="Normal 19 2 3 4 2 2 2" xfId="15928"/>
    <cellStyle name="Normal 19 2 3 4 2 2 2 2" xfId="32775"/>
    <cellStyle name="Normal 19 2 3 4 2 2 3" xfId="25208"/>
    <cellStyle name="Normal 19 2 3 4 2 3" xfId="12145"/>
    <cellStyle name="Normal 19 2 3 4 2 3 2" xfId="28994"/>
    <cellStyle name="Normal 19 2 3 4 2 4" xfId="21427"/>
    <cellStyle name="Normal 19 2 3 4 3" xfId="5985"/>
    <cellStyle name="Normal 19 2 3 4 3 2" xfId="14044"/>
    <cellStyle name="Normal 19 2 3 4 3 2 2" xfId="30891"/>
    <cellStyle name="Normal 19 2 3 4 3 3" xfId="23324"/>
    <cellStyle name="Normal 19 2 3 4 4" xfId="10210"/>
    <cellStyle name="Normal 19 2 3 4 4 2" xfId="27110"/>
    <cellStyle name="Normal 19 2 3 4 5" xfId="17187"/>
    <cellStyle name="Normal 19 2 3 4 6" xfId="19542"/>
    <cellStyle name="Normal 19 2 3 5" xfId="3174"/>
    <cellStyle name="Normal 19 2 3 5 2" xfId="6957"/>
    <cellStyle name="Normal 19 2 3 5 2 2" xfId="15016"/>
    <cellStyle name="Normal 19 2 3 5 2 2 2" xfId="31863"/>
    <cellStyle name="Normal 19 2 3 5 2 3" xfId="24296"/>
    <cellStyle name="Normal 19 2 3 5 3" xfId="11233"/>
    <cellStyle name="Normal 19 2 3 5 3 2" xfId="28082"/>
    <cellStyle name="Normal 19 2 3 5 4" xfId="20515"/>
    <cellStyle name="Normal 19 2 3 6" xfId="5073"/>
    <cellStyle name="Normal 19 2 3 6 2" xfId="13132"/>
    <cellStyle name="Normal 19 2 3 6 2 2" xfId="29979"/>
    <cellStyle name="Normal 19 2 3 6 3" xfId="22412"/>
    <cellStyle name="Normal 19 2 3 7" xfId="9217"/>
    <cellStyle name="Normal 19 2 3 7 2" xfId="26198"/>
    <cellStyle name="Normal 19 2 3 8" xfId="17180"/>
    <cellStyle name="Normal 19 2 3 9" xfId="18630"/>
    <cellStyle name="Normal 19 2 4" xfId="1206"/>
    <cellStyle name="Normal 19 2 4 2" xfId="1702"/>
    <cellStyle name="Normal 19 2 4 2 2" xfId="2701"/>
    <cellStyle name="Normal 19 2 4 2 2 2" xfId="4663"/>
    <cellStyle name="Normal 19 2 4 2 2 2 2" xfId="8446"/>
    <cellStyle name="Normal 19 2 4 2 2 2 2 2" xfId="16505"/>
    <cellStyle name="Normal 19 2 4 2 2 2 2 2 2" xfId="33352"/>
    <cellStyle name="Normal 19 2 4 2 2 2 2 3" xfId="25785"/>
    <cellStyle name="Normal 19 2 4 2 2 2 3" xfId="12722"/>
    <cellStyle name="Normal 19 2 4 2 2 2 3 2" xfId="29571"/>
    <cellStyle name="Normal 19 2 4 2 2 2 4" xfId="22004"/>
    <cellStyle name="Normal 19 2 4 2 2 3" xfId="6562"/>
    <cellStyle name="Normal 19 2 4 2 2 3 2" xfId="14621"/>
    <cellStyle name="Normal 19 2 4 2 2 3 2 2" xfId="31468"/>
    <cellStyle name="Normal 19 2 4 2 2 3 3" xfId="23901"/>
    <cellStyle name="Normal 19 2 4 2 2 4" xfId="10788"/>
    <cellStyle name="Normal 19 2 4 2 2 4 2" xfId="27687"/>
    <cellStyle name="Normal 19 2 4 2 2 5" xfId="17190"/>
    <cellStyle name="Normal 19 2 4 2 2 6" xfId="20119"/>
    <cellStyle name="Normal 19 2 4 2 3" xfId="3751"/>
    <cellStyle name="Normal 19 2 4 2 3 2" xfId="7534"/>
    <cellStyle name="Normal 19 2 4 2 3 2 2" xfId="15593"/>
    <cellStyle name="Normal 19 2 4 2 3 2 2 2" xfId="32440"/>
    <cellStyle name="Normal 19 2 4 2 3 2 3" xfId="24873"/>
    <cellStyle name="Normal 19 2 4 2 3 3" xfId="11810"/>
    <cellStyle name="Normal 19 2 4 2 3 3 2" xfId="28659"/>
    <cellStyle name="Normal 19 2 4 2 3 4" xfId="21092"/>
    <cellStyle name="Normal 19 2 4 2 4" xfId="5650"/>
    <cellStyle name="Normal 19 2 4 2 4 2" xfId="13709"/>
    <cellStyle name="Normal 19 2 4 2 4 2 2" xfId="30556"/>
    <cellStyle name="Normal 19 2 4 2 4 3" xfId="22989"/>
    <cellStyle name="Normal 19 2 4 2 5" xfId="9835"/>
    <cellStyle name="Normal 19 2 4 2 5 2" xfId="26775"/>
    <cellStyle name="Normal 19 2 4 2 6" xfId="17189"/>
    <cellStyle name="Normal 19 2 4 2 7" xfId="19207"/>
    <cellStyle name="Normal 19 2 4 3" xfId="2248"/>
    <cellStyle name="Normal 19 2 4 3 2" xfId="4212"/>
    <cellStyle name="Normal 19 2 4 3 2 2" xfId="7995"/>
    <cellStyle name="Normal 19 2 4 3 2 2 2" xfId="16054"/>
    <cellStyle name="Normal 19 2 4 3 2 2 2 2" xfId="32901"/>
    <cellStyle name="Normal 19 2 4 3 2 2 3" xfId="25334"/>
    <cellStyle name="Normal 19 2 4 3 2 3" xfId="12271"/>
    <cellStyle name="Normal 19 2 4 3 2 3 2" xfId="29120"/>
    <cellStyle name="Normal 19 2 4 3 2 4" xfId="21553"/>
    <cellStyle name="Normal 19 2 4 3 3" xfId="6111"/>
    <cellStyle name="Normal 19 2 4 3 3 2" xfId="14170"/>
    <cellStyle name="Normal 19 2 4 3 3 2 2" xfId="31017"/>
    <cellStyle name="Normal 19 2 4 3 3 3" xfId="23450"/>
    <cellStyle name="Normal 19 2 4 3 4" xfId="10336"/>
    <cellStyle name="Normal 19 2 4 3 4 2" xfId="27236"/>
    <cellStyle name="Normal 19 2 4 3 5" xfId="17191"/>
    <cellStyle name="Normal 19 2 4 3 6" xfId="19668"/>
    <cellStyle name="Normal 19 2 4 4" xfId="3300"/>
    <cellStyle name="Normal 19 2 4 4 2" xfId="7083"/>
    <cellStyle name="Normal 19 2 4 4 2 2" xfId="15142"/>
    <cellStyle name="Normal 19 2 4 4 2 2 2" xfId="31989"/>
    <cellStyle name="Normal 19 2 4 4 2 3" xfId="24422"/>
    <cellStyle name="Normal 19 2 4 4 3" xfId="11359"/>
    <cellStyle name="Normal 19 2 4 4 3 2" xfId="28208"/>
    <cellStyle name="Normal 19 2 4 4 4" xfId="20641"/>
    <cellStyle name="Normal 19 2 4 5" xfId="5199"/>
    <cellStyle name="Normal 19 2 4 5 2" xfId="13258"/>
    <cellStyle name="Normal 19 2 4 5 2 2" xfId="30105"/>
    <cellStyle name="Normal 19 2 4 5 3" xfId="22538"/>
    <cellStyle name="Normal 19 2 4 6" xfId="9360"/>
    <cellStyle name="Normal 19 2 4 6 2" xfId="26324"/>
    <cellStyle name="Normal 19 2 4 7" xfId="17188"/>
    <cellStyle name="Normal 19 2 4 8" xfId="18756"/>
    <cellStyle name="Normal 19 2 5" xfId="1484"/>
    <cellStyle name="Normal 19 2 5 2" xfId="2483"/>
    <cellStyle name="Normal 19 2 5 2 2" xfId="4445"/>
    <cellStyle name="Normal 19 2 5 2 2 2" xfId="8228"/>
    <cellStyle name="Normal 19 2 5 2 2 2 2" xfId="16287"/>
    <cellStyle name="Normal 19 2 5 2 2 2 2 2" xfId="33134"/>
    <cellStyle name="Normal 19 2 5 2 2 2 3" xfId="25567"/>
    <cellStyle name="Normal 19 2 5 2 2 3" xfId="12504"/>
    <cellStyle name="Normal 19 2 5 2 2 3 2" xfId="29353"/>
    <cellStyle name="Normal 19 2 5 2 2 4" xfId="21786"/>
    <cellStyle name="Normal 19 2 5 2 3" xfId="6344"/>
    <cellStyle name="Normal 19 2 5 2 3 2" xfId="14403"/>
    <cellStyle name="Normal 19 2 5 2 3 2 2" xfId="31250"/>
    <cellStyle name="Normal 19 2 5 2 3 3" xfId="23683"/>
    <cellStyle name="Normal 19 2 5 2 4" xfId="10570"/>
    <cellStyle name="Normal 19 2 5 2 4 2" xfId="27469"/>
    <cellStyle name="Normal 19 2 5 2 5" xfId="17193"/>
    <cellStyle name="Normal 19 2 5 2 6" xfId="19901"/>
    <cellStyle name="Normal 19 2 5 3" xfId="3533"/>
    <cellStyle name="Normal 19 2 5 3 2" xfId="7316"/>
    <cellStyle name="Normal 19 2 5 3 2 2" xfId="15375"/>
    <cellStyle name="Normal 19 2 5 3 2 2 2" xfId="32222"/>
    <cellStyle name="Normal 19 2 5 3 2 3" xfId="24655"/>
    <cellStyle name="Normal 19 2 5 3 3" xfId="11592"/>
    <cellStyle name="Normal 19 2 5 3 3 2" xfId="28441"/>
    <cellStyle name="Normal 19 2 5 3 4" xfId="20874"/>
    <cellStyle name="Normal 19 2 5 4" xfId="5432"/>
    <cellStyle name="Normal 19 2 5 4 2" xfId="13491"/>
    <cellStyle name="Normal 19 2 5 4 2 2" xfId="30338"/>
    <cellStyle name="Normal 19 2 5 4 3" xfId="22771"/>
    <cellStyle name="Normal 19 2 5 5" xfId="9617"/>
    <cellStyle name="Normal 19 2 5 5 2" xfId="26557"/>
    <cellStyle name="Normal 19 2 5 6" xfId="17192"/>
    <cellStyle name="Normal 19 2 5 7" xfId="18989"/>
    <cellStyle name="Normal 19 2 6" xfId="2009"/>
    <cellStyle name="Normal 19 2 6 2" xfId="3994"/>
    <cellStyle name="Normal 19 2 6 2 2" xfId="7777"/>
    <cellStyle name="Normal 19 2 6 2 2 2" xfId="15836"/>
    <cellStyle name="Normal 19 2 6 2 2 2 2" xfId="32683"/>
    <cellStyle name="Normal 19 2 6 2 2 3" xfId="25116"/>
    <cellStyle name="Normal 19 2 6 2 3" xfId="12053"/>
    <cellStyle name="Normal 19 2 6 2 3 2" xfId="28902"/>
    <cellStyle name="Normal 19 2 6 2 4" xfId="21335"/>
    <cellStyle name="Normal 19 2 6 3" xfId="5893"/>
    <cellStyle name="Normal 19 2 6 3 2" xfId="13952"/>
    <cellStyle name="Normal 19 2 6 3 2 2" xfId="30799"/>
    <cellStyle name="Normal 19 2 6 3 3" xfId="23232"/>
    <cellStyle name="Normal 19 2 6 4" xfId="10108"/>
    <cellStyle name="Normal 19 2 6 4 2" xfId="27018"/>
    <cellStyle name="Normal 19 2 6 5" xfId="17194"/>
    <cellStyle name="Normal 19 2 6 6" xfId="19450"/>
    <cellStyle name="Normal 19 2 7" xfId="3052"/>
    <cellStyle name="Normal 19 2 7 2" xfId="6865"/>
    <cellStyle name="Normal 19 2 7 2 2" xfId="14924"/>
    <cellStyle name="Normal 19 2 7 2 2 2" xfId="31771"/>
    <cellStyle name="Normal 19 2 7 2 3" xfId="24204"/>
    <cellStyle name="Normal 19 2 7 3" xfId="11115"/>
    <cellStyle name="Normal 19 2 7 3 2" xfId="27990"/>
    <cellStyle name="Normal 19 2 7 4" xfId="20423"/>
    <cellStyle name="Normal 19 2 8" xfId="4981"/>
    <cellStyle name="Normal 19 2 8 2" xfId="13040"/>
    <cellStyle name="Normal 19 2 8 2 2" xfId="29887"/>
    <cellStyle name="Normal 19 2 8 3" xfId="22320"/>
    <cellStyle name="Normal 19 2 9" xfId="8964"/>
    <cellStyle name="Normal 19 2 9 2" xfId="26106"/>
    <cellStyle name="Normal 19 3" xfId="721"/>
    <cellStyle name="Normal 19 3 10" xfId="18560"/>
    <cellStyle name="Normal 19 3 11" xfId="34067"/>
    <cellStyle name="Normal 19 3 2" xfId="1060"/>
    <cellStyle name="Normal 19 3 2 2" xfId="1321"/>
    <cellStyle name="Normal 19 3 2 2 2" xfId="1817"/>
    <cellStyle name="Normal 19 3 2 2 2 2" xfId="2816"/>
    <cellStyle name="Normal 19 3 2 2 2 2 2" xfId="4778"/>
    <cellStyle name="Normal 19 3 2 2 2 2 2 2" xfId="8561"/>
    <cellStyle name="Normal 19 3 2 2 2 2 2 2 2" xfId="16620"/>
    <cellStyle name="Normal 19 3 2 2 2 2 2 2 2 2" xfId="33467"/>
    <cellStyle name="Normal 19 3 2 2 2 2 2 2 3" xfId="25900"/>
    <cellStyle name="Normal 19 3 2 2 2 2 2 3" xfId="12837"/>
    <cellStyle name="Normal 19 3 2 2 2 2 2 3 2" xfId="29686"/>
    <cellStyle name="Normal 19 3 2 2 2 2 2 4" xfId="22119"/>
    <cellStyle name="Normal 19 3 2 2 2 2 3" xfId="6677"/>
    <cellStyle name="Normal 19 3 2 2 2 2 3 2" xfId="14736"/>
    <cellStyle name="Normal 19 3 2 2 2 2 3 2 2" xfId="31583"/>
    <cellStyle name="Normal 19 3 2 2 2 2 3 3" xfId="24016"/>
    <cellStyle name="Normal 19 3 2 2 2 2 4" xfId="10903"/>
    <cellStyle name="Normal 19 3 2 2 2 2 4 2" xfId="27802"/>
    <cellStyle name="Normal 19 3 2 2 2 2 5" xfId="17199"/>
    <cellStyle name="Normal 19 3 2 2 2 2 6" xfId="20234"/>
    <cellStyle name="Normal 19 3 2 2 2 3" xfId="3866"/>
    <cellStyle name="Normal 19 3 2 2 2 3 2" xfId="7649"/>
    <cellStyle name="Normal 19 3 2 2 2 3 2 2" xfId="15708"/>
    <cellStyle name="Normal 19 3 2 2 2 3 2 2 2" xfId="32555"/>
    <cellStyle name="Normal 19 3 2 2 2 3 2 3" xfId="24988"/>
    <cellStyle name="Normal 19 3 2 2 2 3 3" xfId="11925"/>
    <cellStyle name="Normal 19 3 2 2 2 3 3 2" xfId="28774"/>
    <cellStyle name="Normal 19 3 2 2 2 3 4" xfId="21207"/>
    <cellStyle name="Normal 19 3 2 2 2 4" xfId="5765"/>
    <cellStyle name="Normal 19 3 2 2 2 4 2" xfId="13824"/>
    <cellStyle name="Normal 19 3 2 2 2 4 2 2" xfId="30671"/>
    <cellStyle name="Normal 19 3 2 2 2 4 3" xfId="23104"/>
    <cellStyle name="Normal 19 3 2 2 2 5" xfId="9950"/>
    <cellStyle name="Normal 19 3 2 2 2 5 2" xfId="26890"/>
    <cellStyle name="Normal 19 3 2 2 2 6" xfId="17198"/>
    <cellStyle name="Normal 19 3 2 2 2 7" xfId="19322"/>
    <cellStyle name="Normal 19 3 2 2 3" xfId="2363"/>
    <cellStyle name="Normal 19 3 2 2 3 2" xfId="4327"/>
    <cellStyle name="Normal 19 3 2 2 3 2 2" xfId="8110"/>
    <cellStyle name="Normal 19 3 2 2 3 2 2 2" xfId="16169"/>
    <cellStyle name="Normal 19 3 2 2 3 2 2 2 2" xfId="33016"/>
    <cellStyle name="Normal 19 3 2 2 3 2 2 3" xfId="25449"/>
    <cellStyle name="Normal 19 3 2 2 3 2 3" xfId="12386"/>
    <cellStyle name="Normal 19 3 2 2 3 2 3 2" xfId="29235"/>
    <cellStyle name="Normal 19 3 2 2 3 2 4" xfId="21668"/>
    <cellStyle name="Normal 19 3 2 2 3 3" xfId="6226"/>
    <cellStyle name="Normal 19 3 2 2 3 3 2" xfId="14285"/>
    <cellStyle name="Normal 19 3 2 2 3 3 2 2" xfId="31132"/>
    <cellStyle name="Normal 19 3 2 2 3 3 3" xfId="23565"/>
    <cellStyle name="Normal 19 3 2 2 3 4" xfId="10451"/>
    <cellStyle name="Normal 19 3 2 2 3 4 2" xfId="27351"/>
    <cellStyle name="Normal 19 3 2 2 3 5" xfId="17200"/>
    <cellStyle name="Normal 19 3 2 2 3 6" xfId="19783"/>
    <cellStyle name="Normal 19 3 2 2 4" xfId="3415"/>
    <cellStyle name="Normal 19 3 2 2 4 2" xfId="7198"/>
    <cellStyle name="Normal 19 3 2 2 4 2 2" xfId="15257"/>
    <cellStyle name="Normal 19 3 2 2 4 2 2 2" xfId="32104"/>
    <cellStyle name="Normal 19 3 2 2 4 2 3" xfId="24537"/>
    <cellStyle name="Normal 19 3 2 2 4 3" xfId="11474"/>
    <cellStyle name="Normal 19 3 2 2 4 3 2" xfId="28323"/>
    <cellStyle name="Normal 19 3 2 2 4 4" xfId="20756"/>
    <cellStyle name="Normal 19 3 2 2 5" xfId="5314"/>
    <cellStyle name="Normal 19 3 2 2 5 2" xfId="13373"/>
    <cellStyle name="Normal 19 3 2 2 5 2 2" xfId="30220"/>
    <cellStyle name="Normal 19 3 2 2 5 3" xfId="22653"/>
    <cellStyle name="Normal 19 3 2 2 6" xfId="9475"/>
    <cellStyle name="Normal 19 3 2 2 6 2" xfId="26439"/>
    <cellStyle name="Normal 19 3 2 2 7" xfId="17197"/>
    <cellStyle name="Normal 19 3 2 2 8" xfId="18871"/>
    <cellStyle name="Normal 19 3 2 3" xfId="1599"/>
    <cellStyle name="Normal 19 3 2 3 2" xfId="2598"/>
    <cellStyle name="Normal 19 3 2 3 2 2" xfId="4560"/>
    <cellStyle name="Normal 19 3 2 3 2 2 2" xfId="8343"/>
    <cellStyle name="Normal 19 3 2 3 2 2 2 2" xfId="16402"/>
    <cellStyle name="Normal 19 3 2 3 2 2 2 2 2" xfId="33249"/>
    <cellStyle name="Normal 19 3 2 3 2 2 2 3" xfId="25682"/>
    <cellStyle name="Normal 19 3 2 3 2 2 3" xfId="12619"/>
    <cellStyle name="Normal 19 3 2 3 2 2 3 2" xfId="29468"/>
    <cellStyle name="Normal 19 3 2 3 2 2 4" xfId="21901"/>
    <cellStyle name="Normal 19 3 2 3 2 3" xfId="6459"/>
    <cellStyle name="Normal 19 3 2 3 2 3 2" xfId="14518"/>
    <cellStyle name="Normal 19 3 2 3 2 3 2 2" xfId="31365"/>
    <cellStyle name="Normal 19 3 2 3 2 3 3" xfId="23798"/>
    <cellStyle name="Normal 19 3 2 3 2 4" xfId="10685"/>
    <cellStyle name="Normal 19 3 2 3 2 4 2" xfId="27584"/>
    <cellStyle name="Normal 19 3 2 3 2 5" xfId="17202"/>
    <cellStyle name="Normal 19 3 2 3 2 6" xfId="20016"/>
    <cellStyle name="Normal 19 3 2 3 3" xfId="3648"/>
    <cellStyle name="Normal 19 3 2 3 3 2" xfId="7431"/>
    <cellStyle name="Normal 19 3 2 3 3 2 2" xfId="15490"/>
    <cellStyle name="Normal 19 3 2 3 3 2 2 2" xfId="32337"/>
    <cellStyle name="Normal 19 3 2 3 3 2 3" xfId="24770"/>
    <cellStyle name="Normal 19 3 2 3 3 3" xfId="11707"/>
    <cellStyle name="Normal 19 3 2 3 3 3 2" xfId="28556"/>
    <cellStyle name="Normal 19 3 2 3 3 4" xfId="20989"/>
    <cellStyle name="Normal 19 3 2 3 4" xfId="5547"/>
    <cellStyle name="Normal 19 3 2 3 4 2" xfId="13606"/>
    <cellStyle name="Normal 19 3 2 3 4 2 2" xfId="30453"/>
    <cellStyle name="Normal 19 3 2 3 4 3" xfId="22886"/>
    <cellStyle name="Normal 19 3 2 3 5" xfId="9732"/>
    <cellStyle name="Normal 19 3 2 3 5 2" xfId="26672"/>
    <cellStyle name="Normal 19 3 2 3 6" xfId="17201"/>
    <cellStyle name="Normal 19 3 2 3 7" xfId="19104"/>
    <cellStyle name="Normal 19 3 2 4" xfId="2145"/>
    <cellStyle name="Normal 19 3 2 4 2" xfId="4109"/>
    <cellStyle name="Normal 19 3 2 4 2 2" xfId="7892"/>
    <cellStyle name="Normal 19 3 2 4 2 2 2" xfId="15951"/>
    <cellStyle name="Normal 19 3 2 4 2 2 2 2" xfId="32798"/>
    <cellStyle name="Normal 19 3 2 4 2 2 3" xfId="25231"/>
    <cellStyle name="Normal 19 3 2 4 2 3" xfId="12168"/>
    <cellStyle name="Normal 19 3 2 4 2 3 2" xfId="29017"/>
    <cellStyle name="Normal 19 3 2 4 2 4" xfId="21450"/>
    <cellStyle name="Normal 19 3 2 4 3" xfId="6008"/>
    <cellStyle name="Normal 19 3 2 4 3 2" xfId="14067"/>
    <cellStyle name="Normal 19 3 2 4 3 2 2" xfId="30914"/>
    <cellStyle name="Normal 19 3 2 4 3 3" xfId="23347"/>
    <cellStyle name="Normal 19 3 2 4 4" xfId="10233"/>
    <cellStyle name="Normal 19 3 2 4 4 2" xfId="27133"/>
    <cellStyle name="Normal 19 3 2 4 5" xfId="17203"/>
    <cellStyle name="Normal 19 3 2 4 6" xfId="19565"/>
    <cellStyle name="Normal 19 3 2 5" xfId="3197"/>
    <cellStyle name="Normal 19 3 2 5 2" xfId="6980"/>
    <cellStyle name="Normal 19 3 2 5 2 2" xfId="15039"/>
    <cellStyle name="Normal 19 3 2 5 2 2 2" xfId="31886"/>
    <cellStyle name="Normal 19 3 2 5 2 3" xfId="24319"/>
    <cellStyle name="Normal 19 3 2 5 3" xfId="11256"/>
    <cellStyle name="Normal 19 3 2 5 3 2" xfId="28105"/>
    <cellStyle name="Normal 19 3 2 5 4" xfId="20538"/>
    <cellStyle name="Normal 19 3 2 6" xfId="5096"/>
    <cellStyle name="Normal 19 3 2 6 2" xfId="13155"/>
    <cellStyle name="Normal 19 3 2 6 2 2" xfId="30002"/>
    <cellStyle name="Normal 19 3 2 6 3" xfId="22435"/>
    <cellStyle name="Normal 19 3 2 7" xfId="9240"/>
    <cellStyle name="Normal 19 3 2 7 2" xfId="26221"/>
    <cellStyle name="Normal 19 3 2 8" xfId="17196"/>
    <cellStyle name="Normal 19 3 2 9" xfId="18653"/>
    <cellStyle name="Normal 19 3 3" xfId="1229"/>
    <cellStyle name="Normal 19 3 3 2" xfId="1725"/>
    <cellStyle name="Normal 19 3 3 2 2" xfId="2724"/>
    <cellStyle name="Normal 19 3 3 2 2 2" xfId="4686"/>
    <cellStyle name="Normal 19 3 3 2 2 2 2" xfId="8469"/>
    <cellStyle name="Normal 19 3 3 2 2 2 2 2" xfId="16528"/>
    <cellStyle name="Normal 19 3 3 2 2 2 2 2 2" xfId="33375"/>
    <cellStyle name="Normal 19 3 3 2 2 2 2 3" xfId="25808"/>
    <cellStyle name="Normal 19 3 3 2 2 2 3" xfId="12745"/>
    <cellStyle name="Normal 19 3 3 2 2 2 3 2" xfId="29594"/>
    <cellStyle name="Normal 19 3 3 2 2 2 4" xfId="22027"/>
    <cellStyle name="Normal 19 3 3 2 2 3" xfId="6585"/>
    <cellStyle name="Normal 19 3 3 2 2 3 2" xfId="14644"/>
    <cellStyle name="Normal 19 3 3 2 2 3 2 2" xfId="31491"/>
    <cellStyle name="Normal 19 3 3 2 2 3 3" xfId="23924"/>
    <cellStyle name="Normal 19 3 3 2 2 4" xfId="10811"/>
    <cellStyle name="Normal 19 3 3 2 2 4 2" xfId="27710"/>
    <cellStyle name="Normal 19 3 3 2 2 5" xfId="17206"/>
    <cellStyle name="Normal 19 3 3 2 2 6" xfId="20142"/>
    <cellStyle name="Normal 19 3 3 2 3" xfId="3774"/>
    <cellStyle name="Normal 19 3 3 2 3 2" xfId="7557"/>
    <cellStyle name="Normal 19 3 3 2 3 2 2" xfId="15616"/>
    <cellStyle name="Normal 19 3 3 2 3 2 2 2" xfId="32463"/>
    <cellStyle name="Normal 19 3 3 2 3 2 3" xfId="24896"/>
    <cellStyle name="Normal 19 3 3 2 3 3" xfId="11833"/>
    <cellStyle name="Normal 19 3 3 2 3 3 2" xfId="28682"/>
    <cellStyle name="Normal 19 3 3 2 3 4" xfId="21115"/>
    <cellStyle name="Normal 19 3 3 2 4" xfId="5673"/>
    <cellStyle name="Normal 19 3 3 2 4 2" xfId="13732"/>
    <cellStyle name="Normal 19 3 3 2 4 2 2" xfId="30579"/>
    <cellStyle name="Normal 19 3 3 2 4 3" xfId="23012"/>
    <cellStyle name="Normal 19 3 3 2 5" xfId="9858"/>
    <cellStyle name="Normal 19 3 3 2 5 2" xfId="26798"/>
    <cellStyle name="Normal 19 3 3 2 6" xfId="17205"/>
    <cellStyle name="Normal 19 3 3 2 7" xfId="19230"/>
    <cellStyle name="Normal 19 3 3 3" xfId="2271"/>
    <cellStyle name="Normal 19 3 3 3 2" xfId="4235"/>
    <cellStyle name="Normal 19 3 3 3 2 2" xfId="8018"/>
    <cellStyle name="Normal 19 3 3 3 2 2 2" xfId="16077"/>
    <cellStyle name="Normal 19 3 3 3 2 2 2 2" xfId="32924"/>
    <cellStyle name="Normal 19 3 3 3 2 2 3" xfId="25357"/>
    <cellStyle name="Normal 19 3 3 3 2 3" xfId="12294"/>
    <cellStyle name="Normal 19 3 3 3 2 3 2" xfId="29143"/>
    <cellStyle name="Normal 19 3 3 3 2 4" xfId="21576"/>
    <cellStyle name="Normal 19 3 3 3 3" xfId="6134"/>
    <cellStyle name="Normal 19 3 3 3 3 2" xfId="14193"/>
    <cellStyle name="Normal 19 3 3 3 3 2 2" xfId="31040"/>
    <cellStyle name="Normal 19 3 3 3 3 3" xfId="23473"/>
    <cellStyle name="Normal 19 3 3 3 4" xfId="10359"/>
    <cellStyle name="Normal 19 3 3 3 4 2" xfId="27259"/>
    <cellStyle name="Normal 19 3 3 3 5" xfId="17207"/>
    <cellStyle name="Normal 19 3 3 3 6" xfId="19691"/>
    <cellStyle name="Normal 19 3 3 4" xfId="3323"/>
    <cellStyle name="Normal 19 3 3 4 2" xfId="7106"/>
    <cellStyle name="Normal 19 3 3 4 2 2" xfId="15165"/>
    <cellStyle name="Normal 19 3 3 4 2 2 2" xfId="32012"/>
    <cellStyle name="Normal 19 3 3 4 2 3" xfId="24445"/>
    <cellStyle name="Normal 19 3 3 4 3" xfId="11382"/>
    <cellStyle name="Normal 19 3 3 4 3 2" xfId="28231"/>
    <cellStyle name="Normal 19 3 3 4 4" xfId="20664"/>
    <cellStyle name="Normal 19 3 3 5" xfId="5222"/>
    <cellStyle name="Normal 19 3 3 5 2" xfId="13281"/>
    <cellStyle name="Normal 19 3 3 5 2 2" xfId="30128"/>
    <cellStyle name="Normal 19 3 3 5 3" xfId="22561"/>
    <cellStyle name="Normal 19 3 3 6" xfId="9383"/>
    <cellStyle name="Normal 19 3 3 6 2" xfId="26347"/>
    <cellStyle name="Normal 19 3 3 7" xfId="17204"/>
    <cellStyle name="Normal 19 3 3 8" xfId="18779"/>
    <cellStyle name="Normal 19 3 4" xfId="1507"/>
    <cellStyle name="Normal 19 3 4 2" xfId="2506"/>
    <cellStyle name="Normal 19 3 4 2 2" xfId="4468"/>
    <cellStyle name="Normal 19 3 4 2 2 2" xfId="8251"/>
    <cellStyle name="Normal 19 3 4 2 2 2 2" xfId="16310"/>
    <cellStyle name="Normal 19 3 4 2 2 2 2 2" xfId="33157"/>
    <cellStyle name="Normal 19 3 4 2 2 2 3" xfId="25590"/>
    <cellStyle name="Normal 19 3 4 2 2 3" xfId="12527"/>
    <cellStyle name="Normal 19 3 4 2 2 3 2" xfId="29376"/>
    <cellStyle name="Normal 19 3 4 2 2 4" xfId="21809"/>
    <cellStyle name="Normal 19 3 4 2 3" xfId="6367"/>
    <cellStyle name="Normal 19 3 4 2 3 2" xfId="14426"/>
    <cellStyle name="Normal 19 3 4 2 3 2 2" xfId="31273"/>
    <cellStyle name="Normal 19 3 4 2 3 3" xfId="23706"/>
    <cellStyle name="Normal 19 3 4 2 4" xfId="10593"/>
    <cellStyle name="Normal 19 3 4 2 4 2" xfId="27492"/>
    <cellStyle name="Normal 19 3 4 2 5" xfId="17209"/>
    <cellStyle name="Normal 19 3 4 2 6" xfId="19924"/>
    <cellStyle name="Normal 19 3 4 3" xfId="3556"/>
    <cellStyle name="Normal 19 3 4 3 2" xfId="7339"/>
    <cellStyle name="Normal 19 3 4 3 2 2" xfId="15398"/>
    <cellStyle name="Normal 19 3 4 3 2 2 2" xfId="32245"/>
    <cellStyle name="Normal 19 3 4 3 2 3" xfId="24678"/>
    <cellStyle name="Normal 19 3 4 3 3" xfId="11615"/>
    <cellStyle name="Normal 19 3 4 3 3 2" xfId="28464"/>
    <cellStyle name="Normal 19 3 4 3 4" xfId="20897"/>
    <cellStyle name="Normal 19 3 4 4" xfId="5455"/>
    <cellStyle name="Normal 19 3 4 4 2" xfId="13514"/>
    <cellStyle name="Normal 19 3 4 4 2 2" xfId="30361"/>
    <cellStyle name="Normal 19 3 4 4 3" xfId="22794"/>
    <cellStyle name="Normal 19 3 4 5" xfId="9640"/>
    <cellStyle name="Normal 19 3 4 5 2" xfId="26580"/>
    <cellStyle name="Normal 19 3 4 6" xfId="17208"/>
    <cellStyle name="Normal 19 3 4 7" xfId="19012"/>
    <cellStyle name="Normal 19 3 5" xfId="2036"/>
    <cellStyle name="Normal 19 3 5 2" xfId="4017"/>
    <cellStyle name="Normal 19 3 5 2 2" xfId="7800"/>
    <cellStyle name="Normal 19 3 5 2 2 2" xfId="15859"/>
    <cellStyle name="Normal 19 3 5 2 2 2 2" xfId="32706"/>
    <cellStyle name="Normal 19 3 5 2 2 3" xfId="25139"/>
    <cellStyle name="Normal 19 3 5 2 3" xfId="12076"/>
    <cellStyle name="Normal 19 3 5 2 3 2" xfId="28925"/>
    <cellStyle name="Normal 19 3 5 2 4" xfId="21358"/>
    <cellStyle name="Normal 19 3 5 3" xfId="5916"/>
    <cellStyle name="Normal 19 3 5 3 2" xfId="13975"/>
    <cellStyle name="Normal 19 3 5 3 2 2" xfId="30822"/>
    <cellStyle name="Normal 19 3 5 3 3" xfId="23255"/>
    <cellStyle name="Normal 19 3 5 4" xfId="10134"/>
    <cellStyle name="Normal 19 3 5 4 2" xfId="27041"/>
    <cellStyle name="Normal 19 3 5 5" xfId="17210"/>
    <cellStyle name="Normal 19 3 5 6" xfId="19473"/>
    <cellStyle name="Normal 19 3 6" xfId="3075"/>
    <cellStyle name="Normal 19 3 6 2" xfId="6888"/>
    <cellStyle name="Normal 19 3 6 2 2" xfId="14947"/>
    <cellStyle name="Normal 19 3 6 2 2 2" xfId="31794"/>
    <cellStyle name="Normal 19 3 6 2 3" xfId="24227"/>
    <cellStyle name="Normal 19 3 6 3" xfId="11138"/>
    <cellStyle name="Normal 19 3 6 3 2" xfId="28013"/>
    <cellStyle name="Normal 19 3 6 4" xfId="20446"/>
    <cellStyle name="Normal 19 3 7" xfId="5004"/>
    <cellStyle name="Normal 19 3 7 2" xfId="13063"/>
    <cellStyle name="Normal 19 3 7 2 2" xfId="29910"/>
    <cellStyle name="Normal 19 3 7 3" xfId="22343"/>
    <cellStyle name="Normal 19 3 8" xfId="9021"/>
    <cellStyle name="Normal 19 3 8 2" xfId="26129"/>
    <cellStyle name="Normal 19 3 9" xfId="17195"/>
    <cellStyle name="Normal 19 4" xfId="940"/>
    <cellStyle name="Normal 19 4 2" xfId="3120"/>
    <cellStyle name="Normal 19 4 3" xfId="17211"/>
    <cellStyle name="Normal 19 4 4" xfId="34068"/>
    <cellStyle name="Normal 19 5" xfId="1024"/>
    <cellStyle name="Normal 19 5 2" xfId="1285"/>
    <cellStyle name="Normal 19 5 2 2" xfId="1781"/>
    <cellStyle name="Normal 19 5 2 2 2" xfId="2780"/>
    <cellStyle name="Normal 19 5 2 2 2 2" xfId="4742"/>
    <cellStyle name="Normal 19 5 2 2 2 2 2" xfId="8525"/>
    <cellStyle name="Normal 19 5 2 2 2 2 2 2" xfId="16584"/>
    <cellStyle name="Normal 19 5 2 2 2 2 2 2 2" xfId="33431"/>
    <cellStyle name="Normal 19 5 2 2 2 2 2 3" xfId="25864"/>
    <cellStyle name="Normal 19 5 2 2 2 2 3" xfId="12801"/>
    <cellStyle name="Normal 19 5 2 2 2 2 3 2" xfId="29650"/>
    <cellStyle name="Normal 19 5 2 2 2 2 4" xfId="22083"/>
    <cellStyle name="Normal 19 5 2 2 2 3" xfId="6641"/>
    <cellStyle name="Normal 19 5 2 2 2 3 2" xfId="14700"/>
    <cellStyle name="Normal 19 5 2 2 2 3 2 2" xfId="31547"/>
    <cellStyle name="Normal 19 5 2 2 2 3 3" xfId="23980"/>
    <cellStyle name="Normal 19 5 2 2 2 4" xfId="10867"/>
    <cellStyle name="Normal 19 5 2 2 2 4 2" xfId="27766"/>
    <cellStyle name="Normal 19 5 2 2 2 5" xfId="17215"/>
    <cellStyle name="Normal 19 5 2 2 2 6" xfId="20198"/>
    <cellStyle name="Normal 19 5 2 2 3" xfId="3830"/>
    <cellStyle name="Normal 19 5 2 2 3 2" xfId="7613"/>
    <cellStyle name="Normal 19 5 2 2 3 2 2" xfId="15672"/>
    <cellStyle name="Normal 19 5 2 2 3 2 2 2" xfId="32519"/>
    <cellStyle name="Normal 19 5 2 2 3 2 3" xfId="24952"/>
    <cellStyle name="Normal 19 5 2 2 3 3" xfId="11889"/>
    <cellStyle name="Normal 19 5 2 2 3 3 2" xfId="28738"/>
    <cellStyle name="Normal 19 5 2 2 3 4" xfId="21171"/>
    <cellStyle name="Normal 19 5 2 2 4" xfId="5729"/>
    <cellStyle name="Normal 19 5 2 2 4 2" xfId="13788"/>
    <cellStyle name="Normal 19 5 2 2 4 2 2" xfId="30635"/>
    <cellStyle name="Normal 19 5 2 2 4 3" xfId="23068"/>
    <cellStyle name="Normal 19 5 2 2 5" xfId="9914"/>
    <cellStyle name="Normal 19 5 2 2 5 2" xfId="26854"/>
    <cellStyle name="Normal 19 5 2 2 6" xfId="17214"/>
    <cellStyle name="Normal 19 5 2 2 7" xfId="19286"/>
    <cellStyle name="Normal 19 5 2 3" xfId="2327"/>
    <cellStyle name="Normal 19 5 2 3 2" xfId="4291"/>
    <cellStyle name="Normal 19 5 2 3 2 2" xfId="8074"/>
    <cellStyle name="Normal 19 5 2 3 2 2 2" xfId="16133"/>
    <cellStyle name="Normal 19 5 2 3 2 2 2 2" xfId="32980"/>
    <cellStyle name="Normal 19 5 2 3 2 2 3" xfId="25413"/>
    <cellStyle name="Normal 19 5 2 3 2 3" xfId="12350"/>
    <cellStyle name="Normal 19 5 2 3 2 3 2" xfId="29199"/>
    <cellStyle name="Normal 19 5 2 3 2 4" xfId="21632"/>
    <cellStyle name="Normal 19 5 2 3 3" xfId="6190"/>
    <cellStyle name="Normal 19 5 2 3 3 2" xfId="14249"/>
    <cellStyle name="Normal 19 5 2 3 3 2 2" xfId="31096"/>
    <cellStyle name="Normal 19 5 2 3 3 3" xfId="23529"/>
    <cellStyle name="Normal 19 5 2 3 4" xfId="10415"/>
    <cellStyle name="Normal 19 5 2 3 4 2" xfId="27315"/>
    <cellStyle name="Normal 19 5 2 3 5" xfId="17216"/>
    <cellStyle name="Normal 19 5 2 3 6" xfId="19747"/>
    <cellStyle name="Normal 19 5 2 4" xfId="3379"/>
    <cellStyle name="Normal 19 5 2 4 2" xfId="7162"/>
    <cellStyle name="Normal 19 5 2 4 2 2" xfId="15221"/>
    <cellStyle name="Normal 19 5 2 4 2 2 2" xfId="32068"/>
    <cellStyle name="Normal 19 5 2 4 2 3" xfId="24501"/>
    <cellStyle name="Normal 19 5 2 4 3" xfId="11438"/>
    <cellStyle name="Normal 19 5 2 4 3 2" xfId="28287"/>
    <cellStyle name="Normal 19 5 2 4 4" xfId="20720"/>
    <cellStyle name="Normal 19 5 2 5" xfId="5278"/>
    <cellStyle name="Normal 19 5 2 5 2" xfId="13337"/>
    <cellStyle name="Normal 19 5 2 5 2 2" xfId="30184"/>
    <cellStyle name="Normal 19 5 2 5 3" xfId="22617"/>
    <cellStyle name="Normal 19 5 2 6" xfId="9439"/>
    <cellStyle name="Normal 19 5 2 6 2" xfId="26403"/>
    <cellStyle name="Normal 19 5 2 7" xfId="17213"/>
    <cellStyle name="Normal 19 5 2 8" xfId="18835"/>
    <cellStyle name="Normal 19 5 3" xfId="1563"/>
    <cellStyle name="Normal 19 5 3 2" xfId="2562"/>
    <cellStyle name="Normal 19 5 3 2 2" xfId="4524"/>
    <cellStyle name="Normal 19 5 3 2 2 2" xfId="8307"/>
    <cellStyle name="Normal 19 5 3 2 2 2 2" xfId="16366"/>
    <cellStyle name="Normal 19 5 3 2 2 2 2 2" xfId="33213"/>
    <cellStyle name="Normal 19 5 3 2 2 2 3" xfId="25646"/>
    <cellStyle name="Normal 19 5 3 2 2 3" xfId="12583"/>
    <cellStyle name="Normal 19 5 3 2 2 3 2" xfId="29432"/>
    <cellStyle name="Normal 19 5 3 2 2 4" xfId="21865"/>
    <cellStyle name="Normal 19 5 3 2 3" xfId="6423"/>
    <cellStyle name="Normal 19 5 3 2 3 2" xfId="14482"/>
    <cellStyle name="Normal 19 5 3 2 3 2 2" xfId="31329"/>
    <cellStyle name="Normal 19 5 3 2 3 3" xfId="23762"/>
    <cellStyle name="Normal 19 5 3 2 4" xfId="10649"/>
    <cellStyle name="Normal 19 5 3 2 4 2" xfId="27548"/>
    <cellStyle name="Normal 19 5 3 2 5" xfId="17218"/>
    <cellStyle name="Normal 19 5 3 2 6" xfId="19980"/>
    <cellStyle name="Normal 19 5 3 3" xfId="3612"/>
    <cellStyle name="Normal 19 5 3 3 2" xfId="7395"/>
    <cellStyle name="Normal 19 5 3 3 2 2" xfId="15454"/>
    <cellStyle name="Normal 19 5 3 3 2 2 2" xfId="32301"/>
    <cellStyle name="Normal 19 5 3 3 2 3" xfId="24734"/>
    <cellStyle name="Normal 19 5 3 3 3" xfId="11671"/>
    <cellStyle name="Normal 19 5 3 3 3 2" xfId="28520"/>
    <cellStyle name="Normal 19 5 3 3 4" xfId="20953"/>
    <cellStyle name="Normal 19 5 3 4" xfId="5511"/>
    <cellStyle name="Normal 19 5 3 4 2" xfId="13570"/>
    <cellStyle name="Normal 19 5 3 4 2 2" xfId="30417"/>
    <cellStyle name="Normal 19 5 3 4 3" xfId="22850"/>
    <cellStyle name="Normal 19 5 3 5" xfId="9696"/>
    <cellStyle name="Normal 19 5 3 5 2" xfId="26636"/>
    <cellStyle name="Normal 19 5 3 6" xfId="17217"/>
    <cellStyle name="Normal 19 5 3 7" xfId="19068"/>
    <cellStyle name="Normal 19 5 4" xfId="2109"/>
    <cellStyle name="Normal 19 5 4 2" xfId="4073"/>
    <cellStyle name="Normal 19 5 4 2 2" xfId="7856"/>
    <cellStyle name="Normal 19 5 4 2 2 2" xfId="15915"/>
    <cellStyle name="Normal 19 5 4 2 2 2 2" xfId="32762"/>
    <cellStyle name="Normal 19 5 4 2 2 3" xfId="25195"/>
    <cellStyle name="Normal 19 5 4 2 3" xfId="12132"/>
    <cellStyle name="Normal 19 5 4 2 3 2" xfId="28981"/>
    <cellStyle name="Normal 19 5 4 2 4" xfId="21414"/>
    <cellStyle name="Normal 19 5 4 3" xfId="5972"/>
    <cellStyle name="Normal 19 5 4 3 2" xfId="14031"/>
    <cellStyle name="Normal 19 5 4 3 2 2" xfId="30878"/>
    <cellStyle name="Normal 19 5 4 3 3" xfId="23311"/>
    <cellStyle name="Normal 19 5 4 4" xfId="10197"/>
    <cellStyle name="Normal 19 5 4 4 2" xfId="27097"/>
    <cellStyle name="Normal 19 5 4 5" xfId="17219"/>
    <cellStyle name="Normal 19 5 4 6" xfId="19529"/>
    <cellStyle name="Normal 19 5 5" xfId="3161"/>
    <cellStyle name="Normal 19 5 5 2" xfId="6944"/>
    <cellStyle name="Normal 19 5 5 2 2" xfId="15003"/>
    <cellStyle name="Normal 19 5 5 2 2 2" xfId="31850"/>
    <cellStyle name="Normal 19 5 5 2 3" xfId="24283"/>
    <cellStyle name="Normal 19 5 5 3" xfId="11220"/>
    <cellStyle name="Normal 19 5 5 3 2" xfId="28069"/>
    <cellStyle name="Normal 19 5 5 4" xfId="20502"/>
    <cellStyle name="Normal 19 5 6" xfId="5060"/>
    <cellStyle name="Normal 19 5 6 2" xfId="13119"/>
    <cellStyle name="Normal 19 5 6 2 2" xfId="29966"/>
    <cellStyle name="Normal 19 5 6 3" xfId="22399"/>
    <cellStyle name="Normal 19 5 7" xfId="9204"/>
    <cellStyle name="Normal 19 5 7 2" xfId="26185"/>
    <cellStyle name="Normal 19 5 8" xfId="17212"/>
    <cellStyle name="Normal 19 5 9" xfId="18617"/>
    <cellStyle name="Normal 19 6" xfId="1193"/>
    <cellStyle name="Normal 19 6 2" xfId="1689"/>
    <cellStyle name="Normal 19 6 2 2" xfId="2688"/>
    <cellStyle name="Normal 19 6 2 2 2" xfId="4650"/>
    <cellStyle name="Normal 19 6 2 2 2 2" xfId="8433"/>
    <cellStyle name="Normal 19 6 2 2 2 2 2" xfId="16492"/>
    <cellStyle name="Normal 19 6 2 2 2 2 2 2" xfId="33339"/>
    <cellStyle name="Normal 19 6 2 2 2 2 3" xfId="25772"/>
    <cellStyle name="Normal 19 6 2 2 2 3" xfId="12709"/>
    <cellStyle name="Normal 19 6 2 2 2 3 2" xfId="29558"/>
    <cellStyle name="Normal 19 6 2 2 2 4" xfId="21991"/>
    <cellStyle name="Normal 19 6 2 2 3" xfId="6549"/>
    <cellStyle name="Normal 19 6 2 2 3 2" xfId="14608"/>
    <cellStyle name="Normal 19 6 2 2 3 2 2" xfId="31455"/>
    <cellStyle name="Normal 19 6 2 2 3 3" xfId="23888"/>
    <cellStyle name="Normal 19 6 2 2 4" xfId="10775"/>
    <cellStyle name="Normal 19 6 2 2 4 2" xfId="27674"/>
    <cellStyle name="Normal 19 6 2 2 5" xfId="17222"/>
    <cellStyle name="Normal 19 6 2 2 6" xfId="20106"/>
    <cellStyle name="Normal 19 6 2 3" xfId="3738"/>
    <cellStyle name="Normal 19 6 2 3 2" xfId="7521"/>
    <cellStyle name="Normal 19 6 2 3 2 2" xfId="15580"/>
    <cellStyle name="Normal 19 6 2 3 2 2 2" xfId="32427"/>
    <cellStyle name="Normal 19 6 2 3 2 3" xfId="24860"/>
    <cellStyle name="Normal 19 6 2 3 3" xfId="11797"/>
    <cellStyle name="Normal 19 6 2 3 3 2" xfId="28646"/>
    <cellStyle name="Normal 19 6 2 3 4" xfId="21079"/>
    <cellStyle name="Normal 19 6 2 4" xfId="5637"/>
    <cellStyle name="Normal 19 6 2 4 2" xfId="13696"/>
    <cellStyle name="Normal 19 6 2 4 2 2" xfId="30543"/>
    <cellStyle name="Normal 19 6 2 4 3" xfId="22976"/>
    <cellStyle name="Normal 19 6 2 5" xfId="9822"/>
    <cellStyle name="Normal 19 6 2 5 2" xfId="26762"/>
    <cellStyle name="Normal 19 6 2 6" xfId="17221"/>
    <cellStyle name="Normal 19 6 2 7" xfId="19194"/>
    <cellStyle name="Normal 19 6 3" xfId="2235"/>
    <cellStyle name="Normal 19 6 3 2" xfId="4199"/>
    <cellStyle name="Normal 19 6 3 2 2" xfId="7982"/>
    <cellStyle name="Normal 19 6 3 2 2 2" xfId="16041"/>
    <cellStyle name="Normal 19 6 3 2 2 2 2" xfId="32888"/>
    <cellStyle name="Normal 19 6 3 2 2 3" xfId="25321"/>
    <cellStyle name="Normal 19 6 3 2 3" xfId="12258"/>
    <cellStyle name="Normal 19 6 3 2 3 2" xfId="29107"/>
    <cellStyle name="Normal 19 6 3 2 4" xfId="21540"/>
    <cellStyle name="Normal 19 6 3 3" xfId="6098"/>
    <cellStyle name="Normal 19 6 3 3 2" xfId="14157"/>
    <cellStyle name="Normal 19 6 3 3 2 2" xfId="31004"/>
    <cellStyle name="Normal 19 6 3 3 3" xfId="23437"/>
    <cellStyle name="Normal 19 6 3 4" xfId="10323"/>
    <cellStyle name="Normal 19 6 3 4 2" xfId="27223"/>
    <cellStyle name="Normal 19 6 3 5" xfId="17223"/>
    <cellStyle name="Normal 19 6 3 6" xfId="19655"/>
    <cellStyle name="Normal 19 6 4" xfId="3287"/>
    <cellStyle name="Normal 19 6 4 2" xfId="7070"/>
    <cellStyle name="Normal 19 6 4 2 2" xfId="15129"/>
    <cellStyle name="Normal 19 6 4 2 2 2" xfId="31976"/>
    <cellStyle name="Normal 19 6 4 2 3" xfId="24409"/>
    <cellStyle name="Normal 19 6 4 3" xfId="11346"/>
    <cellStyle name="Normal 19 6 4 3 2" xfId="28195"/>
    <cellStyle name="Normal 19 6 4 4" xfId="20628"/>
    <cellStyle name="Normal 19 6 5" xfId="5186"/>
    <cellStyle name="Normal 19 6 5 2" xfId="13245"/>
    <cellStyle name="Normal 19 6 5 2 2" xfId="30092"/>
    <cellStyle name="Normal 19 6 5 3" xfId="22525"/>
    <cellStyle name="Normal 19 6 6" xfId="9347"/>
    <cellStyle name="Normal 19 6 6 2" xfId="26311"/>
    <cellStyle name="Normal 19 6 7" xfId="17220"/>
    <cellStyle name="Normal 19 6 8" xfId="18743"/>
    <cellStyle name="Normal 19 7" xfId="1471"/>
    <cellStyle name="Normal 19 7 2" xfId="2470"/>
    <cellStyle name="Normal 19 7 2 2" xfId="4432"/>
    <cellStyle name="Normal 19 7 2 2 2" xfId="8215"/>
    <cellStyle name="Normal 19 7 2 2 2 2" xfId="16274"/>
    <cellStyle name="Normal 19 7 2 2 2 2 2" xfId="33121"/>
    <cellStyle name="Normal 19 7 2 2 2 3" xfId="25554"/>
    <cellStyle name="Normal 19 7 2 2 3" xfId="12491"/>
    <cellStyle name="Normal 19 7 2 2 3 2" xfId="29340"/>
    <cellStyle name="Normal 19 7 2 2 4" xfId="21773"/>
    <cellStyle name="Normal 19 7 2 3" xfId="6331"/>
    <cellStyle name="Normal 19 7 2 3 2" xfId="14390"/>
    <cellStyle name="Normal 19 7 2 3 2 2" xfId="31237"/>
    <cellStyle name="Normal 19 7 2 3 3" xfId="23670"/>
    <cellStyle name="Normal 19 7 2 4" xfId="10557"/>
    <cellStyle name="Normal 19 7 2 4 2" xfId="27456"/>
    <cellStyle name="Normal 19 7 2 5" xfId="17225"/>
    <cellStyle name="Normal 19 7 2 6" xfId="19888"/>
    <cellStyle name="Normal 19 7 3" xfId="3520"/>
    <cellStyle name="Normal 19 7 3 2" xfId="7303"/>
    <cellStyle name="Normal 19 7 3 2 2" xfId="15362"/>
    <cellStyle name="Normal 19 7 3 2 2 2" xfId="32209"/>
    <cellStyle name="Normal 19 7 3 2 3" xfId="24642"/>
    <cellStyle name="Normal 19 7 3 3" xfId="11579"/>
    <cellStyle name="Normal 19 7 3 3 2" xfId="28428"/>
    <cellStyle name="Normal 19 7 3 4" xfId="20861"/>
    <cellStyle name="Normal 19 7 4" xfId="5419"/>
    <cellStyle name="Normal 19 7 4 2" xfId="13478"/>
    <cellStyle name="Normal 19 7 4 2 2" xfId="30325"/>
    <cellStyle name="Normal 19 7 4 3" xfId="22758"/>
    <cellStyle name="Normal 19 7 5" xfId="9604"/>
    <cellStyle name="Normal 19 7 5 2" xfId="26544"/>
    <cellStyle name="Normal 19 7 6" xfId="17224"/>
    <cellStyle name="Normal 19 7 7" xfId="18976"/>
    <cellStyle name="Normal 19 8" xfId="1994"/>
    <cellStyle name="Normal 19 8 2" xfId="3981"/>
    <cellStyle name="Normal 19 8 2 2" xfId="7764"/>
    <cellStyle name="Normal 19 8 2 2 2" xfId="15823"/>
    <cellStyle name="Normal 19 8 2 2 2 2" xfId="32670"/>
    <cellStyle name="Normal 19 8 2 2 3" xfId="25103"/>
    <cellStyle name="Normal 19 8 2 3" xfId="12040"/>
    <cellStyle name="Normal 19 8 2 3 2" xfId="28889"/>
    <cellStyle name="Normal 19 8 2 4" xfId="21322"/>
    <cellStyle name="Normal 19 8 3" xfId="5880"/>
    <cellStyle name="Normal 19 8 3 2" xfId="13939"/>
    <cellStyle name="Normal 19 8 3 2 2" xfId="30786"/>
    <cellStyle name="Normal 19 8 3 3" xfId="23219"/>
    <cellStyle name="Normal 19 8 4" xfId="10093"/>
    <cellStyle name="Normal 19 8 4 2" xfId="27005"/>
    <cellStyle name="Normal 19 8 5" xfId="17226"/>
    <cellStyle name="Normal 19 8 6" xfId="19437"/>
    <cellStyle name="Normal 19 9" xfId="3039"/>
    <cellStyle name="Normal 19 9 2" xfId="6852"/>
    <cellStyle name="Normal 19 9 2 2" xfId="14911"/>
    <cellStyle name="Normal 19 9 2 2 2" xfId="31758"/>
    <cellStyle name="Normal 19 9 2 3" xfId="24191"/>
    <cellStyle name="Normal 19 9 3" xfId="11102"/>
    <cellStyle name="Normal 19 9 3 2" xfId="27977"/>
    <cellStyle name="Normal 19 9 4" xfId="20410"/>
    <cellStyle name="Normal 190" xfId="2986"/>
    <cellStyle name="Normal 190 2" xfId="6843"/>
    <cellStyle name="Normal 190 2 2" xfId="14902"/>
    <cellStyle name="Normal 190 2 2 2" xfId="31749"/>
    <cellStyle name="Normal 190 2 3" xfId="24182"/>
    <cellStyle name="Normal 190 3" xfId="11071"/>
    <cellStyle name="Normal 190 3 2" xfId="27968"/>
    <cellStyle name="Normal 190 4" xfId="20400"/>
    <cellStyle name="Normal 190 5" xfId="33822"/>
    <cellStyle name="Normal 191" xfId="4921"/>
    <cellStyle name="Normal 191 2" xfId="8704"/>
    <cellStyle name="Normal 191 2 2" xfId="16763"/>
    <cellStyle name="Normal 191 2 2 2" xfId="33610"/>
    <cellStyle name="Normal 191 2 3" xfId="26043"/>
    <cellStyle name="Normal 191 3" xfId="12980"/>
    <cellStyle name="Normal 191 3 2" xfId="29829"/>
    <cellStyle name="Normal 191 4" xfId="22262"/>
    <cellStyle name="Normal 191 5" xfId="33823"/>
    <cellStyle name="Normal 192" xfId="4922"/>
    <cellStyle name="Normal 192 2" xfId="8705"/>
    <cellStyle name="Normal 192 2 2" xfId="16764"/>
    <cellStyle name="Normal 192 2 2 2" xfId="33611"/>
    <cellStyle name="Normal 192 2 3" xfId="26044"/>
    <cellStyle name="Normal 192 3" xfId="12981"/>
    <cellStyle name="Normal 192 3 2" xfId="29830"/>
    <cellStyle name="Normal 192 4" xfId="22263"/>
    <cellStyle name="Normal 193" xfId="4923"/>
    <cellStyle name="Normal 193 2" xfId="8706"/>
    <cellStyle name="Normal 193 2 2" xfId="16765"/>
    <cellStyle name="Normal 193 2 2 2" xfId="33612"/>
    <cellStyle name="Normal 193 2 3" xfId="26045"/>
    <cellStyle name="Normal 193 3" xfId="12982"/>
    <cellStyle name="Normal 193 3 2" xfId="29831"/>
    <cellStyle name="Normal 193 4" xfId="22264"/>
    <cellStyle name="Normal 194" xfId="4924"/>
    <cellStyle name="Normal 194 2" xfId="8707"/>
    <cellStyle name="Normal 194 2 2" xfId="16766"/>
    <cellStyle name="Normal 194 2 2 2" xfId="33613"/>
    <cellStyle name="Normal 194 2 3" xfId="26046"/>
    <cellStyle name="Normal 194 3" xfId="12983"/>
    <cellStyle name="Normal 194 3 2" xfId="29832"/>
    <cellStyle name="Normal 194 4" xfId="22265"/>
    <cellStyle name="Normal 195" xfId="4925"/>
    <cellStyle name="Normal 195 2" xfId="8708"/>
    <cellStyle name="Normal 195 2 2" xfId="16767"/>
    <cellStyle name="Normal 195 2 2 2" xfId="33614"/>
    <cellStyle name="Normal 195 2 3" xfId="26047"/>
    <cellStyle name="Normal 195 3" xfId="12984"/>
    <cellStyle name="Normal 195 3 2" xfId="29833"/>
    <cellStyle name="Normal 195 4" xfId="22266"/>
    <cellStyle name="Normal 196" xfId="4926"/>
    <cellStyle name="Normal 196 2" xfId="8709"/>
    <cellStyle name="Normal 196 2 2" xfId="16768"/>
    <cellStyle name="Normal 196 2 2 2" xfId="33615"/>
    <cellStyle name="Normal 196 2 3" xfId="26048"/>
    <cellStyle name="Normal 196 3" xfId="12985"/>
    <cellStyle name="Normal 196 3 2" xfId="29834"/>
    <cellStyle name="Normal 196 4" xfId="22267"/>
    <cellStyle name="Normal 197" xfId="4927"/>
    <cellStyle name="Normal 197 2" xfId="8710"/>
    <cellStyle name="Normal 197 2 2" xfId="16769"/>
    <cellStyle name="Normal 197 2 2 2" xfId="33616"/>
    <cellStyle name="Normal 197 2 3" xfId="26049"/>
    <cellStyle name="Normal 197 3" xfId="12986"/>
    <cellStyle name="Normal 197 3 2" xfId="29835"/>
    <cellStyle name="Normal 197 4" xfId="22268"/>
    <cellStyle name="Normal 198" xfId="4928"/>
    <cellStyle name="Normal 198 2" xfId="8711"/>
    <cellStyle name="Normal 198 2 2" xfId="16770"/>
    <cellStyle name="Normal 198 2 2 2" xfId="33617"/>
    <cellStyle name="Normal 198 2 3" xfId="26050"/>
    <cellStyle name="Normal 198 3" xfId="12987"/>
    <cellStyle name="Normal 198 3 2" xfId="29836"/>
    <cellStyle name="Normal 198 4" xfId="22269"/>
    <cellStyle name="Normal 199" xfId="4929"/>
    <cellStyle name="Normal 199 2" xfId="8712"/>
    <cellStyle name="Normal 199 2 2" xfId="16771"/>
    <cellStyle name="Normal 199 2 2 2" xfId="33618"/>
    <cellStyle name="Normal 199 2 3" xfId="26051"/>
    <cellStyle name="Normal 199 3" xfId="12988"/>
    <cellStyle name="Normal 199 3 2" xfId="29837"/>
    <cellStyle name="Normal 199 4" xfId="22270"/>
    <cellStyle name="Normal 2" xfId="172"/>
    <cellStyle name="Normal 2 10" xfId="33824"/>
    <cellStyle name="Normal 2 11" xfId="33948"/>
    <cellStyle name="Normal 2 12" xfId="439"/>
    <cellStyle name="Normal 2 2" xfId="173"/>
    <cellStyle name="Normal 2 2 2" xfId="760"/>
    <cellStyle name="Normal 2 2 3" xfId="2977"/>
    <cellStyle name="Normal 2 2 3 2" xfId="6834"/>
    <cellStyle name="Normal 2 2 3 2 2" xfId="14893"/>
    <cellStyle name="Normal 2 2 3 2 2 2" xfId="31740"/>
    <cellStyle name="Normal 2 2 3 2 3" xfId="24173"/>
    <cellStyle name="Normal 2 2 3 3" xfId="11062"/>
    <cellStyle name="Normal 2 2 3 3 2" xfId="27959"/>
    <cellStyle name="Normal 2 2 3 4" xfId="20391"/>
    <cellStyle name="Normal 2 2 4" xfId="440"/>
    <cellStyle name="Normal 2 2_Energía" xfId="17227"/>
    <cellStyle name="Normal 2 3" xfId="174"/>
    <cellStyle name="Normal 2 3 2" xfId="17228"/>
    <cellStyle name="Normal 2 3 3" xfId="441"/>
    <cellStyle name="Normal 2 4" xfId="175"/>
    <cellStyle name="Normal 2 4 2" xfId="17229"/>
    <cellStyle name="Normal 2 4 3" xfId="442"/>
    <cellStyle name="Normal 2 5" xfId="443"/>
    <cellStyle name="Normal 2 5 2" xfId="17230"/>
    <cellStyle name="Normal 2 6" xfId="2967"/>
    <cellStyle name="Normal 2 6 2" xfId="6825"/>
    <cellStyle name="Normal 2 6 2 2" xfId="14884"/>
    <cellStyle name="Normal 2 6 2 2 2" xfId="31731"/>
    <cellStyle name="Normal 2 6 2 3" xfId="24164"/>
    <cellStyle name="Normal 2 6 3" xfId="11053"/>
    <cellStyle name="Normal 2 6 3 2" xfId="27950"/>
    <cellStyle name="Normal 2 6 4" xfId="20382"/>
    <cellStyle name="Normal 2 6 5" xfId="33825"/>
    <cellStyle name="Normal 2 7" xfId="33826"/>
    <cellStyle name="Normal 2 8" xfId="33827"/>
    <cellStyle name="Normal 2 9" xfId="33828"/>
    <cellStyle name="Normal 2_Centro1" xfId="17231"/>
    <cellStyle name="Normal 20" xfId="566"/>
    <cellStyle name="Normal 20 10" xfId="4969"/>
    <cellStyle name="Normal 20 10 2" xfId="13028"/>
    <cellStyle name="Normal 20 10 2 2" xfId="29875"/>
    <cellStyle name="Normal 20 10 3" xfId="22308"/>
    <cellStyle name="Normal 20 11" xfId="8931"/>
    <cellStyle name="Normal 20 11 2" xfId="26094"/>
    <cellStyle name="Normal 20 12" xfId="17232"/>
    <cellStyle name="Normal 20 13" xfId="18524"/>
    <cellStyle name="Normal 20 14" xfId="34069"/>
    <cellStyle name="Normal 20 2" xfId="622"/>
    <cellStyle name="Normal 20 2 10" xfId="17233"/>
    <cellStyle name="Normal 20 2 11" xfId="18538"/>
    <cellStyle name="Normal 20 2 12" xfId="34070"/>
    <cellStyle name="Normal 20 2 2" xfId="740"/>
    <cellStyle name="Normal 20 2 2 10" xfId="18574"/>
    <cellStyle name="Normal 20 2 2 11" xfId="34071"/>
    <cellStyle name="Normal 20 2 2 2" xfId="1074"/>
    <cellStyle name="Normal 20 2 2 2 2" xfId="1335"/>
    <cellStyle name="Normal 20 2 2 2 2 2" xfId="1831"/>
    <cellStyle name="Normal 20 2 2 2 2 2 2" xfId="2830"/>
    <cellStyle name="Normal 20 2 2 2 2 2 2 2" xfId="4792"/>
    <cellStyle name="Normal 20 2 2 2 2 2 2 2 2" xfId="8575"/>
    <cellStyle name="Normal 20 2 2 2 2 2 2 2 2 2" xfId="16634"/>
    <cellStyle name="Normal 20 2 2 2 2 2 2 2 2 2 2" xfId="33481"/>
    <cellStyle name="Normal 20 2 2 2 2 2 2 2 2 3" xfId="25914"/>
    <cellStyle name="Normal 20 2 2 2 2 2 2 2 3" xfId="12851"/>
    <cellStyle name="Normal 20 2 2 2 2 2 2 2 3 2" xfId="29700"/>
    <cellStyle name="Normal 20 2 2 2 2 2 2 2 4" xfId="22133"/>
    <cellStyle name="Normal 20 2 2 2 2 2 2 3" xfId="6691"/>
    <cellStyle name="Normal 20 2 2 2 2 2 2 3 2" xfId="14750"/>
    <cellStyle name="Normal 20 2 2 2 2 2 2 3 2 2" xfId="31597"/>
    <cellStyle name="Normal 20 2 2 2 2 2 2 3 3" xfId="24030"/>
    <cellStyle name="Normal 20 2 2 2 2 2 2 4" xfId="10917"/>
    <cellStyle name="Normal 20 2 2 2 2 2 2 4 2" xfId="27816"/>
    <cellStyle name="Normal 20 2 2 2 2 2 2 5" xfId="17238"/>
    <cellStyle name="Normal 20 2 2 2 2 2 2 6" xfId="20248"/>
    <cellStyle name="Normal 20 2 2 2 2 2 3" xfId="3880"/>
    <cellStyle name="Normal 20 2 2 2 2 2 3 2" xfId="7663"/>
    <cellStyle name="Normal 20 2 2 2 2 2 3 2 2" xfId="15722"/>
    <cellStyle name="Normal 20 2 2 2 2 2 3 2 2 2" xfId="32569"/>
    <cellStyle name="Normal 20 2 2 2 2 2 3 2 3" xfId="25002"/>
    <cellStyle name="Normal 20 2 2 2 2 2 3 3" xfId="11939"/>
    <cellStyle name="Normal 20 2 2 2 2 2 3 3 2" xfId="28788"/>
    <cellStyle name="Normal 20 2 2 2 2 2 3 4" xfId="21221"/>
    <cellStyle name="Normal 20 2 2 2 2 2 4" xfId="5779"/>
    <cellStyle name="Normal 20 2 2 2 2 2 4 2" xfId="13838"/>
    <cellStyle name="Normal 20 2 2 2 2 2 4 2 2" xfId="30685"/>
    <cellStyle name="Normal 20 2 2 2 2 2 4 3" xfId="23118"/>
    <cellStyle name="Normal 20 2 2 2 2 2 5" xfId="9964"/>
    <cellStyle name="Normal 20 2 2 2 2 2 5 2" xfId="26904"/>
    <cellStyle name="Normal 20 2 2 2 2 2 6" xfId="17237"/>
    <cellStyle name="Normal 20 2 2 2 2 2 7" xfId="19336"/>
    <cellStyle name="Normal 20 2 2 2 2 3" xfId="2377"/>
    <cellStyle name="Normal 20 2 2 2 2 3 2" xfId="4341"/>
    <cellStyle name="Normal 20 2 2 2 2 3 2 2" xfId="8124"/>
    <cellStyle name="Normal 20 2 2 2 2 3 2 2 2" xfId="16183"/>
    <cellStyle name="Normal 20 2 2 2 2 3 2 2 2 2" xfId="33030"/>
    <cellStyle name="Normal 20 2 2 2 2 3 2 2 3" xfId="25463"/>
    <cellStyle name="Normal 20 2 2 2 2 3 2 3" xfId="12400"/>
    <cellStyle name="Normal 20 2 2 2 2 3 2 3 2" xfId="29249"/>
    <cellStyle name="Normal 20 2 2 2 2 3 2 4" xfId="21682"/>
    <cellStyle name="Normal 20 2 2 2 2 3 3" xfId="6240"/>
    <cellStyle name="Normal 20 2 2 2 2 3 3 2" xfId="14299"/>
    <cellStyle name="Normal 20 2 2 2 2 3 3 2 2" xfId="31146"/>
    <cellStyle name="Normal 20 2 2 2 2 3 3 3" xfId="23579"/>
    <cellStyle name="Normal 20 2 2 2 2 3 4" xfId="10465"/>
    <cellStyle name="Normal 20 2 2 2 2 3 4 2" xfId="27365"/>
    <cellStyle name="Normal 20 2 2 2 2 3 5" xfId="17239"/>
    <cellStyle name="Normal 20 2 2 2 2 3 6" xfId="19797"/>
    <cellStyle name="Normal 20 2 2 2 2 4" xfId="3429"/>
    <cellStyle name="Normal 20 2 2 2 2 4 2" xfId="7212"/>
    <cellStyle name="Normal 20 2 2 2 2 4 2 2" xfId="15271"/>
    <cellStyle name="Normal 20 2 2 2 2 4 2 2 2" xfId="32118"/>
    <cellStyle name="Normal 20 2 2 2 2 4 2 3" xfId="24551"/>
    <cellStyle name="Normal 20 2 2 2 2 4 3" xfId="11488"/>
    <cellStyle name="Normal 20 2 2 2 2 4 3 2" xfId="28337"/>
    <cellStyle name="Normal 20 2 2 2 2 4 4" xfId="20770"/>
    <cellStyle name="Normal 20 2 2 2 2 5" xfId="5328"/>
    <cellStyle name="Normal 20 2 2 2 2 5 2" xfId="13387"/>
    <cellStyle name="Normal 20 2 2 2 2 5 2 2" xfId="30234"/>
    <cellStyle name="Normal 20 2 2 2 2 5 3" xfId="22667"/>
    <cellStyle name="Normal 20 2 2 2 2 6" xfId="9489"/>
    <cellStyle name="Normal 20 2 2 2 2 6 2" xfId="26453"/>
    <cellStyle name="Normal 20 2 2 2 2 7" xfId="17236"/>
    <cellStyle name="Normal 20 2 2 2 2 8" xfId="18885"/>
    <cellStyle name="Normal 20 2 2 2 3" xfId="1613"/>
    <cellStyle name="Normal 20 2 2 2 3 2" xfId="2612"/>
    <cellStyle name="Normal 20 2 2 2 3 2 2" xfId="4574"/>
    <cellStyle name="Normal 20 2 2 2 3 2 2 2" xfId="8357"/>
    <cellStyle name="Normal 20 2 2 2 3 2 2 2 2" xfId="16416"/>
    <cellStyle name="Normal 20 2 2 2 3 2 2 2 2 2" xfId="33263"/>
    <cellStyle name="Normal 20 2 2 2 3 2 2 2 3" xfId="25696"/>
    <cellStyle name="Normal 20 2 2 2 3 2 2 3" xfId="12633"/>
    <cellStyle name="Normal 20 2 2 2 3 2 2 3 2" xfId="29482"/>
    <cellStyle name="Normal 20 2 2 2 3 2 2 4" xfId="21915"/>
    <cellStyle name="Normal 20 2 2 2 3 2 3" xfId="6473"/>
    <cellStyle name="Normal 20 2 2 2 3 2 3 2" xfId="14532"/>
    <cellStyle name="Normal 20 2 2 2 3 2 3 2 2" xfId="31379"/>
    <cellStyle name="Normal 20 2 2 2 3 2 3 3" xfId="23812"/>
    <cellStyle name="Normal 20 2 2 2 3 2 4" xfId="10699"/>
    <cellStyle name="Normal 20 2 2 2 3 2 4 2" xfId="27598"/>
    <cellStyle name="Normal 20 2 2 2 3 2 5" xfId="17241"/>
    <cellStyle name="Normal 20 2 2 2 3 2 6" xfId="20030"/>
    <cellStyle name="Normal 20 2 2 2 3 3" xfId="3662"/>
    <cellStyle name="Normal 20 2 2 2 3 3 2" xfId="7445"/>
    <cellStyle name="Normal 20 2 2 2 3 3 2 2" xfId="15504"/>
    <cellStyle name="Normal 20 2 2 2 3 3 2 2 2" xfId="32351"/>
    <cellStyle name="Normal 20 2 2 2 3 3 2 3" xfId="24784"/>
    <cellStyle name="Normal 20 2 2 2 3 3 3" xfId="11721"/>
    <cellStyle name="Normal 20 2 2 2 3 3 3 2" xfId="28570"/>
    <cellStyle name="Normal 20 2 2 2 3 3 4" xfId="21003"/>
    <cellStyle name="Normal 20 2 2 2 3 4" xfId="5561"/>
    <cellStyle name="Normal 20 2 2 2 3 4 2" xfId="13620"/>
    <cellStyle name="Normal 20 2 2 2 3 4 2 2" xfId="30467"/>
    <cellStyle name="Normal 20 2 2 2 3 4 3" xfId="22900"/>
    <cellStyle name="Normal 20 2 2 2 3 5" xfId="9746"/>
    <cellStyle name="Normal 20 2 2 2 3 5 2" xfId="26686"/>
    <cellStyle name="Normal 20 2 2 2 3 6" xfId="17240"/>
    <cellStyle name="Normal 20 2 2 2 3 7" xfId="19118"/>
    <cellStyle name="Normal 20 2 2 2 4" xfId="2159"/>
    <cellStyle name="Normal 20 2 2 2 4 2" xfId="4123"/>
    <cellStyle name="Normal 20 2 2 2 4 2 2" xfId="7906"/>
    <cellStyle name="Normal 20 2 2 2 4 2 2 2" xfId="15965"/>
    <cellStyle name="Normal 20 2 2 2 4 2 2 2 2" xfId="32812"/>
    <cellStyle name="Normal 20 2 2 2 4 2 2 3" xfId="25245"/>
    <cellStyle name="Normal 20 2 2 2 4 2 3" xfId="12182"/>
    <cellStyle name="Normal 20 2 2 2 4 2 3 2" xfId="29031"/>
    <cellStyle name="Normal 20 2 2 2 4 2 4" xfId="21464"/>
    <cellStyle name="Normal 20 2 2 2 4 3" xfId="6022"/>
    <cellStyle name="Normal 20 2 2 2 4 3 2" xfId="14081"/>
    <cellStyle name="Normal 20 2 2 2 4 3 2 2" xfId="30928"/>
    <cellStyle name="Normal 20 2 2 2 4 3 3" xfId="23361"/>
    <cellStyle name="Normal 20 2 2 2 4 4" xfId="10247"/>
    <cellStyle name="Normal 20 2 2 2 4 4 2" xfId="27147"/>
    <cellStyle name="Normal 20 2 2 2 4 5" xfId="17242"/>
    <cellStyle name="Normal 20 2 2 2 4 6" xfId="19579"/>
    <cellStyle name="Normal 20 2 2 2 5" xfId="3211"/>
    <cellStyle name="Normal 20 2 2 2 5 2" xfId="6994"/>
    <cellStyle name="Normal 20 2 2 2 5 2 2" xfId="15053"/>
    <cellStyle name="Normal 20 2 2 2 5 2 2 2" xfId="31900"/>
    <cellStyle name="Normal 20 2 2 2 5 2 3" xfId="24333"/>
    <cellStyle name="Normal 20 2 2 2 5 3" xfId="11270"/>
    <cellStyle name="Normal 20 2 2 2 5 3 2" xfId="28119"/>
    <cellStyle name="Normal 20 2 2 2 5 4" xfId="20552"/>
    <cellStyle name="Normal 20 2 2 2 6" xfId="5110"/>
    <cellStyle name="Normal 20 2 2 2 6 2" xfId="13169"/>
    <cellStyle name="Normal 20 2 2 2 6 2 2" xfId="30016"/>
    <cellStyle name="Normal 20 2 2 2 6 3" xfId="22449"/>
    <cellStyle name="Normal 20 2 2 2 7" xfId="9254"/>
    <cellStyle name="Normal 20 2 2 2 7 2" xfId="26235"/>
    <cellStyle name="Normal 20 2 2 2 8" xfId="17235"/>
    <cellStyle name="Normal 20 2 2 2 9" xfId="18667"/>
    <cellStyle name="Normal 20 2 2 3" xfId="1243"/>
    <cellStyle name="Normal 20 2 2 3 2" xfId="1739"/>
    <cellStyle name="Normal 20 2 2 3 2 2" xfId="2738"/>
    <cellStyle name="Normal 20 2 2 3 2 2 2" xfId="4700"/>
    <cellStyle name="Normal 20 2 2 3 2 2 2 2" xfId="8483"/>
    <cellStyle name="Normal 20 2 2 3 2 2 2 2 2" xfId="16542"/>
    <cellStyle name="Normal 20 2 2 3 2 2 2 2 2 2" xfId="33389"/>
    <cellStyle name="Normal 20 2 2 3 2 2 2 2 3" xfId="25822"/>
    <cellStyle name="Normal 20 2 2 3 2 2 2 3" xfId="12759"/>
    <cellStyle name="Normal 20 2 2 3 2 2 2 3 2" xfId="29608"/>
    <cellStyle name="Normal 20 2 2 3 2 2 2 4" xfId="22041"/>
    <cellStyle name="Normal 20 2 2 3 2 2 3" xfId="6599"/>
    <cellStyle name="Normal 20 2 2 3 2 2 3 2" xfId="14658"/>
    <cellStyle name="Normal 20 2 2 3 2 2 3 2 2" xfId="31505"/>
    <cellStyle name="Normal 20 2 2 3 2 2 3 3" xfId="23938"/>
    <cellStyle name="Normal 20 2 2 3 2 2 4" xfId="10825"/>
    <cellStyle name="Normal 20 2 2 3 2 2 4 2" xfId="27724"/>
    <cellStyle name="Normal 20 2 2 3 2 2 5" xfId="17245"/>
    <cellStyle name="Normal 20 2 2 3 2 2 6" xfId="20156"/>
    <cellStyle name="Normal 20 2 2 3 2 3" xfId="3788"/>
    <cellStyle name="Normal 20 2 2 3 2 3 2" xfId="7571"/>
    <cellStyle name="Normal 20 2 2 3 2 3 2 2" xfId="15630"/>
    <cellStyle name="Normal 20 2 2 3 2 3 2 2 2" xfId="32477"/>
    <cellStyle name="Normal 20 2 2 3 2 3 2 3" xfId="24910"/>
    <cellStyle name="Normal 20 2 2 3 2 3 3" xfId="11847"/>
    <cellStyle name="Normal 20 2 2 3 2 3 3 2" xfId="28696"/>
    <cellStyle name="Normal 20 2 2 3 2 3 4" xfId="21129"/>
    <cellStyle name="Normal 20 2 2 3 2 4" xfId="5687"/>
    <cellStyle name="Normal 20 2 2 3 2 4 2" xfId="13746"/>
    <cellStyle name="Normal 20 2 2 3 2 4 2 2" xfId="30593"/>
    <cellStyle name="Normal 20 2 2 3 2 4 3" xfId="23026"/>
    <cellStyle name="Normal 20 2 2 3 2 5" xfId="9872"/>
    <cellStyle name="Normal 20 2 2 3 2 5 2" xfId="26812"/>
    <cellStyle name="Normal 20 2 2 3 2 6" xfId="17244"/>
    <cellStyle name="Normal 20 2 2 3 2 7" xfId="19244"/>
    <cellStyle name="Normal 20 2 2 3 3" xfId="2285"/>
    <cellStyle name="Normal 20 2 2 3 3 2" xfId="4249"/>
    <cellStyle name="Normal 20 2 2 3 3 2 2" xfId="8032"/>
    <cellStyle name="Normal 20 2 2 3 3 2 2 2" xfId="16091"/>
    <cellStyle name="Normal 20 2 2 3 3 2 2 2 2" xfId="32938"/>
    <cellStyle name="Normal 20 2 2 3 3 2 2 3" xfId="25371"/>
    <cellStyle name="Normal 20 2 2 3 3 2 3" xfId="12308"/>
    <cellStyle name="Normal 20 2 2 3 3 2 3 2" xfId="29157"/>
    <cellStyle name="Normal 20 2 2 3 3 2 4" xfId="21590"/>
    <cellStyle name="Normal 20 2 2 3 3 3" xfId="6148"/>
    <cellStyle name="Normal 20 2 2 3 3 3 2" xfId="14207"/>
    <cellStyle name="Normal 20 2 2 3 3 3 2 2" xfId="31054"/>
    <cellStyle name="Normal 20 2 2 3 3 3 3" xfId="23487"/>
    <cellStyle name="Normal 20 2 2 3 3 4" xfId="10373"/>
    <cellStyle name="Normal 20 2 2 3 3 4 2" xfId="27273"/>
    <cellStyle name="Normal 20 2 2 3 3 5" xfId="17246"/>
    <cellStyle name="Normal 20 2 2 3 3 6" xfId="19705"/>
    <cellStyle name="Normal 20 2 2 3 4" xfId="3337"/>
    <cellStyle name="Normal 20 2 2 3 4 2" xfId="7120"/>
    <cellStyle name="Normal 20 2 2 3 4 2 2" xfId="15179"/>
    <cellStyle name="Normal 20 2 2 3 4 2 2 2" xfId="32026"/>
    <cellStyle name="Normal 20 2 2 3 4 2 3" xfId="24459"/>
    <cellStyle name="Normal 20 2 2 3 4 3" xfId="11396"/>
    <cellStyle name="Normal 20 2 2 3 4 3 2" xfId="28245"/>
    <cellStyle name="Normal 20 2 2 3 4 4" xfId="20678"/>
    <cellStyle name="Normal 20 2 2 3 5" xfId="5236"/>
    <cellStyle name="Normal 20 2 2 3 5 2" xfId="13295"/>
    <cellStyle name="Normal 20 2 2 3 5 2 2" xfId="30142"/>
    <cellStyle name="Normal 20 2 2 3 5 3" xfId="22575"/>
    <cellStyle name="Normal 20 2 2 3 6" xfId="9397"/>
    <cellStyle name="Normal 20 2 2 3 6 2" xfId="26361"/>
    <cellStyle name="Normal 20 2 2 3 7" xfId="17243"/>
    <cellStyle name="Normal 20 2 2 3 8" xfId="18793"/>
    <cellStyle name="Normal 20 2 2 4" xfId="1521"/>
    <cellStyle name="Normal 20 2 2 4 2" xfId="2520"/>
    <cellStyle name="Normal 20 2 2 4 2 2" xfId="4482"/>
    <cellStyle name="Normal 20 2 2 4 2 2 2" xfId="8265"/>
    <cellStyle name="Normal 20 2 2 4 2 2 2 2" xfId="16324"/>
    <cellStyle name="Normal 20 2 2 4 2 2 2 2 2" xfId="33171"/>
    <cellStyle name="Normal 20 2 2 4 2 2 2 3" xfId="25604"/>
    <cellStyle name="Normal 20 2 2 4 2 2 3" xfId="12541"/>
    <cellStyle name="Normal 20 2 2 4 2 2 3 2" xfId="29390"/>
    <cellStyle name="Normal 20 2 2 4 2 2 4" xfId="21823"/>
    <cellStyle name="Normal 20 2 2 4 2 3" xfId="6381"/>
    <cellStyle name="Normal 20 2 2 4 2 3 2" xfId="14440"/>
    <cellStyle name="Normal 20 2 2 4 2 3 2 2" xfId="31287"/>
    <cellStyle name="Normal 20 2 2 4 2 3 3" xfId="23720"/>
    <cellStyle name="Normal 20 2 2 4 2 4" xfId="10607"/>
    <cellStyle name="Normal 20 2 2 4 2 4 2" xfId="27506"/>
    <cellStyle name="Normal 20 2 2 4 2 5" xfId="17248"/>
    <cellStyle name="Normal 20 2 2 4 2 6" xfId="19938"/>
    <cellStyle name="Normal 20 2 2 4 3" xfId="3570"/>
    <cellStyle name="Normal 20 2 2 4 3 2" xfId="7353"/>
    <cellStyle name="Normal 20 2 2 4 3 2 2" xfId="15412"/>
    <cellStyle name="Normal 20 2 2 4 3 2 2 2" xfId="32259"/>
    <cellStyle name="Normal 20 2 2 4 3 2 3" xfId="24692"/>
    <cellStyle name="Normal 20 2 2 4 3 3" xfId="11629"/>
    <cellStyle name="Normal 20 2 2 4 3 3 2" xfId="28478"/>
    <cellStyle name="Normal 20 2 2 4 3 4" xfId="20911"/>
    <cellStyle name="Normal 20 2 2 4 4" xfId="5469"/>
    <cellStyle name="Normal 20 2 2 4 4 2" xfId="13528"/>
    <cellStyle name="Normal 20 2 2 4 4 2 2" xfId="30375"/>
    <cellStyle name="Normal 20 2 2 4 4 3" xfId="22808"/>
    <cellStyle name="Normal 20 2 2 4 5" xfId="9654"/>
    <cellStyle name="Normal 20 2 2 4 5 2" xfId="26594"/>
    <cellStyle name="Normal 20 2 2 4 6" xfId="17247"/>
    <cellStyle name="Normal 20 2 2 4 7" xfId="19026"/>
    <cellStyle name="Normal 20 2 2 5" xfId="2050"/>
    <cellStyle name="Normal 20 2 2 5 2" xfId="4031"/>
    <cellStyle name="Normal 20 2 2 5 2 2" xfId="7814"/>
    <cellStyle name="Normal 20 2 2 5 2 2 2" xfId="15873"/>
    <cellStyle name="Normal 20 2 2 5 2 2 2 2" xfId="32720"/>
    <cellStyle name="Normal 20 2 2 5 2 2 3" xfId="25153"/>
    <cellStyle name="Normal 20 2 2 5 2 3" xfId="12090"/>
    <cellStyle name="Normal 20 2 2 5 2 3 2" xfId="28939"/>
    <cellStyle name="Normal 20 2 2 5 2 4" xfId="21372"/>
    <cellStyle name="Normal 20 2 2 5 3" xfId="5930"/>
    <cellStyle name="Normal 20 2 2 5 3 2" xfId="13989"/>
    <cellStyle name="Normal 20 2 2 5 3 2 2" xfId="30836"/>
    <cellStyle name="Normal 20 2 2 5 3 3" xfId="23269"/>
    <cellStyle name="Normal 20 2 2 5 4" xfId="10148"/>
    <cellStyle name="Normal 20 2 2 5 4 2" xfId="27055"/>
    <cellStyle name="Normal 20 2 2 5 5" xfId="17249"/>
    <cellStyle name="Normal 20 2 2 5 6" xfId="19487"/>
    <cellStyle name="Normal 20 2 2 6" xfId="3089"/>
    <cellStyle name="Normal 20 2 2 6 2" xfId="6902"/>
    <cellStyle name="Normal 20 2 2 6 2 2" xfId="14961"/>
    <cellStyle name="Normal 20 2 2 6 2 2 2" xfId="31808"/>
    <cellStyle name="Normal 20 2 2 6 2 3" xfId="24241"/>
    <cellStyle name="Normal 20 2 2 6 3" xfId="11152"/>
    <cellStyle name="Normal 20 2 2 6 3 2" xfId="28027"/>
    <cellStyle name="Normal 20 2 2 6 4" xfId="20460"/>
    <cellStyle name="Normal 20 2 2 7" xfId="5018"/>
    <cellStyle name="Normal 20 2 2 7 2" xfId="13077"/>
    <cellStyle name="Normal 20 2 2 7 2 2" xfId="29924"/>
    <cellStyle name="Normal 20 2 2 7 3" xfId="22357"/>
    <cellStyle name="Normal 20 2 2 8" xfId="9037"/>
    <cellStyle name="Normal 20 2 2 8 2" xfId="26143"/>
    <cellStyle name="Normal 20 2 2 9" xfId="17234"/>
    <cellStyle name="Normal 20 2 3" xfId="1038"/>
    <cellStyle name="Normal 20 2 3 2" xfId="1299"/>
    <cellStyle name="Normal 20 2 3 2 2" xfId="1795"/>
    <cellStyle name="Normal 20 2 3 2 2 2" xfId="2794"/>
    <cellStyle name="Normal 20 2 3 2 2 2 2" xfId="4756"/>
    <cellStyle name="Normal 20 2 3 2 2 2 2 2" xfId="8539"/>
    <cellStyle name="Normal 20 2 3 2 2 2 2 2 2" xfId="16598"/>
    <cellStyle name="Normal 20 2 3 2 2 2 2 2 2 2" xfId="33445"/>
    <cellStyle name="Normal 20 2 3 2 2 2 2 2 3" xfId="25878"/>
    <cellStyle name="Normal 20 2 3 2 2 2 2 3" xfId="12815"/>
    <cellStyle name="Normal 20 2 3 2 2 2 2 3 2" xfId="29664"/>
    <cellStyle name="Normal 20 2 3 2 2 2 2 4" xfId="22097"/>
    <cellStyle name="Normal 20 2 3 2 2 2 3" xfId="6655"/>
    <cellStyle name="Normal 20 2 3 2 2 2 3 2" xfId="14714"/>
    <cellStyle name="Normal 20 2 3 2 2 2 3 2 2" xfId="31561"/>
    <cellStyle name="Normal 20 2 3 2 2 2 3 3" xfId="23994"/>
    <cellStyle name="Normal 20 2 3 2 2 2 4" xfId="10881"/>
    <cellStyle name="Normal 20 2 3 2 2 2 4 2" xfId="27780"/>
    <cellStyle name="Normal 20 2 3 2 2 2 5" xfId="17253"/>
    <cellStyle name="Normal 20 2 3 2 2 2 6" xfId="20212"/>
    <cellStyle name="Normal 20 2 3 2 2 3" xfId="3844"/>
    <cellStyle name="Normal 20 2 3 2 2 3 2" xfId="7627"/>
    <cellStyle name="Normal 20 2 3 2 2 3 2 2" xfId="15686"/>
    <cellStyle name="Normal 20 2 3 2 2 3 2 2 2" xfId="32533"/>
    <cellStyle name="Normal 20 2 3 2 2 3 2 3" xfId="24966"/>
    <cellStyle name="Normal 20 2 3 2 2 3 3" xfId="11903"/>
    <cellStyle name="Normal 20 2 3 2 2 3 3 2" xfId="28752"/>
    <cellStyle name="Normal 20 2 3 2 2 3 4" xfId="21185"/>
    <cellStyle name="Normal 20 2 3 2 2 4" xfId="5743"/>
    <cellStyle name="Normal 20 2 3 2 2 4 2" xfId="13802"/>
    <cellStyle name="Normal 20 2 3 2 2 4 2 2" xfId="30649"/>
    <cellStyle name="Normal 20 2 3 2 2 4 3" xfId="23082"/>
    <cellStyle name="Normal 20 2 3 2 2 5" xfId="9928"/>
    <cellStyle name="Normal 20 2 3 2 2 5 2" xfId="26868"/>
    <cellStyle name="Normal 20 2 3 2 2 6" xfId="17252"/>
    <cellStyle name="Normal 20 2 3 2 2 7" xfId="19300"/>
    <cellStyle name="Normal 20 2 3 2 3" xfId="2341"/>
    <cellStyle name="Normal 20 2 3 2 3 2" xfId="4305"/>
    <cellStyle name="Normal 20 2 3 2 3 2 2" xfId="8088"/>
    <cellStyle name="Normal 20 2 3 2 3 2 2 2" xfId="16147"/>
    <cellStyle name="Normal 20 2 3 2 3 2 2 2 2" xfId="32994"/>
    <cellStyle name="Normal 20 2 3 2 3 2 2 3" xfId="25427"/>
    <cellStyle name="Normal 20 2 3 2 3 2 3" xfId="12364"/>
    <cellStyle name="Normal 20 2 3 2 3 2 3 2" xfId="29213"/>
    <cellStyle name="Normal 20 2 3 2 3 2 4" xfId="21646"/>
    <cellStyle name="Normal 20 2 3 2 3 3" xfId="6204"/>
    <cellStyle name="Normal 20 2 3 2 3 3 2" xfId="14263"/>
    <cellStyle name="Normal 20 2 3 2 3 3 2 2" xfId="31110"/>
    <cellStyle name="Normal 20 2 3 2 3 3 3" xfId="23543"/>
    <cellStyle name="Normal 20 2 3 2 3 4" xfId="10429"/>
    <cellStyle name="Normal 20 2 3 2 3 4 2" xfId="27329"/>
    <cellStyle name="Normal 20 2 3 2 3 5" xfId="17254"/>
    <cellStyle name="Normal 20 2 3 2 3 6" xfId="19761"/>
    <cellStyle name="Normal 20 2 3 2 4" xfId="3393"/>
    <cellStyle name="Normal 20 2 3 2 4 2" xfId="7176"/>
    <cellStyle name="Normal 20 2 3 2 4 2 2" xfId="15235"/>
    <cellStyle name="Normal 20 2 3 2 4 2 2 2" xfId="32082"/>
    <cellStyle name="Normal 20 2 3 2 4 2 3" xfId="24515"/>
    <cellStyle name="Normal 20 2 3 2 4 3" xfId="11452"/>
    <cellStyle name="Normal 20 2 3 2 4 3 2" xfId="28301"/>
    <cellStyle name="Normal 20 2 3 2 4 4" xfId="20734"/>
    <cellStyle name="Normal 20 2 3 2 5" xfId="5292"/>
    <cellStyle name="Normal 20 2 3 2 5 2" xfId="13351"/>
    <cellStyle name="Normal 20 2 3 2 5 2 2" xfId="30198"/>
    <cellStyle name="Normal 20 2 3 2 5 3" xfId="22631"/>
    <cellStyle name="Normal 20 2 3 2 6" xfId="9453"/>
    <cellStyle name="Normal 20 2 3 2 6 2" xfId="26417"/>
    <cellStyle name="Normal 20 2 3 2 7" xfId="17251"/>
    <cellStyle name="Normal 20 2 3 2 8" xfId="18849"/>
    <cellStyle name="Normal 20 2 3 3" xfId="1577"/>
    <cellStyle name="Normal 20 2 3 3 2" xfId="2576"/>
    <cellStyle name="Normal 20 2 3 3 2 2" xfId="4538"/>
    <cellStyle name="Normal 20 2 3 3 2 2 2" xfId="8321"/>
    <cellStyle name="Normal 20 2 3 3 2 2 2 2" xfId="16380"/>
    <cellStyle name="Normal 20 2 3 3 2 2 2 2 2" xfId="33227"/>
    <cellStyle name="Normal 20 2 3 3 2 2 2 3" xfId="25660"/>
    <cellStyle name="Normal 20 2 3 3 2 2 3" xfId="12597"/>
    <cellStyle name="Normal 20 2 3 3 2 2 3 2" xfId="29446"/>
    <cellStyle name="Normal 20 2 3 3 2 2 4" xfId="21879"/>
    <cellStyle name="Normal 20 2 3 3 2 3" xfId="6437"/>
    <cellStyle name="Normal 20 2 3 3 2 3 2" xfId="14496"/>
    <cellStyle name="Normal 20 2 3 3 2 3 2 2" xfId="31343"/>
    <cellStyle name="Normal 20 2 3 3 2 3 3" xfId="23776"/>
    <cellStyle name="Normal 20 2 3 3 2 4" xfId="10663"/>
    <cellStyle name="Normal 20 2 3 3 2 4 2" xfId="27562"/>
    <cellStyle name="Normal 20 2 3 3 2 5" xfId="17256"/>
    <cellStyle name="Normal 20 2 3 3 2 6" xfId="19994"/>
    <cellStyle name="Normal 20 2 3 3 3" xfId="3626"/>
    <cellStyle name="Normal 20 2 3 3 3 2" xfId="7409"/>
    <cellStyle name="Normal 20 2 3 3 3 2 2" xfId="15468"/>
    <cellStyle name="Normal 20 2 3 3 3 2 2 2" xfId="32315"/>
    <cellStyle name="Normal 20 2 3 3 3 2 3" xfId="24748"/>
    <cellStyle name="Normal 20 2 3 3 3 3" xfId="11685"/>
    <cellStyle name="Normal 20 2 3 3 3 3 2" xfId="28534"/>
    <cellStyle name="Normal 20 2 3 3 3 4" xfId="20967"/>
    <cellStyle name="Normal 20 2 3 3 4" xfId="5525"/>
    <cellStyle name="Normal 20 2 3 3 4 2" xfId="13584"/>
    <cellStyle name="Normal 20 2 3 3 4 2 2" xfId="30431"/>
    <cellStyle name="Normal 20 2 3 3 4 3" xfId="22864"/>
    <cellStyle name="Normal 20 2 3 3 5" xfId="9710"/>
    <cellStyle name="Normal 20 2 3 3 5 2" xfId="26650"/>
    <cellStyle name="Normal 20 2 3 3 6" xfId="17255"/>
    <cellStyle name="Normal 20 2 3 3 7" xfId="19082"/>
    <cellStyle name="Normal 20 2 3 4" xfId="2123"/>
    <cellStyle name="Normal 20 2 3 4 2" xfId="4087"/>
    <cellStyle name="Normal 20 2 3 4 2 2" xfId="7870"/>
    <cellStyle name="Normal 20 2 3 4 2 2 2" xfId="15929"/>
    <cellStyle name="Normal 20 2 3 4 2 2 2 2" xfId="32776"/>
    <cellStyle name="Normal 20 2 3 4 2 2 3" xfId="25209"/>
    <cellStyle name="Normal 20 2 3 4 2 3" xfId="12146"/>
    <cellStyle name="Normal 20 2 3 4 2 3 2" xfId="28995"/>
    <cellStyle name="Normal 20 2 3 4 2 4" xfId="21428"/>
    <cellStyle name="Normal 20 2 3 4 3" xfId="5986"/>
    <cellStyle name="Normal 20 2 3 4 3 2" xfId="14045"/>
    <cellStyle name="Normal 20 2 3 4 3 2 2" xfId="30892"/>
    <cellStyle name="Normal 20 2 3 4 3 3" xfId="23325"/>
    <cellStyle name="Normal 20 2 3 4 4" xfId="10211"/>
    <cellStyle name="Normal 20 2 3 4 4 2" xfId="27111"/>
    <cellStyle name="Normal 20 2 3 4 5" xfId="17257"/>
    <cellStyle name="Normal 20 2 3 4 6" xfId="19543"/>
    <cellStyle name="Normal 20 2 3 5" xfId="3175"/>
    <cellStyle name="Normal 20 2 3 5 2" xfId="6958"/>
    <cellStyle name="Normal 20 2 3 5 2 2" xfId="15017"/>
    <cellStyle name="Normal 20 2 3 5 2 2 2" xfId="31864"/>
    <cellStyle name="Normal 20 2 3 5 2 3" xfId="24297"/>
    <cellStyle name="Normal 20 2 3 5 3" xfId="11234"/>
    <cellStyle name="Normal 20 2 3 5 3 2" xfId="28083"/>
    <cellStyle name="Normal 20 2 3 5 4" xfId="20516"/>
    <cellStyle name="Normal 20 2 3 6" xfId="5074"/>
    <cellStyle name="Normal 20 2 3 6 2" xfId="13133"/>
    <cellStyle name="Normal 20 2 3 6 2 2" xfId="29980"/>
    <cellStyle name="Normal 20 2 3 6 3" xfId="22413"/>
    <cellStyle name="Normal 20 2 3 7" xfId="9218"/>
    <cellStyle name="Normal 20 2 3 7 2" xfId="26199"/>
    <cellStyle name="Normal 20 2 3 8" xfId="17250"/>
    <cellStyle name="Normal 20 2 3 9" xfId="18631"/>
    <cellStyle name="Normal 20 2 4" xfId="1207"/>
    <cellStyle name="Normal 20 2 4 2" xfId="1703"/>
    <cellStyle name="Normal 20 2 4 2 2" xfId="2702"/>
    <cellStyle name="Normal 20 2 4 2 2 2" xfId="4664"/>
    <cellStyle name="Normal 20 2 4 2 2 2 2" xfId="8447"/>
    <cellStyle name="Normal 20 2 4 2 2 2 2 2" xfId="16506"/>
    <cellStyle name="Normal 20 2 4 2 2 2 2 2 2" xfId="33353"/>
    <cellStyle name="Normal 20 2 4 2 2 2 2 3" xfId="25786"/>
    <cellStyle name="Normal 20 2 4 2 2 2 3" xfId="12723"/>
    <cellStyle name="Normal 20 2 4 2 2 2 3 2" xfId="29572"/>
    <cellStyle name="Normal 20 2 4 2 2 2 4" xfId="22005"/>
    <cellStyle name="Normal 20 2 4 2 2 3" xfId="6563"/>
    <cellStyle name="Normal 20 2 4 2 2 3 2" xfId="14622"/>
    <cellStyle name="Normal 20 2 4 2 2 3 2 2" xfId="31469"/>
    <cellStyle name="Normal 20 2 4 2 2 3 3" xfId="23902"/>
    <cellStyle name="Normal 20 2 4 2 2 4" xfId="10789"/>
    <cellStyle name="Normal 20 2 4 2 2 4 2" xfId="27688"/>
    <cellStyle name="Normal 20 2 4 2 2 5" xfId="17260"/>
    <cellStyle name="Normal 20 2 4 2 2 6" xfId="20120"/>
    <cellStyle name="Normal 20 2 4 2 3" xfId="3752"/>
    <cellStyle name="Normal 20 2 4 2 3 2" xfId="7535"/>
    <cellStyle name="Normal 20 2 4 2 3 2 2" xfId="15594"/>
    <cellStyle name="Normal 20 2 4 2 3 2 2 2" xfId="32441"/>
    <cellStyle name="Normal 20 2 4 2 3 2 3" xfId="24874"/>
    <cellStyle name="Normal 20 2 4 2 3 3" xfId="11811"/>
    <cellStyle name="Normal 20 2 4 2 3 3 2" xfId="28660"/>
    <cellStyle name="Normal 20 2 4 2 3 4" xfId="21093"/>
    <cellStyle name="Normal 20 2 4 2 4" xfId="5651"/>
    <cellStyle name="Normal 20 2 4 2 4 2" xfId="13710"/>
    <cellStyle name="Normal 20 2 4 2 4 2 2" xfId="30557"/>
    <cellStyle name="Normal 20 2 4 2 4 3" xfId="22990"/>
    <cellStyle name="Normal 20 2 4 2 5" xfId="9836"/>
    <cellStyle name="Normal 20 2 4 2 5 2" xfId="26776"/>
    <cellStyle name="Normal 20 2 4 2 6" xfId="17259"/>
    <cellStyle name="Normal 20 2 4 2 7" xfId="19208"/>
    <cellStyle name="Normal 20 2 4 3" xfId="2249"/>
    <cellStyle name="Normal 20 2 4 3 2" xfId="4213"/>
    <cellStyle name="Normal 20 2 4 3 2 2" xfId="7996"/>
    <cellStyle name="Normal 20 2 4 3 2 2 2" xfId="16055"/>
    <cellStyle name="Normal 20 2 4 3 2 2 2 2" xfId="32902"/>
    <cellStyle name="Normal 20 2 4 3 2 2 3" xfId="25335"/>
    <cellStyle name="Normal 20 2 4 3 2 3" xfId="12272"/>
    <cellStyle name="Normal 20 2 4 3 2 3 2" xfId="29121"/>
    <cellStyle name="Normal 20 2 4 3 2 4" xfId="21554"/>
    <cellStyle name="Normal 20 2 4 3 3" xfId="6112"/>
    <cellStyle name="Normal 20 2 4 3 3 2" xfId="14171"/>
    <cellStyle name="Normal 20 2 4 3 3 2 2" xfId="31018"/>
    <cellStyle name="Normal 20 2 4 3 3 3" xfId="23451"/>
    <cellStyle name="Normal 20 2 4 3 4" xfId="10337"/>
    <cellStyle name="Normal 20 2 4 3 4 2" xfId="27237"/>
    <cellStyle name="Normal 20 2 4 3 5" xfId="17261"/>
    <cellStyle name="Normal 20 2 4 3 6" xfId="19669"/>
    <cellStyle name="Normal 20 2 4 4" xfId="3301"/>
    <cellStyle name="Normal 20 2 4 4 2" xfId="7084"/>
    <cellStyle name="Normal 20 2 4 4 2 2" xfId="15143"/>
    <cellStyle name="Normal 20 2 4 4 2 2 2" xfId="31990"/>
    <cellStyle name="Normal 20 2 4 4 2 3" xfId="24423"/>
    <cellStyle name="Normal 20 2 4 4 3" xfId="11360"/>
    <cellStyle name="Normal 20 2 4 4 3 2" xfId="28209"/>
    <cellStyle name="Normal 20 2 4 4 4" xfId="20642"/>
    <cellStyle name="Normal 20 2 4 5" xfId="5200"/>
    <cellStyle name="Normal 20 2 4 5 2" xfId="13259"/>
    <cellStyle name="Normal 20 2 4 5 2 2" xfId="30106"/>
    <cellStyle name="Normal 20 2 4 5 3" xfId="22539"/>
    <cellStyle name="Normal 20 2 4 6" xfId="9361"/>
    <cellStyle name="Normal 20 2 4 6 2" xfId="26325"/>
    <cellStyle name="Normal 20 2 4 7" xfId="17258"/>
    <cellStyle name="Normal 20 2 4 8" xfId="18757"/>
    <cellStyle name="Normal 20 2 5" xfId="1485"/>
    <cellStyle name="Normal 20 2 5 2" xfId="2484"/>
    <cellStyle name="Normal 20 2 5 2 2" xfId="4446"/>
    <cellStyle name="Normal 20 2 5 2 2 2" xfId="8229"/>
    <cellStyle name="Normal 20 2 5 2 2 2 2" xfId="16288"/>
    <cellStyle name="Normal 20 2 5 2 2 2 2 2" xfId="33135"/>
    <cellStyle name="Normal 20 2 5 2 2 2 3" xfId="25568"/>
    <cellStyle name="Normal 20 2 5 2 2 3" xfId="12505"/>
    <cellStyle name="Normal 20 2 5 2 2 3 2" xfId="29354"/>
    <cellStyle name="Normal 20 2 5 2 2 4" xfId="21787"/>
    <cellStyle name="Normal 20 2 5 2 3" xfId="6345"/>
    <cellStyle name="Normal 20 2 5 2 3 2" xfId="14404"/>
    <cellStyle name="Normal 20 2 5 2 3 2 2" xfId="31251"/>
    <cellStyle name="Normal 20 2 5 2 3 3" xfId="23684"/>
    <cellStyle name="Normal 20 2 5 2 4" xfId="10571"/>
    <cellStyle name="Normal 20 2 5 2 4 2" xfId="27470"/>
    <cellStyle name="Normal 20 2 5 2 5" xfId="17263"/>
    <cellStyle name="Normal 20 2 5 2 6" xfId="19902"/>
    <cellStyle name="Normal 20 2 5 3" xfId="3534"/>
    <cellStyle name="Normal 20 2 5 3 2" xfId="7317"/>
    <cellStyle name="Normal 20 2 5 3 2 2" xfId="15376"/>
    <cellStyle name="Normal 20 2 5 3 2 2 2" xfId="32223"/>
    <cellStyle name="Normal 20 2 5 3 2 3" xfId="24656"/>
    <cellStyle name="Normal 20 2 5 3 3" xfId="11593"/>
    <cellStyle name="Normal 20 2 5 3 3 2" xfId="28442"/>
    <cellStyle name="Normal 20 2 5 3 4" xfId="20875"/>
    <cellStyle name="Normal 20 2 5 4" xfId="5433"/>
    <cellStyle name="Normal 20 2 5 4 2" xfId="13492"/>
    <cellStyle name="Normal 20 2 5 4 2 2" xfId="30339"/>
    <cellStyle name="Normal 20 2 5 4 3" xfId="22772"/>
    <cellStyle name="Normal 20 2 5 5" xfId="9618"/>
    <cellStyle name="Normal 20 2 5 5 2" xfId="26558"/>
    <cellStyle name="Normal 20 2 5 6" xfId="17262"/>
    <cellStyle name="Normal 20 2 5 7" xfId="18990"/>
    <cellStyle name="Normal 20 2 6" xfId="2010"/>
    <cellStyle name="Normal 20 2 6 2" xfId="3995"/>
    <cellStyle name="Normal 20 2 6 2 2" xfId="7778"/>
    <cellStyle name="Normal 20 2 6 2 2 2" xfId="15837"/>
    <cellStyle name="Normal 20 2 6 2 2 2 2" xfId="32684"/>
    <cellStyle name="Normal 20 2 6 2 2 3" xfId="25117"/>
    <cellStyle name="Normal 20 2 6 2 3" xfId="12054"/>
    <cellStyle name="Normal 20 2 6 2 3 2" xfId="28903"/>
    <cellStyle name="Normal 20 2 6 2 4" xfId="21336"/>
    <cellStyle name="Normal 20 2 6 3" xfId="5894"/>
    <cellStyle name="Normal 20 2 6 3 2" xfId="13953"/>
    <cellStyle name="Normal 20 2 6 3 2 2" xfId="30800"/>
    <cellStyle name="Normal 20 2 6 3 3" xfId="23233"/>
    <cellStyle name="Normal 20 2 6 4" xfId="10109"/>
    <cellStyle name="Normal 20 2 6 4 2" xfId="27019"/>
    <cellStyle name="Normal 20 2 6 5" xfId="17264"/>
    <cellStyle name="Normal 20 2 6 6" xfId="19451"/>
    <cellStyle name="Normal 20 2 7" xfId="3053"/>
    <cellStyle name="Normal 20 2 7 2" xfId="6866"/>
    <cellStyle name="Normal 20 2 7 2 2" xfId="14925"/>
    <cellStyle name="Normal 20 2 7 2 2 2" xfId="31772"/>
    <cellStyle name="Normal 20 2 7 2 3" xfId="24205"/>
    <cellStyle name="Normal 20 2 7 3" xfId="11116"/>
    <cellStyle name="Normal 20 2 7 3 2" xfId="27991"/>
    <cellStyle name="Normal 20 2 7 4" xfId="20424"/>
    <cellStyle name="Normal 20 2 8" xfId="4982"/>
    <cellStyle name="Normal 20 2 8 2" xfId="13041"/>
    <cellStyle name="Normal 20 2 8 2 2" xfId="29888"/>
    <cellStyle name="Normal 20 2 8 3" xfId="22321"/>
    <cellStyle name="Normal 20 2 9" xfId="8965"/>
    <cellStyle name="Normal 20 2 9 2" xfId="26107"/>
    <cellStyle name="Normal 20 3" xfId="722"/>
    <cellStyle name="Normal 20 3 10" xfId="18561"/>
    <cellStyle name="Normal 20 3 11" xfId="34072"/>
    <cellStyle name="Normal 20 3 2" xfId="1061"/>
    <cellStyle name="Normal 20 3 2 2" xfId="1322"/>
    <cellStyle name="Normal 20 3 2 2 2" xfId="1818"/>
    <cellStyle name="Normal 20 3 2 2 2 2" xfId="2817"/>
    <cellStyle name="Normal 20 3 2 2 2 2 2" xfId="4779"/>
    <cellStyle name="Normal 20 3 2 2 2 2 2 2" xfId="8562"/>
    <cellStyle name="Normal 20 3 2 2 2 2 2 2 2" xfId="16621"/>
    <cellStyle name="Normal 20 3 2 2 2 2 2 2 2 2" xfId="33468"/>
    <cellStyle name="Normal 20 3 2 2 2 2 2 2 3" xfId="25901"/>
    <cellStyle name="Normal 20 3 2 2 2 2 2 3" xfId="12838"/>
    <cellStyle name="Normal 20 3 2 2 2 2 2 3 2" xfId="29687"/>
    <cellStyle name="Normal 20 3 2 2 2 2 2 4" xfId="22120"/>
    <cellStyle name="Normal 20 3 2 2 2 2 3" xfId="6678"/>
    <cellStyle name="Normal 20 3 2 2 2 2 3 2" xfId="14737"/>
    <cellStyle name="Normal 20 3 2 2 2 2 3 2 2" xfId="31584"/>
    <cellStyle name="Normal 20 3 2 2 2 2 3 3" xfId="24017"/>
    <cellStyle name="Normal 20 3 2 2 2 2 4" xfId="10904"/>
    <cellStyle name="Normal 20 3 2 2 2 2 4 2" xfId="27803"/>
    <cellStyle name="Normal 20 3 2 2 2 2 5" xfId="17269"/>
    <cellStyle name="Normal 20 3 2 2 2 2 6" xfId="20235"/>
    <cellStyle name="Normal 20 3 2 2 2 3" xfId="3867"/>
    <cellStyle name="Normal 20 3 2 2 2 3 2" xfId="7650"/>
    <cellStyle name="Normal 20 3 2 2 2 3 2 2" xfId="15709"/>
    <cellStyle name="Normal 20 3 2 2 2 3 2 2 2" xfId="32556"/>
    <cellStyle name="Normal 20 3 2 2 2 3 2 3" xfId="24989"/>
    <cellStyle name="Normal 20 3 2 2 2 3 3" xfId="11926"/>
    <cellStyle name="Normal 20 3 2 2 2 3 3 2" xfId="28775"/>
    <cellStyle name="Normal 20 3 2 2 2 3 4" xfId="21208"/>
    <cellStyle name="Normal 20 3 2 2 2 4" xfId="5766"/>
    <cellStyle name="Normal 20 3 2 2 2 4 2" xfId="13825"/>
    <cellStyle name="Normal 20 3 2 2 2 4 2 2" xfId="30672"/>
    <cellStyle name="Normal 20 3 2 2 2 4 3" xfId="23105"/>
    <cellStyle name="Normal 20 3 2 2 2 5" xfId="9951"/>
    <cellStyle name="Normal 20 3 2 2 2 5 2" xfId="26891"/>
    <cellStyle name="Normal 20 3 2 2 2 6" xfId="17268"/>
    <cellStyle name="Normal 20 3 2 2 2 7" xfId="19323"/>
    <cellStyle name="Normal 20 3 2 2 3" xfId="2364"/>
    <cellStyle name="Normal 20 3 2 2 3 2" xfId="4328"/>
    <cellStyle name="Normal 20 3 2 2 3 2 2" xfId="8111"/>
    <cellStyle name="Normal 20 3 2 2 3 2 2 2" xfId="16170"/>
    <cellStyle name="Normal 20 3 2 2 3 2 2 2 2" xfId="33017"/>
    <cellStyle name="Normal 20 3 2 2 3 2 2 3" xfId="25450"/>
    <cellStyle name="Normal 20 3 2 2 3 2 3" xfId="12387"/>
    <cellStyle name="Normal 20 3 2 2 3 2 3 2" xfId="29236"/>
    <cellStyle name="Normal 20 3 2 2 3 2 4" xfId="21669"/>
    <cellStyle name="Normal 20 3 2 2 3 3" xfId="6227"/>
    <cellStyle name="Normal 20 3 2 2 3 3 2" xfId="14286"/>
    <cellStyle name="Normal 20 3 2 2 3 3 2 2" xfId="31133"/>
    <cellStyle name="Normal 20 3 2 2 3 3 3" xfId="23566"/>
    <cellStyle name="Normal 20 3 2 2 3 4" xfId="10452"/>
    <cellStyle name="Normal 20 3 2 2 3 4 2" xfId="27352"/>
    <cellStyle name="Normal 20 3 2 2 3 5" xfId="17270"/>
    <cellStyle name="Normal 20 3 2 2 3 6" xfId="19784"/>
    <cellStyle name="Normal 20 3 2 2 4" xfId="3416"/>
    <cellStyle name="Normal 20 3 2 2 4 2" xfId="7199"/>
    <cellStyle name="Normal 20 3 2 2 4 2 2" xfId="15258"/>
    <cellStyle name="Normal 20 3 2 2 4 2 2 2" xfId="32105"/>
    <cellStyle name="Normal 20 3 2 2 4 2 3" xfId="24538"/>
    <cellStyle name="Normal 20 3 2 2 4 3" xfId="11475"/>
    <cellStyle name="Normal 20 3 2 2 4 3 2" xfId="28324"/>
    <cellStyle name="Normal 20 3 2 2 4 4" xfId="20757"/>
    <cellStyle name="Normal 20 3 2 2 5" xfId="5315"/>
    <cellStyle name="Normal 20 3 2 2 5 2" xfId="13374"/>
    <cellStyle name="Normal 20 3 2 2 5 2 2" xfId="30221"/>
    <cellStyle name="Normal 20 3 2 2 5 3" xfId="22654"/>
    <cellStyle name="Normal 20 3 2 2 6" xfId="9476"/>
    <cellStyle name="Normal 20 3 2 2 6 2" xfId="26440"/>
    <cellStyle name="Normal 20 3 2 2 7" xfId="17267"/>
    <cellStyle name="Normal 20 3 2 2 8" xfId="18872"/>
    <cellStyle name="Normal 20 3 2 3" xfId="1600"/>
    <cellStyle name="Normal 20 3 2 3 2" xfId="2599"/>
    <cellStyle name="Normal 20 3 2 3 2 2" xfId="4561"/>
    <cellStyle name="Normal 20 3 2 3 2 2 2" xfId="8344"/>
    <cellStyle name="Normal 20 3 2 3 2 2 2 2" xfId="16403"/>
    <cellStyle name="Normal 20 3 2 3 2 2 2 2 2" xfId="33250"/>
    <cellStyle name="Normal 20 3 2 3 2 2 2 3" xfId="25683"/>
    <cellStyle name="Normal 20 3 2 3 2 2 3" xfId="12620"/>
    <cellStyle name="Normal 20 3 2 3 2 2 3 2" xfId="29469"/>
    <cellStyle name="Normal 20 3 2 3 2 2 4" xfId="21902"/>
    <cellStyle name="Normal 20 3 2 3 2 3" xfId="6460"/>
    <cellStyle name="Normal 20 3 2 3 2 3 2" xfId="14519"/>
    <cellStyle name="Normal 20 3 2 3 2 3 2 2" xfId="31366"/>
    <cellStyle name="Normal 20 3 2 3 2 3 3" xfId="23799"/>
    <cellStyle name="Normal 20 3 2 3 2 4" xfId="10686"/>
    <cellStyle name="Normal 20 3 2 3 2 4 2" xfId="27585"/>
    <cellStyle name="Normal 20 3 2 3 2 5" xfId="17272"/>
    <cellStyle name="Normal 20 3 2 3 2 6" xfId="20017"/>
    <cellStyle name="Normal 20 3 2 3 3" xfId="3649"/>
    <cellStyle name="Normal 20 3 2 3 3 2" xfId="7432"/>
    <cellStyle name="Normal 20 3 2 3 3 2 2" xfId="15491"/>
    <cellStyle name="Normal 20 3 2 3 3 2 2 2" xfId="32338"/>
    <cellStyle name="Normal 20 3 2 3 3 2 3" xfId="24771"/>
    <cellStyle name="Normal 20 3 2 3 3 3" xfId="11708"/>
    <cellStyle name="Normal 20 3 2 3 3 3 2" xfId="28557"/>
    <cellStyle name="Normal 20 3 2 3 3 4" xfId="20990"/>
    <cellStyle name="Normal 20 3 2 3 4" xfId="5548"/>
    <cellStyle name="Normal 20 3 2 3 4 2" xfId="13607"/>
    <cellStyle name="Normal 20 3 2 3 4 2 2" xfId="30454"/>
    <cellStyle name="Normal 20 3 2 3 4 3" xfId="22887"/>
    <cellStyle name="Normal 20 3 2 3 5" xfId="9733"/>
    <cellStyle name="Normal 20 3 2 3 5 2" xfId="26673"/>
    <cellStyle name="Normal 20 3 2 3 6" xfId="17271"/>
    <cellStyle name="Normal 20 3 2 3 7" xfId="19105"/>
    <cellStyle name="Normal 20 3 2 4" xfId="2146"/>
    <cellStyle name="Normal 20 3 2 4 2" xfId="4110"/>
    <cellStyle name="Normal 20 3 2 4 2 2" xfId="7893"/>
    <cellStyle name="Normal 20 3 2 4 2 2 2" xfId="15952"/>
    <cellStyle name="Normal 20 3 2 4 2 2 2 2" xfId="32799"/>
    <cellStyle name="Normal 20 3 2 4 2 2 3" xfId="25232"/>
    <cellStyle name="Normal 20 3 2 4 2 3" xfId="12169"/>
    <cellStyle name="Normal 20 3 2 4 2 3 2" xfId="29018"/>
    <cellStyle name="Normal 20 3 2 4 2 4" xfId="21451"/>
    <cellStyle name="Normal 20 3 2 4 3" xfId="6009"/>
    <cellStyle name="Normal 20 3 2 4 3 2" xfId="14068"/>
    <cellStyle name="Normal 20 3 2 4 3 2 2" xfId="30915"/>
    <cellStyle name="Normal 20 3 2 4 3 3" xfId="23348"/>
    <cellStyle name="Normal 20 3 2 4 4" xfId="10234"/>
    <cellStyle name="Normal 20 3 2 4 4 2" xfId="27134"/>
    <cellStyle name="Normal 20 3 2 4 5" xfId="17273"/>
    <cellStyle name="Normal 20 3 2 4 6" xfId="19566"/>
    <cellStyle name="Normal 20 3 2 5" xfId="3198"/>
    <cellStyle name="Normal 20 3 2 5 2" xfId="6981"/>
    <cellStyle name="Normal 20 3 2 5 2 2" xfId="15040"/>
    <cellStyle name="Normal 20 3 2 5 2 2 2" xfId="31887"/>
    <cellStyle name="Normal 20 3 2 5 2 3" xfId="24320"/>
    <cellStyle name="Normal 20 3 2 5 3" xfId="11257"/>
    <cellStyle name="Normal 20 3 2 5 3 2" xfId="28106"/>
    <cellStyle name="Normal 20 3 2 5 4" xfId="20539"/>
    <cellStyle name="Normal 20 3 2 6" xfId="5097"/>
    <cellStyle name="Normal 20 3 2 6 2" xfId="13156"/>
    <cellStyle name="Normal 20 3 2 6 2 2" xfId="30003"/>
    <cellStyle name="Normal 20 3 2 6 3" xfId="22436"/>
    <cellStyle name="Normal 20 3 2 7" xfId="9241"/>
    <cellStyle name="Normal 20 3 2 7 2" xfId="26222"/>
    <cellStyle name="Normal 20 3 2 8" xfId="17266"/>
    <cellStyle name="Normal 20 3 2 9" xfId="18654"/>
    <cellStyle name="Normal 20 3 3" xfId="1230"/>
    <cellStyle name="Normal 20 3 3 2" xfId="1726"/>
    <cellStyle name="Normal 20 3 3 2 2" xfId="2725"/>
    <cellStyle name="Normal 20 3 3 2 2 2" xfId="4687"/>
    <cellStyle name="Normal 20 3 3 2 2 2 2" xfId="8470"/>
    <cellStyle name="Normal 20 3 3 2 2 2 2 2" xfId="16529"/>
    <cellStyle name="Normal 20 3 3 2 2 2 2 2 2" xfId="33376"/>
    <cellStyle name="Normal 20 3 3 2 2 2 2 3" xfId="25809"/>
    <cellStyle name="Normal 20 3 3 2 2 2 3" xfId="12746"/>
    <cellStyle name="Normal 20 3 3 2 2 2 3 2" xfId="29595"/>
    <cellStyle name="Normal 20 3 3 2 2 2 4" xfId="22028"/>
    <cellStyle name="Normal 20 3 3 2 2 3" xfId="6586"/>
    <cellStyle name="Normal 20 3 3 2 2 3 2" xfId="14645"/>
    <cellStyle name="Normal 20 3 3 2 2 3 2 2" xfId="31492"/>
    <cellStyle name="Normal 20 3 3 2 2 3 3" xfId="23925"/>
    <cellStyle name="Normal 20 3 3 2 2 4" xfId="10812"/>
    <cellStyle name="Normal 20 3 3 2 2 4 2" xfId="27711"/>
    <cellStyle name="Normal 20 3 3 2 2 5" xfId="17276"/>
    <cellStyle name="Normal 20 3 3 2 2 6" xfId="20143"/>
    <cellStyle name="Normal 20 3 3 2 3" xfId="3775"/>
    <cellStyle name="Normal 20 3 3 2 3 2" xfId="7558"/>
    <cellStyle name="Normal 20 3 3 2 3 2 2" xfId="15617"/>
    <cellStyle name="Normal 20 3 3 2 3 2 2 2" xfId="32464"/>
    <cellStyle name="Normal 20 3 3 2 3 2 3" xfId="24897"/>
    <cellStyle name="Normal 20 3 3 2 3 3" xfId="11834"/>
    <cellStyle name="Normal 20 3 3 2 3 3 2" xfId="28683"/>
    <cellStyle name="Normal 20 3 3 2 3 4" xfId="21116"/>
    <cellStyle name="Normal 20 3 3 2 4" xfId="5674"/>
    <cellStyle name="Normal 20 3 3 2 4 2" xfId="13733"/>
    <cellStyle name="Normal 20 3 3 2 4 2 2" xfId="30580"/>
    <cellStyle name="Normal 20 3 3 2 4 3" xfId="23013"/>
    <cellStyle name="Normal 20 3 3 2 5" xfId="9859"/>
    <cellStyle name="Normal 20 3 3 2 5 2" xfId="26799"/>
    <cellStyle name="Normal 20 3 3 2 6" xfId="17275"/>
    <cellStyle name="Normal 20 3 3 2 7" xfId="19231"/>
    <cellStyle name="Normal 20 3 3 3" xfId="2272"/>
    <cellStyle name="Normal 20 3 3 3 2" xfId="4236"/>
    <cellStyle name="Normal 20 3 3 3 2 2" xfId="8019"/>
    <cellStyle name="Normal 20 3 3 3 2 2 2" xfId="16078"/>
    <cellStyle name="Normal 20 3 3 3 2 2 2 2" xfId="32925"/>
    <cellStyle name="Normal 20 3 3 3 2 2 3" xfId="25358"/>
    <cellStyle name="Normal 20 3 3 3 2 3" xfId="12295"/>
    <cellStyle name="Normal 20 3 3 3 2 3 2" xfId="29144"/>
    <cellStyle name="Normal 20 3 3 3 2 4" xfId="21577"/>
    <cellStyle name="Normal 20 3 3 3 3" xfId="6135"/>
    <cellStyle name="Normal 20 3 3 3 3 2" xfId="14194"/>
    <cellStyle name="Normal 20 3 3 3 3 2 2" xfId="31041"/>
    <cellStyle name="Normal 20 3 3 3 3 3" xfId="23474"/>
    <cellStyle name="Normal 20 3 3 3 4" xfId="10360"/>
    <cellStyle name="Normal 20 3 3 3 4 2" xfId="27260"/>
    <cellStyle name="Normal 20 3 3 3 5" xfId="17277"/>
    <cellStyle name="Normal 20 3 3 3 6" xfId="19692"/>
    <cellStyle name="Normal 20 3 3 4" xfId="3324"/>
    <cellStyle name="Normal 20 3 3 4 2" xfId="7107"/>
    <cellStyle name="Normal 20 3 3 4 2 2" xfId="15166"/>
    <cellStyle name="Normal 20 3 3 4 2 2 2" xfId="32013"/>
    <cellStyle name="Normal 20 3 3 4 2 3" xfId="24446"/>
    <cellStyle name="Normal 20 3 3 4 3" xfId="11383"/>
    <cellStyle name="Normal 20 3 3 4 3 2" xfId="28232"/>
    <cellStyle name="Normal 20 3 3 4 4" xfId="20665"/>
    <cellStyle name="Normal 20 3 3 5" xfId="5223"/>
    <cellStyle name="Normal 20 3 3 5 2" xfId="13282"/>
    <cellStyle name="Normal 20 3 3 5 2 2" xfId="30129"/>
    <cellStyle name="Normal 20 3 3 5 3" xfId="22562"/>
    <cellStyle name="Normal 20 3 3 6" xfId="9384"/>
    <cellStyle name="Normal 20 3 3 6 2" xfId="26348"/>
    <cellStyle name="Normal 20 3 3 7" xfId="17274"/>
    <cellStyle name="Normal 20 3 3 8" xfId="18780"/>
    <cellStyle name="Normal 20 3 4" xfId="1508"/>
    <cellStyle name="Normal 20 3 4 2" xfId="2507"/>
    <cellStyle name="Normal 20 3 4 2 2" xfId="4469"/>
    <cellStyle name="Normal 20 3 4 2 2 2" xfId="8252"/>
    <cellStyle name="Normal 20 3 4 2 2 2 2" xfId="16311"/>
    <cellStyle name="Normal 20 3 4 2 2 2 2 2" xfId="33158"/>
    <cellStyle name="Normal 20 3 4 2 2 2 3" xfId="25591"/>
    <cellStyle name="Normal 20 3 4 2 2 3" xfId="12528"/>
    <cellStyle name="Normal 20 3 4 2 2 3 2" xfId="29377"/>
    <cellStyle name="Normal 20 3 4 2 2 4" xfId="21810"/>
    <cellStyle name="Normal 20 3 4 2 3" xfId="6368"/>
    <cellStyle name="Normal 20 3 4 2 3 2" xfId="14427"/>
    <cellStyle name="Normal 20 3 4 2 3 2 2" xfId="31274"/>
    <cellStyle name="Normal 20 3 4 2 3 3" xfId="23707"/>
    <cellStyle name="Normal 20 3 4 2 4" xfId="10594"/>
    <cellStyle name="Normal 20 3 4 2 4 2" xfId="27493"/>
    <cellStyle name="Normal 20 3 4 2 5" xfId="17279"/>
    <cellStyle name="Normal 20 3 4 2 6" xfId="19925"/>
    <cellStyle name="Normal 20 3 4 3" xfId="3557"/>
    <cellStyle name="Normal 20 3 4 3 2" xfId="7340"/>
    <cellStyle name="Normal 20 3 4 3 2 2" xfId="15399"/>
    <cellStyle name="Normal 20 3 4 3 2 2 2" xfId="32246"/>
    <cellStyle name="Normal 20 3 4 3 2 3" xfId="24679"/>
    <cellStyle name="Normal 20 3 4 3 3" xfId="11616"/>
    <cellStyle name="Normal 20 3 4 3 3 2" xfId="28465"/>
    <cellStyle name="Normal 20 3 4 3 4" xfId="20898"/>
    <cellStyle name="Normal 20 3 4 4" xfId="5456"/>
    <cellStyle name="Normal 20 3 4 4 2" xfId="13515"/>
    <cellStyle name="Normal 20 3 4 4 2 2" xfId="30362"/>
    <cellStyle name="Normal 20 3 4 4 3" xfId="22795"/>
    <cellStyle name="Normal 20 3 4 5" xfId="9641"/>
    <cellStyle name="Normal 20 3 4 5 2" xfId="26581"/>
    <cellStyle name="Normal 20 3 4 6" xfId="17278"/>
    <cellStyle name="Normal 20 3 4 7" xfId="19013"/>
    <cellStyle name="Normal 20 3 5" xfId="2037"/>
    <cellStyle name="Normal 20 3 5 2" xfId="4018"/>
    <cellStyle name="Normal 20 3 5 2 2" xfId="7801"/>
    <cellStyle name="Normal 20 3 5 2 2 2" xfId="15860"/>
    <cellStyle name="Normal 20 3 5 2 2 2 2" xfId="32707"/>
    <cellStyle name="Normal 20 3 5 2 2 3" xfId="25140"/>
    <cellStyle name="Normal 20 3 5 2 3" xfId="12077"/>
    <cellStyle name="Normal 20 3 5 2 3 2" xfId="28926"/>
    <cellStyle name="Normal 20 3 5 2 4" xfId="21359"/>
    <cellStyle name="Normal 20 3 5 3" xfId="5917"/>
    <cellStyle name="Normal 20 3 5 3 2" xfId="13976"/>
    <cellStyle name="Normal 20 3 5 3 2 2" xfId="30823"/>
    <cellStyle name="Normal 20 3 5 3 3" xfId="23256"/>
    <cellStyle name="Normal 20 3 5 4" xfId="10135"/>
    <cellStyle name="Normal 20 3 5 4 2" xfId="27042"/>
    <cellStyle name="Normal 20 3 5 5" xfId="17280"/>
    <cellStyle name="Normal 20 3 5 6" xfId="19474"/>
    <cellStyle name="Normal 20 3 6" xfId="3076"/>
    <cellStyle name="Normal 20 3 6 2" xfId="6889"/>
    <cellStyle name="Normal 20 3 6 2 2" xfId="14948"/>
    <cellStyle name="Normal 20 3 6 2 2 2" xfId="31795"/>
    <cellStyle name="Normal 20 3 6 2 3" xfId="24228"/>
    <cellStyle name="Normal 20 3 6 3" xfId="11139"/>
    <cellStyle name="Normal 20 3 6 3 2" xfId="28014"/>
    <cellStyle name="Normal 20 3 6 4" xfId="20447"/>
    <cellStyle name="Normal 20 3 7" xfId="5005"/>
    <cellStyle name="Normal 20 3 7 2" xfId="13064"/>
    <cellStyle name="Normal 20 3 7 2 2" xfId="29911"/>
    <cellStyle name="Normal 20 3 7 3" xfId="22344"/>
    <cellStyle name="Normal 20 3 8" xfId="9022"/>
    <cellStyle name="Normal 20 3 8 2" xfId="26130"/>
    <cellStyle name="Normal 20 3 9" xfId="17265"/>
    <cellStyle name="Normal 20 4" xfId="941"/>
    <cellStyle name="Normal 20 4 2" xfId="3121"/>
    <cellStyle name="Normal 20 4 3" xfId="17281"/>
    <cellStyle name="Normal 20 4 4" xfId="34073"/>
    <cellStyle name="Normal 20 5" xfId="1025"/>
    <cellStyle name="Normal 20 5 2" xfId="1286"/>
    <cellStyle name="Normal 20 5 2 2" xfId="1782"/>
    <cellStyle name="Normal 20 5 2 2 2" xfId="2781"/>
    <cellStyle name="Normal 20 5 2 2 2 2" xfId="4743"/>
    <cellStyle name="Normal 20 5 2 2 2 2 2" xfId="8526"/>
    <cellStyle name="Normal 20 5 2 2 2 2 2 2" xfId="16585"/>
    <cellStyle name="Normal 20 5 2 2 2 2 2 2 2" xfId="33432"/>
    <cellStyle name="Normal 20 5 2 2 2 2 2 3" xfId="25865"/>
    <cellStyle name="Normal 20 5 2 2 2 2 3" xfId="12802"/>
    <cellStyle name="Normal 20 5 2 2 2 2 3 2" xfId="29651"/>
    <cellStyle name="Normal 20 5 2 2 2 2 4" xfId="22084"/>
    <cellStyle name="Normal 20 5 2 2 2 3" xfId="6642"/>
    <cellStyle name="Normal 20 5 2 2 2 3 2" xfId="14701"/>
    <cellStyle name="Normal 20 5 2 2 2 3 2 2" xfId="31548"/>
    <cellStyle name="Normal 20 5 2 2 2 3 3" xfId="23981"/>
    <cellStyle name="Normal 20 5 2 2 2 4" xfId="10868"/>
    <cellStyle name="Normal 20 5 2 2 2 4 2" xfId="27767"/>
    <cellStyle name="Normal 20 5 2 2 2 5" xfId="17285"/>
    <cellStyle name="Normal 20 5 2 2 2 6" xfId="20199"/>
    <cellStyle name="Normal 20 5 2 2 3" xfId="3831"/>
    <cellStyle name="Normal 20 5 2 2 3 2" xfId="7614"/>
    <cellStyle name="Normal 20 5 2 2 3 2 2" xfId="15673"/>
    <cellStyle name="Normal 20 5 2 2 3 2 2 2" xfId="32520"/>
    <cellStyle name="Normal 20 5 2 2 3 2 3" xfId="24953"/>
    <cellStyle name="Normal 20 5 2 2 3 3" xfId="11890"/>
    <cellStyle name="Normal 20 5 2 2 3 3 2" xfId="28739"/>
    <cellStyle name="Normal 20 5 2 2 3 4" xfId="21172"/>
    <cellStyle name="Normal 20 5 2 2 4" xfId="5730"/>
    <cellStyle name="Normal 20 5 2 2 4 2" xfId="13789"/>
    <cellStyle name="Normal 20 5 2 2 4 2 2" xfId="30636"/>
    <cellStyle name="Normal 20 5 2 2 4 3" xfId="23069"/>
    <cellStyle name="Normal 20 5 2 2 5" xfId="9915"/>
    <cellStyle name="Normal 20 5 2 2 5 2" xfId="26855"/>
    <cellStyle name="Normal 20 5 2 2 6" xfId="17284"/>
    <cellStyle name="Normal 20 5 2 2 7" xfId="19287"/>
    <cellStyle name="Normal 20 5 2 3" xfId="2328"/>
    <cellStyle name="Normal 20 5 2 3 2" xfId="4292"/>
    <cellStyle name="Normal 20 5 2 3 2 2" xfId="8075"/>
    <cellStyle name="Normal 20 5 2 3 2 2 2" xfId="16134"/>
    <cellStyle name="Normal 20 5 2 3 2 2 2 2" xfId="32981"/>
    <cellStyle name="Normal 20 5 2 3 2 2 3" xfId="25414"/>
    <cellStyle name="Normal 20 5 2 3 2 3" xfId="12351"/>
    <cellStyle name="Normal 20 5 2 3 2 3 2" xfId="29200"/>
    <cellStyle name="Normal 20 5 2 3 2 4" xfId="21633"/>
    <cellStyle name="Normal 20 5 2 3 3" xfId="6191"/>
    <cellStyle name="Normal 20 5 2 3 3 2" xfId="14250"/>
    <cellStyle name="Normal 20 5 2 3 3 2 2" xfId="31097"/>
    <cellStyle name="Normal 20 5 2 3 3 3" xfId="23530"/>
    <cellStyle name="Normal 20 5 2 3 4" xfId="10416"/>
    <cellStyle name="Normal 20 5 2 3 4 2" xfId="27316"/>
    <cellStyle name="Normal 20 5 2 3 5" xfId="17286"/>
    <cellStyle name="Normal 20 5 2 3 6" xfId="19748"/>
    <cellStyle name="Normal 20 5 2 4" xfId="3380"/>
    <cellStyle name="Normal 20 5 2 4 2" xfId="7163"/>
    <cellStyle name="Normal 20 5 2 4 2 2" xfId="15222"/>
    <cellStyle name="Normal 20 5 2 4 2 2 2" xfId="32069"/>
    <cellStyle name="Normal 20 5 2 4 2 3" xfId="24502"/>
    <cellStyle name="Normal 20 5 2 4 3" xfId="11439"/>
    <cellStyle name="Normal 20 5 2 4 3 2" xfId="28288"/>
    <cellStyle name="Normal 20 5 2 4 4" xfId="20721"/>
    <cellStyle name="Normal 20 5 2 5" xfId="5279"/>
    <cellStyle name="Normal 20 5 2 5 2" xfId="13338"/>
    <cellStyle name="Normal 20 5 2 5 2 2" xfId="30185"/>
    <cellStyle name="Normal 20 5 2 5 3" xfId="22618"/>
    <cellStyle name="Normal 20 5 2 6" xfId="9440"/>
    <cellStyle name="Normal 20 5 2 6 2" xfId="26404"/>
    <cellStyle name="Normal 20 5 2 7" xfId="17283"/>
    <cellStyle name="Normal 20 5 2 8" xfId="18836"/>
    <cellStyle name="Normal 20 5 3" xfId="1564"/>
    <cellStyle name="Normal 20 5 3 2" xfId="2563"/>
    <cellStyle name="Normal 20 5 3 2 2" xfId="4525"/>
    <cellStyle name="Normal 20 5 3 2 2 2" xfId="8308"/>
    <cellStyle name="Normal 20 5 3 2 2 2 2" xfId="16367"/>
    <cellStyle name="Normal 20 5 3 2 2 2 2 2" xfId="33214"/>
    <cellStyle name="Normal 20 5 3 2 2 2 3" xfId="25647"/>
    <cellStyle name="Normal 20 5 3 2 2 3" xfId="12584"/>
    <cellStyle name="Normal 20 5 3 2 2 3 2" xfId="29433"/>
    <cellStyle name="Normal 20 5 3 2 2 4" xfId="21866"/>
    <cellStyle name="Normal 20 5 3 2 3" xfId="6424"/>
    <cellStyle name="Normal 20 5 3 2 3 2" xfId="14483"/>
    <cellStyle name="Normal 20 5 3 2 3 2 2" xfId="31330"/>
    <cellStyle name="Normal 20 5 3 2 3 3" xfId="23763"/>
    <cellStyle name="Normal 20 5 3 2 4" xfId="10650"/>
    <cellStyle name="Normal 20 5 3 2 4 2" xfId="27549"/>
    <cellStyle name="Normal 20 5 3 2 5" xfId="17288"/>
    <cellStyle name="Normal 20 5 3 2 6" xfId="19981"/>
    <cellStyle name="Normal 20 5 3 3" xfId="3613"/>
    <cellStyle name="Normal 20 5 3 3 2" xfId="7396"/>
    <cellStyle name="Normal 20 5 3 3 2 2" xfId="15455"/>
    <cellStyle name="Normal 20 5 3 3 2 2 2" xfId="32302"/>
    <cellStyle name="Normal 20 5 3 3 2 3" xfId="24735"/>
    <cellStyle name="Normal 20 5 3 3 3" xfId="11672"/>
    <cellStyle name="Normal 20 5 3 3 3 2" xfId="28521"/>
    <cellStyle name="Normal 20 5 3 3 4" xfId="20954"/>
    <cellStyle name="Normal 20 5 3 4" xfId="5512"/>
    <cellStyle name="Normal 20 5 3 4 2" xfId="13571"/>
    <cellStyle name="Normal 20 5 3 4 2 2" xfId="30418"/>
    <cellStyle name="Normal 20 5 3 4 3" xfId="22851"/>
    <cellStyle name="Normal 20 5 3 5" xfId="9697"/>
    <cellStyle name="Normal 20 5 3 5 2" xfId="26637"/>
    <cellStyle name="Normal 20 5 3 6" xfId="17287"/>
    <cellStyle name="Normal 20 5 3 7" xfId="19069"/>
    <cellStyle name="Normal 20 5 4" xfId="2110"/>
    <cellStyle name="Normal 20 5 4 2" xfId="4074"/>
    <cellStyle name="Normal 20 5 4 2 2" xfId="7857"/>
    <cellStyle name="Normal 20 5 4 2 2 2" xfId="15916"/>
    <cellStyle name="Normal 20 5 4 2 2 2 2" xfId="32763"/>
    <cellStyle name="Normal 20 5 4 2 2 3" xfId="25196"/>
    <cellStyle name="Normal 20 5 4 2 3" xfId="12133"/>
    <cellStyle name="Normal 20 5 4 2 3 2" xfId="28982"/>
    <cellStyle name="Normal 20 5 4 2 4" xfId="21415"/>
    <cellStyle name="Normal 20 5 4 3" xfId="5973"/>
    <cellStyle name="Normal 20 5 4 3 2" xfId="14032"/>
    <cellStyle name="Normal 20 5 4 3 2 2" xfId="30879"/>
    <cellStyle name="Normal 20 5 4 3 3" xfId="23312"/>
    <cellStyle name="Normal 20 5 4 4" xfId="10198"/>
    <cellStyle name="Normal 20 5 4 4 2" xfId="27098"/>
    <cellStyle name="Normal 20 5 4 5" xfId="17289"/>
    <cellStyle name="Normal 20 5 4 6" xfId="19530"/>
    <cellStyle name="Normal 20 5 5" xfId="3162"/>
    <cellStyle name="Normal 20 5 5 2" xfId="6945"/>
    <cellStyle name="Normal 20 5 5 2 2" xfId="15004"/>
    <cellStyle name="Normal 20 5 5 2 2 2" xfId="31851"/>
    <cellStyle name="Normal 20 5 5 2 3" xfId="24284"/>
    <cellStyle name="Normal 20 5 5 3" xfId="11221"/>
    <cellStyle name="Normal 20 5 5 3 2" xfId="28070"/>
    <cellStyle name="Normal 20 5 5 4" xfId="20503"/>
    <cellStyle name="Normal 20 5 6" xfId="5061"/>
    <cellStyle name="Normal 20 5 6 2" xfId="13120"/>
    <cellStyle name="Normal 20 5 6 2 2" xfId="29967"/>
    <cellStyle name="Normal 20 5 6 3" xfId="22400"/>
    <cellStyle name="Normal 20 5 7" xfId="9205"/>
    <cellStyle name="Normal 20 5 7 2" xfId="26186"/>
    <cellStyle name="Normal 20 5 8" xfId="17282"/>
    <cellStyle name="Normal 20 5 9" xfId="18618"/>
    <cellStyle name="Normal 20 6" xfId="1194"/>
    <cellStyle name="Normal 20 6 2" xfId="1690"/>
    <cellStyle name="Normal 20 6 2 2" xfId="2689"/>
    <cellStyle name="Normal 20 6 2 2 2" xfId="4651"/>
    <cellStyle name="Normal 20 6 2 2 2 2" xfId="8434"/>
    <cellStyle name="Normal 20 6 2 2 2 2 2" xfId="16493"/>
    <cellStyle name="Normal 20 6 2 2 2 2 2 2" xfId="33340"/>
    <cellStyle name="Normal 20 6 2 2 2 2 3" xfId="25773"/>
    <cellStyle name="Normal 20 6 2 2 2 3" xfId="12710"/>
    <cellStyle name="Normal 20 6 2 2 2 3 2" xfId="29559"/>
    <cellStyle name="Normal 20 6 2 2 2 4" xfId="21992"/>
    <cellStyle name="Normal 20 6 2 2 3" xfId="6550"/>
    <cellStyle name="Normal 20 6 2 2 3 2" xfId="14609"/>
    <cellStyle name="Normal 20 6 2 2 3 2 2" xfId="31456"/>
    <cellStyle name="Normal 20 6 2 2 3 3" xfId="23889"/>
    <cellStyle name="Normal 20 6 2 2 4" xfId="10776"/>
    <cellStyle name="Normal 20 6 2 2 4 2" xfId="27675"/>
    <cellStyle name="Normal 20 6 2 2 5" xfId="17292"/>
    <cellStyle name="Normal 20 6 2 2 6" xfId="20107"/>
    <cellStyle name="Normal 20 6 2 3" xfId="3739"/>
    <cellStyle name="Normal 20 6 2 3 2" xfId="7522"/>
    <cellStyle name="Normal 20 6 2 3 2 2" xfId="15581"/>
    <cellStyle name="Normal 20 6 2 3 2 2 2" xfId="32428"/>
    <cellStyle name="Normal 20 6 2 3 2 3" xfId="24861"/>
    <cellStyle name="Normal 20 6 2 3 3" xfId="11798"/>
    <cellStyle name="Normal 20 6 2 3 3 2" xfId="28647"/>
    <cellStyle name="Normal 20 6 2 3 4" xfId="21080"/>
    <cellStyle name="Normal 20 6 2 4" xfId="5638"/>
    <cellStyle name="Normal 20 6 2 4 2" xfId="13697"/>
    <cellStyle name="Normal 20 6 2 4 2 2" xfId="30544"/>
    <cellStyle name="Normal 20 6 2 4 3" xfId="22977"/>
    <cellStyle name="Normal 20 6 2 5" xfId="9823"/>
    <cellStyle name="Normal 20 6 2 5 2" xfId="26763"/>
    <cellStyle name="Normal 20 6 2 6" xfId="17291"/>
    <cellStyle name="Normal 20 6 2 7" xfId="19195"/>
    <cellStyle name="Normal 20 6 3" xfId="2236"/>
    <cellStyle name="Normal 20 6 3 2" xfId="4200"/>
    <cellStyle name="Normal 20 6 3 2 2" xfId="7983"/>
    <cellStyle name="Normal 20 6 3 2 2 2" xfId="16042"/>
    <cellStyle name="Normal 20 6 3 2 2 2 2" xfId="32889"/>
    <cellStyle name="Normal 20 6 3 2 2 3" xfId="25322"/>
    <cellStyle name="Normal 20 6 3 2 3" xfId="12259"/>
    <cellStyle name="Normal 20 6 3 2 3 2" xfId="29108"/>
    <cellStyle name="Normal 20 6 3 2 4" xfId="21541"/>
    <cellStyle name="Normal 20 6 3 3" xfId="6099"/>
    <cellStyle name="Normal 20 6 3 3 2" xfId="14158"/>
    <cellStyle name="Normal 20 6 3 3 2 2" xfId="31005"/>
    <cellStyle name="Normal 20 6 3 3 3" xfId="23438"/>
    <cellStyle name="Normal 20 6 3 4" xfId="10324"/>
    <cellStyle name="Normal 20 6 3 4 2" xfId="27224"/>
    <cellStyle name="Normal 20 6 3 5" xfId="17293"/>
    <cellStyle name="Normal 20 6 3 6" xfId="19656"/>
    <cellStyle name="Normal 20 6 4" xfId="3288"/>
    <cellStyle name="Normal 20 6 4 2" xfId="7071"/>
    <cellStyle name="Normal 20 6 4 2 2" xfId="15130"/>
    <cellStyle name="Normal 20 6 4 2 2 2" xfId="31977"/>
    <cellStyle name="Normal 20 6 4 2 3" xfId="24410"/>
    <cellStyle name="Normal 20 6 4 3" xfId="11347"/>
    <cellStyle name="Normal 20 6 4 3 2" xfId="28196"/>
    <cellStyle name="Normal 20 6 4 4" xfId="20629"/>
    <cellStyle name="Normal 20 6 5" xfId="5187"/>
    <cellStyle name="Normal 20 6 5 2" xfId="13246"/>
    <cellStyle name="Normal 20 6 5 2 2" xfId="30093"/>
    <cellStyle name="Normal 20 6 5 3" xfId="22526"/>
    <cellStyle name="Normal 20 6 6" xfId="9348"/>
    <cellStyle name="Normal 20 6 6 2" xfId="26312"/>
    <cellStyle name="Normal 20 6 7" xfId="17290"/>
    <cellStyle name="Normal 20 6 8" xfId="18744"/>
    <cellStyle name="Normal 20 7" xfId="1472"/>
    <cellStyle name="Normal 20 7 2" xfId="2471"/>
    <cellStyle name="Normal 20 7 2 2" xfId="4433"/>
    <cellStyle name="Normal 20 7 2 2 2" xfId="8216"/>
    <cellStyle name="Normal 20 7 2 2 2 2" xfId="16275"/>
    <cellStyle name="Normal 20 7 2 2 2 2 2" xfId="33122"/>
    <cellStyle name="Normal 20 7 2 2 2 3" xfId="25555"/>
    <cellStyle name="Normal 20 7 2 2 3" xfId="12492"/>
    <cellStyle name="Normal 20 7 2 2 3 2" xfId="29341"/>
    <cellStyle name="Normal 20 7 2 2 4" xfId="21774"/>
    <cellStyle name="Normal 20 7 2 3" xfId="6332"/>
    <cellStyle name="Normal 20 7 2 3 2" xfId="14391"/>
    <cellStyle name="Normal 20 7 2 3 2 2" xfId="31238"/>
    <cellStyle name="Normal 20 7 2 3 3" xfId="23671"/>
    <cellStyle name="Normal 20 7 2 4" xfId="10558"/>
    <cellStyle name="Normal 20 7 2 4 2" xfId="27457"/>
    <cellStyle name="Normal 20 7 2 5" xfId="17295"/>
    <cellStyle name="Normal 20 7 2 6" xfId="19889"/>
    <cellStyle name="Normal 20 7 3" xfId="3521"/>
    <cellStyle name="Normal 20 7 3 2" xfId="7304"/>
    <cellStyle name="Normal 20 7 3 2 2" xfId="15363"/>
    <cellStyle name="Normal 20 7 3 2 2 2" xfId="32210"/>
    <cellStyle name="Normal 20 7 3 2 3" xfId="24643"/>
    <cellStyle name="Normal 20 7 3 3" xfId="11580"/>
    <cellStyle name="Normal 20 7 3 3 2" xfId="28429"/>
    <cellStyle name="Normal 20 7 3 4" xfId="20862"/>
    <cellStyle name="Normal 20 7 4" xfId="5420"/>
    <cellStyle name="Normal 20 7 4 2" xfId="13479"/>
    <cellStyle name="Normal 20 7 4 2 2" xfId="30326"/>
    <cellStyle name="Normal 20 7 4 3" xfId="22759"/>
    <cellStyle name="Normal 20 7 5" xfId="9605"/>
    <cellStyle name="Normal 20 7 5 2" xfId="26545"/>
    <cellStyle name="Normal 20 7 6" xfId="17294"/>
    <cellStyle name="Normal 20 7 7" xfId="18977"/>
    <cellStyle name="Normal 20 8" xfId="1995"/>
    <cellStyle name="Normal 20 8 2" xfId="3982"/>
    <cellStyle name="Normal 20 8 2 2" xfId="7765"/>
    <cellStyle name="Normal 20 8 2 2 2" xfId="15824"/>
    <cellStyle name="Normal 20 8 2 2 2 2" xfId="32671"/>
    <cellStyle name="Normal 20 8 2 2 3" xfId="25104"/>
    <cellStyle name="Normal 20 8 2 3" xfId="12041"/>
    <cellStyle name="Normal 20 8 2 3 2" xfId="28890"/>
    <cellStyle name="Normal 20 8 2 4" xfId="21323"/>
    <cellStyle name="Normal 20 8 3" xfId="5881"/>
    <cellStyle name="Normal 20 8 3 2" xfId="13940"/>
    <cellStyle name="Normal 20 8 3 2 2" xfId="30787"/>
    <cellStyle name="Normal 20 8 3 3" xfId="23220"/>
    <cellStyle name="Normal 20 8 4" xfId="10094"/>
    <cellStyle name="Normal 20 8 4 2" xfId="27006"/>
    <cellStyle name="Normal 20 8 5" xfId="17296"/>
    <cellStyle name="Normal 20 8 6" xfId="19438"/>
    <cellStyle name="Normal 20 9" xfId="3040"/>
    <cellStyle name="Normal 20 9 2" xfId="6853"/>
    <cellStyle name="Normal 20 9 2 2" xfId="14912"/>
    <cellStyle name="Normal 20 9 2 2 2" xfId="31759"/>
    <cellStyle name="Normal 20 9 2 3" xfId="24192"/>
    <cellStyle name="Normal 20 9 3" xfId="11103"/>
    <cellStyle name="Normal 20 9 3 2" xfId="27978"/>
    <cellStyle name="Normal 20 9 4" xfId="20411"/>
    <cellStyle name="Normal 200" xfId="4930"/>
    <cellStyle name="Normal 200 2" xfId="8713"/>
    <cellStyle name="Normal 200 2 2" xfId="16772"/>
    <cellStyle name="Normal 200 2 2 2" xfId="33619"/>
    <cellStyle name="Normal 200 2 3" xfId="26052"/>
    <cellStyle name="Normal 200 3" xfId="12989"/>
    <cellStyle name="Normal 200 3 2" xfId="29838"/>
    <cellStyle name="Normal 200 4" xfId="22271"/>
    <cellStyle name="Normal 201" xfId="4931"/>
    <cellStyle name="Normal 201 2" xfId="8714"/>
    <cellStyle name="Normal 201 2 2" xfId="16773"/>
    <cellStyle name="Normal 201 2 2 2" xfId="33620"/>
    <cellStyle name="Normal 201 2 3" xfId="26053"/>
    <cellStyle name="Normal 201 3" xfId="12990"/>
    <cellStyle name="Normal 201 3 2" xfId="29839"/>
    <cellStyle name="Normal 201 4" xfId="22272"/>
    <cellStyle name="Normal 202" xfId="4932"/>
    <cellStyle name="Normal 202 2" xfId="8715"/>
    <cellStyle name="Normal 202 2 2" xfId="16774"/>
    <cellStyle name="Normal 202 2 2 2" xfId="33621"/>
    <cellStyle name="Normal 202 2 3" xfId="26054"/>
    <cellStyle name="Normal 202 3" xfId="12991"/>
    <cellStyle name="Normal 202 3 2" xfId="29840"/>
    <cellStyle name="Normal 202 4" xfId="22273"/>
    <cellStyle name="Normal 203" xfId="4933"/>
    <cellStyle name="Normal 203 2" xfId="8716"/>
    <cellStyle name="Normal 203 2 2" xfId="16775"/>
    <cellStyle name="Normal 203 2 2 2" xfId="33622"/>
    <cellStyle name="Normal 203 2 3" xfId="26055"/>
    <cellStyle name="Normal 203 3" xfId="12992"/>
    <cellStyle name="Normal 203 3 2" xfId="29841"/>
    <cellStyle name="Normal 203 4" xfId="22274"/>
    <cellStyle name="Normal 204" xfId="4934"/>
    <cellStyle name="Normal 204 2" xfId="8717"/>
    <cellStyle name="Normal 204 2 2" xfId="16776"/>
    <cellStyle name="Normal 204 2 2 2" xfId="33623"/>
    <cellStyle name="Normal 204 2 3" xfId="26056"/>
    <cellStyle name="Normal 204 3" xfId="12993"/>
    <cellStyle name="Normal 204 3 2" xfId="29842"/>
    <cellStyle name="Normal 204 4" xfId="22275"/>
    <cellStyle name="Normal 205" xfId="4935"/>
    <cellStyle name="Normal 205 2" xfId="8718"/>
    <cellStyle name="Normal 205 2 2" xfId="16777"/>
    <cellStyle name="Normal 205 2 2 2" xfId="33624"/>
    <cellStyle name="Normal 205 2 3" xfId="26057"/>
    <cellStyle name="Normal 205 3" xfId="12994"/>
    <cellStyle name="Normal 205 3 2" xfId="29843"/>
    <cellStyle name="Normal 205 4" xfId="22276"/>
    <cellStyle name="Normal 206" xfId="4936"/>
    <cellStyle name="Normal 206 2" xfId="8719"/>
    <cellStyle name="Normal 206 2 2" xfId="16778"/>
    <cellStyle name="Normal 206 2 2 2" xfId="33625"/>
    <cellStyle name="Normal 206 2 3" xfId="26058"/>
    <cellStyle name="Normal 206 3" xfId="12995"/>
    <cellStyle name="Normal 206 3 2" xfId="29844"/>
    <cellStyle name="Normal 206 4" xfId="22277"/>
    <cellStyle name="Normal 207" xfId="4937"/>
    <cellStyle name="Normal 207 2" xfId="8720"/>
    <cellStyle name="Normal 207 2 2" xfId="16779"/>
    <cellStyle name="Normal 207 2 2 2" xfId="33626"/>
    <cellStyle name="Normal 207 2 3" xfId="26059"/>
    <cellStyle name="Normal 207 3" xfId="12996"/>
    <cellStyle name="Normal 207 3 2" xfId="29845"/>
    <cellStyle name="Normal 207 4" xfId="22278"/>
    <cellStyle name="Normal 208" xfId="4938"/>
    <cellStyle name="Normal 208 2" xfId="8721"/>
    <cellStyle name="Normal 208 2 2" xfId="16780"/>
    <cellStyle name="Normal 208 2 2 2" xfId="33627"/>
    <cellStyle name="Normal 208 2 3" xfId="26060"/>
    <cellStyle name="Normal 208 3" xfId="12997"/>
    <cellStyle name="Normal 208 3 2" xfId="29846"/>
    <cellStyle name="Normal 208 4" xfId="22279"/>
    <cellStyle name="Normal 209" xfId="4939"/>
    <cellStyle name="Normal 209 2" xfId="8722"/>
    <cellStyle name="Normal 209 2 2" xfId="16781"/>
    <cellStyle name="Normal 209 2 2 2" xfId="33628"/>
    <cellStyle name="Normal 209 2 3" xfId="26061"/>
    <cellStyle name="Normal 209 3" xfId="12998"/>
    <cellStyle name="Normal 209 3 2" xfId="29847"/>
    <cellStyle name="Normal 209 4" xfId="22280"/>
    <cellStyle name="Normal 21" xfId="567"/>
    <cellStyle name="Normal 21 10" xfId="4970"/>
    <cellStyle name="Normal 21 10 2" xfId="13029"/>
    <cellStyle name="Normal 21 10 2 2" xfId="29876"/>
    <cellStyle name="Normal 21 10 3" xfId="22309"/>
    <cellStyle name="Normal 21 11" xfId="8932"/>
    <cellStyle name="Normal 21 11 2" xfId="26095"/>
    <cellStyle name="Normal 21 12" xfId="17297"/>
    <cellStyle name="Normal 21 13" xfId="18525"/>
    <cellStyle name="Normal 21 14" xfId="34074"/>
    <cellStyle name="Normal 21 2" xfId="623"/>
    <cellStyle name="Normal 21 2 10" xfId="17298"/>
    <cellStyle name="Normal 21 2 11" xfId="18539"/>
    <cellStyle name="Normal 21 2 12" xfId="34075"/>
    <cellStyle name="Normal 21 2 2" xfId="741"/>
    <cellStyle name="Normal 21 2 2 10" xfId="18575"/>
    <cellStyle name="Normal 21 2 2 11" xfId="34076"/>
    <cellStyle name="Normal 21 2 2 2" xfId="1075"/>
    <cellStyle name="Normal 21 2 2 2 2" xfId="1336"/>
    <cellStyle name="Normal 21 2 2 2 2 2" xfId="1832"/>
    <cellStyle name="Normal 21 2 2 2 2 2 2" xfId="2831"/>
    <cellStyle name="Normal 21 2 2 2 2 2 2 2" xfId="4793"/>
    <cellStyle name="Normal 21 2 2 2 2 2 2 2 2" xfId="8576"/>
    <cellStyle name="Normal 21 2 2 2 2 2 2 2 2 2" xfId="16635"/>
    <cellStyle name="Normal 21 2 2 2 2 2 2 2 2 2 2" xfId="33482"/>
    <cellStyle name="Normal 21 2 2 2 2 2 2 2 2 3" xfId="25915"/>
    <cellStyle name="Normal 21 2 2 2 2 2 2 2 3" xfId="12852"/>
    <cellStyle name="Normal 21 2 2 2 2 2 2 2 3 2" xfId="29701"/>
    <cellStyle name="Normal 21 2 2 2 2 2 2 2 4" xfId="22134"/>
    <cellStyle name="Normal 21 2 2 2 2 2 2 3" xfId="6692"/>
    <cellStyle name="Normal 21 2 2 2 2 2 2 3 2" xfId="14751"/>
    <cellStyle name="Normal 21 2 2 2 2 2 2 3 2 2" xfId="31598"/>
    <cellStyle name="Normal 21 2 2 2 2 2 2 3 3" xfId="24031"/>
    <cellStyle name="Normal 21 2 2 2 2 2 2 4" xfId="10918"/>
    <cellStyle name="Normal 21 2 2 2 2 2 2 4 2" xfId="27817"/>
    <cellStyle name="Normal 21 2 2 2 2 2 2 5" xfId="17303"/>
    <cellStyle name="Normal 21 2 2 2 2 2 2 6" xfId="20249"/>
    <cellStyle name="Normal 21 2 2 2 2 2 3" xfId="3881"/>
    <cellStyle name="Normal 21 2 2 2 2 2 3 2" xfId="7664"/>
    <cellStyle name="Normal 21 2 2 2 2 2 3 2 2" xfId="15723"/>
    <cellStyle name="Normal 21 2 2 2 2 2 3 2 2 2" xfId="32570"/>
    <cellStyle name="Normal 21 2 2 2 2 2 3 2 3" xfId="25003"/>
    <cellStyle name="Normal 21 2 2 2 2 2 3 3" xfId="11940"/>
    <cellStyle name="Normal 21 2 2 2 2 2 3 3 2" xfId="28789"/>
    <cellStyle name="Normal 21 2 2 2 2 2 3 4" xfId="21222"/>
    <cellStyle name="Normal 21 2 2 2 2 2 4" xfId="5780"/>
    <cellStyle name="Normal 21 2 2 2 2 2 4 2" xfId="13839"/>
    <cellStyle name="Normal 21 2 2 2 2 2 4 2 2" xfId="30686"/>
    <cellStyle name="Normal 21 2 2 2 2 2 4 3" xfId="23119"/>
    <cellStyle name="Normal 21 2 2 2 2 2 5" xfId="9965"/>
    <cellStyle name="Normal 21 2 2 2 2 2 5 2" xfId="26905"/>
    <cellStyle name="Normal 21 2 2 2 2 2 6" xfId="17302"/>
    <cellStyle name="Normal 21 2 2 2 2 2 7" xfId="19337"/>
    <cellStyle name="Normal 21 2 2 2 2 3" xfId="2378"/>
    <cellStyle name="Normal 21 2 2 2 2 3 2" xfId="4342"/>
    <cellStyle name="Normal 21 2 2 2 2 3 2 2" xfId="8125"/>
    <cellStyle name="Normal 21 2 2 2 2 3 2 2 2" xfId="16184"/>
    <cellStyle name="Normal 21 2 2 2 2 3 2 2 2 2" xfId="33031"/>
    <cellStyle name="Normal 21 2 2 2 2 3 2 2 3" xfId="25464"/>
    <cellStyle name="Normal 21 2 2 2 2 3 2 3" xfId="12401"/>
    <cellStyle name="Normal 21 2 2 2 2 3 2 3 2" xfId="29250"/>
    <cellStyle name="Normal 21 2 2 2 2 3 2 4" xfId="21683"/>
    <cellStyle name="Normal 21 2 2 2 2 3 3" xfId="6241"/>
    <cellStyle name="Normal 21 2 2 2 2 3 3 2" xfId="14300"/>
    <cellStyle name="Normal 21 2 2 2 2 3 3 2 2" xfId="31147"/>
    <cellStyle name="Normal 21 2 2 2 2 3 3 3" xfId="23580"/>
    <cellStyle name="Normal 21 2 2 2 2 3 4" xfId="10466"/>
    <cellStyle name="Normal 21 2 2 2 2 3 4 2" xfId="27366"/>
    <cellStyle name="Normal 21 2 2 2 2 3 5" xfId="17304"/>
    <cellStyle name="Normal 21 2 2 2 2 3 6" xfId="19798"/>
    <cellStyle name="Normal 21 2 2 2 2 4" xfId="3430"/>
    <cellStyle name="Normal 21 2 2 2 2 4 2" xfId="7213"/>
    <cellStyle name="Normal 21 2 2 2 2 4 2 2" xfId="15272"/>
    <cellStyle name="Normal 21 2 2 2 2 4 2 2 2" xfId="32119"/>
    <cellStyle name="Normal 21 2 2 2 2 4 2 3" xfId="24552"/>
    <cellStyle name="Normal 21 2 2 2 2 4 3" xfId="11489"/>
    <cellStyle name="Normal 21 2 2 2 2 4 3 2" xfId="28338"/>
    <cellStyle name="Normal 21 2 2 2 2 4 4" xfId="20771"/>
    <cellStyle name="Normal 21 2 2 2 2 5" xfId="5329"/>
    <cellStyle name="Normal 21 2 2 2 2 5 2" xfId="13388"/>
    <cellStyle name="Normal 21 2 2 2 2 5 2 2" xfId="30235"/>
    <cellStyle name="Normal 21 2 2 2 2 5 3" xfId="22668"/>
    <cellStyle name="Normal 21 2 2 2 2 6" xfId="9490"/>
    <cellStyle name="Normal 21 2 2 2 2 6 2" xfId="26454"/>
    <cellStyle name="Normal 21 2 2 2 2 7" xfId="17301"/>
    <cellStyle name="Normal 21 2 2 2 2 8" xfId="18886"/>
    <cellStyle name="Normal 21 2 2 2 3" xfId="1614"/>
    <cellStyle name="Normal 21 2 2 2 3 2" xfId="2613"/>
    <cellStyle name="Normal 21 2 2 2 3 2 2" xfId="4575"/>
    <cellStyle name="Normal 21 2 2 2 3 2 2 2" xfId="8358"/>
    <cellStyle name="Normal 21 2 2 2 3 2 2 2 2" xfId="16417"/>
    <cellStyle name="Normal 21 2 2 2 3 2 2 2 2 2" xfId="33264"/>
    <cellStyle name="Normal 21 2 2 2 3 2 2 2 3" xfId="25697"/>
    <cellStyle name="Normal 21 2 2 2 3 2 2 3" xfId="12634"/>
    <cellStyle name="Normal 21 2 2 2 3 2 2 3 2" xfId="29483"/>
    <cellStyle name="Normal 21 2 2 2 3 2 2 4" xfId="21916"/>
    <cellStyle name="Normal 21 2 2 2 3 2 3" xfId="6474"/>
    <cellStyle name="Normal 21 2 2 2 3 2 3 2" xfId="14533"/>
    <cellStyle name="Normal 21 2 2 2 3 2 3 2 2" xfId="31380"/>
    <cellStyle name="Normal 21 2 2 2 3 2 3 3" xfId="23813"/>
    <cellStyle name="Normal 21 2 2 2 3 2 4" xfId="10700"/>
    <cellStyle name="Normal 21 2 2 2 3 2 4 2" xfId="27599"/>
    <cellStyle name="Normal 21 2 2 2 3 2 5" xfId="17306"/>
    <cellStyle name="Normal 21 2 2 2 3 2 6" xfId="20031"/>
    <cellStyle name="Normal 21 2 2 2 3 3" xfId="3663"/>
    <cellStyle name="Normal 21 2 2 2 3 3 2" xfId="7446"/>
    <cellStyle name="Normal 21 2 2 2 3 3 2 2" xfId="15505"/>
    <cellStyle name="Normal 21 2 2 2 3 3 2 2 2" xfId="32352"/>
    <cellStyle name="Normal 21 2 2 2 3 3 2 3" xfId="24785"/>
    <cellStyle name="Normal 21 2 2 2 3 3 3" xfId="11722"/>
    <cellStyle name="Normal 21 2 2 2 3 3 3 2" xfId="28571"/>
    <cellStyle name="Normal 21 2 2 2 3 3 4" xfId="21004"/>
    <cellStyle name="Normal 21 2 2 2 3 4" xfId="5562"/>
    <cellStyle name="Normal 21 2 2 2 3 4 2" xfId="13621"/>
    <cellStyle name="Normal 21 2 2 2 3 4 2 2" xfId="30468"/>
    <cellStyle name="Normal 21 2 2 2 3 4 3" xfId="22901"/>
    <cellStyle name="Normal 21 2 2 2 3 5" xfId="9747"/>
    <cellStyle name="Normal 21 2 2 2 3 5 2" xfId="26687"/>
    <cellStyle name="Normal 21 2 2 2 3 6" xfId="17305"/>
    <cellStyle name="Normal 21 2 2 2 3 7" xfId="19119"/>
    <cellStyle name="Normal 21 2 2 2 4" xfId="2160"/>
    <cellStyle name="Normal 21 2 2 2 4 2" xfId="4124"/>
    <cellStyle name="Normal 21 2 2 2 4 2 2" xfId="7907"/>
    <cellStyle name="Normal 21 2 2 2 4 2 2 2" xfId="15966"/>
    <cellStyle name="Normal 21 2 2 2 4 2 2 2 2" xfId="32813"/>
    <cellStyle name="Normal 21 2 2 2 4 2 2 3" xfId="25246"/>
    <cellStyle name="Normal 21 2 2 2 4 2 3" xfId="12183"/>
    <cellStyle name="Normal 21 2 2 2 4 2 3 2" xfId="29032"/>
    <cellStyle name="Normal 21 2 2 2 4 2 4" xfId="21465"/>
    <cellStyle name="Normal 21 2 2 2 4 3" xfId="6023"/>
    <cellStyle name="Normal 21 2 2 2 4 3 2" xfId="14082"/>
    <cellStyle name="Normal 21 2 2 2 4 3 2 2" xfId="30929"/>
    <cellStyle name="Normal 21 2 2 2 4 3 3" xfId="23362"/>
    <cellStyle name="Normal 21 2 2 2 4 4" xfId="10248"/>
    <cellStyle name="Normal 21 2 2 2 4 4 2" xfId="27148"/>
    <cellStyle name="Normal 21 2 2 2 4 5" xfId="17307"/>
    <cellStyle name="Normal 21 2 2 2 4 6" xfId="19580"/>
    <cellStyle name="Normal 21 2 2 2 5" xfId="3212"/>
    <cellStyle name="Normal 21 2 2 2 5 2" xfId="6995"/>
    <cellStyle name="Normal 21 2 2 2 5 2 2" xfId="15054"/>
    <cellStyle name="Normal 21 2 2 2 5 2 2 2" xfId="31901"/>
    <cellStyle name="Normal 21 2 2 2 5 2 3" xfId="24334"/>
    <cellStyle name="Normal 21 2 2 2 5 3" xfId="11271"/>
    <cellStyle name="Normal 21 2 2 2 5 3 2" xfId="28120"/>
    <cellStyle name="Normal 21 2 2 2 5 4" xfId="20553"/>
    <cellStyle name="Normal 21 2 2 2 6" xfId="5111"/>
    <cellStyle name="Normal 21 2 2 2 6 2" xfId="13170"/>
    <cellStyle name="Normal 21 2 2 2 6 2 2" xfId="30017"/>
    <cellStyle name="Normal 21 2 2 2 6 3" xfId="22450"/>
    <cellStyle name="Normal 21 2 2 2 7" xfId="9255"/>
    <cellStyle name="Normal 21 2 2 2 7 2" xfId="26236"/>
    <cellStyle name="Normal 21 2 2 2 8" xfId="17300"/>
    <cellStyle name="Normal 21 2 2 2 9" xfId="18668"/>
    <cellStyle name="Normal 21 2 2 3" xfId="1244"/>
    <cellStyle name="Normal 21 2 2 3 2" xfId="1740"/>
    <cellStyle name="Normal 21 2 2 3 2 2" xfId="2739"/>
    <cellStyle name="Normal 21 2 2 3 2 2 2" xfId="4701"/>
    <cellStyle name="Normal 21 2 2 3 2 2 2 2" xfId="8484"/>
    <cellStyle name="Normal 21 2 2 3 2 2 2 2 2" xfId="16543"/>
    <cellStyle name="Normal 21 2 2 3 2 2 2 2 2 2" xfId="33390"/>
    <cellStyle name="Normal 21 2 2 3 2 2 2 2 3" xfId="25823"/>
    <cellStyle name="Normal 21 2 2 3 2 2 2 3" xfId="12760"/>
    <cellStyle name="Normal 21 2 2 3 2 2 2 3 2" xfId="29609"/>
    <cellStyle name="Normal 21 2 2 3 2 2 2 4" xfId="22042"/>
    <cellStyle name="Normal 21 2 2 3 2 2 3" xfId="6600"/>
    <cellStyle name="Normal 21 2 2 3 2 2 3 2" xfId="14659"/>
    <cellStyle name="Normal 21 2 2 3 2 2 3 2 2" xfId="31506"/>
    <cellStyle name="Normal 21 2 2 3 2 2 3 3" xfId="23939"/>
    <cellStyle name="Normal 21 2 2 3 2 2 4" xfId="10826"/>
    <cellStyle name="Normal 21 2 2 3 2 2 4 2" xfId="27725"/>
    <cellStyle name="Normal 21 2 2 3 2 2 5" xfId="17310"/>
    <cellStyle name="Normal 21 2 2 3 2 2 6" xfId="20157"/>
    <cellStyle name="Normal 21 2 2 3 2 3" xfId="3789"/>
    <cellStyle name="Normal 21 2 2 3 2 3 2" xfId="7572"/>
    <cellStyle name="Normal 21 2 2 3 2 3 2 2" xfId="15631"/>
    <cellStyle name="Normal 21 2 2 3 2 3 2 2 2" xfId="32478"/>
    <cellStyle name="Normal 21 2 2 3 2 3 2 3" xfId="24911"/>
    <cellStyle name="Normal 21 2 2 3 2 3 3" xfId="11848"/>
    <cellStyle name="Normal 21 2 2 3 2 3 3 2" xfId="28697"/>
    <cellStyle name="Normal 21 2 2 3 2 3 4" xfId="21130"/>
    <cellStyle name="Normal 21 2 2 3 2 4" xfId="5688"/>
    <cellStyle name="Normal 21 2 2 3 2 4 2" xfId="13747"/>
    <cellStyle name="Normal 21 2 2 3 2 4 2 2" xfId="30594"/>
    <cellStyle name="Normal 21 2 2 3 2 4 3" xfId="23027"/>
    <cellStyle name="Normal 21 2 2 3 2 5" xfId="9873"/>
    <cellStyle name="Normal 21 2 2 3 2 5 2" xfId="26813"/>
    <cellStyle name="Normal 21 2 2 3 2 6" xfId="17309"/>
    <cellStyle name="Normal 21 2 2 3 2 7" xfId="19245"/>
    <cellStyle name="Normal 21 2 2 3 3" xfId="2286"/>
    <cellStyle name="Normal 21 2 2 3 3 2" xfId="4250"/>
    <cellStyle name="Normal 21 2 2 3 3 2 2" xfId="8033"/>
    <cellStyle name="Normal 21 2 2 3 3 2 2 2" xfId="16092"/>
    <cellStyle name="Normal 21 2 2 3 3 2 2 2 2" xfId="32939"/>
    <cellStyle name="Normal 21 2 2 3 3 2 2 3" xfId="25372"/>
    <cellStyle name="Normal 21 2 2 3 3 2 3" xfId="12309"/>
    <cellStyle name="Normal 21 2 2 3 3 2 3 2" xfId="29158"/>
    <cellStyle name="Normal 21 2 2 3 3 2 4" xfId="21591"/>
    <cellStyle name="Normal 21 2 2 3 3 3" xfId="6149"/>
    <cellStyle name="Normal 21 2 2 3 3 3 2" xfId="14208"/>
    <cellStyle name="Normal 21 2 2 3 3 3 2 2" xfId="31055"/>
    <cellStyle name="Normal 21 2 2 3 3 3 3" xfId="23488"/>
    <cellStyle name="Normal 21 2 2 3 3 4" xfId="10374"/>
    <cellStyle name="Normal 21 2 2 3 3 4 2" xfId="27274"/>
    <cellStyle name="Normal 21 2 2 3 3 5" xfId="17311"/>
    <cellStyle name="Normal 21 2 2 3 3 6" xfId="19706"/>
    <cellStyle name="Normal 21 2 2 3 4" xfId="3338"/>
    <cellStyle name="Normal 21 2 2 3 4 2" xfId="7121"/>
    <cellStyle name="Normal 21 2 2 3 4 2 2" xfId="15180"/>
    <cellStyle name="Normal 21 2 2 3 4 2 2 2" xfId="32027"/>
    <cellStyle name="Normal 21 2 2 3 4 2 3" xfId="24460"/>
    <cellStyle name="Normal 21 2 2 3 4 3" xfId="11397"/>
    <cellStyle name="Normal 21 2 2 3 4 3 2" xfId="28246"/>
    <cellStyle name="Normal 21 2 2 3 4 4" xfId="20679"/>
    <cellStyle name="Normal 21 2 2 3 5" xfId="5237"/>
    <cellStyle name="Normal 21 2 2 3 5 2" xfId="13296"/>
    <cellStyle name="Normal 21 2 2 3 5 2 2" xfId="30143"/>
    <cellStyle name="Normal 21 2 2 3 5 3" xfId="22576"/>
    <cellStyle name="Normal 21 2 2 3 6" xfId="9398"/>
    <cellStyle name="Normal 21 2 2 3 6 2" xfId="26362"/>
    <cellStyle name="Normal 21 2 2 3 7" xfId="17308"/>
    <cellStyle name="Normal 21 2 2 3 8" xfId="18794"/>
    <cellStyle name="Normal 21 2 2 4" xfId="1522"/>
    <cellStyle name="Normal 21 2 2 4 2" xfId="2521"/>
    <cellStyle name="Normal 21 2 2 4 2 2" xfId="4483"/>
    <cellStyle name="Normal 21 2 2 4 2 2 2" xfId="8266"/>
    <cellStyle name="Normal 21 2 2 4 2 2 2 2" xfId="16325"/>
    <cellStyle name="Normal 21 2 2 4 2 2 2 2 2" xfId="33172"/>
    <cellStyle name="Normal 21 2 2 4 2 2 2 3" xfId="25605"/>
    <cellStyle name="Normal 21 2 2 4 2 2 3" xfId="12542"/>
    <cellStyle name="Normal 21 2 2 4 2 2 3 2" xfId="29391"/>
    <cellStyle name="Normal 21 2 2 4 2 2 4" xfId="21824"/>
    <cellStyle name="Normal 21 2 2 4 2 3" xfId="6382"/>
    <cellStyle name="Normal 21 2 2 4 2 3 2" xfId="14441"/>
    <cellStyle name="Normal 21 2 2 4 2 3 2 2" xfId="31288"/>
    <cellStyle name="Normal 21 2 2 4 2 3 3" xfId="23721"/>
    <cellStyle name="Normal 21 2 2 4 2 4" xfId="10608"/>
    <cellStyle name="Normal 21 2 2 4 2 4 2" xfId="27507"/>
    <cellStyle name="Normal 21 2 2 4 2 5" xfId="17313"/>
    <cellStyle name="Normal 21 2 2 4 2 6" xfId="19939"/>
    <cellStyle name="Normal 21 2 2 4 3" xfId="3571"/>
    <cellStyle name="Normal 21 2 2 4 3 2" xfId="7354"/>
    <cellStyle name="Normal 21 2 2 4 3 2 2" xfId="15413"/>
    <cellStyle name="Normal 21 2 2 4 3 2 2 2" xfId="32260"/>
    <cellStyle name="Normal 21 2 2 4 3 2 3" xfId="24693"/>
    <cellStyle name="Normal 21 2 2 4 3 3" xfId="11630"/>
    <cellStyle name="Normal 21 2 2 4 3 3 2" xfId="28479"/>
    <cellStyle name="Normal 21 2 2 4 3 4" xfId="20912"/>
    <cellStyle name="Normal 21 2 2 4 4" xfId="5470"/>
    <cellStyle name="Normal 21 2 2 4 4 2" xfId="13529"/>
    <cellStyle name="Normal 21 2 2 4 4 2 2" xfId="30376"/>
    <cellStyle name="Normal 21 2 2 4 4 3" xfId="22809"/>
    <cellStyle name="Normal 21 2 2 4 5" xfId="9655"/>
    <cellStyle name="Normal 21 2 2 4 5 2" xfId="26595"/>
    <cellStyle name="Normal 21 2 2 4 6" xfId="17312"/>
    <cellStyle name="Normal 21 2 2 4 7" xfId="19027"/>
    <cellStyle name="Normal 21 2 2 5" xfId="2051"/>
    <cellStyle name="Normal 21 2 2 5 2" xfId="4032"/>
    <cellStyle name="Normal 21 2 2 5 2 2" xfId="7815"/>
    <cellStyle name="Normal 21 2 2 5 2 2 2" xfId="15874"/>
    <cellStyle name="Normal 21 2 2 5 2 2 2 2" xfId="32721"/>
    <cellStyle name="Normal 21 2 2 5 2 2 3" xfId="25154"/>
    <cellStyle name="Normal 21 2 2 5 2 3" xfId="12091"/>
    <cellStyle name="Normal 21 2 2 5 2 3 2" xfId="28940"/>
    <cellStyle name="Normal 21 2 2 5 2 4" xfId="21373"/>
    <cellStyle name="Normal 21 2 2 5 3" xfId="5931"/>
    <cellStyle name="Normal 21 2 2 5 3 2" xfId="13990"/>
    <cellStyle name="Normal 21 2 2 5 3 2 2" xfId="30837"/>
    <cellStyle name="Normal 21 2 2 5 3 3" xfId="23270"/>
    <cellStyle name="Normal 21 2 2 5 4" xfId="10149"/>
    <cellStyle name="Normal 21 2 2 5 4 2" xfId="27056"/>
    <cellStyle name="Normal 21 2 2 5 5" xfId="17314"/>
    <cellStyle name="Normal 21 2 2 5 6" xfId="19488"/>
    <cellStyle name="Normal 21 2 2 6" xfId="3090"/>
    <cellStyle name="Normal 21 2 2 6 2" xfId="6903"/>
    <cellStyle name="Normal 21 2 2 6 2 2" xfId="14962"/>
    <cellStyle name="Normal 21 2 2 6 2 2 2" xfId="31809"/>
    <cellStyle name="Normal 21 2 2 6 2 3" xfId="24242"/>
    <cellStyle name="Normal 21 2 2 6 3" xfId="11153"/>
    <cellStyle name="Normal 21 2 2 6 3 2" xfId="28028"/>
    <cellStyle name="Normal 21 2 2 6 4" xfId="20461"/>
    <cellStyle name="Normal 21 2 2 7" xfId="5019"/>
    <cellStyle name="Normal 21 2 2 7 2" xfId="13078"/>
    <cellStyle name="Normal 21 2 2 7 2 2" xfId="29925"/>
    <cellStyle name="Normal 21 2 2 7 3" xfId="22358"/>
    <cellStyle name="Normal 21 2 2 8" xfId="9038"/>
    <cellStyle name="Normal 21 2 2 8 2" xfId="26144"/>
    <cellStyle name="Normal 21 2 2 9" xfId="17299"/>
    <cellStyle name="Normal 21 2 3" xfId="1039"/>
    <cellStyle name="Normal 21 2 3 2" xfId="1300"/>
    <cellStyle name="Normal 21 2 3 2 2" xfId="1796"/>
    <cellStyle name="Normal 21 2 3 2 2 2" xfId="2795"/>
    <cellStyle name="Normal 21 2 3 2 2 2 2" xfId="4757"/>
    <cellStyle name="Normal 21 2 3 2 2 2 2 2" xfId="8540"/>
    <cellStyle name="Normal 21 2 3 2 2 2 2 2 2" xfId="16599"/>
    <cellStyle name="Normal 21 2 3 2 2 2 2 2 2 2" xfId="33446"/>
    <cellStyle name="Normal 21 2 3 2 2 2 2 2 3" xfId="25879"/>
    <cellStyle name="Normal 21 2 3 2 2 2 2 3" xfId="12816"/>
    <cellStyle name="Normal 21 2 3 2 2 2 2 3 2" xfId="29665"/>
    <cellStyle name="Normal 21 2 3 2 2 2 2 4" xfId="22098"/>
    <cellStyle name="Normal 21 2 3 2 2 2 3" xfId="6656"/>
    <cellStyle name="Normal 21 2 3 2 2 2 3 2" xfId="14715"/>
    <cellStyle name="Normal 21 2 3 2 2 2 3 2 2" xfId="31562"/>
    <cellStyle name="Normal 21 2 3 2 2 2 3 3" xfId="23995"/>
    <cellStyle name="Normal 21 2 3 2 2 2 4" xfId="10882"/>
    <cellStyle name="Normal 21 2 3 2 2 2 4 2" xfId="27781"/>
    <cellStyle name="Normal 21 2 3 2 2 2 5" xfId="17318"/>
    <cellStyle name="Normal 21 2 3 2 2 2 6" xfId="20213"/>
    <cellStyle name="Normal 21 2 3 2 2 3" xfId="3845"/>
    <cellStyle name="Normal 21 2 3 2 2 3 2" xfId="7628"/>
    <cellStyle name="Normal 21 2 3 2 2 3 2 2" xfId="15687"/>
    <cellStyle name="Normal 21 2 3 2 2 3 2 2 2" xfId="32534"/>
    <cellStyle name="Normal 21 2 3 2 2 3 2 3" xfId="24967"/>
    <cellStyle name="Normal 21 2 3 2 2 3 3" xfId="11904"/>
    <cellStyle name="Normal 21 2 3 2 2 3 3 2" xfId="28753"/>
    <cellStyle name="Normal 21 2 3 2 2 3 4" xfId="21186"/>
    <cellStyle name="Normal 21 2 3 2 2 4" xfId="5744"/>
    <cellStyle name="Normal 21 2 3 2 2 4 2" xfId="13803"/>
    <cellStyle name="Normal 21 2 3 2 2 4 2 2" xfId="30650"/>
    <cellStyle name="Normal 21 2 3 2 2 4 3" xfId="23083"/>
    <cellStyle name="Normal 21 2 3 2 2 5" xfId="9929"/>
    <cellStyle name="Normal 21 2 3 2 2 5 2" xfId="26869"/>
    <cellStyle name="Normal 21 2 3 2 2 6" xfId="17317"/>
    <cellStyle name="Normal 21 2 3 2 2 7" xfId="19301"/>
    <cellStyle name="Normal 21 2 3 2 3" xfId="2342"/>
    <cellStyle name="Normal 21 2 3 2 3 2" xfId="4306"/>
    <cellStyle name="Normal 21 2 3 2 3 2 2" xfId="8089"/>
    <cellStyle name="Normal 21 2 3 2 3 2 2 2" xfId="16148"/>
    <cellStyle name="Normal 21 2 3 2 3 2 2 2 2" xfId="32995"/>
    <cellStyle name="Normal 21 2 3 2 3 2 2 3" xfId="25428"/>
    <cellStyle name="Normal 21 2 3 2 3 2 3" xfId="12365"/>
    <cellStyle name="Normal 21 2 3 2 3 2 3 2" xfId="29214"/>
    <cellStyle name="Normal 21 2 3 2 3 2 4" xfId="21647"/>
    <cellStyle name="Normal 21 2 3 2 3 3" xfId="6205"/>
    <cellStyle name="Normal 21 2 3 2 3 3 2" xfId="14264"/>
    <cellStyle name="Normal 21 2 3 2 3 3 2 2" xfId="31111"/>
    <cellStyle name="Normal 21 2 3 2 3 3 3" xfId="23544"/>
    <cellStyle name="Normal 21 2 3 2 3 4" xfId="10430"/>
    <cellStyle name="Normal 21 2 3 2 3 4 2" xfId="27330"/>
    <cellStyle name="Normal 21 2 3 2 3 5" xfId="17319"/>
    <cellStyle name="Normal 21 2 3 2 3 6" xfId="19762"/>
    <cellStyle name="Normal 21 2 3 2 4" xfId="3394"/>
    <cellStyle name="Normal 21 2 3 2 4 2" xfId="7177"/>
    <cellStyle name="Normal 21 2 3 2 4 2 2" xfId="15236"/>
    <cellStyle name="Normal 21 2 3 2 4 2 2 2" xfId="32083"/>
    <cellStyle name="Normal 21 2 3 2 4 2 3" xfId="24516"/>
    <cellStyle name="Normal 21 2 3 2 4 3" xfId="11453"/>
    <cellStyle name="Normal 21 2 3 2 4 3 2" xfId="28302"/>
    <cellStyle name="Normal 21 2 3 2 4 4" xfId="20735"/>
    <cellStyle name="Normal 21 2 3 2 5" xfId="5293"/>
    <cellStyle name="Normal 21 2 3 2 5 2" xfId="13352"/>
    <cellStyle name="Normal 21 2 3 2 5 2 2" xfId="30199"/>
    <cellStyle name="Normal 21 2 3 2 5 3" xfId="22632"/>
    <cellStyle name="Normal 21 2 3 2 6" xfId="9454"/>
    <cellStyle name="Normal 21 2 3 2 6 2" xfId="26418"/>
    <cellStyle name="Normal 21 2 3 2 7" xfId="17316"/>
    <cellStyle name="Normal 21 2 3 2 8" xfId="18850"/>
    <cellStyle name="Normal 21 2 3 3" xfId="1578"/>
    <cellStyle name="Normal 21 2 3 3 2" xfId="2577"/>
    <cellStyle name="Normal 21 2 3 3 2 2" xfId="4539"/>
    <cellStyle name="Normal 21 2 3 3 2 2 2" xfId="8322"/>
    <cellStyle name="Normal 21 2 3 3 2 2 2 2" xfId="16381"/>
    <cellStyle name="Normal 21 2 3 3 2 2 2 2 2" xfId="33228"/>
    <cellStyle name="Normal 21 2 3 3 2 2 2 3" xfId="25661"/>
    <cellStyle name="Normal 21 2 3 3 2 2 3" xfId="12598"/>
    <cellStyle name="Normal 21 2 3 3 2 2 3 2" xfId="29447"/>
    <cellStyle name="Normal 21 2 3 3 2 2 4" xfId="21880"/>
    <cellStyle name="Normal 21 2 3 3 2 3" xfId="6438"/>
    <cellStyle name="Normal 21 2 3 3 2 3 2" xfId="14497"/>
    <cellStyle name="Normal 21 2 3 3 2 3 2 2" xfId="31344"/>
    <cellStyle name="Normal 21 2 3 3 2 3 3" xfId="23777"/>
    <cellStyle name="Normal 21 2 3 3 2 4" xfId="10664"/>
    <cellStyle name="Normal 21 2 3 3 2 4 2" xfId="27563"/>
    <cellStyle name="Normal 21 2 3 3 2 5" xfId="17321"/>
    <cellStyle name="Normal 21 2 3 3 2 6" xfId="19995"/>
    <cellStyle name="Normal 21 2 3 3 3" xfId="3627"/>
    <cellStyle name="Normal 21 2 3 3 3 2" xfId="7410"/>
    <cellStyle name="Normal 21 2 3 3 3 2 2" xfId="15469"/>
    <cellStyle name="Normal 21 2 3 3 3 2 2 2" xfId="32316"/>
    <cellStyle name="Normal 21 2 3 3 3 2 3" xfId="24749"/>
    <cellStyle name="Normal 21 2 3 3 3 3" xfId="11686"/>
    <cellStyle name="Normal 21 2 3 3 3 3 2" xfId="28535"/>
    <cellStyle name="Normal 21 2 3 3 3 4" xfId="20968"/>
    <cellStyle name="Normal 21 2 3 3 4" xfId="5526"/>
    <cellStyle name="Normal 21 2 3 3 4 2" xfId="13585"/>
    <cellStyle name="Normal 21 2 3 3 4 2 2" xfId="30432"/>
    <cellStyle name="Normal 21 2 3 3 4 3" xfId="22865"/>
    <cellStyle name="Normal 21 2 3 3 5" xfId="9711"/>
    <cellStyle name="Normal 21 2 3 3 5 2" xfId="26651"/>
    <cellStyle name="Normal 21 2 3 3 6" xfId="17320"/>
    <cellStyle name="Normal 21 2 3 3 7" xfId="19083"/>
    <cellStyle name="Normal 21 2 3 4" xfId="2124"/>
    <cellStyle name="Normal 21 2 3 4 2" xfId="4088"/>
    <cellStyle name="Normal 21 2 3 4 2 2" xfId="7871"/>
    <cellStyle name="Normal 21 2 3 4 2 2 2" xfId="15930"/>
    <cellStyle name="Normal 21 2 3 4 2 2 2 2" xfId="32777"/>
    <cellStyle name="Normal 21 2 3 4 2 2 3" xfId="25210"/>
    <cellStyle name="Normal 21 2 3 4 2 3" xfId="12147"/>
    <cellStyle name="Normal 21 2 3 4 2 3 2" xfId="28996"/>
    <cellStyle name="Normal 21 2 3 4 2 4" xfId="21429"/>
    <cellStyle name="Normal 21 2 3 4 3" xfId="5987"/>
    <cellStyle name="Normal 21 2 3 4 3 2" xfId="14046"/>
    <cellStyle name="Normal 21 2 3 4 3 2 2" xfId="30893"/>
    <cellStyle name="Normal 21 2 3 4 3 3" xfId="23326"/>
    <cellStyle name="Normal 21 2 3 4 4" xfId="10212"/>
    <cellStyle name="Normal 21 2 3 4 4 2" xfId="27112"/>
    <cellStyle name="Normal 21 2 3 4 5" xfId="17322"/>
    <cellStyle name="Normal 21 2 3 4 6" xfId="19544"/>
    <cellStyle name="Normal 21 2 3 5" xfId="3176"/>
    <cellStyle name="Normal 21 2 3 5 2" xfId="6959"/>
    <cellStyle name="Normal 21 2 3 5 2 2" xfId="15018"/>
    <cellStyle name="Normal 21 2 3 5 2 2 2" xfId="31865"/>
    <cellStyle name="Normal 21 2 3 5 2 3" xfId="24298"/>
    <cellStyle name="Normal 21 2 3 5 3" xfId="11235"/>
    <cellStyle name="Normal 21 2 3 5 3 2" xfId="28084"/>
    <cellStyle name="Normal 21 2 3 5 4" xfId="20517"/>
    <cellStyle name="Normal 21 2 3 6" xfId="5075"/>
    <cellStyle name="Normal 21 2 3 6 2" xfId="13134"/>
    <cellStyle name="Normal 21 2 3 6 2 2" xfId="29981"/>
    <cellStyle name="Normal 21 2 3 6 3" xfId="22414"/>
    <cellStyle name="Normal 21 2 3 7" xfId="9219"/>
    <cellStyle name="Normal 21 2 3 7 2" xfId="26200"/>
    <cellStyle name="Normal 21 2 3 8" xfId="17315"/>
    <cellStyle name="Normal 21 2 3 9" xfId="18632"/>
    <cellStyle name="Normal 21 2 4" xfId="1208"/>
    <cellStyle name="Normal 21 2 4 2" xfId="1704"/>
    <cellStyle name="Normal 21 2 4 2 2" xfId="2703"/>
    <cellStyle name="Normal 21 2 4 2 2 2" xfId="4665"/>
    <cellStyle name="Normal 21 2 4 2 2 2 2" xfId="8448"/>
    <cellStyle name="Normal 21 2 4 2 2 2 2 2" xfId="16507"/>
    <cellStyle name="Normal 21 2 4 2 2 2 2 2 2" xfId="33354"/>
    <cellStyle name="Normal 21 2 4 2 2 2 2 3" xfId="25787"/>
    <cellStyle name="Normal 21 2 4 2 2 2 3" xfId="12724"/>
    <cellStyle name="Normal 21 2 4 2 2 2 3 2" xfId="29573"/>
    <cellStyle name="Normal 21 2 4 2 2 2 4" xfId="22006"/>
    <cellStyle name="Normal 21 2 4 2 2 3" xfId="6564"/>
    <cellStyle name="Normal 21 2 4 2 2 3 2" xfId="14623"/>
    <cellStyle name="Normal 21 2 4 2 2 3 2 2" xfId="31470"/>
    <cellStyle name="Normal 21 2 4 2 2 3 3" xfId="23903"/>
    <cellStyle name="Normal 21 2 4 2 2 4" xfId="10790"/>
    <cellStyle name="Normal 21 2 4 2 2 4 2" xfId="27689"/>
    <cellStyle name="Normal 21 2 4 2 2 5" xfId="17325"/>
    <cellStyle name="Normal 21 2 4 2 2 6" xfId="20121"/>
    <cellStyle name="Normal 21 2 4 2 3" xfId="3753"/>
    <cellStyle name="Normal 21 2 4 2 3 2" xfId="7536"/>
    <cellStyle name="Normal 21 2 4 2 3 2 2" xfId="15595"/>
    <cellStyle name="Normal 21 2 4 2 3 2 2 2" xfId="32442"/>
    <cellStyle name="Normal 21 2 4 2 3 2 3" xfId="24875"/>
    <cellStyle name="Normal 21 2 4 2 3 3" xfId="11812"/>
    <cellStyle name="Normal 21 2 4 2 3 3 2" xfId="28661"/>
    <cellStyle name="Normal 21 2 4 2 3 4" xfId="21094"/>
    <cellStyle name="Normal 21 2 4 2 4" xfId="5652"/>
    <cellStyle name="Normal 21 2 4 2 4 2" xfId="13711"/>
    <cellStyle name="Normal 21 2 4 2 4 2 2" xfId="30558"/>
    <cellStyle name="Normal 21 2 4 2 4 3" xfId="22991"/>
    <cellStyle name="Normal 21 2 4 2 5" xfId="9837"/>
    <cellStyle name="Normal 21 2 4 2 5 2" xfId="26777"/>
    <cellStyle name="Normal 21 2 4 2 6" xfId="17324"/>
    <cellStyle name="Normal 21 2 4 2 7" xfId="19209"/>
    <cellStyle name="Normal 21 2 4 3" xfId="2250"/>
    <cellStyle name="Normal 21 2 4 3 2" xfId="4214"/>
    <cellStyle name="Normal 21 2 4 3 2 2" xfId="7997"/>
    <cellStyle name="Normal 21 2 4 3 2 2 2" xfId="16056"/>
    <cellStyle name="Normal 21 2 4 3 2 2 2 2" xfId="32903"/>
    <cellStyle name="Normal 21 2 4 3 2 2 3" xfId="25336"/>
    <cellStyle name="Normal 21 2 4 3 2 3" xfId="12273"/>
    <cellStyle name="Normal 21 2 4 3 2 3 2" xfId="29122"/>
    <cellStyle name="Normal 21 2 4 3 2 4" xfId="21555"/>
    <cellStyle name="Normal 21 2 4 3 3" xfId="6113"/>
    <cellStyle name="Normal 21 2 4 3 3 2" xfId="14172"/>
    <cellStyle name="Normal 21 2 4 3 3 2 2" xfId="31019"/>
    <cellStyle name="Normal 21 2 4 3 3 3" xfId="23452"/>
    <cellStyle name="Normal 21 2 4 3 4" xfId="10338"/>
    <cellStyle name="Normal 21 2 4 3 4 2" xfId="27238"/>
    <cellStyle name="Normal 21 2 4 3 5" xfId="17326"/>
    <cellStyle name="Normal 21 2 4 3 6" xfId="19670"/>
    <cellStyle name="Normal 21 2 4 4" xfId="3302"/>
    <cellStyle name="Normal 21 2 4 4 2" xfId="7085"/>
    <cellStyle name="Normal 21 2 4 4 2 2" xfId="15144"/>
    <cellStyle name="Normal 21 2 4 4 2 2 2" xfId="31991"/>
    <cellStyle name="Normal 21 2 4 4 2 3" xfId="24424"/>
    <cellStyle name="Normal 21 2 4 4 3" xfId="11361"/>
    <cellStyle name="Normal 21 2 4 4 3 2" xfId="28210"/>
    <cellStyle name="Normal 21 2 4 4 4" xfId="20643"/>
    <cellStyle name="Normal 21 2 4 5" xfId="5201"/>
    <cellStyle name="Normal 21 2 4 5 2" xfId="13260"/>
    <cellStyle name="Normal 21 2 4 5 2 2" xfId="30107"/>
    <cellStyle name="Normal 21 2 4 5 3" xfId="22540"/>
    <cellStyle name="Normal 21 2 4 6" xfId="9362"/>
    <cellStyle name="Normal 21 2 4 6 2" xfId="26326"/>
    <cellStyle name="Normal 21 2 4 7" xfId="17323"/>
    <cellStyle name="Normal 21 2 4 8" xfId="18758"/>
    <cellStyle name="Normal 21 2 5" xfId="1486"/>
    <cellStyle name="Normal 21 2 5 2" xfId="2485"/>
    <cellStyle name="Normal 21 2 5 2 2" xfId="4447"/>
    <cellStyle name="Normal 21 2 5 2 2 2" xfId="8230"/>
    <cellStyle name="Normal 21 2 5 2 2 2 2" xfId="16289"/>
    <cellStyle name="Normal 21 2 5 2 2 2 2 2" xfId="33136"/>
    <cellStyle name="Normal 21 2 5 2 2 2 3" xfId="25569"/>
    <cellStyle name="Normal 21 2 5 2 2 3" xfId="12506"/>
    <cellStyle name="Normal 21 2 5 2 2 3 2" xfId="29355"/>
    <cellStyle name="Normal 21 2 5 2 2 4" xfId="21788"/>
    <cellStyle name="Normal 21 2 5 2 3" xfId="6346"/>
    <cellStyle name="Normal 21 2 5 2 3 2" xfId="14405"/>
    <cellStyle name="Normal 21 2 5 2 3 2 2" xfId="31252"/>
    <cellStyle name="Normal 21 2 5 2 3 3" xfId="23685"/>
    <cellStyle name="Normal 21 2 5 2 4" xfId="10572"/>
    <cellStyle name="Normal 21 2 5 2 4 2" xfId="27471"/>
    <cellStyle name="Normal 21 2 5 2 5" xfId="17328"/>
    <cellStyle name="Normal 21 2 5 2 6" xfId="19903"/>
    <cellStyle name="Normal 21 2 5 3" xfId="3535"/>
    <cellStyle name="Normal 21 2 5 3 2" xfId="7318"/>
    <cellStyle name="Normal 21 2 5 3 2 2" xfId="15377"/>
    <cellStyle name="Normal 21 2 5 3 2 2 2" xfId="32224"/>
    <cellStyle name="Normal 21 2 5 3 2 3" xfId="24657"/>
    <cellStyle name="Normal 21 2 5 3 3" xfId="11594"/>
    <cellStyle name="Normal 21 2 5 3 3 2" xfId="28443"/>
    <cellStyle name="Normal 21 2 5 3 4" xfId="20876"/>
    <cellStyle name="Normal 21 2 5 4" xfId="5434"/>
    <cellStyle name="Normal 21 2 5 4 2" xfId="13493"/>
    <cellStyle name="Normal 21 2 5 4 2 2" xfId="30340"/>
    <cellStyle name="Normal 21 2 5 4 3" xfId="22773"/>
    <cellStyle name="Normal 21 2 5 5" xfId="9619"/>
    <cellStyle name="Normal 21 2 5 5 2" xfId="26559"/>
    <cellStyle name="Normal 21 2 5 6" xfId="17327"/>
    <cellStyle name="Normal 21 2 5 7" xfId="18991"/>
    <cellStyle name="Normal 21 2 6" xfId="2011"/>
    <cellStyle name="Normal 21 2 6 2" xfId="3996"/>
    <cellStyle name="Normal 21 2 6 2 2" xfId="7779"/>
    <cellStyle name="Normal 21 2 6 2 2 2" xfId="15838"/>
    <cellStyle name="Normal 21 2 6 2 2 2 2" xfId="32685"/>
    <cellStyle name="Normal 21 2 6 2 2 3" xfId="25118"/>
    <cellStyle name="Normal 21 2 6 2 3" xfId="12055"/>
    <cellStyle name="Normal 21 2 6 2 3 2" xfId="28904"/>
    <cellStyle name="Normal 21 2 6 2 4" xfId="21337"/>
    <cellStyle name="Normal 21 2 6 3" xfId="5895"/>
    <cellStyle name="Normal 21 2 6 3 2" xfId="13954"/>
    <cellStyle name="Normal 21 2 6 3 2 2" xfId="30801"/>
    <cellStyle name="Normal 21 2 6 3 3" xfId="23234"/>
    <cellStyle name="Normal 21 2 6 4" xfId="10110"/>
    <cellStyle name="Normal 21 2 6 4 2" xfId="27020"/>
    <cellStyle name="Normal 21 2 6 5" xfId="17329"/>
    <cellStyle name="Normal 21 2 6 6" xfId="19452"/>
    <cellStyle name="Normal 21 2 7" xfId="3054"/>
    <cellStyle name="Normal 21 2 7 2" xfId="6867"/>
    <cellStyle name="Normal 21 2 7 2 2" xfId="14926"/>
    <cellStyle name="Normal 21 2 7 2 2 2" xfId="31773"/>
    <cellStyle name="Normal 21 2 7 2 3" xfId="24206"/>
    <cellStyle name="Normal 21 2 7 3" xfId="11117"/>
    <cellStyle name="Normal 21 2 7 3 2" xfId="27992"/>
    <cellStyle name="Normal 21 2 7 4" xfId="20425"/>
    <cellStyle name="Normal 21 2 8" xfId="4983"/>
    <cellStyle name="Normal 21 2 8 2" xfId="13042"/>
    <cellStyle name="Normal 21 2 8 2 2" xfId="29889"/>
    <cellStyle name="Normal 21 2 8 3" xfId="22322"/>
    <cellStyle name="Normal 21 2 9" xfId="8966"/>
    <cellStyle name="Normal 21 2 9 2" xfId="26108"/>
    <cellStyle name="Normal 21 3" xfId="723"/>
    <cellStyle name="Normal 21 3 10" xfId="18562"/>
    <cellStyle name="Normal 21 3 11" xfId="34077"/>
    <cellStyle name="Normal 21 3 2" xfId="1062"/>
    <cellStyle name="Normal 21 3 2 2" xfId="1323"/>
    <cellStyle name="Normal 21 3 2 2 2" xfId="1819"/>
    <cellStyle name="Normal 21 3 2 2 2 2" xfId="2818"/>
    <cellStyle name="Normal 21 3 2 2 2 2 2" xfId="4780"/>
    <cellStyle name="Normal 21 3 2 2 2 2 2 2" xfId="8563"/>
    <cellStyle name="Normal 21 3 2 2 2 2 2 2 2" xfId="16622"/>
    <cellStyle name="Normal 21 3 2 2 2 2 2 2 2 2" xfId="33469"/>
    <cellStyle name="Normal 21 3 2 2 2 2 2 2 3" xfId="25902"/>
    <cellStyle name="Normal 21 3 2 2 2 2 2 3" xfId="12839"/>
    <cellStyle name="Normal 21 3 2 2 2 2 2 3 2" xfId="29688"/>
    <cellStyle name="Normal 21 3 2 2 2 2 2 4" xfId="22121"/>
    <cellStyle name="Normal 21 3 2 2 2 2 3" xfId="6679"/>
    <cellStyle name="Normal 21 3 2 2 2 2 3 2" xfId="14738"/>
    <cellStyle name="Normal 21 3 2 2 2 2 3 2 2" xfId="31585"/>
    <cellStyle name="Normal 21 3 2 2 2 2 3 3" xfId="24018"/>
    <cellStyle name="Normal 21 3 2 2 2 2 4" xfId="10905"/>
    <cellStyle name="Normal 21 3 2 2 2 2 4 2" xfId="27804"/>
    <cellStyle name="Normal 21 3 2 2 2 2 5" xfId="17334"/>
    <cellStyle name="Normal 21 3 2 2 2 2 6" xfId="20236"/>
    <cellStyle name="Normal 21 3 2 2 2 3" xfId="3868"/>
    <cellStyle name="Normal 21 3 2 2 2 3 2" xfId="7651"/>
    <cellStyle name="Normal 21 3 2 2 2 3 2 2" xfId="15710"/>
    <cellStyle name="Normal 21 3 2 2 2 3 2 2 2" xfId="32557"/>
    <cellStyle name="Normal 21 3 2 2 2 3 2 3" xfId="24990"/>
    <cellStyle name="Normal 21 3 2 2 2 3 3" xfId="11927"/>
    <cellStyle name="Normal 21 3 2 2 2 3 3 2" xfId="28776"/>
    <cellStyle name="Normal 21 3 2 2 2 3 4" xfId="21209"/>
    <cellStyle name="Normal 21 3 2 2 2 4" xfId="5767"/>
    <cellStyle name="Normal 21 3 2 2 2 4 2" xfId="13826"/>
    <cellStyle name="Normal 21 3 2 2 2 4 2 2" xfId="30673"/>
    <cellStyle name="Normal 21 3 2 2 2 4 3" xfId="23106"/>
    <cellStyle name="Normal 21 3 2 2 2 5" xfId="9952"/>
    <cellStyle name="Normal 21 3 2 2 2 5 2" xfId="26892"/>
    <cellStyle name="Normal 21 3 2 2 2 6" xfId="17333"/>
    <cellStyle name="Normal 21 3 2 2 2 7" xfId="19324"/>
    <cellStyle name="Normal 21 3 2 2 3" xfId="2365"/>
    <cellStyle name="Normal 21 3 2 2 3 2" xfId="4329"/>
    <cellStyle name="Normal 21 3 2 2 3 2 2" xfId="8112"/>
    <cellStyle name="Normal 21 3 2 2 3 2 2 2" xfId="16171"/>
    <cellStyle name="Normal 21 3 2 2 3 2 2 2 2" xfId="33018"/>
    <cellStyle name="Normal 21 3 2 2 3 2 2 3" xfId="25451"/>
    <cellStyle name="Normal 21 3 2 2 3 2 3" xfId="12388"/>
    <cellStyle name="Normal 21 3 2 2 3 2 3 2" xfId="29237"/>
    <cellStyle name="Normal 21 3 2 2 3 2 4" xfId="21670"/>
    <cellStyle name="Normal 21 3 2 2 3 3" xfId="6228"/>
    <cellStyle name="Normal 21 3 2 2 3 3 2" xfId="14287"/>
    <cellStyle name="Normal 21 3 2 2 3 3 2 2" xfId="31134"/>
    <cellStyle name="Normal 21 3 2 2 3 3 3" xfId="23567"/>
    <cellStyle name="Normal 21 3 2 2 3 4" xfId="10453"/>
    <cellStyle name="Normal 21 3 2 2 3 4 2" xfId="27353"/>
    <cellStyle name="Normal 21 3 2 2 3 5" xfId="17335"/>
    <cellStyle name="Normal 21 3 2 2 3 6" xfId="19785"/>
    <cellStyle name="Normal 21 3 2 2 4" xfId="3417"/>
    <cellStyle name="Normal 21 3 2 2 4 2" xfId="7200"/>
    <cellStyle name="Normal 21 3 2 2 4 2 2" xfId="15259"/>
    <cellStyle name="Normal 21 3 2 2 4 2 2 2" xfId="32106"/>
    <cellStyle name="Normal 21 3 2 2 4 2 3" xfId="24539"/>
    <cellStyle name="Normal 21 3 2 2 4 3" xfId="11476"/>
    <cellStyle name="Normal 21 3 2 2 4 3 2" xfId="28325"/>
    <cellStyle name="Normal 21 3 2 2 4 4" xfId="20758"/>
    <cellStyle name="Normal 21 3 2 2 5" xfId="5316"/>
    <cellStyle name="Normal 21 3 2 2 5 2" xfId="13375"/>
    <cellStyle name="Normal 21 3 2 2 5 2 2" xfId="30222"/>
    <cellStyle name="Normal 21 3 2 2 5 3" xfId="22655"/>
    <cellStyle name="Normal 21 3 2 2 6" xfId="9477"/>
    <cellStyle name="Normal 21 3 2 2 6 2" xfId="26441"/>
    <cellStyle name="Normal 21 3 2 2 7" xfId="17332"/>
    <cellStyle name="Normal 21 3 2 2 8" xfId="18873"/>
    <cellStyle name="Normal 21 3 2 3" xfId="1601"/>
    <cellStyle name="Normal 21 3 2 3 2" xfId="2600"/>
    <cellStyle name="Normal 21 3 2 3 2 2" xfId="4562"/>
    <cellStyle name="Normal 21 3 2 3 2 2 2" xfId="8345"/>
    <cellStyle name="Normal 21 3 2 3 2 2 2 2" xfId="16404"/>
    <cellStyle name="Normal 21 3 2 3 2 2 2 2 2" xfId="33251"/>
    <cellStyle name="Normal 21 3 2 3 2 2 2 3" xfId="25684"/>
    <cellStyle name="Normal 21 3 2 3 2 2 3" xfId="12621"/>
    <cellStyle name="Normal 21 3 2 3 2 2 3 2" xfId="29470"/>
    <cellStyle name="Normal 21 3 2 3 2 2 4" xfId="21903"/>
    <cellStyle name="Normal 21 3 2 3 2 3" xfId="6461"/>
    <cellStyle name="Normal 21 3 2 3 2 3 2" xfId="14520"/>
    <cellStyle name="Normal 21 3 2 3 2 3 2 2" xfId="31367"/>
    <cellStyle name="Normal 21 3 2 3 2 3 3" xfId="23800"/>
    <cellStyle name="Normal 21 3 2 3 2 4" xfId="10687"/>
    <cellStyle name="Normal 21 3 2 3 2 4 2" xfId="27586"/>
    <cellStyle name="Normal 21 3 2 3 2 5" xfId="17337"/>
    <cellStyle name="Normal 21 3 2 3 2 6" xfId="20018"/>
    <cellStyle name="Normal 21 3 2 3 3" xfId="3650"/>
    <cellStyle name="Normal 21 3 2 3 3 2" xfId="7433"/>
    <cellStyle name="Normal 21 3 2 3 3 2 2" xfId="15492"/>
    <cellStyle name="Normal 21 3 2 3 3 2 2 2" xfId="32339"/>
    <cellStyle name="Normal 21 3 2 3 3 2 3" xfId="24772"/>
    <cellStyle name="Normal 21 3 2 3 3 3" xfId="11709"/>
    <cellStyle name="Normal 21 3 2 3 3 3 2" xfId="28558"/>
    <cellStyle name="Normal 21 3 2 3 3 4" xfId="20991"/>
    <cellStyle name="Normal 21 3 2 3 4" xfId="5549"/>
    <cellStyle name="Normal 21 3 2 3 4 2" xfId="13608"/>
    <cellStyle name="Normal 21 3 2 3 4 2 2" xfId="30455"/>
    <cellStyle name="Normal 21 3 2 3 4 3" xfId="22888"/>
    <cellStyle name="Normal 21 3 2 3 5" xfId="9734"/>
    <cellStyle name="Normal 21 3 2 3 5 2" xfId="26674"/>
    <cellStyle name="Normal 21 3 2 3 6" xfId="17336"/>
    <cellStyle name="Normal 21 3 2 3 7" xfId="19106"/>
    <cellStyle name="Normal 21 3 2 4" xfId="2147"/>
    <cellStyle name="Normal 21 3 2 4 2" xfId="4111"/>
    <cellStyle name="Normal 21 3 2 4 2 2" xfId="7894"/>
    <cellStyle name="Normal 21 3 2 4 2 2 2" xfId="15953"/>
    <cellStyle name="Normal 21 3 2 4 2 2 2 2" xfId="32800"/>
    <cellStyle name="Normal 21 3 2 4 2 2 3" xfId="25233"/>
    <cellStyle name="Normal 21 3 2 4 2 3" xfId="12170"/>
    <cellStyle name="Normal 21 3 2 4 2 3 2" xfId="29019"/>
    <cellStyle name="Normal 21 3 2 4 2 4" xfId="21452"/>
    <cellStyle name="Normal 21 3 2 4 3" xfId="6010"/>
    <cellStyle name="Normal 21 3 2 4 3 2" xfId="14069"/>
    <cellStyle name="Normal 21 3 2 4 3 2 2" xfId="30916"/>
    <cellStyle name="Normal 21 3 2 4 3 3" xfId="23349"/>
    <cellStyle name="Normal 21 3 2 4 4" xfId="10235"/>
    <cellStyle name="Normal 21 3 2 4 4 2" xfId="27135"/>
    <cellStyle name="Normal 21 3 2 4 5" xfId="17338"/>
    <cellStyle name="Normal 21 3 2 4 6" xfId="19567"/>
    <cellStyle name="Normal 21 3 2 5" xfId="3199"/>
    <cellStyle name="Normal 21 3 2 5 2" xfId="6982"/>
    <cellStyle name="Normal 21 3 2 5 2 2" xfId="15041"/>
    <cellStyle name="Normal 21 3 2 5 2 2 2" xfId="31888"/>
    <cellStyle name="Normal 21 3 2 5 2 3" xfId="24321"/>
    <cellStyle name="Normal 21 3 2 5 3" xfId="11258"/>
    <cellStyle name="Normal 21 3 2 5 3 2" xfId="28107"/>
    <cellStyle name="Normal 21 3 2 5 4" xfId="20540"/>
    <cellStyle name="Normal 21 3 2 6" xfId="5098"/>
    <cellStyle name="Normal 21 3 2 6 2" xfId="13157"/>
    <cellStyle name="Normal 21 3 2 6 2 2" xfId="30004"/>
    <cellStyle name="Normal 21 3 2 6 3" xfId="22437"/>
    <cellStyle name="Normal 21 3 2 7" xfId="9242"/>
    <cellStyle name="Normal 21 3 2 7 2" xfId="26223"/>
    <cellStyle name="Normal 21 3 2 8" xfId="17331"/>
    <cellStyle name="Normal 21 3 2 9" xfId="18655"/>
    <cellStyle name="Normal 21 3 3" xfId="1231"/>
    <cellStyle name="Normal 21 3 3 2" xfId="1727"/>
    <cellStyle name="Normal 21 3 3 2 2" xfId="2726"/>
    <cellStyle name="Normal 21 3 3 2 2 2" xfId="4688"/>
    <cellStyle name="Normal 21 3 3 2 2 2 2" xfId="8471"/>
    <cellStyle name="Normal 21 3 3 2 2 2 2 2" xfId="16530"/>
    <cellStyle name="Normal 21 3 3 2 2 2 2 2 2" xfId="33377"/>
    <cellStyle name="Normal 21 3 3 2 2 2 2 3" xfId="25810"/>
    <cellStyle name="Normal 21 3 3 2 2 2 3" xfId="12747"/>
    <cellStyle name="Normal 21 3 3 2 2 2 3 2" xfId="29596"/>
    <cellStyle name="Normal 21 3 3 2 2 2 4" xfId="22029"/>
    <cellStyle name="Normal 21 3 3 2 2 3" xfId="6587"/>
    <cellStyle name="Normal 21 3 3 2 2 3 2" xfId="14646"/>
    <cellStyle name="Normal 21 3 3 2 2 3 2 2" xfId="31493"/>
    <cellStyle name="Normal 21 3 3 2 2 3 3" xfId="23926"/>
    <cellStyle name="Normal 21 3 3 2 2 4" xfId="10813"/>
    <cellStyle name="Normal 21 3 3 2 2 4 2" xfId="27712"/>
    <cellStyle name="Normal 21 3 3 2 2 5" xfId="17341"/>
    <cellStyle name="Normal 21 3 3 2 2 6" xfId="20144"/>
    <cellStyle name="Normal 21 3 3 2 3" xfId="3776"/>
    <cellStyle name="Normal 21 3 3 2 3 2" xfId="7559"/>
    <cellStyle name="Normal 21 3 3 2 3 2 2" xfId="15618"/>
    <cellStyle name="Normal 21 3 3 2 3 2 2 2" xfId="32465"/>
    <cellStyle name="Normal 21 3 3 2 3 2 3" xfId="24898"/>
    <cellStyle name="Normal 21 3 3 2 3 3" xfId="11835"/>
    <cellStyle name="Normal 21 3 3 2 3 3 2" xfId="28684"/>
    <cellStyle name="Normal 21 3 3 2 3 4" xfId="21117"/>
    <cellStyle name="Normal 21 3 3 2 4" xfId="5675"/>
    <cellStyle name="Normal 21 3 3 2 4 2" xfId="13734"/>
    <cellStyle name="Normal 21 3 3 2 4 2 2" xfId="30581"/>
    <cellStyle name="Normal 21 3 3 2 4 3" xfId="23014"/>
    <cellStyle name="Normal 21 3 3 2 5" xfId="9860"/>
    <cellStyle name="Normal 21 3 3 2 5 2" xfId="26800"/>
    <cellStyle name="Normal 21 3 3 2 6" xfId="17340"/>
    <cellStyle name="Normal 21 3 3 2 7" xfId="19232"/>
    <cellStyle name="Normal 21 3 3 3" xfId="2273"/>
    <cellStyle name="Normal 21 3 3 3 2" xfId="4237"/>
    <cellStyle name="Normal 21 3 3 3 2 2" xfId="8020"/>
    <cellStyle name="Normal 21 3 3 3 2 2 2" xfId="16079"/>
    <cellStyle name="Normal 21 3 3 3 2 2 2 2" xfId="32926"/>
    <cellStyle name="Normal 21 3 3 3 2 2 3" xfId="25359"/>
    <cellStyle name="Normal 21 3 3 3 2 3" xfId="12296"/>
    <cellStyle name="Normal 21 3 3 3 2 3 2" xfId="29145"/>
    <cellStyle name="Normal 21 3 3 3 2 4" xfId="21578"/>
    <cellStyle name="Normal 21 3 3 3 3" xfId="6136"/>
    <cellStyle name="Normal 21 3 3 3 3 2" xfId="14195"/>
    <cellStyle name="Normal 21 3 3 3 3 2 2" xfId="31042"/>
    <cellStyle name="Normal 21 3 3 3 3 3" xfId="23475"/>
    <cellStyle name="Normal 21 3 3 3 4" xfId="10361"/>
    <cellStyle name="Normal 21 3 3 3 4 2" xfId="27261"/>
    <cellStyle name="Normal 21 3 3 3 5" xfId="17342"/>
    <cellStyle name="Normal 21 3 3 3 6" xfId="19693"/>
    <cellStyle name="Normal 21 3 3 4" xfId="3325"/>
    <cellStyle name="Normal 21 3 3 4 2" xfId="7108"/>
    <cellStyle name="Normal 21 3 3 4 2 2" xfId="15167"/>
    <cellStyle name="Normal 21 3 3 4 2 2 2" xfId="32014"/>
    <cellStyle name="Normal 21 3 3 4 2 3" xfId="24447"/>
    <cellStyle name="Normal 21 3 3 4 3" xfId="11384"/>
    <cellStyle name="Normal 21 3 3 4 3 2" xfId="28233"/>
    <cellStyle name="Normal 21 3 3 4 4" xfId="20666"/>
    <cellStyle name="Normal 21 3 3 5" xfId="5224"/>
    <cellStyle name="Normal 21 3 3 5 2" xfId="13283"/>
    <cellStyle name="Normal 21 3 3 5 2 2" xfId="30130"/>
    <cellStyle name="Normal 21 3 3 5 3" xfId="22563"/>
    <cellStyle name="Normal 21 3 3 6" xfId="9385"/>
    <cellStyle name="Normal 21 3 3 6 2" xfId="26349"/>
    <cellStyle name="Normal 21 3 3 7" xfId="17339"/>
    <cellStyle name="Normal 21 3 3 8" xfId="18781"/>
    <cellStyle name="Normal 21 3 4" xfId="1509"/>
    <cellStyle name="Normal 21 3 4 2" xfId="2508"/>
    <cellStyle name="Normal 21 3 4 2 2" xfId="4470"/>
    <cellStyle name="Normal 21 3 4 2 2 2" xfId="8253"/>
    <cellStyle name="Normal 21 3 4 2 2 2 2" xfId="16312"/>
    <cellStyle name="Normal 21 3 4 2 2 2 2 2" xfId="33159"/>
    <cellStyle name="Normal 21 3 4 2 2 2 3" xfId="25592"/>
    <cellStyle name="Normal 21 3 4 2 2 3" xfId="12529"/>
    <cellStyle name="Normal 21 3 4 2 2 3 2" xfId="29378"/>
    <cellStyle name="Normal 21 3 4 2 2 4" xfId="21811"/>
    <cellStyle name="Normal 21 3 4 2 3" xfId="6369"/>
    <cellStyle name="Normal 21 3 4 2 3 2" xfId="14428"/>
    <cellStyle name="Normal 21 3 4 2 3 2 2" xfId="31275"/>
    <cellStyle name="Normal 21 3 4 2 3 3" xfId="23708"/>
    <cellStyle name="Normal 21 3 4 2 4" xfId="10595"/>
    <cellStyle name="Normal 21 3 4 2 4 2" xfId="27494"/>
    <cellStyle name="Normal 21 3 4 2 5" xfId="17344"/>
    <cellStyle name="Normal 21 3 4 2 6" xfId="19926"/>
    <cellStyle name="Normal 21 3 4 3" xfId="3558"/>
    <cellStyle name="Normal 21 3 4 3 2" xfId="7341"/>
    <cellStyle name="Normal 21 3 4 3 2 2" xfId="15400"/>
    <cellStyle name="Normal 21 3 4 3 2 2 2" xfId="32247"/>
    <cellStyle name="Normal 21 3 4 3 2 3" xfId="24680"/>
    <cellStyle name="Normal 21 3 4 3 3" xfId="11617"/>
    <cellStyle name="Normal 21 3 4 3 3 2" xfId="28466"/>
    <cellStyle name="Normal 21 3 4 3 4" xfId="20899"/>
    <cellStyle name="Normal 21 3 4 4" xfId="5457"/>
    <cellStyle name="Normal 21 3 4 4 2" xfId="13516"/>
    <cellStyle name="Normal 21 3 4 4 2 2" xfId="30363"/>
    <cellStyle name="Normal 21 3 4 4 3" xfId="22796"/>
    <cellStyle name="Normal 21 3 4 5" xfId="9642"/>
    <cellStyle name="Normal 21 3 4 5 2" xfId="26582"/>
    <cellStyle name="Normal 21 3 4 6" xfId="17343"/>
    <cellStyle name="Normal 21 3 4 7" xfId="19014"/>
    <cellStyle name="Normal 21 3 5" xfId="2038"/>
    <cellStyle name="Normal 21 3 5 2" xfId="4019"/>
    <cellStyle name="Normal 21 3 5 2 2" xfId="7802"/>
    <cellStyle name="Normal 21 3 5 2 2 2" xfId="15861"/>
    <cellStyle name="Normal 21 3 5 2 2 2 2" xfId="32708"/>
    <cellStyle name="Normal 21 3 5 2 2 3" xfId="25141"/>
    <cellStyle name="Normal 21 3 5 2 3" xfId="12078"/>
    <cellStyle name="Normal 21 3 5 2 3 2" xfId="28927"/>
    <cellStyle name="Normal 21 3 5 2 4" xfId="21360"/>
    <cellStyle name="Normal 21 3 5 3" xfId="5918"/>
    <cellStyle name="Normal 21 3 5 3 2" xfId="13977"/>
    <cellStyle name="Normal 21 3 5 3 2 2" xfId="30824"/>
    <cellStyle name="Normal 21 3 5 3 3" xfId="23257"/>
    <cellStyle name="Normal 21 3 5 4" xfId="10136"/>
    <cellStyle name="Normal 21 3 5 4 2" xfId="27043"/>
    <cellStyle name="Normal 21 3 5 5" xfId="17345"/>
    <cellStyle name="Normal 21 3 5 6" xfId="19475"/>
    <cellStyle name="Normal 21 3 6" xfId="3077"/>
    <cellStyle name="Normal 21 3 6 2" xfId="6890"/>
    <cellStyle name="Normal 21 3 6 2 2" xfId="14949"/>
    <cellStyle name="Normal 21 3 6 2 2 2" xfId="31796"/>
    <cellStyle name="Normal 21 3 6 2 3" xfId="24229"/>
    <cellStyle name="Normal 21 3 6 3" xfId="11140"/>
    <cellStyle name="Normal 21 3 6 3 2" xfId="28015"/>
    <cellStyle name="Normal 21 3 6 4" xfId="20448"/>
    <cellStyle name="Normal 21 3 7" xfId="5006"/>
    <cellStyle name="Normal 21 3 7 2" xfId="13065"/>
    <cellStyle name="Normal 21 3 7 2 2" xfId="29912"/>
    <cellStyle name="Normal 21 3 7 3" xfId="22345"/>
    <cellStyle name="Normal 21 3 8" xfId="9023"/>
    <cellStyle name="Normal 21 3 8 2" xfId="26131"/>
    <cellStyle name="Normal 21 3 9" xfId="17330"/>
    <cellStyle name="Normal 21 4" xfId="942"/>
    <cellStyle name="Normal 21 4 2" xfId="3122"/>
    <cellStyle name="Normal 21 4 3" xfId="17346"/>
    <cellStyle name="Normal 21 4 4" xfId="34078"/>
    <cellStyle name="Normal 21 5" xfId="1026"/>
    <cellStyle name="Normal 21 5 2" xfId="1287"/>
    <cellStyle name="Normal 21 5 2 2" xfId="1783"/>
    <cellStyle name="Normal 21 5 2 2 2" xfId="2782"/>
    <cellStyle name="Normal 21 5 2 2 2 2" xfId="4744"/>
    <cellStyle name="Normal 21 5 2 2 2 2 2" xfId="8527"/>
    <cellStyle name="Normal 21 5 2 2 2 2 2 2" xfId="16586"/>
    <cellStyle name="Normal 21 5 2 2 2 2 2 2 2" xfId="33433"/>
    <cellStyle name="Normal 21 5 2 2 2 2 2 3" xfId="25866"/>
    <cellStyle name="Normal 21 5 2 2 2 2 3" xfId="12803"/>
    <cellStyle name="Normal 21 5 2 2 2 2 3 2" xfId="29652"/>
    <cellStyle name="Normal 21 5 2 2 2 2 4" xfId="22085"/>
    <cellStyle name="Normal 21 5 2 2 2 3" xfId="6643"/>
    <cellStyle name="Normal 21 5 2 2 2 3 2" xfId="14702"/>
    <cellStyle name="Normal 21 5 2 2 2 3 2 2" xfId="31549"/>
    <cellStyle name="Normal 21 5 2 2 2 3 3" xfId="23982"/>
    <cellStyle name="Normal 21 5 2 2 2 4" xfId="10869"/>
    <cellStyle name="Normal 21 5 2 2 2 4 2" xfId="27768"/>
    <cellStyle name="Normal 21 5 2 2 2 5" xfId="17350"/>
    <cellStyle name="Normal 21 5 2 2 2 6" xfId="20200"/>
    <cellStyle name="Normal 21 5 2 2 3" xfId="3832"/>
    <cellStyle name="Normal 21 5 2 2 3 2" xfId="7615"/>
    <cellStyle name="Normal 21 5 2 2 3 2 2" xfId="15674"/>
    <cellStyle name="Normal 21 5 2 2 3 2 2 2" xfId="32521"/>
    <cellStyle name="Normal 21 5 2 2 3 2 3" xfId="24954"/>
    <cellStyle name="Normal 21 5 2 2 3 3" xfId="11891"/>
    <cellStyle name="Normal 21 5 2 2 3 3 2" xfId="28740"/>
    <cellStyle name="Normal 21 5 2 2 3 4" xfId="21173"/>
    <cellStyle name="Normal 21 5 2 2 4" xfId="5731"/>
    <cellStyle name="Normal 21 5 2 2 4 2" xfId="13790"/>
    <cellStyle name="Normal 21 5 2 2 4 2 2" xfId="30637"/>
    <cellStyle name="Normal 21 5 2 2 4 3" xfId="23070"/>
    <cellStyle name="Normal 21 5 2 2 5" xfId="9916"/>
    <cellStyle name="Normal 21 5 2 2 5 2" xfId="26856"/>
    <cellStyle name="Normal 21 5 2 2 6" xfId="17349"/>
    <cellStyle name="Normal 21 5 2 2 7" xfId="19288"/>
    <cellStyle name="Normal 21 5 2 3" xfId="2329"/>
    <cellStyle name="Normal 21 5 2 3 2" xfId="4293"/>
    <cellStyle name="Normal 21 5 2 3 2 2" xfId="8076"/>
    <cellStyle name="Normal 21 5 2 3 2 2 2" xfId="16135"/>
    <cellStyle name="Normal 21 5 2 3 2 2 2 2" xfId="32982"/>
    <cellStyle name="Normal 21 5 2 3 2 2 3" xfId="25415"/>
    <cellStyle name="Normal 21 5 2 3 2 3" xfId="12352"/>
    <cellStyle name="Normal 21 5 2 3 2 3 2" xfId="29201"/>
    <cellStyle name="Normal 21 5 2 3 2 4" xfId="21634"/>
    <cellStyle name="Normal 21 5 2 3 3" xfId="6192"/>
    <cellStyle name="Normal 21 5 2 3 3 2" xfId="14251"/>
    <cellStyle name="Normal 21 5 2 3 3 2 2" xfId="31098"/>
    <cellStyle name="Normal 21 5 2 3 3 3" xfId="23531"/>
    <cellStyle name="Normal 21 5 2 3 4" xfId="10417"/>
    <cellStyle name="Normal 21 5 2 3 4 2" xfId="27317"/>
    <cellStyle name="Normal 21 5 2 3 5" xfId="17351"/>
    <cellStyle name="Normal 21 5 2 3 6" xfId="19749"/>
    <cellStyle name="Normal 21 5 2 4" xfId="3381"/>
    <cellStyle name="Normal 21 5 2 4 2" xfId="7164"/>
    <cellStyle name="Normal 21 5 2 4 2 2" xfId="15223"/>
    <cellStyle name="Normal 21 5 2 4 2 2 2" xfId="32070"/>
    <cellStyle name="Normal 21 5 2 4 2 3" xfId="24503"/>
    <cellStyle name="Normal 21 5 2 4 3" xfId="11440"/>
    <cellStyle name="Normal 21 5 2 4 3 2" xfId="28289"/>
    <cellStyle name="Normal 21 5 2 4 4" xfId="20722"/>
    <cellStyle name="Normal 21 5 2 5" xfId="5280"/>
    <cellStyle name="Normal 21 5 2 5 2" xfId="13339"/>
    <cellStyle name="Normal 21 5 2 5 2 2" xfId="30186"/>
    <cellStyle name="Normal 21 5 2 5 3" xfId="22619"/>
    <cellStyle name="Normal 21 5 2 6" xfId="9441"/>
    <cellStyle name="Normal 21 5 2 6 2" xfId="26405"/>
    <cellStyle name="Normal 21 5 2 7" xfId="17348"/>
    <cellStyle name="Normal 21 5 2 8" xfId="18837"/>
    <cellStyle name="Normal 21 5 3" xfId="1565"/>
    <cellStyle name="Normal 21 5 3 2" xfId="2564"/>
    <cellStyle name="Normal 21 5 3 2 2" xfId="4526"/>
    <cellStyle name="Normal 21 5 3 2 2 2" xfId="8309"/>
    <cellStyle name="Normal 21 5 3 2 2 2 2" xfId="16368"/>
    <cellStyle name="Normal 21 5 3 2 2 2 2 2" xfId="33215"/>
    <cellStyle name="Normal 21 5 3 2 2 2 3" xfId="25648"/>
    <cellStyle name="Normal 21 5 3 2 2 3" xfId="12585"/>
    <cellStyle name="Normal 21 5 3 2 2 3 2" xfId="29434"/>
    <cellStyle name="Normal 21 5 3 2 2 4" xfId="21867"/>
    <cellStyle name="Normal 21 5 3 2 3" xfId="6425"/>
    <cellStyle name="Normal 21 5 3 2 3 2" xfId="14484"/>
    <cellStyle name="Normal 21 5 3 2 3 2 2" xfId="31331"/>
    <cellStyle name="Normal 21 5 3 2 3 3" xfId="23764"/>
    <cellStyle name="Normal 21 5 3 2 4" xfId="10651"/>
    <cellStyle name="Normal 21 5 3 2 4 2" xfId="27550"/>
    <cellStyle name="Normal 21 5 3 2 5" xfId="17353"/>
    <cellStyle name="Normal 21 5 3 2 6" xfId="19982"/>
    <cellStyle name="Normal 21 5 3 3" xfId="3614"/>
    <cellStyle name="Normal 21 5 3 3 2" xfId="7397"/>
    <cellStyle name="Normal 21 5 3 3 2 2" xfId="15456"/>
    <cellStyle name="Normal 21 5 3 3 2 2 2" xfId="32303"/>
    <cellStyle name="Normal 21 5 3 3 2 3" xfId="24736"/>
    <cellStyle name="Normal 21 5 3 3 3" xfId="11673"/>
    <cellStyle name="Normal 21 5 3 3 3 2" xfId="28522"/>
    <cellStyle name="Normal 21 5 3 3 4" xfId="20955"/>
    <cellStyle name="Normal 21 5 3 4" xfId="5513"/>
    <cellStyle name="Normal 21 5 3 4 2" xfId="13572"/>
    <cellStyle name="Normal 21 5 3 4 2 2" xfId="30419"/>
    <cellStyle name="Normal 21 5 3 4 3" xfId="22852"/>
    <cellStyle name="Normal 21 5 3 5" xfId="9698"/>
    <cellStyle name="Normal 21 5 3 5 2" xfId="26638"/>
    <cellStyle name="Normal 21 5 3 6" xfId="17352"/>
    <cellStyle name="Normal 21 5 3 7" xfId="19070"/>
    <cellStyle name="Normal 21 5 4" xfId="2111"/>
    <cellStyle name="Normal 21 5 4 2" xfId="4075"/>
    <cellStyle name="Normal 21 5 4 2 2" xfId="7858"/>
    <cellStyle name="Normal 21 5 4 2 2 2" xfId="15917"/>
    <cellStyle name="Normal 21 5 4 2 2 2 2" xfId="32764"/>
    <cellStyle name="Normal 21 5 4 2 2 3" xfId="25197"/>
    <cellStyle name="Normal 21 5 4 2 3" xfId="12134"/>
    <cellStyle name="Normal 21 5 4 2 3 2" xfId="28983"/>
    <cellStyle name="Normal 21 5 4 2 4" xfId="21416"/>
    <cellStyle name="Normal 21 5 4 3" xfId="5974"/>
    <cellStyle name="Normal 21 5 4 3 2" xfId="14033"/>
    <cellStyle name="Normal 21 5 4 3 2 2" xfId="30880"/>
    <cellStyle name="Normal 21 5 4 3 3" xfId="23313"/>
    <cellStyle name="Normal 21 5 4 4" xfId="10199"/>
    <cellStyle name="Normal 21 5 4 4 2" xfId="27099"/>
    <cellStyle name="Normal 21 5 4 5" xfId="17354"/>
    <cellStyle name="Normal 21 5 4 6" xfId="19531"/>
    <cellStyle name="Normal 21 5 5" xfId="3163"/>
    <cellStyle name="Normal 21 5 5 2" xfId="6946"/>
    <cellStyle name="Normal 21 5 5 2 2" xfId="15005"/>
    <cellStyle name="Normal 21 5 5 2 2 2" xfId="31852"/>
    <cellStyle name="Normal 21 5 5 2 3" xfId="24285"/>
    <cellStyle name="Normal 21 5 5 3" xfId="11222"/>
    <cellStyle name="Normal 21 5 5 3 2" xfId="28071"/>
    <cellStyle name="Normal 21 5 5 4" xfId="20504"/>
    <cellStyle name="Normal 21 5 6" xfId="5062"/>
    <cellStyle name="Normal 21 5 6 2" xfId="13121"/>
    <cellStyle name="Normal 21 5 6 2 2" xfId="29968"/>
    <cellStyle name="Normal 21 5 6 3" xfId="22401"/>
    <cellStyle name="Normal 21 5 7" xfId="9206"/>
    <cellStyle name="Normal 21 5 7 2" xfId="26187"/>
    <cellStyle name="Normal 21 5 8" xfId="17347"/>
    <cellStyle name="Normal 21 5 9" xfId="18619"/>
    <cellStyle name="Normal 21 6" xfId="1195"/>
    <cellStyle name="Normal 21 6 2" xfId="1691"/>
    <cellStyle name="Normal 21 6 2 2" xfId="2690"/>
    <cellStyle name="Normal 21 6 2 2 2" xfId="4652"/>
    <cellStyle name="Normal 21 6 2 2 2 2" xfId="8435"/>
    <cellStyle name="Normal 21 6 2 2 2 2 2" xfId="16494"/>
    <cellStyle name="Normal 21 6 2 2 2 2 2 2" xfId="33341"/>
    <cellStyle name="Normal 21 6 2 2 2 2 3" xfId="25774"/>
    <cellStyle name="Normal 21 6 2 2 2 3" xfId="12711"/>
    <cellStyle name="Normal 21 6 2 2 2 3 2" xfId="29560"/>
    <cellStyle name="Normal 21 6 2 2 2 4" xfId="21993"/>
    <cellStyle name="Normal 21 6 2 2 3" xfId="6551"/>
    <cellStyle name="Normal 21 6 2 2 3 2" xfId="14610"/>
    <cellStyle name="Normal 21 6 2 2 3 2 2" xfId="31457"/>
    <cellStyle name="Normal 21 6 2 2 3 3" xfId="23890"/>
    <cellStyle name="Normal 21 6 2 2 4" xfId="10777"/>
    <cellStyle name="Normal 21 6 2 2 4 2" xfId="27676"/>
    <cellStyle name="Normal 21 6 2 2 5" xfId="17357"/>
    <cellStyle name="Normal 21 6 2 2 6" xfId="20108"/>
    <cellStyle name="Normal 21 6 2 3" xfId="3740"/>
    <cellStyle name="Normal 21 6 2 3 2" xfId="7523"/>
    <cellStyle name="Normal 21 6 2 3 2 2" xfId="15582"/>
    <cellStyle name="Normal 21 6 2 3 2 2 2" xfId="32429"/>
    <cellStyle name="Normal 21 6 2 3 2 3" xfId="24862"/>
    <cellStyle name="Normal 21 6 2 3 3" xfId="11799"/>
    <cellStyle name="Normal 21 6 2 3 3 2" xfId="28648"/>
    <cellStyle name="Normal 21 6 2 3 4" xfId="21081"/>
    <cellStyle name="Normal 21 6 2 4" xfId="5639"/>
    <cellStyle name="Normal 21 6 2 4 2" xfId="13698"/>
    <cellStyle name="Normal 21 6 2 4 2 2" xfId="30545"/>
    <cellStyle name="Normal 21 6 2 4 3" xfId="22978"/>
    <cellStyle name="Normal 21 6 2 5" xfId="9824"/>
    <cellStyle name="Normal 21 6 2 5 2" xfId="26764"/>
    <cellStyle name="Normal 21 6 2 6" xfId="17356"/>
    <cellStyle name="Normal 21 6 2 7" xfId="19196"/>
    <cellStyle name="Normal 21 6 3" xfId="2237"/>
    <cellStyle name="Normal 21 6 3 2" xfId="4201"/>
    <cellStyle name="Normal 21 6 3 2 2" xfId="7984"/>
    <cellStyle name="Normal 21 6 3 2 2 2" xfId="16043"/>
    <cellStyle name="Normal 21 6 3 2 2 2 2" xfId="32890"/>
    <cellStyle name="Normal 21 6 3 2 2 3" xfId="25323"/>
    <cellStyle name="Normal 21 6 3 2 3" xfId="12260"/>
    <cellStyle name="Normal 21 6 3 2 3 2" xfId="29109"/>
    <cellStyle name="Normal 21 6 3 2 4" xfId="21542"/>
    <cellStyle name="Normal 21 6 3 3" xfId="6100"/>
    <cellStyle name="Normal 21 6 3 3 2" xfId="14159"/>
    <cellStyle name="Normal 21 6 3 3 2 2" xfId="31006"/>
    <cellStyle name="Normal 21 6 3 3 3" xfId="23439"/>
    <cellStyle name="Normal 21 6 3 4" xfId="10325"/>
    <cellStyle name="Normal 21 6 3 4 2" xfId="27225"/>
    <cellStyle name="Normal 21 6 3 5" xfId="17358"/>
    <cellStyle name="Normal 21 6 3 6" xfId="19657"/>
    <cellStyle name="Normal 21 6 4" xfId="3289"/>
    <cellStyle name="Normal 21 6 4 2" xfId="7072"/>
    <cellStyle name="Normal 21 6 4 2 2" xfId="15131"/>
    <cellStyle name="Normal 21 6 4 2 2 2" xfId="31978"/>
    <cellStyle name="Normal 21 6 4 2 3" xfId="24411"/>
    <cellStyle name="Normal 21 6 4 3" xfId="11348"/>
    <cellStyle name="Normal 21 6 4 3 2" xfId="28197"/>
    <cellStyle name="Normal 21 6 4 4" xfId="20630"/>
    <cellStyle name="Normal 21 6 5" xfId="5188"/>
    <cellStyle name="Normal 21 6 5 2" xfId="13247"/>
    <cellStyle name="Normal 21 6 5 2 2" xfId="30094"/>
    <cellStyle name="Normal 21 6 5 3" xfId="22527"/>
    <cellStyle name="Normal 21 6 6" xfId="9349"/>
    <cellStyle name="Normal 21 6 6 2" xfId="26313"/>
    <cellStyle name="Normal 21 6 7" xfId="17355"/>
    <cellStyle name="Normal 21 6 8" xfId="18745"/>
    <cellStyle name="Normal 21 7" xfId="1473"/>
    <cellStyle name="Normal 21 7 2" xfId="2472"/>
    <cellStyle name="Normal 21 7 2 2" xfId="4434"/>
    <cellStyle name="Normal 21 7 2 2 2" xfId="8217"/>
    <cellStyle name="Normal 21 7 2 2 2 2" xfId="16276"/>
    <cellStyle name="Normal 21 7 2 2 2 2 2" xfId="33123"/>
    <cellStyle name="Normal 21 7 2 2 2 3" xfId="25556"/>
    <cellStyle name="Normal 21 7 2 2 3" xfId="12493"/>
    <cellStyle name="Normal 21 7 2 2 3 2" xfId="29342"/>
    <cellStyle name="Normal 21 7 2 2 4" xfId="21775"/>
    <cellStyle name="Normal 21 7 2 3" xfId="6333"/>
    <cellStyle name="Normal 21 7 2 3 2" xfId="14392"/>
    <cellStyle name="Normal 21 7 2 3 2 2" xfId="31239"/>
    <cellStyle name="Normal 21 7 2 3 3" xfId="23672"/>
    <cellStyle name="Normal 21 7 2 4" xfId="10559"/>
    <cellStyle name="Normal 21 7 2 4 2" xfId="27458"/>
    <cellStyle name="Normal 21 7 2 5" xfId="17360"/>
    <cellStyle name="Normal 21 7 2 6" xfId="19890"/>
    <cellStyle name="Normal 21 7 3" xfId="3522"/>
    <cellStyle name="Normal 21 7 3 2" xfId="7305"/>
    <cellStyle name="Normal 21 7 3 2 2" xfId="15364"/>
    <cellStyle name="Normal 21 7 3 2 2 2" xfId="32211"/>
    <cellStyle name="Normal 21 7 3 2 3" xfId="24644"/>
    <cellStyle name="Normal 21 7 3 3" xfId="11581"/>
    <cellStyle name="Normal 21 7 3 3 2" xfId="28430"/>
    <cellStyle name="Normal 21 7 3 4" xfId="20863"/>
    <cellStyle name="Normal 21 7 4" xfId="5421"/>
    <cellStyle name="Normal 21 7 4 2" xfId="13480"/>
    <cellStyle name="Normal 21 7 4 2 2" xfId="30327"/>
    <cellStyle name="Normal 21 7 4 3" xfId="22760"/>
    <cellStyle name="Normal 21 7 5" xfId="9606"/>
    <cellStyle name="Normal 21 7 5 2" xfId="26546"/>
    <cellStyle name="Normal 21 7 6" xfId="17359"/>
    <cellStyle name="Normal 21 7 7" xfId="18978"/>
    <cellStyle name="Normal 21 8" xfId="1996"/>
    <cellStyle name="Normal 21 8 2" xfId="3983"/>
    <cellStyle name="Normal 21 8 2 2" xfId="7766"/>
    <cellStyle name="Normal 21 8 2 2 2" xfId="15825"/>
    <cellStyle name="Normal 21 8 2 2 2 2" xfId="32672"/>
    <cellStyle name="Normal 21 8 2 2 3" xfId="25105"/>
    <cellStyle name="Normal 21 8 2 3" xfId="12042"/>
    <cellStyle name="Normal 21 8 2 3 2" xfId="28891"/>
    <cellStyle name="Normal 21 8 2 4" xfId="21324"/>
    <cellStyle name="Normal 21 8 3" xfId="5882"/>
    <cellStyle name="Normal 21 8 3 2" xfId="13941"/>
    <cellStyle name="Normal 21 8 3 2 2" xfId="30788"/>
    <cellStyle name="Normal 21 8 3 3" xfId="23221"/>
    <cellStyle name="Normal 21 8 4" xfId="10095"/>
    <cellStyle name="Normal 21 8 4 2" xfId="27007"/>
    <cellStyle name="Normal 21 8 5" xfId="17361"/>
    <cellStyle name="Normal 21 8 6" xfId="19439"/>
    <cellStyle name="Normal 21 9" xfId="3041"/>
    <cellStyle name="Normal 21 9 2" xfId="6854"/>
    <cellStyle name="Normal 21 9 2 2" xfId="14913"/>
    <cellStyle name="Normal 21 9 2 2 2" xfId="31760"/>
    <cellStyle name="Normal 21 9 2 3" xfId="24193"/>
    <cellStyle name="Normal 21 9 3" xfId="11104"/>
    <cellStyle name="Normal 21 9 3 2" xfId="27979"/>
    <cellStyle name="Normal 21 9 4" xfId="20412"/>
    <cellStyle name="Normal 210" xfId="4940"/>
    <cellStyle name="Normal 210 2" xfId="8723"/>
    <cellStyle name="Normal 210 2 2" xfId="16782"/>
    <cellStyle name="Normal 210 2 2 2" xfId="33629"/>
    <cellStyle name="Normal 210 2 3" xfId="26062"/>
    <cellStyle name="Normal 210 3" xfId="12999"/>
    <cellStyle name="Normal 210 3 2" xfId="29848"/>
    <cellStyle name="Normal 210 4" xfId="22281"/>
    <cellStyle name="Normal 211" xfId="4941"/>
    <cellStyle name="Normal 211 2" xfId="8724"/>
    <cellStyle name="Normal 211 2 2" xfId="16783"/>
    <cellStyle name="Normal 211 2 2 2" xfId="33630"/>
    <cellStyle name="Normal 211 2 3" xfId="26063"/>
    <cellStyle name="Normal 211 3" xfId="13000"/>
    <cellStyle name="Normal 211 3 2" xfId="29849"/>
    <cellStyle name="Normal 211 4" xfId="22282"/>
    <cellStyle name="Normal 212" xfId="4942"/>
    <cellStyle name="Normal 212 2" xfId="8725"/>
    <cellStyle name="Normal 212 2 2" xfId="16784"/>
    <cellStyle name="Normal 212 2 2 2" xfId="33631"/>
    <cellStyle name="Normal 212 2 3" xfId="26064"/>
    <cellStyle name="Normal 212 3" xfId="13001"/>
    <cellStyle name="Normal 212 3 2" xfId="29850"/>
    <cellStyle name="Normal 212 4" xfId="22283"/>
    <cellStyle name="Normal 213" xfId="4943"/>
    <cellStyle name="Normal 213 2" xfId="8726"/>
    <cellStyle name="Normal 213 2 2" xfId="16785"/>
    <cellStyle name="Normal 213 2 2 2" xfId="33632"/>
    <cellStyle name="Normal 213 2 3" xfId="26065"/>
    <cellStyle name="Normal 213 3" xfId="13002"/>
    <cellStyle name="Normal 213 3 2" xfId="29851"/>
    <cellStyle name="Normal 213 4" xfId="22284"/>
    <cellStyle name="Normal 214" xfId="4944"/>
    <cellStyle name="Normal 214 2" xfId="8727"/>
    <cellStyle name="Normal 214 2 2" xfId="16786"/>
    <cellStyle name="Normal 214 2 2 2" xfId="33633"/>
    <cellStyle name="Normal 214 2 3" xfId="26066"/>
    <cellStyle name="Normal 214 3" xfId="13003"/>
    <cellStyle name="Normal 214 3 2" xfId="29852"/>
    <cellStyle name="Normal 214 4" xfId="22285"/>
    <cellStyle name="Normal 215" xfId="4945"/>
    <cellStyle name="Normal 215 2" xfId="8728"/>
    <cellStyle name="Normal 215 2 2" xfId="16787"/>
    <cellStyle name="Normal 215 2 2 2" xfId="33634"/>
    <cellStyle name="Normal 215 2 3" xfId="26067"/>
    <cellStyle name="Normal 215 3" xfId="13004"/>
    <cellStyle name="Normal 215 3 2" xfId="29853"/>
    <cellStyle name="Normal 215 4" xfId="22286"/>
    <cellStyle name="Normal 216" xfId="4946"/>
    <cellStyle name="Normal 216 2" xfId="8729"/>
    <cellStyle name="Normal 216 2 2" xfId="16788"/>
    <cellStyle name="Normal 216 2 2 2" xfId="33635"/>
    <cellStyle name="Normal 216 2 3" xfId="26068"/>
    <cellStyle name="Normal 216 3" xfId="13005"/>
    <cellStyle name="Normal 216 3 2" xfId="29854"/>
    <cellStyle name="Normal 216 4" xfId="22287"/>
    <cellStyle name="Normal 217" xfId="4947"/>
    <cellStyle name="Normal 217 2" xfId="8730"/>
    <cellStyle name="Normal 217 2 2" xfId="16789"/>
    <cellStyle name="Normal 217 2 2 2" xfId="33636"/>
    <cellStyle name="Normal 217 2 3" xfId="26069"/>
    <cellStyle name="Normal 217 3" xfId="13006"/>
    <cellStyle name="Normal 217 3 2" xfId="29855"/>
    <cellStyle name="Normal 217 4" xfId="22288"/>
    <cellStyle name="Normal 218" xfId="4948"/>
    <cellStyle name="Normal 218 2" xfId="8731"/>
    <cellStyle name="Normal 218 2 2" xfId="16790"/>
    <cellStyle name="Normal 218 2 2 2" xfId="33637"/>
    <cellStyle name="Normal 218 2 3" xfId="26070"/>
    <cellStyle name="Normal 218 3" xfId="13007"/>
    <cellStyle name="Normal 218 3 2" xfId="29856"/>
    <cellStyle name="Normal 218 4" xfId="22289"/>
    <cellStyle name="Normal 219" xfId="4949"/>
    <cellStyle name="Normal 219 2" xfId="8732"/>
    <cellStyle name="Normal 219 2 2" xfId="16791"/>
    <cellStyle name="Normal 219 2 2 2" xfId="33638"/>
    <cellStyle name="Normal 219 2 3" xfId="26071"/>
    <cellStyle name="Normal 219 3" xfId="13008"/>
    <cellStyle name="Normal 219 3 2" xfId="29857"/>
    <cellStyle name="Normal 219 4" xfId="22290"/>
    <cellStyle name="Normal 22" xfId="568"/>
    <cellStyle name="Normal 22 10" xfId="4971"/>
    <cellStyle name="Normal 22 10 2" xfId="13030"/>
    <cellStyle name="Normal 22 10 2 2" xfId="29877"/>
    <cellStyle name="Normal 22 10 3" xfId="22310"/>
    <cellStyle name="Normal 22 11" xfId="8933"/>
    <cellStyle name="Normal 22 11 2" xfId="26096"/>
    <cellStyle name="Normal 22 12" xfId="17362"/>
    <cellStyle name="Normal 22 13" xfId="18526"/>
    <cellStyle name="Normal 22 14" xfId="34079"/>
    <cellStyle name="Normal 22 2" xfId="624"/>
    <cellStyle name="Normal 22 2 10" xfId="17363"/>
    <cellStyle name="Normal 22 2 11" xfId="18540"/>
    <cellStyle name="Normal 22 2 12" xfId="34080"/>
    <cellStyle name="Normal 22 2 2" xfId="742"/>
    <cellStyle name="Normal 22 2 2 10" xfId="18576"/>
    <cellStyle name="Normal 22 2 2 11" xfId="34081"/>
    <cellStyle name="Normal 22 2 2 2" xfId="1076"/>
    <cellStyle name="Normal 22 2 2 2 2" xfId="1337"/>
    <cellStyle name="Normal 22 2 2 2 2 2" xfId="1833"/>
    <cellStyle name="Normal 22 2 2 2 2 2 2" xfId="2832"/>
    <cellStyle name="Normal 22 2 2 2 2 2 2 2" xfId="4794"/>
    <cellStyle name="Normal 22 2 2 2 2 2 2 2 2" xfId="8577"/>
    <cellStyle name="Normal 22 2 2 2 2 2 2 2 2 2" xfId="16636"/>
    <cellStyle name="Normal 22 2 2 2 2 2 2 2 2 2 2" xfId="33483"/>
    <cellStyle name="Normal 22 2 2 2 2 2 2 2 2 3" xfId="25916"/>
    <cellStyle name="Normal 22 2 2 2 2 2 2 2 3" xfId="12853"/>
    <cellStyle name="Normal 22 2 2 2 2 2 2 2 3 2" xfId="29702"/>
    <cellStyle name="Normal 22 2 2 2 2 2 2 2 4" xfId="22135"/>
    <cellStyle name="Normal 22 2 2 2 2 2 2 3" xfId="6693"/>
    <cellStyle name="Normal 22 2 2 2 2 2 2 3 2" xfId="14752"/>
    <cellStyle name="Normal 22 2 2 2 2 2 2 3 2 2" xfId="31599"/>
    <cellStyle name="Normal 22 2 2 2 2 2 2 3 3" xfId="24032"/>
    <cellStyle name="Normal 22 2 2 2 2 2 2 4" xfId="10919"/>
    <cellStyle name="Normal 22 2 2 2 2 2 2 4 2" xfId="27818"/>
    <cellStyle name="Normal 22 2 2 2 2 2 2 5" xfId="17368"/>
    <cellStyle name="Normal 22 2 2 2 2 2 2 6" xfId="20250"/>
    <cellStyle name="Normal 22 2 2 2 2 2 3" xfId="3882"/>
    <cellStyle name="Normal 22 2 2 2 2 2 3 2" xfId="7665"/>
    <cellStyle name="Normal 22 2 2 2 2 2 3 2 2" xfId="15724"/>
    <cellStyle name="Normal 22 2 2 2 2 2 3 2 2 2" xfId="32571"/>
    <cellStyle name="Normal 22 2 2 2 2 2 3 2 3" xfId="25004"/>
    <cellStyle name="Normal 22 2 2 2 2 2 3 3" xfId="11941"/>
    <cellStyle name="Normal 22 2 2 2 2 2 3 3 2" xfId="28790"/>
    <cellStyle name="Normal 22 2 2 2 2 2 3 4" xfId="21223"/>
    <cellStyle name="Normal 22 2 2 2 2 2 4" xfId="5781"/>
    <cellStyle name="Normal 22 2 2 2 2 2 4 2" xfId="13840"/>
    <cellStyle name="Normal 22 2 2 2 2 2 4 2 2" xfId="30687"/>
    <cellStyle name="Normal 22 2 2 2 2 2 4 3" xfId="23120"/>
    <cellStyle name="Normal 22 2 2 2 2 2 5" xfId="9966"/>
    <cellStyle name="Normal 22 2 2 2 2 2 5 2" xfId="26906"/>
    <cellStyle name="Normal 22 2 2 2 2 2 6" xfId="17367"/>
    <cellStyle name="Normal 22 2 2 2 2 2 7" xfId="19338"/>
    <cellStyle name="Normal 22 2 2 2 2 3" xfId="2379"/>
    <cellStyle name="Normal 22 2 2 2 2 3 2" xfId="4343"/>
    <cellStyle name="Normal 22 2 2 2 2 3 2 2" xfId="8126"/>
    <cellStyle name="Normal 22 2 2 2 2 3 2 2 2" xfId="16185"/>
    <cellStyle name="Normal 22 2 2 2 2 3 2 2 2 2" xfId="33032"/>
    <cellStyle name="Normal 22 2 2 2 2 3 2 2 3" xfId="25465"/>
    <cellStyle name="Normal 22 2 2 2 2 3 2 3" xfId="12402"/>
    <cellStyle name="Normal 22 2 2 2 2 3 2 3 2" xfId="29251"/>
    <cellStyle name="Normal 22 2 2 2 2 3 2 4" xfId="21684"/>
    <cellStyle name="Normal 22 2 2 2 2 3 3" xfId="6242"/>
    <cellStyle name="Normal 22 2 2 2 2 3 3 2" xfId="14301"/>
    <cellStyle name="Normal 22 2 2 2 2 3 3 2 2" xfId="31148"/>
    <cellStyle name="Normal 22 2 2 2 2 3 3 3" xfId="23581"/>
    <cellStyle name="Normal 22 2 2 2 2 3 4" xfId="10467"/>
    <cellStyle name="Normal 22 2 2 2 2 3 4 2" xfId="27367"/>
    <cellStyle name="Normal 22 2 2 2 2 3 5" xfId="17369"/>
    <cellStyle name="Normal 22 2 2 2 2 3 6" xfId="19799"/>
    <cellStyle name="Normal 22 2 2 2 2 4" xfId="3431"/>
    <cellStyle name="Normal 22 2 2 2 2 4 2" xfId="7214"/>
    <cellStyle name="Normal 22 2 2 2 2 4 2 2" xfId="15273"/>
    <cellStyle name="Normal 22 2 2 2 2 4 2 2 2" xfId="32120"/>
    <cellStyle name="Normal 22 2 2 2 2 4 2 3" xfId="24553"/>
    <cellStyle name="Normal 22 2 2 2 2 4 3" xfId="11490"/>
    <cellStyle name="Normal 22 2 2 2 2 4 3 2" xfId="28339"/>
    <cellStyle name="Normal 22 2 2 2 2 4 4" xfId="20772"/>
    <cellStyle name="Normal 22 2 2 2 2 5" xfId="5330"/>
    <cellStyle name="Normal 22 2 2 2 2 5 2" xfId="13389"/>
    <cellStyle name="Normal 22 2 2 2 2 5 2 2" xfId="30236"/>
    <cellStyle name="Normal 22 2 2 2 2 5 3" xfId="22669"/>
    <cellStyle name="Normal 22 2 2 2 2 6" xfId="9491"/>
    <cellStyle name="Normal 22 2 2 2 2 6 2" xfId="26455"/>
    <cellStyle name="Normal 22 2 2 2 2 7" xfId="17366"/>
    <cellStyle name="Normal 22 2 2 2 2 8" xfId="18887"/>
    <cellStyle name="Normal 22 2 2 2 3" xfId="1615"/>
    <cellStyle name="Normal 22 2 2 2 3 2" xfId="2614"/>
    <cellStyle name="Normal 22 2 2 2 3 2 2" xfId="4576"/>
    <cellStyle name="Normal 22 2 2 2 3 2 2 2" xfId="8359"/>
    <cellStyle name="Normal 22 2 2 2 3 2 2 2 2" xfId="16418"/>
    <cellStyle name="Normal 22 2 2 2 3 2 2 2 2 2" xfId="33265"/>
    <cellStyle name="Normal 22 2 2 2 3 2 2 2 3" xfId="25698"/>
    <cellStyle name="Normal 22 2 2 2 3 2 2 3" xfId="12635"/>
    <cellStyle name="Normal 22 2 2 2 3 2 2 3 2" xfId="29484"/>
    <cellStyle name="Normal 22 2 2 2 3 2 2 4" xfId="21917"/>
    <cellStyle name="Normal 22 2 2 2 3 2 3" xfId="6475"/>
    <cellStyle name="Normal 22 2 2 2 3 2 3 2" xfId="14534"/>
    <cellStyle name="Normal 22 2 2 2 3 2 3 2 2" xfId="31381"/>
    <cellStyle name="Normal 22 2 2 2 3 2 3 3" xfId="23814"/>
    <cellStyle name="Normal 22 2 2 2 3 2 4" xfId="10701"/>
    <cellStyle name="Normal 22 2 2 2 3 2 4 2" xfId="27600"/>
    <cellStyle name="Normal 22 2 2 2 3 2 5" xfId="17371"/>
    <cellStyle name="Normal 22 2 2 2 3 2 6" xfId="20032"/>
    <cellStyle name="Normal 22 2 2 2 3 3" xfId="3664"/>
    <cellStyle name="Normal 22 2 2 2 3 3 2" xfId="7447"/>
    <cellStyle name="Normal 22 2 2 2 3 3 2 2" xfId="15506"/>
    <cellStyle name="Normal 22 2 2 2 3 3 2 2 2" xfId="32353"/>
    <cellStyle name="Normal 22 2 2 2 3 3 2 3" xfId="24786"/>
    <cellStyle name="Normal 22 2 2 2 3 3 3" xfId="11723"/>
    <cellStyle name="Normal 22 2 2 2 3 3 3 2" xfId="28572"/>
    <cellStyle name="Normal 22 2 2 2 3 3 4" xfId="21005"/>
    <cellStyle name="Normal 22 2 2 2 3 4" xfId="5563"/>
    <cellStyle name="Normal 22 2 2 2 3 4 2" xfId="13622"/>
    <cellStyle name="Normal 22 2 2 2 3 4 2 2" xfId="30469"/>
    <cellStyle name="Normal 22 2 2 2 3 4 3" xfId="22902"/>
    <cellStyle name="Normal 22 2 2 2 3 5" xfId="9748"/>
    <cellStyle name="Normal 22 2 2 2 3 5 2" xfId="26688"/>
    <cellStyle name="Normal 22 2 2 2 3 6" xfId="17370"/>
    <cellStyle name="Normal 22 2 2 2 3 7" xfId="19120"/>
    <cellStyle name="Normal 22 2 2 2 4" xfId="2161"/>
    <cellStyle name="Normal 22 2 2 2 4 2" xfId="4125"/>
    <cellStyle name="Normal 22 2 2 2 4 2 2" xfId="7908"/>
    <cellStyle name="Normal 22 2 2 2 4 2 2 2" xfId="15967"/>
    <cellStyle name="Normal 22 2 2 2 4 2 2 2 2" xfId="32814"/>
    <cellStyle name="Normal 22 2 2 2 4 2 2 3" xfId="25247"/>
    <cellStyle name="Normal 22 2 2 2 4 2 3" xfId="12184"/>
    <cellStyle name="Normal 22 2 2 2 4 2 3 2" xfId="29033"/>
    <cellStyle name="Normal 22 2 2 2 4 2 4" xfId="21466"/>
    <cellStyle name="Normal 22 2 2 2 4 3" xfId="6024"/>
    <cellStyle name="Normal 22 2 2 2 4 3 2" xfId="14083"/>
    <cellStyle name="Normal 22 2 2 2 4 3 2 2" xfId="30930"/>
    <cellStyle name="Normal 22 2 2 2 4 3 3" xfId="23363"/>
    <cellStyle name="Normal 22 2 2 2 4 4" xfId="10249"/>
    <cellStyle name="Normal 22 2 2 2 4 4 2" xfId="27149"/>
    <cellStyle name="Normal 22 2 2 2 4 5" xfId="17372"/>
    <cellStyle name="Normal 22 2 2 2 4 6" xfId="19581"/>
    <cellStyle name="Normal 22 2 2 2 5" xfId="3213"/>
    <cellStyle name="Normal 22 2 2 2 5 2" xfId="6996"/>
    <cellStyle name="Normal 22 2 2 2 5 2 2" xfId="15055"/>
    <cellStyle name="Normal 22 2 2 2 5 2 2 2" xfId="31902"/>
    <cellStyle name="Normal 22 2 2 2 5 2 3" xfId="24335"/>
    <cellStyle name="Normal 22 2 2 2 5 3" xfId="11272"/>
    <cellStyle name="Normal 22 2 2 2 5 3 2" xfId="28121"/>
    <cellStyle name="Normal 22 2 2 2 5 4" xfId="20554"/>
    <cellStyle name="Normal 22 2 2 2 6" xfId="5112"/>
    <cellStyle name="Normal 22 2 2 2 6 2" xfId="13171"/>
    <cellStyle name="Normal 22 2 2 2 6 2 2" xfId="30018"/>
    <cellStyle name="Normal 22 2 2 2 6 3" xfId="22451"/>
    <cellStyle name="Normal 22 2 2 2 7" xfId="9256"/>
    <cellStyle name="Normal 22 2 2 2 7 2" xfId="26237"/>
    <cellStyle name="Normal 22 2 2 2 8" xfId="17365"/>
    <cellStyle name="Normal 22 2 2 2 9" xfId="18669"/>
    <cellStyle name="Normal 22 2 2 3" xfId="1245"/>
    <cellStyle name="Normal 22 2 2 3 2" xfId="1741"/>
    <cellStyle name="Normal 22 2 2 3 2 2" xfId="2740"/>
    <cellStyle name="Normal 22 2 2 3 2 2 2" xfId="4702"/>
    <cellStyle name="Normal 22 2 2 3 2 2 2 2" xfId="8485"/>
    <cellStyle name="Normal 22 2 2 3 2 2 2 2 2" xfId="16544"/>
    <cellStyle name="Normal 22 2 2 3 2 2 2 2 2 2" xfId="33391"/>
    <cellStyle name="Normal 22 2 2 3 2 2 2 2 3" xfId="25824"/>
    <cellStyle name="Normal 22 2 2 3 2 2 2 3" xfId="12761"/>
    <cellStyle name="Normal 22 2 2 3 2 2 2 3 2" xfId="29610"/>
    <cellStyle name="Normal 22 2 2 3 2 2 2 4" xfId="22043"/>
    <cellStyle name="Normal 22 2 2 3 2 2 3" xfId="6601"/>
    <cellStyle name="Normal 22 2 2 3 2 2 3 2" xfId="14660"/>
    <cellStyle name="Normal 22 2 2 3 2 2 3 2 2" xfId="31507"/>
    <cellStyle name="Normal 22 2 2 3 2 2 3 3" xfId="23940"/>
    <cellStyle name="Normal 22 2 2 3 2 2 4" xfId="10827"/>
    <cellStyle name="Normal 22 2 2 3 2 2 4 2" xfId="27726"/>
    <cellStyle name="Normal 22 2 2 3 2 2 5" xfId="17375"/>
    <cellStyle name="Normal 22 2 2 3 2 2 6" xfId="20158"/>
    <cellStyle name="Normal 22 2 2 3 2 3" xfId="3790"/>
    <cellStyle name="Normal 22 2 2 3 2 3 2" xfId="7573"/>
    <cellStyle name="Normal 22 2 2 3 2 3 2 2" xfId="15632"/>
    <cellStyle name="Normal 22 2 2 3 2 3 2 2 2" xfId="32479"/>
    <cellStyle name="Normal 22 2 2 3 2 3 2 3" xfId="24912"/>
    <cellStyle name="Normal 22 2 2 3 2 3 3" xfId="11849"/>
    <cellStyle name="Normal 22 2 2 3 2 3 3 2" xfId="28698"/>
    <cellStyle name="Normal 22 2 2 3 2 3 4" xfId="21131"/>
    <cellStyle name="Normal 22 2 2 3 2 4" xfId="5689"/>
    <cellStyle name="Normal 22 2 2 3 2 4 2" xfId="13748"/>
    <cellStyle name="Normal 22 2 2 3 2 4 2 2" xfId="30595"/>
    <cellStyle name="Normal 22 2 2 3 2 4 3" xfId="23028"/>
    <cellStyle name="Normal 22 2 2 3 2 5" xfId="9874"/>
    <cellStyle name="Normal 22 2 2 3 2 5 2" xfId="26814"/>
    <cellStyle name="Normal 22 2 2 3 2 6" xfId="17374"/>
    <cellStyle name="Normal 22 2 2 3 2 7" xfId="19246"/>
    <cellStyle name="Normal 22 2 2 3 3" xfId="2287"/>
    <cellStyle name="Normal 22 2 2 3 3 2" xfId="4251"/>
    <cellStyle name="Normal 22 2 2 3 3 2 2" xfId="8034"/>
    <cellStyle name="Normal 22 2 2 3 3 2 2 2" xfId="16093"/>
    <cellStyle name="Normal 22 2 2 3 3 2 2 2 2" xfId="32940"/>
    <cellStyle name="Normal 22 2 2 3 3 2 2 3" xfId="25373"/>
    <cellStyle name="Normal 22 2 2 3 3 2 3" xfId="12310"/>
    <cellStyle name="Normal 22 2 2 3 3 2 3 2" xfId="29159"/>
    <cellStyle name="Normal 22 2 2 3 3 2 4" xfId="21592"/>
    <cellStyle name="Normal 22 2 2 3 3 3" xfId="6150"/>
    <cellStyle name="Normal 22 2 2 3 3 3 2" xfId="14209"/>
    <cellStyle name="Normal 22 2 2 3 3 3 2 2" xfId="31056"/>
    <cellStyle name="Normal 22 2 2 3 3 3 3" xfId="23489"/>
    <cellStyle name="Normal 22 2 2 3 3 4" xfId="10375"/>
    <cellStyle name="Normal 22 2 2 3 3 4 2" xfId="27275"/>
    <cellStyle name="Normal 22 2 2 3 3 5" xfId="17376"/>
    <cellStyle name="Normal 22 2 2 3 3 6" xfId="19707"/>
    <cellStyle name="Normal 22 2 2 3 4" xfId="3339"/>
    <cellStyle name="Normal 22 2 2 3 4 2" xfId="7122"/>
    <cellStyle name="Normal 22 2 2 3 4 2 2" xfId="15181"/>
    <cellStyle name="Normal 22 2 2 3 4 2 2 2" xfId="32028"/>
    <cellStyle name="Normal 22 2 2 3 4 2 3" xfId="24461"/>
    <cellStyle name="Normal 22 2 2 3 4 3" xfId="11398"/>
    <cellStyle name="Normal 22 2 2 3 4 3 2" xfId="28247"/>
    <cellStyle name="Normal 22 2 2 3 4 4" xfId="20680"/>
    <cellStyle name="Normal 22 2 2 3 5" xfId="5238"/>
    <cellStyle name="Normal 22 2 2 3 5 2" xfId="13297"/>
    <cellStyle name="Normal 22 2 2 3 5 2 2" xfId="30144"/>
    <cellStyle name="Normal 22 2 2 3 5 3" xfId="22577"/>
    <cellStyle name="Normal 22 2 2 3 6" xfId="9399"/>
    <cellStyle name="Normal 22 2 2 3 6 2" xfId="26363"/>
    <cellStyle name="Normal 22 2 2 3 7" xfId="17373"/>
    <cellStyle name="Normal 22 2 2 3 8" xfId="18795"/>
    <cellStyle name="Normal 22 2 2 4" xfId="1523"/>
    <cellStyle name="Normal 22 2 2 4 2" xfId="2522"/>
    <cellStyle name="Normal 22 2 2 4 2 2" xfId="4484"/>
    <cellStyle name="Normal 22 2 2 4 2 2 2" xfId="8267"/>
    <cellStyle name="Normal 22 2 2 4 2 2 2 2" xfId="16326"/>
    <cellStyle name="Normal 22 2 2 4 2 2 2 2 2" xfId="33173"/>
    <cellStyle name="Normal 22 2 2 4 2 2 2 3" xfId="25606"/>
    <cellStyle name="Normal 22 2 2 4 2 2 3" xfId="12543"/>
    <cellStyle name="Normal 22 2 2 4 2 2 3 2" xfId="29392"/>
    <cellStyle name="Normal 22 2 2 4 2 2 4" xfId="21825"/>
    <cellStyle name="Normal 22 2 2 4 2 3" xfId="6383"/>
    <cellStyle name="Normal 22 2 2 4 2 3 2" xfId="14442"/>
    <cellStyle name="Normal 22 2 2 4 2 3 2 2" xfId="31289"/>
    <cellStyle name="Normal 22 2 2 4 2 3 3" xfId="23722"/>
    <cellStyle name="Normal 22 2 2 4 2 4" xfId="10609"/>
    <cellStyle name="Normal 22 2 2 4 2 4 2" xfId="27508"/>
    <cellStyle name="Normal 22 2 2 4 2 5" xfId="17378"/>
    <cellStyle name="Normal 22 2 2 4 2 6" xfId="19940"/>
    <cellStyle name="Normal 22 2 2 4 3" xfId="3572"/>
    <cellStyle name="Normal 22 2 2 4 3 2" xfId="7355"/>
    <cellStyle name="Normal 22 2 2 4 3 2 2" xfId="15414"/>
    <cellStyle name="Normal 22 2 2 4 3 2 2 2" xfId="32261"/>
    <cellStyle name="Normal 22 2 2 4 3 2 3" xfId="24694"/>
    <cellStyle name="Normal 22 2 2 4 3 3" xfId="11631"/>
    <cellStyle name="Normal 22 2 2 4 3 3 2" xfId="28480"/>
    <cellStyle name="Normal 22 2 2 4 3 4" xfId="20913"/>
    <cellStyle name="Normal 22 2 2 4 4" xfId="5471"/>
    <cellStyle name="Normal 22 2 2 4 4 2" xfId="13530"/>
    <cellStyle name="Normal 22 2 2 4 4 2 2" xfId="30377"/>
    <cellStyle name="Normal 22 2 2 4 4 3" xfId="22810"/>
    <cellStyle name="Normal 22 2 2 4 5" xfId="9656"/>
    <cellStyle name="Normal 22 2 2 4 5 2" xfId="26596"/>
    <cellStyle name="Normal 22 2 2 4 6" xfId="17377"/>
    <cellStyle name="Normal 22 2 2 4 7" xfId="19028"/>
    <cellStyle name="Normal 22 2 2 5" xfId="2052"/>
    <cellStyle name="Normal 22 2 2 5 2" xfId="4033"/>
    <cellStyle name="Normal 22 2 2 5 2 2" xfId="7816"/>
    <cellStyle name="Normal 22 2 2 5 2 2 2" xfId="15875"/>
    <cellStyle name="Normal 22 2 2 5 2 2 2 2" xfId="32722"/>
    <cellStyle name="Normal 22 2 2 5 2 2 3" xfId="25155"/>
    <cellStyle name="Normal 22 2 2 5 2 3" xfId="12092"/>
    <cellStyle name="Normal 22 2 2 5 2 3 2" xfId="28941"/>
    <cellStyle name="Normal 22 2 2 5 2 4" xfId="21374"/>
    <cellStyle name="Normal 22 2 2 5 3" xfId="5932"/>
    <cellStyle name="Normal 22 2 2 5 3 2" xfId="13991"/>
    <cellStyle name="Normal 22 2 2 5 3 2 2" xfId="30838"/>
    <cellStyle name="Normal 22 2 2 5 3 3" xfId="23271"/>
    <cellStyle name="Normal 22 2 2 5 4" xfId="10150"/>
    <cellStyle name="Normal 22 2 2 5 4 2" xfId="27057"/>
    <cellStyle name="Normal 22 2 2 5 5" xfId="17379"/>
    <cellStyle name="Normal 22 2 2 5 6" xfId="19489"/>
    <cellStyle name="Normal 22 2 2 6" xfId="3091"/>
    <cellStyle name="Normal 22 2 2 6 2" xfId="6904"/>
    <cellStyle name="Normal 22 2 2 6 2 2" xfId="14963"/>
    <cellStyle name="Normal 22 2 2 6 2 2 2" xfId="31810"/>
    <cellStyle name="Normal 22 2 2 6 2 3" xfId="24243"/>
    <cellStyle name="Normal 22 2 2 6 3" xfId="11154"/>
    <cellStyle name="Normal 22 2 2 6 3 2" xfId="28029"/>
    <cellStyle name="Normal 22 2 2 6 4" xfId="20462"/>
    <cellStyle name="Normal 22 2 2 7" xfId="5020"/>
    <cellStyle name="Normal 22 2 2 7 2" xfId="13079"/>
    <cellStyle name="Normal 22 2 2 7 2 2" xfId="29926"/>
    <cellStyle name="Normal 22 2 2 7 3" xfId="22359"/>
    <cellStyle name="Normal 22 2 2 8" xfId="9039"/>
    <cellStyle name="Normal 22 2 2 8 2" xfId="26145"/>
    <cellStyle name="Normal 22 2 2 9" xfId="17364"/>
    <cellStyle name="Normal 22 2 3" xfId="1040"/>
    <cellStyle name="Normal 22 2 3 2" xfId="1301"/>
    <cellStyle name="Normal 22 2 3 2 2" xfId="1797"/>
    <cellStyle name="Normal 22 2 3 2 2 2" xfId="2796"/>
    <cellStyle name="Normal 22 2 3 2 2 2 2" xfId="4758"/>
    <cellStyle name="Normal 22 2 3 2 2 2 2 2" xfId="8541"/>
    <cellStyle name="Normal 22 2 3 2 2 2 2 2 2" xfId="16600"/>
    <cellStyle name="Normal 22 2 3 2 2 2 2 2 2 2" xfId="33447"/>
    <cellStyle name="Normal 22 2 3 2 2 2 2 2 3" xfId="25880"/>
    <cellStyle name="Normal 22 2 3 2 2 2 2 3" xfId="12817"/>
    <cellStyle name="Normal 22 2 3 2 2 2 2 3 2" xfId="29666"/>
    <cellStyle name="Normal 22 2 3 2 2 2 2 4" xfId="22099"/>
    <cellStyle name="Normal 22 2 3 2 2 2 3" xfId="6657"/>
    <cellStyle name="Normal 22 2 3 2 2 2 3 2" xfId="14716"/>
    <cellStyle name="Normal 22 2 3 2 2 2 3 2 2" xfId="31563"/>
    <cellStyle name="Normal 22 2 3 2 2 2 3 3" xfId="23996"/>
    <cellStyle name="Normal 22 2 3 2 2 2 4" xfId="10883"/>
    <cellStyle name="Normal 22 2 3 2 2 2 4 2" xfId="27782"/>
    <cellStyle name="Normal 22 2 3 2 2 2 5" xfId="17383"/>
    <cellStyle name="Normal 22 2 3 2 2 2 6" xfId="20214"/>
    <cellStyle name="Normal 22 2 3 2 2 3" xfId="3846"/>
    <cellStyle name="Normal 22 2 3 2 2 3 2" xfId="7629"/>
    <cellStyle name="Normal 22 2 3 2 2 3 2 2" xfId="15688"/>
    <cellStyle name="Normal 22 2 3 2 2 3 2 2 2" xfId="32535"/>
    <cellStyle name="Normal 22 2 3 2 2 3 2 3" xfId="24968"/>
    <cellStyle name="Normal 22 2 3 2 2 3 3" xfId="11905"/>
    <cellStyle name="Normal 22 2 3 2 2 3 3 2" xfId="28754"/>
    <cellStyle name="Normal 22 2 3 2 2 3 4" xfId="21187"/>
    <cellStyle name="Normal 22 2 3 2 2 4" xfId="5745"/>
    <cellStyle name="Normal 22 2 3 2 2 4 2" xfId="13804"/>
    <cellStyle name="Normal 22 2 3 2 2 4 2 2" xfId="30651"/>
    <cellStyle name="Normal 22 2 3 2 2 4 3" xfId="23084"/>
    <cellStyle name="Normal 22 2 3 2 2 5" xfId="9930"/>
    <cellStyle name="Normal 22 2 3 2 2 5 2" xfId="26870"/>
    <cellStyle name="Normal 22 2 3 2 2 6" xfId="17382"/>
    <cellStyle name="Normal 22 2 3 2 2 7" xfId="19302"/>
    <cellStyle name="Normal 22 2 3 2 3" xfId="2343"/>
    <cellStyle name="Normal 22 2 3 2 3 2" xfId="4307"/>
    <cellStyle name="Normal 22 2 3 2 3 2 2" xfId="8090"/>
    <cellStyle name="Normal 22 2 3 2 3 2 2 2" xfId="16149"/>
    <cellStyle name="Normal 22 2 3 2 3 2 2 2 2" xfId="32996"/>
    <cellStyle name="Normal 22 2 3 2 3 2 2 3" xfId="25429"/>
    <cellStyle name="Normal 22 2 3 2 3 2 3" xfId="12366"/>
    <cellStyle name="Normal 22 2 3 2 3 2 3 2" xfId="29215"/>
    <cellStyle name="Normal 22 2 3 2 3 2 4" xfId="21648"/>
    <cellStyle name="Normal 22 2 3 2 3 3" xfId="6206"/>
    <cellStyle name="Normal 22 2 3 2 3 3 2" xfId="14265"/>
    <cellStyle name="Normal 22 2 3 2 3 3 2 2" xfId="31112"/>
    <cellStyle name="Normal 22 2 3 2 3 3 3" xfId="23545"/>
    <cellStyle name="Normal 22 2 3 2 3 4" xfId="10431"/>
    <cellStyle name="Normal 22 2 3 2 3 4 2" xfId="27331"/>
    <cellStyle name="Normal 22 2 3 2 3 5" xfId="17384"/>
    <cellStyle name="Normal 22 2 3 2 3 6" xfId="19763"/>
    <cellStyle name="Normal 22 2 3 2 4" xfId="3395"/>
    <cellStyle name="Normal 22 2 3 2 4 2" xfId="7178"/>
    <cellStyle name="Normal 22 2 3 2 4 2 2" xfId="15237"/>
    <cellStyle name="Normal 22 2 3 2 4 2 2 2" xfId="32084"/>
    <cellStyle name="Normal 22 2 3 2 4 2 3" xfId="24517"/>
    <cellStyle name="Normal 22 2 3 2 4 3" xfId="11454"/>
    <cellStyle name="Normal 22 2 3 2 4 3 2" xfId="28303"/>
    <cellStyle name="Normal 22 2 3 2 4 4" xfId="20736"/>
    <cellStyle name="Normal 22 2 3 2 5" xfId="5294"/>
    <cellStyle name="Normal 22 2 3 2 5 2" xfId="13353"/>
    <cellStyle name="Normal 22 2 3 2 5 2 2" xfId="30200"/>
    <cellStyle name="Normal 22 2 3 2 5 3" xfId="22633"/>
    <cellStyle name="Normal 22 2 3 2 6" xfId="9455"/>
    <cellStyle name="Normal 22 2 3 2 6 2" xfId="26419"/>
    <cellStyle name="Normal 22 2 3 2 7" xfId="17381"/>
    <cellStyle name="Normal 22 2 3 2 8" xfId="18851"/>
    <cellStyle name="Normal 22 2 3 3" xfId="1579"/>
    <cellStyle name="Normal 22 2 3 3 2" xfId="2578"/>
    <cellStyle name="Normal 22 2 3 3 2 2" xfId="4540"/>
    <cellStyle name="Normal 22 2 3 3 2 2 2" xfId="8323"/>
    <cellStyle name="Normal 22 2 3 3 2 2 2 2" xfId="16382"/>
    <cellStyle name="Normal 22 2 3 3 2 2 2 2 2" xfId="33229"/>
    <cellStyle name="Normal 22 2 3 3 2 2 2 3" xfId="25662"/>
    <cellStyle name="Normal 22 2 3 3 2 2 3" xfId="12599"/>
    <cellStyle name="Normal 22 2 3 3 2 2 3 2" xfId="29448"/>
    <cellStyle name="Normal 22 2 3 3 2 2 4" xfId="21881"/>
    <cellStyle name="Normal 22 2 3 3 2 3" xfId="6439"/>
    <cellStyle name="Normal 22 2 3 3 2 3 2" xfId="14498"/>
    <cellStyle name="Normal 22 2 3 3 2 3 2 2" xfId="31345"/>
    <cellStyle name="Normal 22 2 3 3 2 3 3" xfId="23778"/>
    <cellStyle name="Normal 22 2 3 3 2 4" xfId="10665"/>
    <cellStyle name="Normal 22 2 3 3 2 4 2" xfId="27564"/>
    <cellStyle name="Normal 22 2 3 3 2 5" xfId="17386"/>
    <cellStyle name="Normal 22 2 3 3 2 6" xfId="19996"/>
    <cellStyle name="Normal 22 2 3 3 3" xfId="3628"/>
    <cellStyle name="Normal 22 2 3 3 3 2" xfId="7411"/>
    <cellStyle name="Normal 22 2 3 3 3 2 2" xfId="15470"/>
    <cellStyle name="Normal 22 2 3 3 3 2 2 2" xfId="32317"/>
    <cellStyle name="Normal 22 2 3 3 3 2 3" xfId="24750"/>
    <cellStyle name="Normal 22 2 3 3 3 3" xfId="11687"/>
    <cellStyle name="Normal 22 2 3 3 3 3 2" xfId="28536"/>
    <cellStyle name="Normal 22 2 3 3 3 4" xfId="20969"/>
    <cellStyle name="Normal 22 2 3 3 4" xfId="5527"/>
    <cellStyle name="Normal 22 2 3 3 4 2" xfId="13586"/>
    <cellStyle name="Normal 22 2 3 3 4 2 2" xfId="30433"/>
    <cellStyle name="Normal 22 2 3 3 4 3" xfId="22866"/>
    <cellStyle name="Normal 22 2 3 3 5" xfId="9712"/>
    <cellStyle name="Normal 22 2 3 3 5 2" xfId="26652"/>
    <cellStyle name="Normal 22 2 3 3 6" xfId="17385"/>
    <cellStyle name="Normal 22 2 3 3 7" xfId="19084"/>
    <cellStyle name="Normal 22 2 3 4" xfId="2125"/>
    <cellStyle name="Normal 22 2 3 4 2" xfId="4089"/>
    <cellStyle name="Normal 22 2 3 4 2 2" xfId="7872"/>
    <cellStyle name="Normal 22 2 3 4 2 2 2" xfId="15931"/>
    <cellStyle name="Normal 22 2 3 4 2 2 2 2" xfId="32778"/>
    <cellStyle name="Normal 22 2 3 4 2 2 3" xfId="25211"/>
    <cellStyle name="Normal 22 2 3 4 2 3" xfId="12148"/>
    <cellStyle name="Normal 22 2 3 4 2 3 2" xfId="28997"/>
    <cellStyle name="Normal 22 2 3 4 2 4" xfId="21430"/>
    <cellStyle name="Normal 22 2 3 4 3" xfId="5988"/>
    <cellStyle name="Normal 22 2 3 4 3 2" xfId="14047"/>
    <cellStyle name="Normal 22 2 3 4 3 2 2" xfId="30894"/>
    <cellStyle name="Normal 22 2 3 4 3 3" xfId="23327"/>
    <cellStyle name="Normal 22 2 3 4 4" xfId="10213"/>
    <cellStyle name="Normal 22 2 3 4 4 2" xfId="27113"/>
    <cellStyle name="Normal 22 2 3 4 5" xfId="17387"/>
    <cellStyle name="Normal 22 2 3 4 6" xfId="19545"/>
    <cellStyle name="Normal 22 2 3 5" xfId="3177"/>
    <cellStyle name="Normal 22 2 3 5 2" xfId="6960"/>
    <cellStyle name="Normal 22 2 3 5 2 2" xfId="15019"/>
    <cellStyle name="Normal 22 2 3 5 2 2 2" xfId="31866"/>
    <cellStyle name="Normal 22 2 3 5 2 3" xfId="24299"/>
    <cellStyle name="Normal 22 2 3 5 3" xfId="11236"/>
    <cellStyle name="Normal 22 2 3 5 3 2" xfId="28085"/>
    <cellStyle name="Normal 22 2 3 5 4" xfId="20518"/>
    <cellStyle name="Normal 22 2 3 6" xfId="5076"/>
    <cellStyle name="Normal 22 2 3 6 2" xfId="13135"/>
    <cellStyle name="Normal 22 2 3 6 2 2" xfId="29982"/>
    <cellStyle name="Normal 22 2 3 6 3" xfId="22415"/>
    <cellStyle name="Normal 22 2 3 7" xfId="9220"/>
    <cellStyle name="Normal 22 2 3 7 2" xfId="26201"/>
    <cellStyle name="Normal 22 2 3 8" xfId="17380"/>
    <cellStyle name="Normal 22 2 3 9" xfId="18633"/>
    <cellStyle name="Normal 22 2 4" xfId="1209"/>
    <cellStyle name="Normal 22 2 4 2" xfId="1705"/>
    <cellStyle name="Normal 22 2 4 2 2" xfId="2704"/>
    <cellStyle name="Normal 22 2 4 2 2 2" xfId="4666"/>
    <cellStyle name="Normal 22 2 4 2 2 2 2" xfId="8449"/>
    <cellStyle name="Normal 22 2 4 2 2 2 2 2" xfId="16508"/>
    <cellStyle name="Normal 22 2 4 2 2 2 2 2 2" xfId="33355"/>
    <cellStyle name="Normal 22 2 4 2 2 2 2 3" xfId="25788"/>
    <cellStyle name="Normal 22 2 4 2 2 2 3" xfId="12725"/>
    <cellStyle name="Normal 22 2 4 2 2 2 3 2" xfId="29574"/>
    <cellStyle name="Normal 22 2 4 2 2 2 4" xfId="22007"/>
    <cellStyle name="Normal 22 2 4 2 2 3" xfId="6565"/>
    <cellStyle name="Normal 22 2 4 2 2 3 2" xfId="14624"/>
    <cellStyle name="Normal 22 2 4 2 2 3 2 2" xfId="31471"/>
    <cellStyle name="Normal 22 2 4 2 2 3 3" xfId="23904"/>
    <cellStyle name="Normal 22 2 4 2 2 4" xfId="10791"/>
    <cellStyle name="Normal 22 2 4 2 2 4 2" xfId="27690"/>
    <cellStyle name="Normal 22 2 4 2 2 5" xfId="17390"/>
    <cellStyle name="Normal 22 2 4 2 2 6" xfId="20122"/>
    <cellStyle name="Normal 22 2 4 2 3" xfId="3754"/>
    <cellStyle name="Normal 22 2 4 2 3 2" xfId="7537"/>
    <cellStyle name="Normal 22 2 4 2 3 2 2" xfId="15596"/>
    <cellStyle name="Normal 22 2 4 2 3 2 2 2" xfId="32443"/>
    <cellStyle name="Normal 22 2 4 2 3 2 3" xfId="24876"/>
    <cellStyle name="Normal 22 2 4 2 3 3" xfId="11813"/>
    <cellStyle name="Normal 22 2 4 2 3 3 2" xfId="28662"/>
    <cellStyle name="Normal 22 2 4 2 3 4" xfId="21095"/>
    <cellStyle name="Normal 22 2 4 2 4" xfId="5653"/>
    <cellStyle name="Normal 22 2 4 2 4 2" xfId="13712"/>
    <cellStyle name="Normal 22 2 4 2 4 2 2" xfId="30559"/>
    <cellStyle name="Normal 22 2 4 2 4 3" xfId="22992"/>
    <cellStyle name="Normal 22 2 4 2 5" xfId="9838"/>
    <cellStyle name="Normal 22 2 4 2 5 2" xfId="26778"/>
    <cellStyle name="Normal 22 2 4 2 6" xfId="17389"/>
    <cellStyle name="Normal 22 2 4 2 7" xfId="19210"/>
    <cellStyle name="Normal 22 2 4 3" xfId="2251"/>
    <cellStyle name="Normal 22 2 4 3 2" xfId="4215"/>
    <cellStyle name="Normal 22 2 4 3 2 2" xfId="7998"/>
    <cellStyle name="Normal 22 2 4 3 2 2 2" xfId="16057"/>
    <cellStyle name="Normal 22 2 4 3 2 2 2 2" xfId="32904"/>
    <cellStyle name="Normal 22 2 4 3 2 2 3" xfId="25337"/>
    <cellStyle name="Normal 22 2 4 3 2 3" xfId="12274"/>
    <cellStyle name="Normal 22 2 4 3 2 3 2" xfId="29123"/>
    <cellStyle name="Normal 22 2 4 3 2 4" xfId="21556"/>
    <cellStyle name="Normal 22 2 4 3 3" xfId="6114"/>
    <cellStyle name="Normal 22 2 4 3 3 2" xfId="14173"/>
    <cellStyle name="Normal 22 2 4 3 3 2 2" xfId="31020"/>
    <cellStyle name="Normal 22 2 4 3 3 3" xfId="23453"/>
    <cellStyle name="Normal 22 2 4 3 4" xfId="10339"/>
    <cellStyle name="Normal 22 2 4 3 4 2" xfId="27239"/>
    <cellStyle name="Normal 22 2 4 3 5" xfId="17391"/>
    <cellStyle name="Normal 22 2 4 3 6" xfId="19671"/>
    <cellStyle name="Normal 22 2 4 4" xfId="3303"/>
    <cellStyle name="Normal 22 2 4 4 2" xfId="7086"/>
    <cellStyle name="Normal 22 2 4 4 2 2" xfId="15145"/>
    <cellStyle name="Normal 22 2 4 4 2 2 2" xfId="31992"/>
    <cellStyle name="Normal 22 2 4 4 2 3" xfId="24425"/>
    <cellStyle name="Normal 22 2 4 4 3" xfId="11362"/>
    <cellStyle name="Normal 22 2 4 4 3 2" xfId="28211"/>
    <cellStyle name="Normal 22 2 4 4 4" xfId="20644"/>
    <cellStyle name="Normal 22 2 4 5" xfId="5202"/>
    <cellStyle name="Normal 22 2 4 5 2" xfId="13261"/>
    <cellStyle name="Normal 22 2 4 5 2 2" xfId="30108"/>
    <cellStyle name="Normal 22 2 4 5 3" xfId="22541"/>
    <cellStyle name="Normal 22 2 4 6" xfId="9363"/>
    <cellStyle name="Normal 22 2 4 6 2" xfId="26327"/>
    <cellStyle name="Normal 22 2 4 7" xfId="17388"/>
    <cellStyle name="Normal 22 2 4 8" xfId="18759"/>
    <cellStyle name="Normal 22 2 5" xfId="1487"/>
    <cellStyle name="Normal 22 2 5 2" xfId="2486"/>
    <cellStyle name="Normal 22 2 5 2 2" xfId="4448"/>
    <cellStyle name="Normal 22 2 5 2 2 2" xfId="8231"/>
    <cellStyle name="Normal 22 2 5 2 2 2 2" xfId="16290"/>
    <cellStyle name="Normal 22 2 5 2 2 2 2 2" xfId="33137"/>
    <cellStyle name="Normal 22 2 5 2 2 2 3" xfId="25570"/>
    <cellStyle name="Normal 22 2 5 2 2 3" xfId="12507"/>
    <cellStyle name="Normal 22 2 5 2 2 3 2" xfId="29356"/>
    <cellStyle name="Normal 22 2 5 2 2 4" xfId="21789"/>
    <cellStyle name="Normal 22 2 5 2 3" xfId="6347"/>
    <cellStyle name="Normal 22 2 5 2 3 2" xfId="14406"/>
    <cellStyle name="Normal 22 2 5 2 3 2 2" xfId="31253"/>
    <cellStyle name="Normal 22 2 5 2 3 3" xfId="23686"/>
    <cellStyle name="Normal 22 2 5 2 4" xfId="10573"/>
    <cellStyle name="Normal 22 2 5 2 4 2" xfId="27472"/>
    <cellStyle name="Normal 22 2 5 2 5" xfId="17393"/>
    <cellStyle name="Normal 22 2 5 2 6" xfId="19904"/>
    <cellStyle name="Normal 22 2 5 3" xfId="3536"/>
    <cellStyle name="Normal 22 2 5 3 2" xfId="7319"/>
    <cellStyle name="Normal 22 2 5 3 2 2" xfId="15378"/>
    <cellStyle name="Normal 22 2 5 3 2 2 2" xfId="32225"/>
    <cellStyle name="Normal 22 2 5 3 2 3" xfId="24658"/>
    <cellStyle name="Normal 22 2 5 3 3" xfId="11595"/>
    <cellStyle name="Normal 22 2 5 3 3 2" xfId="28444"/>
    <cellStyle name="Normal 22 2 5 3 4" xfId="20877"/>
    <cellStyle name="Normal 22 2 5 4" xfId="5435"/>
    <cellStyle name="Normal 22 2 5 4 2" xfId="13494"/>
    <cellStyle name="Normal 22 2 5 4 2 2" xfId="30341"/>
    <cellStyle name="Normal 22 2 5 4 3" xfId="22774"/>
    <cellStyle name="Normal 22 2 5 5" xfId="9620"/>
    <cellStyle name="Normal 22 2 5 5 2" xfId="26560"/>
    <cellStyle name="Normal 22 2 5 6" xfId="17392"/>
    <cellStyle name="Normal 22 2 5 7" xfId="18992"/>
    <cellStyle name="Normal 22 2 6" xfId="2012"/>
    <cellStyle name="Normal 22 2 6 2" xfId="3997"/>
    <cellStyle name="Normal 22 2 6 2 2" xfId="7780"/>
    <cellStyle name="Normal 22 2 6 2 2 2" xfId="15839"/>
    <cellStyle name="Normal 22 2 6 2 2 2 2" xfId="32686"/>
    <cellStyle name="Normal 22 2 6 2 2 3" xfId="25119"/>
    <cellStyle name="Normal 22 2 6 2 3" xfId="12056"/>
    <cellStyle name="Normal 22 2 6 2 3 2" xfId="28905"/>
    <cellStyle name="Normal 22 2 6 2 4" xfId="21338"/>
    <cellStyle name="Normal 22 2 6 3" xfId="5896"/>
    <cellStyle name="Normal 22 2 6 3 2" xfId="13955"/>
    <cellStyle name="Normal 22 2 6 3 2 2" xfId="30802"/>
    <cellStyle name="Normal 22 2 6 3 3" xfId="23235"/>
    <cellStyle name="Normal 22 2 6 4" xfId="10111"/>
    <cellStyle name="Normal 22 2 6 4 2" xfId="27021"/>
    <cellStyle name="Normal 22 2 6 5" xfId="17394"/>
    <cellStyle name="Normal 22 2 6 6" xfId="19453"/>
    <cellStyle name="Normal 22 2 7" xfId="3055"/>
    <cellStyle name="Normal 22 2 7 2" xfId="6868"/>
    <cellStyle name="Normal 22 2 7 2 2" xfId="14927"/>
    <cellStyle name="Normal 22 2 7 2 2 2" xfId="31774"/>
    <cellStyle name="Normal 22 2 7 2 3" xfId="24207"/>
    <cellStyle name="Normal 22 2 7 3" xfId="11118"/>
    <cellStyle name="Normal 22 2 7 3 2" xfId="27993"/>
    <cellStyle name="Normal 22 2 7 4" xfId="20426"/>
    <cellStyle name="Normal 22 2 8" xfId="4984"/>
    <cellStyle name="Normal 22 2 8 2" xfId="13043"/>
    <cellStyle name="Normal 22 2 8 2 2" xfId="29890"/>
    <cellStyle name="Normal 22 2 8 3" xfId="22323"/>
    <cellStyle name="Normal 22 2 9" xfId="8967"/>
    <cellStyle name="Normal 22 2 9 2" xfId="26109"/>
    <cellStyle name="Normal 22 3" xfId="724"/>
    <cellStyle name="Normal 22 3 10" xfId="18563"/>
    <cellStyle name="Normal 22 3 11" xfId="34082"/>
    <cellStyle name="Normal 22 3 2" xfId="1063"/>
    <cellStyle name="Normal 22 3 2 2" xfId="1324"/>
    <cellStyle name="Normal 22 3 2 2 2" xfId="1820"/>
    <cellStyle name="Normal 22 3 2 2 2 2" xfId="2819"/>
    <cellStyle name="Normal 22 3 2 2 2 2 2" xfId="4781"/>
    <cellStyle name="Normal 22 3 2 2 2 2 2 2" xfId="8564"/>
    <cellStyle name="Normal 22 3 2 2 2 2 2 2 2" xfId="16623"/>
    <cellStyle name="Normal 22 3 2 2 2 2 2 2 2 2" xfId="33470"/>
    <cellStyle name="Normal 22 3 2 2 2 2 2 2 3" xfId="25903"/>
    <cellStyle name="Normal 22 3 2 2 2 2 2 3" xfId="12840"/>
    <cellStyle name="Normal 22 3 2 2 2 2 2 3 2" xfId="29689"/>
    <cellStyle name="Normal 22 3 2 2 2 2 2 4" xfId="22122"/>
    <cellStyle name="Normal 22 3 2 2 2 2 3" xfId="6680"/>
    <cellStyle name="Normal 22 3 2 2 2 2 3 2" xfId="14739"/>
    <cellStyle name="Normal 22 3 2 2 2 2 3 2 2" xfId="31586"/>
    <cellStyle name="Normal 22 3 2 2 2 2 3 3" xfId="24019"/>
    <cellStyle name="Normal 22 3 2 2 2 2 4" xfId="10906"/>
    <cellStyle name="Normal 22 3 2 2 2 2 4 2" xfId="27805"/>
    <cellStyle name="Normal 22 3 2 2 2 2 5" xfId="17399"/>
    <cellStyle name="Normal 22 3 2 2 2 2 6" xfId="20237"/>
    <cellStyle name="Normal 22 3 2 2 2 3" xfId="3869"/>
    <cellStyle name="Normal 22 3 2 2 2 3 2" xfId="7652"/>
    <cellStyle name="Normal 22 3 2 2 2 3 2 2" xfId="15711"/>
    <cellStyle name="Normal 22 3 2 2 2 3 2 2 2" xfId="32558"/>
    <cellStyle name="Normal 22 3 2 2 2 3 2 3" xfId="24991"/>
    <cellStyle name="Normal 22 3 2 2 2 3 3" xfId="11928"/>
    <cellStyle name="Normal 22 3 2 2 2 3 3 2" xfId="28777"/>
    <cellStyle name="Normal 22 3 2 2 2 3 4" xfId="21210"/>
    <cellStyle name="Normal 22 3 2 2 2 4" xfId="5768"/>
    <cellStyle name="Normal 22 3 2 2 2 4 2" xfId="13827"/>
    <cellStyle name="Normal 22 3 2 2 2 4 2 2" xfId="30674"/>
    <cellStyle name="Normal 22 3 2 2 2 4 3" xfId="23107"/>
    <cellStyle name="Normal 22 3 2 2 2 5" xfId="9953"/>
    <cellStyle name="Normal 22 3 2 2 2 5 2" xfId="26893"/>
    <cellStyle name="Normal 22 3 2 2 2 6" xfId="17398"/>
    <cellStyle name="Normal 22 3 2 2 2 7" xfId="19325"/>
    <cellStyle name="Normal 22 3 2 2 3" xfId="2366"/>
    <cellStyle name="Normal 22 3 2 2 3 2" xfId="4330"/>
    <cellStyle name="Normal 22 3 2 2 3 2 2" xfId="8113"/>
    <cellStyle name="Normal 22 3 2 2 3 2 2 2" xfId="16172"/>
    <cellStyle name="Normal 22 3 2 2 3 2 2 2 2" xfId="33019"/>
    <cellStyle name="Normal 22 3 2 2 3 2 2 3" xfId="25452"/>
    <cellStyle name="Normal 22 3 2 2 3 2 3" xfId="12389"/>
    <cellStyle name="Normal 22 3 2 2 3 2 3 2" xfId="29238"/>
    <cellStyle name="Normal 22 3 2 2 3 2 4" xfId="21671"/>
    <cellStyle name="Normal 22 3 2 2 3 3" xfId="6229"/>
    <cellStyle name="Normal 22 3 2 2 3 3 2" xfId="14288"/>
    <cellStyle name="Normal 22 3 2 2 3 3 2 2" xfId="31135"/>
    <cellStyle name="Normal 22 3 2 2 3 3 3" xfId="23568"/>
    <cellStyle name="Normal 22 3 2 2 3 4" xfId="10454"/>
    <cellStyle name="Normal 22 3 2 2 3 4 2" xfId="27354"/>
    <cellStyle name="Normal 22 3 2 2 3 5" xfId="17400"/>
    <cellStyle name="Normal 22 3 2 2 3 6" xfId="19786"/>
    <cellStyle name="Normal 22 3 2 2 4" xfId="3418"/>
    <cellStyle name="Normal 22 3 2 2 4 2" xfId="7201"/>
    <cellStyle name="Normal 22 3 2 2 4 2 2" xfId="15260"/>
    <cellStyle name="Normal 22 3 2 2 4 2 2 2" xfId="32107"/>
    <cellStyle name="Normal 22 3 2 2 4 2 3" xfId="24540"/>
    <cellStyle name="Normal 22 3 2 2 4 3" xfId="11477"/>
    <cellStyle name="Normal 22 3 2 2 4 3 2" xfId="28326"/>
    <cellStyle name="Normal 22 3 2 2 4 4" xfId="20759"/>
    <cellStyle name="Normal 22 3 2 2 5" xfId="5317"/>
    <cellStyle name="Normal 22 3 2 2 5 2" xfId="13376"/>
    <cellStyle name="Normal 22 3 2 2 5 2 2" xfId="30223"/>
    <cellStyle name="Normal 22 3 2 2 5 3" xfId="22656"/>
    <cellStyle name="Normal 22 3 2 2 6" xfId="9478"/>
    <cellStyle name="Normal 22 3 2 2 6 2" xfId="26442"/>
    <cellStyle name="Normal 22 3 2 2 7" xfId="17397"/>
    <cellStyle name="Normal 22 3 2 2 8" xfId="18874"/>
    <cellStyle name="Normal 22 3 2 3" xfId="1602"/>
    <cellStyle name="Normal 22 3 2 3 2" xfId="2601"/>
    <cellStyle name="Normal 22 3 2 3 2 2" xfId="4563"/>
    <cellStyle name="Normal 22 3 2 3 2 2 2" xfId="8346"/>
    <cellStyle name="Normal 22 3 2 3 2 2 2 2" xfId="16405"/>
    <cellStyle name="Normal 22 3 2 3 2 2 2 2 2" xfId="33252"/>
    <cellStyle name="Normal 22 3 2 3 2 2 2 3" xfId="25685"/>
    <cellStyle name="Normal 22 3 2 3 2 2 3" xfId="12622"/>
    <cellStyle name="Normal 22 3 2 3 2 2 3 2" xfId="29471"/>
    <cellStyle name="Normal 22 3 2 3 2 2 4" xfId="21904"/>
    <cellStyle name="Normal 22 3 2 3 2 3" xfId="6462"/>
    <cellStyle name="Normal 22 3 2 3 2 3 2" xfId="14521"/>
    <cellStyle name="Normal 22 3 2 3 2 3 2 2" xfId="31368"/>
    <cellStyle name="Normal 22 3 2 3 2 3 3" xfId="23801"/>
    <cellStyle name="Normal 22 3 2 3 2 4" xfId="10688"/>
    <cellStyle name="Normal 22 3 2 3 2 4 2" xfId="27587"/>
    <cellStyle name="Normal 22 3 2 3 2 5" xfId="17402"/>
    <cellStyle name="Normal 22 3 2 3 2 6" xfId="20019"/>
    <cellStyle name="Normal 22 3 2 3 3" xfId="3651"/>
    <cellStyle name="Normal 22 3 2 3 3 2" xfId="7434"/>
    <cellStyle name="Normal 22 3 2 3 3 2 2" xfId="15493"/>
    <cellStyle name="Normal 22 3 2 3 3 2 2 2" xfId="32340"/>
    <cellStyle name="Normal 22 3 2 3 3 2 3" xfId="24773"/>
    <cellStyle name="Normal 22 3 2 3 3 3" xfId="11710"/>
    <cellStyle name="Normal 22 3 2 3 3 3 2" xfId="28559"/>
    <cellStyle name="Normal 22 3 2 3 3 4" xfId="20992"/>
    <cellStyle name="Normal 22 3 2 3 4" xfId="5550"/>
    <cellStyle name="Normal 22 3 2 3 4 2" xfId="13609"/>
    <cellStyle name="Normal 22 3 2 3 4 2 2" xfId="30456"/>
    <cellStyle name="Normal 22 3 2 3 4 3" xfId="22889"/>
    <cellStyle name="Normal 22 3 2 3 5" xfId="9735"/>
    <cellStyle name="Normal 22 3 2 3 5 2" xfId="26675"/>
    <cellStyle name="Normal 22 3 2 3 6" xfId="17401"/>
    <cellStyle name="Normal 22 3 2 3 7" xfId="19107"/>
    <cellStyle name="Normal 22 3 2 4" xfId="2148"/>
    <cellStyle name="Normal 22 3 2 4 2" xfId="4112"/>
    <cellStyle name="Normal 22 3 2 4 2 2" xfId="7895"/>
    <cellStyle name="Normal 22 3 2 4 2 2 2" xfId="15954"/>
    <cellStyle name="Normal 22 3 2 4 2 2 2 2" xfId="32801"/>
    <cellStyle name="Normal 22 3 2 4 2 2 3" xfId="25234"/>
    <cellStyle name="Normal 22 3 2 4 2 3" xfId="12171"/>
    <cellStyle name="Normal 22 3 2 4 2 3 2" xfId="29020"/>
    <cellStyle name="Normal 22 3 2 4 2 4" xfId="21453"/>
    <cellStyle name="Normal 22 3 2 4 3" xfId="6011"/>
    <cellStyle name="Normal 22 3 2 4 3 2" xfId="14070"/>
    <cellStyle name="Normal 22 3 2 4 3 2 2" xfId="30917"/>
    <cellStyle name="Normal 22 3 2 4 3 3" xfId="23350"/>
    <cellStyle name="Normal 22 3 2 4 4" xfId="10236"/>
    <cellStyle name="Normal 22 3 2 4 4 2" xfId="27136"/>
    <cellStyle name="Normal 22 3 2 4 5" xfId="17403"/>
    <cellStyle name="Normal 22 3 2 4 6" xfId="19568"/>
    <cellStyle name="Normal 22 3 2 5" xfId="3200"/>
    <cellStyle name="Normal 22 3 2 5 2" xfId="6983"/>
    <cellStyle name="Normal 22 3 2 5 2 2" xfId="15042"/>
    <cellStyle name="Normal 22 3 2 5 2 2 2" xfId="31889"/>
    <cellStyle name="Normal 22 3 2 5 2 3" xfId="24322"/>
    <cellStyle name="Normal 22 3 2 5 3" xfId="11259"/>
    <cellStyle name="Normal 22 3 2 5 3 2" xfId="28108"/>
    <cellStyle name="Normal 22 3 2 5 4" xfId="20541"/>
    <cellStyle name="Normal 22 3 2 6" xfId="5099"/>
    <cellStyle name="Normal 22 3 2 6 2" xfId="13158"/>
    <cellStyle name="Normal 22 3 2 6 2 2" xfId="30005"/>
    <cellStyle name="Normal 22 3 2 6 3" xfId="22438"/>
    <cellStyle name="Normal 22 3 2 7" xfId="9243"/>
    <cellStyle name="Normal 22 3 2 7 2" xfId="26224"/>
    <cellStyle name="Normal 22 3 2 8" xfId="17396"/>
    <cellStyle name="Normal 22 3 2 9" xfId="18656"/>
    <cellStyle name="Normal 22 3 3" xfId="1232"/>
    <cellStyle name="Normal 22 3 3 2" xfId="1728"/>
    <cellStyle name="Normal 22 3 3 2 2" xfId="2727"/>
    <cellStyle name="Normal 22 3 3 2 2 2" xfId="4689"/>
    <cellStyle name="Normal 22 3 3 2 2 2 2" xfId="8472"/>
    <cellStyle name="Normal 22 3 3 2 2 2 2 2" xfId="16531"/>
    <cellStyle name="Normal 22 3 3 2 2 2 2 2 2" xfId="33378"/>
    <cellStyle name="Normal 22 3 3 2 2 2 2 3" xfId="25811"/>
    <cellStyle name="Normal 22 3 3 2 2 2 3" xfId="12748"/>
    <cellStyle name="Normal 22 3 3 2 2 2 3 2" xfId="29597"/>
    <cellStyle name="Normal 22 3 3 2 2 2 4" xfId="22030"/>
    <cellStyle name="Normal 22 3 3 2 2 3" xfId="6588"/>
    <cellStyle name="Normal 22 3 3 2 2 3 2" xfId="14647"/>
    <cellStyle name="Normal 22 3 3 2 2 3 2 2" xfId="31494"/>
    <cellStyle name="Normal 22 3 3 2 2 3 3" xfId="23927"/>
    <cellStyle name="Normal 22 3 3 2 2 4" xfId="10814"/>
    <cellStyle name="Normal 22 3 3 2 2 4 2" xfId="27713"/>
    <cellStyle name="Normal 22 3 3 2 2 5" xfId="17406"/>
    <cellStyle name="Normal 22 3 3 2 2 6" xfId="20145"/>
    <cellStyle name="Normal 22 3 3 2 3" xfId="3777"/>
    <cellStyle name="Normal 22 3 3 2 3 2" xfId="7560"/>
    <cellStyle name="Normal 22 3 3 2 3 2 2" xfId="15619"/>
    <cellStyle name="Normal 22 3 3 2 3 2 2 2" xfId="32466"/>
    <cellStyle name="Normal 22 3 3 2 3 2 3" xfId="24899"/>
    <cellStyle name="Normal 22 3 3 2 3 3" xfId="11836"/>
    <cellStyle name="Normal 22 3 3 2 3 3 2" xfId="28685"/>
    <cellStyle name="Normal 22 3 3 2 3 4" xfId="21118"/>
    <cellStyle name="Normal 22 3 3 2 4" xfId="5676"/>
    <cellStyle name="Normal 22 3 3 2 4 2" xfId="13735"/>
    <cellStyle name="Normal 22 3 3 2 4 2 2" xfId="30582"/>
    <cellStyle name="Normal 22 3 3 2 4 3" xfId="23015"/>
    <cellStyle name="Normal 22 3 3 2 5" xfId="9861"/>
    <cellStyle name="Normal 22 3 3 2 5 2" xfId="26801"/>
    <cellStyle name="Normal 22 3 3 2 6" xfId="17405"/>
    <cellStyle name="Normal 22 3 3 2 7" xfId="19233"/>
    <cellStyle name="Normal 22 3 3 3" xfId="2274"/>
    <cellStyle name="Normal 22 3 3 3 2" xfId="4238"/>
    <cellStyle name="Normal 22 3 3 3 2 2" xfId="8021"/>
    <cellStyle name="Normal 22 3 3 3 2 2 2" xfId="16080"/>
    <cellStyle name="Normal 22 3 3 3 2 2 2 2" xfId="32927"/>
    <cellStyle name="Normal 22 3 3 3 2 2 3" xfId="25360"/>
    <cellStyle name="Normal 22 3 3 3 2 3" xfId="12297"/>
    <cellStyle name="Normal 22 3 3 3 2 3 2" xfId="29146"/>
    <cellStyle name="Normal 22 3 3 3 2 4" xfId="21579"/>
    <cellStyle name="Normal 22 3 3 3 3" xfId="6137"/>
    <cellStyle name="Normal 22 3 3 3 3 2" xfId="14196"/>
    <cellStyle name="Normal 22 3 3 3 3 2 2" xfId="31043"/>
    <cellStyle name="Normal 22 3 3 3 3 3" xfId="23476"/>
    <cellStyle name="Normal 22 3 3 3 4" xfId="10362"/>
    <cellStyle name="Normal 22 3 3 3 4 2" xfId="27262"/>
    <cellStyle name="Normal 22 3 3 3 5" xfId="17407"/>
    <cellStyle name="Normal 22 3 3 3 6" xfId="19694"/>
    <cellStyle name="Normal 22 3 3 4" xfId="3326"/>
    <cellStyle name="Normal 22 3 3 4 2" xfId="7109"/>
    <cellStyle name="Normal 22 3 3 4 2 2" xfId="15168"/>
    <cellStyle name="Normal 22 3 3 4 2 2 2" xfId="32015"/>
    <cellStyle name="Normal 22 3 3 4 2 3" xfId="24448"/>
    <cellStyle name="Normal 22 3 3 4 3" xfId="11385"/>
    <cellStyle name="Normal 22 3 3 4 3 2" xfId="28234"/>
    <cellStyle name="Normal 22 3 3 4 4" xfId="20667"/>
    <cellStyle name="Normal 22 3 3 5" xfId="5225"/>
    <cellStyle name="Normal 22 3 3 5 2" xfId="13284"/>
    <cellStyle name="Normal 22 3 3 5 2 2" xfId="30131"/>
    <cellStyle name="Normal 22 3 3 5 3" xfId="22564"/>
    <cellStyle name="Normal 22 3 3 6" xfId="9386"/>
    <cellStyle name="Normal 22 3 3 6 2" xfId="26350"/>
    <cellStyle name="Normal 22 3 3 7" xfId="17404"/>
    <cellStyle name="Normal 22 3 3 8" xfId="18782"/>
    <cellStyle name="Normal 22 3 4" xfId="1510"/>
    <cellStyle name="Normal 22 3 4 2" xfId="2509"/>
    <cellStyle name="Normal 22 3 4 2 2" xfId="4471"/>
    <cellStyle name="Normal 22 3 4 2 2 2" xfId="8254"/>
    <cellStyle name="Normal 22 3 4 2 2 2 2" xfId="16313"/>
    <cellStyle name="Normal 22 3 4 2 2 2 2 2" xfId="33160"/>
    <cellStyle name="Normal 22 3 4 2 2 2 3" xfId="25593"/>
    <cellStyle name="Normal 22 3 4 2 2 3" xfId="12530"/>
    <cellStyle name="Normal 22 3 4 2 2 3 2" xfId="29379"/>
    <cellStyle name="Normal 22 3 4 2 2 4" xfId="21812"/>
    <cellStyle name="Normal 22 3 4 2 3" xfId="6370"/>
    <cellStyle name="Normal 22 3 4 2 3 2" xfId="14429"/>
    <cellStyle name="Normal 22 3 4 2 3 2 2" xfId="31276"/>
    <cellStyle name="Normal 22 3 4 2 3 3" xfId="23709"/>
    <cellStyle name="Normal 22 3 4 2 4" xfId="10596"/>
    <cellStyle name="Normal 22 3 4 2 4 2" xfId="27495"/>
    <cellStyle name="Normal 22 3 4 2 5" xfId="17409"/>
    <cellStyle name="Normal 22 3 4 2 6" xfId="19927"/>
    <cellStyle name="Normal 22 3 4 3" xfId="3559"/>
    <cellStyle name="Normal 22 3 4 3 2" xfId="7342"/>
    <cellStyle name="Normal 22 3 4 3 2 2" xfId="15401"/>
    <cellStyle name="Normal 22 3 4 3 2 2 2" xfId="32248"/>
    <cellStyle name="Normal 22 3 4 3 2 3" xfId="24681"/>
    <cellStyle name="Normal 22 3 4 3 3" xfId="11618"/>
    <cellStyle name="Normal 22 3 4 3 3 2" xfId="28467"/>
    <cellStyle name="Normal 22 3 4 3 4" xfId="20900"/>
    <cellStyle name="Normal 22 3 4 4" xfId="5458"/>
    <cellStyle name="Normal 22 3 4 4 2" xfId="13517"/>
    <cellStyle name="Normal 22 3 4 4 2 2" xfId="30364"/>
    <cellStyle name="Normal 22 3 4 4 3" xfId="22797"/>
    <cellStyle name="Normal 22 3 4 5" xfId="9643"/>
    <cellStyle name="Normal 22 3 4 5 2" xfId="26583"/>
    <cellStyle name="Normal 22 3 4 6" xfId="17408"/>
    <cellStyle name="Normal 22 3 4 7" xfId="19015"/>
    <cellStyle name="Normal 22 3 5" xfId="2039"/>
    <cellStyle name="Normal 22 3 5 2" xfId="4020"/>
    <cellStyle name="Normal 22 3 5 2 2" xfId="7803"/>
    <cellStyle name="Normal 22 3 5 2 2 2" xfId="15862"/>
    <cellStyle name="Normal 22 3 5 2 2 2 2" xfId="32709"/>
    <cellStyle name="Normal 22 3 5 2 2 3" xfId="25142"/>
    <cellStyle name="Normal 22 3 5 2 3" xfId="12079"/>
    <cellStyle name="Normal 22 3 5 2 3 2" xfId="28928"/>
    <cellStyle name="Normal 22 3 5 2 4" xfId="21361"/>
    <cellStyle name="Normal 22 3 5 3" xfId="5919"/>
    <cellStyle name="Normal 22 3 5 3 2" xfId="13978"/>
    <cellStyle name="Normal 22 3 5 3 2 2" xfId="30825"/>
    <cellStyle name="Normal 22 3 5 3 3" xfId="23258"/>
    <cellStyle name="Normal 22 3 5 4" xfId="10137"/>
    <cellStyle name="Normal 22 3 5 4 2" xfId="27044"/>
    <cellStyle name="Normal 22 3 5 5" xfId="17410"/>
    <cellStyle name="Normal 22 3 5 6" xfId="19476"/>
    <cellStyle name="Normal 22 3 6" xfId="3078"/>
    <cellStyle name="Normal 22 3 6 2" xfId="6891"/>
    <cellStyle name="Normal 22 3 6 2 2" xfId="14950"/>
    <cellStyle name="Normal 22 3 6 2 2 2" xfId="31797"/>
    <cellStyle name="Normal 22 3 6 2 3" xfId="24230"/>
    <cellStyle name="Normal 22 3 6 3" xfId="11141"/>
    <cellStyle name="Normal 22 3 6 3 2" xfId="28016"/>
    <cellStyle name="Normal 22 3 6 4" xfId="20449"/>
    <cellStyle name="Normal 22 3 7" xfId="5007"/>
    <cellStyle name="Normal 22 3 7 2" xfId="13066"/>
    <cellStyle name="Normal 22 3 7 2 2" xfId="29913"/>
    <cellStyle name="Normal 22 3 7 3" xfId="22346"/>
    <cellStyle name="Normal 22 3 8" xfId="9024"/>
    <cellStyle name="Normal 22 3 8 2" xfId="26132"/>
    <cellStyle name="Normal 22 3 9" xfId="17395"/>
    <cellStyle name="Normal 22 4" xfId="943"/>
    <cellStyle name="Normal 22 4 2" xfId="3123"/>
    <cellStyle name="Normal 22 4 3" xfId="17411"/>
    <cellStyle name="Normal 22 4 4" xfId="34083"/>
    <cellStyle name="Normal 22 5" xfId="1027"/>
    <cellStyle name="Normal 22 5 2" xfId="1288"/>
    <cellStyle name="Normal 22 5 2 2" xfId="1784"/>
    <cellStyle name="Normal 22 5 2 2 2" xfId="2783"/>
    <cellStyle name="Normal 22 5 2 2 2 2" xfId="4745"/>
    <cellStyle name="Normal 22 5 2 2 2 2 2" xfId="8528"/>
    <cellStyle name="Normal 22 5 2 2 2 2 2 2" xfId="16587"/>
    <cellStyle name="Normal 22 5 2 2 2 2 2 2 2" xfId="33434"/>
    <cellStyle name="Normal 22 5 2 2 2 2 2 3" xfId="25867"/>
    <cellStyle name="Normal 22 5 2 2 2 2 3" xfId="12804"/>
    <cellStyle name="Normal 22 5 2 2 2 2 3 2" xfId="29653"/>
    <cellStyle name="Normal 22 5 2 2 2 2 4" xfId="22086"/>
    <cellStyle name="Normal 22 5 2 2 2 3" xfId="6644"/>
    <cellStyle name="Normal 22 5 2 2 2 3 2" xfId="14703"/>
    <cellStyle name="Normal 22 5 2 2 2 3 2 2" xfId="31550"/>
    <cellStyle name="Normal 22 5 2 2 2 3 3" xfId="23983"/>
    <cellStyle name="Normal 22 5 2 2 2 4" xfId="10870"/>
    <cellStyle name="Normal 22 5 2 2 2 4 2" xfId="27769"/>
    <cellStyle name="Normal 22 5 2 2 2 5" xfId="17415"/>
    <cellStyle name="Normal 22 5 2 2 2 6" xfId="20201"/>
    <cellStyle name="Normal 22 5 2 2 3" xfId="3833"/>
    <cellStyle name="Normal 22 5 2 2 3 2" xfId="7616"/>
    <cellStyle name="Normal 22 5 2 2 3 2 2" xfId="15675"/>
    <cellStyle name="Normal 22 5 2 2 3 2 2 2" xfId="32522"/>
    <cellStyle name="Normal 22 5 2 2 3 2 3" xfId="24955"/>
    <cellStyle name="Normal 22 5 2 2 3 3" xfId="11892"/>
    <cellStyle name="Normal 22 5 2 2 3 3 2" xfId="28741"/>
    <cellStyle name="Normal 22 5 2 2 3 4" xfId="21174"/>
    <cellStyle name="Normal 22 5 2 2 4" xfId="5732"/>
    <cellStyle name="Normal 22 5 2 2 4 2" xfId="13791"/>
    <cellStyle name="Normal 22 5 2 2 4 2 2" xfId="30638"/>
    <cellStyle name="Normal 22 5 2 2 4 3" xfId="23071"/>
    <cellStyle name="Normal 22 5 2 2 5" xfId="9917"/>
    <cellStyle name="Normal 22 5 2 2 5 2" xfId="26857"/>
    <cellStyle name="Normal 22 5 2 2 6" xfId="17414"/>
    <cellStyle name="Normal 22 5 2 2 7" xfId="19289"/>
    <cellStyle name="Normal 22 5 2 3" xfId="2330"/>
    <cellStyle name="Normal 22 5 2 3 2" xfId="4294"/>
    <cellStyle name="Normal 22 5 2 3 2 2" xfId="8077"/>
    <cellStyle name="Normal 22 5 2 3 2 2 2" xfId="16136"/>
    <cellStyle name="Normal 22 5 2 3 2 2 2 2" xfId="32983"/>
    <cellStyle name="Normal 22 5 2 3 2 2 3" xfId="25416"/>
    <cellStyle name="Normal 22 5 2 3 2 3" xfId="12353"/>
    <cellStyle name="Normal 22 5 2 3 2 3 2" xfId="29202"/>
    <cellStyle name="Normal 22 5 2 3 2 4" xfId="21635"/>
    <cellStyle name="Normal 22 5 2 3 3" xfId="6193"/>
    <cellStyle name="Normal 22 5 2 3 3 2" xfId="14252"/>
    <cellStyle name="Normal 22 5 2 3 3 2 2" xfId="31099"/>
    <cellStyle name="Normal 22 5 2 3 3 3" xfId="23532"/>
    <cellStyle name="Normal 22 5 2 3 4" xfId="10418"/>
    <cellStyle name="Normal 22 5 2 3 4 2" xfId="27318"/>
    <cellStyle name="Normal 22 5 2 3 5" xfId="17416"/>
    <cellStyle name="Normal 22 5 2 3 6" xfId="19750"/>
    <cellStyle name="Normal 22 5 2 4" xfId="3382"/>
    <cellStyle name="Normal 22 5 2 4 2" xfId="7165"/>
    <cellStyle name="Normal 22 5 2 4 2 2" xfId="15224"/>
    <cellStyle name="Normal 22 5 2 4 2 2 2" xfId="32071"/>
    <cellStyle name="Normal 22 5 2 4 2 3" xfId="24504"/>
    <cellStyle name="Normal 22 5 2 4 3" xfId="11441"/>
    <cellStyle name="Normal 22 5 2 4 3 2" xfId="28290"/>
    <cellStyle name="Normal 22 5 2 4 4" xfId="20723"/>
    <cellStyle name="Normal 22 5 2 5" xfId="5281"/>
    <cellStyle name="Normal 22 5 2 5 2" xfId="13340"/>
    <cellStyle name="Normal 22 5 2 5 2 2" xfId="30187"/>
    <cellStyle name="Normal 22 5 2 5 3" xfId="22620"/>
    <cellStyle name="Normal 22 5 2 6" xfId="9442"/>
    <cellStyle name="Normal 22 5 2 6 2" xfId="26406"/>
    <cellStyle name="Normal 22 5 2 7" xfId="17413"/>
    <cellStyle name="Normal 22 5 2 8" xfId="18838"/>
    <cellStyle name="Normal 22 5 3" xfId="1566"/>
    <cellStyle name="Normal 22 5 3 2" xfId="2565"/>
    <cellStyle name="Normal 22 5 3 2 2" xfId="4527"/>
    <cellStyle name="Normal 22 5 3 2 2 2" xfId="8310"/>
    <cellStyle name="Normal 22 5 3 2 2 2 2" xfId="16369"/>
    <cellStyle name="Normal 22 5 3 2 2 2 2 2" xfId="33216"/>
    <cellStyle name="Normal 22 5 3 2 2 2 3" xfId="25649"/>
    <cellStyle name="Normal 22 5 3 2 2 3" xfId="12586"/>
    <cellStyle name="Normal 22 5 3 2 2 3 2" xfId="29435"/>
    <cellStyle name="Normal 22 5 3 2 2 4" xfId="21868"/>
    <cellStyle name="Normal 22 5 3 2 3" xfId="6426"/>
    <cellStyle name="Normal 22 5 3 2 3 2" xfId="14485"/>
    <cellStyle name="Normal 22 5 3 2 3 2 2" xfId="31332"/>
    <cellStyle name="Normal 22 5 3 2 3 3" xfId="23765"/>
    <cellStyle name="Normal 22 5 3 2 4" xfId="10652"/>
    <cellStyle name="Normal 22 5 3 2 4 2" xfId="27551"/>
    <cellStyle name="Normal 22 5 3 2 5" xfId="17418"/>
    <cellStyle name="Normal 22 5 3 2 6" xfId="19983"/>
    <cellStyle name="Normal 22 5 3 3" xfId="3615"/>
    <cellStyle name="Normal 22 5 3 3 2" xfId="7398"/>
    <cellStyle name="Normal 22 5 3 3 2 2" xfId="15457"/>
    <cellStyle name="Normal 22 5 3 3 2 2 2" xfId="32304"/>
    <cellStyle name="Normal 22 5 3 3 2 3" xfId="24737"/>
    <cellStyle name="Normal 22 5 3 3 3" xfId="11674"/>
    <cellStyle name="Normal 22 5 3 3 3 2" xfId="28523"/>
    <cellStyle name="Normal 22 5 3 3 4" xfId="20956"/>
    <cellStyle name="Normal 22 5 3 4" xfId="5514"/>
    <cellStyle name="Normal 22 5 3 4 2" xfId="13573"/>
    <cellStyle name="Normal 22 5 3 4 2 2" xfId="30420"/>
    <cellStyle name="Normal 22 5 3 4 3" xfId="22853"/>
    <cellStyle name="Normal 22 5 3 5" xfId="9699"/>
    <cellStyle name="Normal 22 5 3 5 2" xfId="26639"/>
    <cellStyle name="Normal 22 5 3 6" xfId="17417"/>
    <cellStyle name="Normal 22 5 3 7" xfId="19071"/>
    <cellStyle name="Normal 22 5 4" xfId="2112"/>
    <cellStyle name="Normal 22 5 4 2" xfId="4076"/>
    <cellStyle name="Normal 22 5 4 2 2" xfId="7859"/>
    <cellStyle name="Normal 22 5 4 2 2 2" xfId="15918"/>
    <cellStyle name="Normal 22 5 4 2 2 2 2" xfId="32765"/>
    <cellStyle name="Normal 22 5 4 2 2 3" xfId="25198"/>
    <cellStyle name="Normal 22 5 4 2 3" xfId="12135"/>
    <cellStyle name="Normal 22 5 4 2 3 2" xfId="28984"/>
    <cellStyle name="Normal 22 5 4 2 4" xfId="21417"/>
    <cellStyle name="Normal 22 5 4 3" xfId="5975"/>
    <cellStyle name="Normal 22 5 4 3 2" xfId="14034"/>
    <cellStyle name="Normal 22 5 4 3 2 2" xfId="30881"/>
    <cellStyle name="Normal 22 5 4 3 3" xfId="23314"/>
    <cellStyle name="Normal 22 5 4 4" xfId="10200"/>
    <cellStyle name="Normal 22 5 4 4 2" xfId="27100"/>
    <cellStyle name="Normal 22 5 4 5" xfId="17419"/>
    <cellStyle name="Normal 22 5 4 6" xfId="19532"/>
    <cellStyle name="Normal 22 5 5" xfId="3164"/>
    <cellStyle name="Normal 22 5 5 2" xfId="6947"/>
    <cellStyle name="Normal 22 5 5 2 2" xfId="15006"/>
    <cellStyle name="Normal 22 5 5 2 2 2" xfId="31853"/>
    <cellStyle name="Normal 22 5 5 2 3" xfId="24286"/>
    <cellStyle name="Normal 22 5 5 3" xfId="11223"/>
    <cellStyle name="Normal 22 5 5 3 2" xfId="28072"/>
    <cellStyle name="Normal 22 5 5 4" xfId="20505"/>
    <cellStyle name="Normal 22 5 6" xfId="5063"/>
    <cellStyle name="Normal 22 5 6 2" xfId="13122"/>
    <cellStyle name="Normal 22 5 6 2 2" xfId="29969"/>
    <cellStyle name="Normal 22 5 6 3" xfId="22402"/>
    <cellStyle name="Normal 22 5 7" xfId="9207"/>
    <cellStyle name="Normal 22 5 7 2" xfId="26188"/>
    <cellStyle name="Normal 22 5 8" xfId="17412"/>
    <cellStyle name="Normal 22 5 9" xfId="18620"/>
    <cellStyle name="Normal 22 6" xfId="1196"/>
    <cellStyle name="Normal 22 6 2" xfId="1692"/>
    <cellStyle name="Normal 22 6 2 2" xfId="2691"/>
    <cellStyle name="Normal 22 6 2 2 2" xfId="4653"/>
    <cellStyle name="Normal 22 6 2 2 2 2" xfId="8436"/>
    <cellStyle name="Normal 22 6 2 2 2 2 2" xfId="16495"/>
    <cellStyle name="Normal 22 6 2 2 2 2 2 2" xfId="33342"/>
    <cellStyle name="Normal 22 6 2 2 2 2 3" xfId="25775"/>
    <cellStyle name="Normal 22 6 2 2 2 3" xfId="12712"/>
    <cellStyle name="Normal 22 6 2 2 2 3 2" xfId="29561"/>
    <cellStyle name="Normal 22 6 2 2 2 4" xfId="21994"/>
    <cellStyle name="Normal 22 6 2 2 3" xfId="6552"/>
    <cellStyle name="Normal 22 6 2 2 3 2" xfId="14611"/>
    <cellStyle name="Normal 22 6 2 2 3 2 2" xfId="31458"/>
    <cellStyle name="Normal 22 6 2 2 3 3" xfId="23891"/>
    <cellStyle name="Normal 22 6 2 2 4" xfId="10778"/>
    <cellStyle name="Normal 22 6 2 2 4 2" xfId="27677"/>
    <cellStyle name="Normal 22 6 2 2 5" xfId="17422"/>
    <cellStyle name="Normal 22 6 2 2 6" xfId="20109"/>
    <cellStyle name="Normal 22 6 2 3" xfId="3741"/>
    <cellStyle name="Normal 22 6 2 3 2" xfId="7524"/>
    <cellStyle name="Normal 22 6 2 3 2 2" xfId="15583"/>
    <cellStyle name="Normal 22 6 2 3 2 2 2" xfId="32430"/>
    <cellStyle name="Normal 22 6 2 3 2 3" xfId="24863"/>
    <cellStyle name="Normal 22 6 2 3 3" xfId="11800"/>
    <cellStyle name="Normal 22 6 2 3 3 2" xfId="28649"/>
    <cellStyle name="Normal 22 6 2 3 4" xfId="21082"/>
    <cellStyle name="Normal 22 6 2 4" xfId="5640"/>
    <cellStyle name="Normal 22 6 2 4 2" xfId="13699"/>
    <cellStyle name="Normal 22 6 2 4 2 2" xfId="30546"/>
    <cellStyle name="Normal 22 6 2 4 3" xfId="22979"/>
    <cellStyle name="Normal 22 6 2 5" xfId="9825"/>
    <cellStyle name="Normal 22 6 2 5 2" xfId="26765"/>
    <cellStyle name="Normal 22 6 2 6" xfId="17421"/>
    <cellStyle name="Normal 22 6 2 7" xfId="19197"/>
    <cellStyle name="Normal 22 6 3" xfId="2238"/>
    <cellStyle name="Normal 22 6 3 2" xfId="4202"/>
    <cellStyle name="Normal 22 6 3 2 2" xfId="7985"/>
    <cellStyle name="Normal 22 6 3 2 2 2" xfId="16044"/>
    <cellStyle name="Normal 22 6 3 2 2 2 2" xfId="32891"/>
    <cellStyle name="Normal 22 6 3 2 2 3" xfId="25324"/>
    <cellStyle name="Normal 22 6 3 2 3" xfId="12261"/>
    <cellStyle name="Normal 22 6 3 2 3 2" xfId="29110"/>
    <cellStyle name="Normal 22 6 3 2 4" xfId="21543"/>
    <cellStyle name="Normal 22 6 3 3" xfId="6101"/>
    <cellStyle name="Normal 22 6 3 3 2" xfId="14160"/>
    <cellStyle name="Normal 22 6 3 3 2 2" xfId="31007"/>
    <cellStyle name="Normal 22 6 3 3 3" xfId="23440"/>
    <cellStyle name="Normal 22 6 3 4" xfId="10326"/>
    <cellStyle name="Normal 22 6 3 4 2" xfId="27226"/>
    <cellStyle name="Normal 22 6 3 5" xfId="17423"/>
    <cellStyle name="Normal 22 6 3 6" xfId="19658"/>
    <cellStyle name="Normal 22 6 4" xfId="3290"/>
    <cellStyle name="Normal 22 6 4 2" xfId="7073"/>
    <cellStyle name="Normal 22 6 4 2 2" xfId="15132"/>
    <cellStyle name="Normal 22 6 4 2 2 2" xfId="31979"/>
    <cellStyle name="Normal 22 6 4 2 3" xfId="24412"/>
    <cellStyle name="Normal 22 6 4 3" xfId="11349"/>
    <cellStyle name="Normal 22 6 4 3 2" xfId="28198"/>
    <cellStyle name="Normal 22 6 4 4" xfId="20631"/>
    <cellStyle name="Normal 22 6 5" xfId="5189"/>
    <cellStyle name="Normal 22 6 5 2" xfId="13248"/>
    <cellStyle name="Normal 22 6 5 2 2" xfId="30095"/>
    <cellStyle name="Normal 22 6 5 3" xfId="22528"/>
    <cellStyle name="Normal 22 6 6" xfId="9350"/>
    <cellStyle name="Normal 22 6 6 2" xfId="26314"/>
    <cellStyle name="Normal 22 6 7" xfId="17420"/>
    <cellStyle name="Normal 22 6 8" xfId="18746"/>
    <cellStyle name="Normal 22 7" xfId="1474"/>
    <cellStyle name="Normal 22 7 2" xfId="2473"/>
    <cellStyle name="Normal 22 7 2 2" xfId="4435"/>
    <cellStyle name="Normal 22 7 2 2 2" xfId="8218"/>
    <cellStyle name="Normal 22 7 2 2 2 2" xfId="16277"/>
    <cellStyle name="Normal 22 7 2 2 2 2 2" xfId="33124"/>
    <cellStyle name="Normal 22 7 2 2 2 3" xfId="25557"/>
    <cellStyle name="Normal 22 7 2 2 3" xfId="12494"/>
    <cellStyle name="Normal 22 7 2 2 3 2" xfId="29343"/>
    <cellStyle name="Normal 22 7 2 2 4" xfId="21776"/>
    <cellStyle name="Normal 22 7 2 3" xfId="6334"/>
    <cellStyle name="Normal 22 7 2 3 2" xfId="14393"/>
    <cellStyle name="Normal 22 7 2 3 2 2" xfId="31240"/>
    <cellStyle name="Normal 22 7 2 3 3" xfId="23673"/>
    <cellStyle name="Normal 22 7 2 4" xfId="10560"/>
    <cellStyle name="Normal 22 7 2 4 2" xfId="27459"/>
    <cellStyle name="Normal 22 7 2 5" xfId="17425"/>
    <cellStyle name="Normal 22 7 2 6" xfId="19891"/>
    <cellStyle name="Normal 22 7 3" xfId="3523"/>
    <cellStyle name="Normal 22 7 3 2" xfId="7306"/>
    <cellStyle name="Normal 22 7 3 2 2" xfId="15365"/>
    <cellStyle name="Normal 22 7 3 2 2 2" xfId="32212"/>
    <cellStyle name="Normal 22 7 3 2 3" xfId="24645"/>
    <cellStyle name="Normal 22 7 3 3" xfId="11582"/>
    <cellStyle name="Normal 22 7 3 3 2" xfId="28431"/>
    <cellStyle name="Normal 22 7 3 4" xfId="20864"/>
    <cellStyle name="Normal 22 7 4" xfId="5422"/>
    <cellStyle name="Normal 22 7 4 2" xfId="13481"/>
    <cellStyle name="Normal 22 7 4 2 2" xfId="30328"/>
    <cellStyle name="Normal 22 7 4 3" xfId="22761"/>
    <cellStyle name="Normal 22 7 5" xfId="9607"/>
    <cellStyle name="Normal 22 7 5 2" xfId="26547"/>
    <cellStyle name="Normal 22 7 6" xfId="17424"/>
    <cellStyle name="Normal 22 7 7" xfId="18979"/>
    <cellStyle name="Normal 22 8" xfId="1997"/>
    <cellStyle name="Normal 22 8 2" xfId="3984"/>
    <cellStyle name="Normal 22 8 2 2" xfId="7767"/>
    <cellStyle name="Normal 22 8 2 2 2" xfId="15826"/>
    <cellStyle name="Normal 22 8 2 2 2 2" xfId="32673"/>
    <cellStyle name="Normal 22 8 2 2 3" xfId="25106"/>
    <cellStyle name="Normal 22 8 2 3" xfId="12043"/>
    <cellStyle name="Normal 22 8 2 3 2" xfId="28892"/>
    <cellStyle name="Normal 22 8 2 4" xfId="21325"/>
    <cellStyle name="Normal 22 8 3" xfId="5883"/>
    <cellStyle name="Normal 22 8 3 2" xfId="13942"/>
    <cellStyle name="Normal 22 8 3 2 2" xfId="30789"/>
    <cellStyle name="Normal 22 8 3 3" xfId="23222"/>
    <cellStyle name="Normal 22 8 4" xfId="10096"/>
    <cellStyle name="Normal 22 8 4 2" xfId="27008"/>
    <cellStyle name="Normal 22 8 5" xfId="17426"/>
    <cellStyle name="Normal 22 8 6" xfId="19440"/>
    <cellStyle name="Normal 22 9" xfId="3042"/>
    <cellStyle name="Normal 22 9 2" xfId="6855"/>
    <cellStyle name="Normal 22 9 2 2" xfId="14914"/>
    <cellStyle name="Normal 22 9 2 2 2" xfId="31761"/>
    <cellStyle name="Normal 22 9 2 3" xfId="24194"/>
    <cellStyle name="Normal 22 9 3" xfId="11105"/>
    <cellStyle name="Normal 22 9 3 2" xfId="27980"/>
    <cellStyle name="Normal 22 9 4" xfId="20413"/>
    <cellStyle name="Normal 220" xfId="4950"/>
    <cellStyle name="Normal 220 2" xfId="8733"/>
    <cellStyle name="Normal 220 2 2" xfId="16792"/>
    <cellStyle name="Normal 220 2 2 2" xfId="33639"/>
    <cellStyle name="Normal 220 2 3" xfId="26072"/>
    <cellStyle name="Normal 220 3" xfId="13009"/>
    <cellStyle name="Normal 220 3 2" xfId="29858"/>
    <cellStyle name="Normal 220 4" xfId="22291"/>
    <cellStyle name="Normal 221" xfId="4951"/>
    <cellStyle name="Normal 221 2" xfId="8734"/>
    <cellStyle name="Normal 221 2 2" xfId="16793"/>
    <cellStyle name="Normal 221 2 2 2" xfId="33640"/>
    <cellStyle name="Normal 221 2 3" xfId="26073"/>
    <cellStyle name="Normal 221 3" xfId="13010"/>
    <cellStyle name="Normal 221 3 2" xfId="29859"/>
    <cellStyle name="Normal 221 4" xfId="22292"/>
    <cellStyle name="Normal 222" xfId="4952"/>
    <cellStyle name="Normal 222 2" xfId="8735"/>
    <cellStyle name="Normal 222 2 2" xfId="16794"/>
    <cellStyle name="Normal 222 2 2 2" xfId="33641"/>
    <cellStyle name="Normal 222 2 3" xfId="26074"/>
    <cellStyle name="Normal 222 3" xfId="13011"/>
    <cellStyle name="Normal 222 3 2" xfId="29860"/>
    <cellStyle name="Normal 222 4" xfId="22293"/>
    <cellStyle name="Normal 223" xfId="4953"/>
    <cellStyle name="Normal 223 2" xfId="8736"/>
    <cellStyle name="Normal 223 2 2" xfId="16795"/>
    <cellStyle name="Normal 223 2 2 2" xfId="33642"/>
    <cellStyle name="Normal 223 2 3" xfId="26075"/>
    <cellStyle name="Normal 223 3" xfId="13012"/>
    <cellStyle name="Normal 223 3 2" xfId="29861"/>
    <cellStyle name="Normal 223 4" xfId="22294"/>
    <cellStyle name="Normal 224" xfId="4954"/>
    <cellStyle name="Normal 224 2" xfId="8737"/>
    <cellStyle name="Normal 224 2 2" xfId="16796"/>
    <cellStyle name="Normal 224 2 2 2" xfId="33643"/>
    <cellStyle name="Normal 224 2 3" xfId="26076"/>
    <cellStyle name="Normal 224 3" xfId="13013"/>
    <cellStyle name="Normal 224 3 2" xfId="29862"/>
    <cellStyle name="Normal 224 4" xfId="22295"/>
    <cellStyle name="Normal 225" xfId="4955"/>
    <cellStyle name="Normal 225 2" xfId="8738"/>
    <cellStyle name="Normal 225 2 2" xfId="16797"/>
    <cellStyle name="Normal 225 2 2 2" xfId="33644"/>
    <cellStyle name="Normal 225 2 3" xfId="26077"/>
    <cellStyle name="Normal 225 3" xfId="13014"/>
    <cellStyle name="Normal 225 3 2" xfId="29863"/>
    <cellStyle name="Normal 225 4" xfId="22296"/>
    <cellStyle name="Normal 226" xfId="4956"/>
    <cellStyle name="Normal 226 2" xfId="8739"/>
    <cellStyle name="Normal 226 2 2" xfId="16798"/>
    <cellStyle name="Normal 226 2 2 2" xfId="33645"/>
    <cellStyle name="Normal 226 2 3" xfId="26078"/>
    <cellStyle name="Normal 226 3" xfId="13015"/>
    <cellStyle name="Normal 226 3 2" xfId="29864"/>
    <cellStyle name="Normal 226 4" xfId="22297"/>
    <cellStyle name="Normal 227" xfId="4957"/>
    <cellStyle name="Normal 227 2" xfId="13016"/>
    <cellStyle name="Normal 227 2 2" xfId="29865"/>
    <cellStyle name="Normal 227 3" xfId="22298"/>
    <cellStyle name="Normal 228" xfId="4958"/>
    <cellStyle name="Normal 229" xfId="4962"/>
    <cellStyle name="Normal 23" xfId="570"/>
    <cellStyle name="Normal 23 2" xfId="944"/>
    <cellStyle name="Normal 23 2 2" xfId="3124"/>
    <cellStyle name="Normal 23 2 3" xfId="17427"/>
    <cellStyle name="Normal 23 2 4" xfId="34084"/>
    <cellStyle name="Normal 230" xfId="8740"/>
    <cellStyle name="Normal 230 2" xfId="26079"/>
    <cellStyle name="Normal 231" xfId="8741"/>
    <cellStyle name="Normal 231 2" xfId="26080"/>
    <cellStyle name="Normal 232" xfId="8742"/>
    <cellStyle name="Normal 232 2" xfId="26081"/>
    <cellStyle name="Normal 233" xfId="8743"/>
    <cellStyle name="Normal 233 2" xfId="26082"/>
    <cellStyle name="Normal 234" xfId="8744"/>
    <cellStyle name="Normal 234 2" xfId="26083"/>
    <cellStyle name="Normal 235" xfId="8745"/>
    <cellStyle name="Normal 235 2" xfId="26084"/>
    <cellStyle name="Normal 236" xfId="8746"/>
    <cellStyle name="Normal 237" xfId="18451"/>
    <cellStyle name="Normal 237 2" xfId="33646"/>
    <cellStyle name="Normal 238" xfId="18457"/>
    <cellStyle name="Normal 238 2" xfId="33647"/>
    <cellStyle name="Normal 239" xfId="272"/>
    <cellStyle name="Normal 239 2" xfId="18458"/>
    <cellStyle name="Normal 24" xfId="569"/>
    <cellStyle name="Normal 24 10" xfId="8934"/>
    <cellStyle name="Normal 24 10 2" xfId="26097"/>
    <cellStyle name="Normal 24 11" xfId="17428"/>
    <cellStyle name="Normal 24 12" xfId="18527"/>
    <cellStyle name="Normal 24 13" xfId="34085"/>
    <cellStyle name="Normal 24 2" xfId="725"/>
    <cellStyle name="Normal 24 2 10" xfId="18564"/>
    <cellStyle name="Normal 24 2 11" xfId="34086"/>
    <cellStyle name="Normal 24 2 2" xfId="1064"/>
    <cellStyle name="Normal 24 2 2 2" xfId="1325"/>
    <cellStyle name="Normal 24 2 2 2 2" xfId="1821"/>
    <cellStyle name="Normal 24 2 2 2 2 2" xfId="2820"/>
    <cellStyle name="Normal 24 2 2 2 2 2 2" xfId="4782"/>
    <cellStyle name="Normal 24 2 2 2 2 2 2 2" xfId="8565"/>
    <cellStyle name="Normal 24 2 2 2 2 2 2 2 2" xfId="16624"/>
    <cellStyle name="Normal 24 2 2 2 2 2 2 2 2 2" xfId="33471"/>
    <cellStyle name="Normal 24 2 2 2 2 2 2 2 3" xfId="25904"/>
    <cellStyle name="Normal 24 2 2 2 2 2 2 3" xfId="12841"/>
    <cellStyle name="Normal 24 2 2 2 2 2 2 3 2" xfId="29690"/>
    <cellStyle name="Normal 24 2 2 2 2 2 2 4" xfId="22123"/>
    <cellStyle name="Normal 24 2 2 2 2 2 3" xfId="6681"/>
    <cellStyle name="Normal 24 2 2 2 2 2 3 2" xfId="14740"/>
    <cellStyle name="Normal 24 2 2 2 2 2 3 2 2" xfId="31587"/>
    <cellStyle name="Normal 24 2 2 2 2 2 3 3" xfId="24020"/>
    <cellStyle name="Normal 24 2 2 2 2 2 4" xfId="10907"/>
    <cellStyle name="Normal 24 2 2 2 2 2 4 2" xfId="27806"/>
    <cellStyle name="Normal 24 2 2 2 2 2 5" xfId="17433"/>
    <cellStyle name="Normal 24 2 2 2 2 2 6" xfId="20238"/>
    <cellStyle name="Normal 24 2 2 2 2 3" xfId="3870"/>
    <cellStyle name="Normal 24 2 2 2 2 3 2" xfId="7653"/>
    <cellStyle name="Normal 24 2 2 2 2 3 2 2" xfId="15712"/>
    <cellStyle name="Normal 24 2 2 2 2 3 2 2 2" xfId="32559"/>
    <cellStyle name="Normal 24 2 2 2 2 3 2 3" xfId="24992"/>
    <cellStyle name="Normal 24 2 2 2 2 3 3" xfId="11929"/>
    <cellStyle name="Normal 24 2 2 2 2 3 3 2" xfId="28778"/>
    <cellStyle name="Normal 24 2 2 2 2 3 4" xfId="21211"/>
    <cellStyle name="Normal 24 2 2 2 2 4" xfId="5769"/>
    <cellStyle name="Normal 24 2 2 2 2 4 2" xfId="13828"/>
    <cellStyle name="Normal 24 2 2 2 2 4 2 2" xfId="30675"/>
    <cellStyle name="Normal 24 2 2 2 2 4 3" xfId="23108"/>
    <cellStyle name="Normal 24 2 2 2 2 5" xfId="9954"/>
    <cellStyle name="Normal 24 2 2 2 2 5 2" xfId="26894"/>
    <cellStyle name="Normal 24 2 2 2 2 6" xfId="17432"/>
    <cellStyle name="Normal 24 2 2 2 2 7" xfId="19326"/>
    <cellStyle name="Normal 24 2 2 2 3" xfId="2367"/>
    <cellStyle name="Normal 24 2 2 2 3 2" xfId="4331"/>
    <cellStyle name="Normal 24 2 2 2 3 2 2" xfId="8114"/>
    <cellStyle name="Normal 24 2 2 2 3 2 2 2" xfId="16173"/>
    <cellStyle name="Normal 24 2 2 2 3 2 2 2 2" xfId="33020"/>
    <cellStyle name="Normal 24 2 2 2 3 2 2 3" xfId="25453"/>
    <cellStyle name="Normal 24 2 2 2 3 2 3" xfId="12390"/>
    <cellStyle name="Normal 24 2 2 2 3 2 3 2" xfId="29239"/>
    <cellStyle name="Normal 24 2 2 2 3 2 4" xfId="21672"/>
    <cellStyle name="Normal 24 2 2 2 3 3" xfId="6230"/>
    <cellStyle name="Normal 24 2 2 2 3 3 2" xfId="14289"/>
    <cellStyle name="Normal 24 2 2 2 3 3 2 2" xfId="31136"/>
    <cellStyle name="Normal 24 2 2 2 3 3 3" xfId="23569"/>
    <cellStyle name="Normal 24 2 2 2 3 4" xfId="10455"/>
    <cellStyle name="Normal 24 2 2 2 3 4 2" xfId="27355"/>
    <cellStyle name="Normal 24 2 2 2 3 5" xfId="17434"/>
    <cellStyle name="Normal 24 2 2 2 3 6" xfId="19787"/>
    <cellStyle name="Normal 24 2 2 2 4" xfId="3419"/>
    <cellStyle name="Normal 24 2 2 2 4 2" xfId="7202"/>
    <cellStyle name="Normal 24 2 2 2 4 2 2" xfId="15261"/>
    <cellStyle name="Normal 24 2 2 2 4 2 2 2" xfId="32108"/>
    <cellStyle name="Normal 24 2 2 2 4 2 3" xfId="24541"/>
    <cellStyle name="Normal 24 2 2 2 4 3" xfId="11478"/>
    <cellStyle name="Normal 24 2 2 2 4 3 2" xfId="28327"/>
    <cellStyle name="Normal 24 2 2 2 4 4" xfId="20760"/>
    <cellStyle name="Normal 24 2 2 2 5" xfId="5318"/>
    <cellStyle name="Normal 24 2 2 2 5 2" xfId="13377"/>
    <cellStyle name="Normal 24 2 2 2 5 2 2" xfId="30224"/>
    <cellStyle name="Normal 24 2 2 2 5 3" xfId="22657"/>
    <cellStyle name="Normal 24 2 2 2 6" xfId="9479"/>
    <cellStyle name="Normal 24 2 2 2 6 2" xfId="26443"/>
    <cellStyle name="Normal 24 2 2 2 7" xfId="17431"/>
    <cellStyle name="Normal 24 2 2 2 8" xfId="18875"/>
    <cellStyle name="Normal 24 2 2 3" xfId="1603"/>
    <cellStyle name="Normal 24 2 2 3 2" xfId="2602"/>
    <cellStyle name="Normal 24 2 2 3 2 2" xfId="4564"/>
    <cellStyle name="Normal 24 2 2 3 2 2 2" xfId="8347"/>
    <cellStyle name="Normal 24 2 2 3 2 2 2 2" xfId="16406"/>
    <cellStyle name="Normal 24 2 2 3 2 2 2 2 2" xfId="33253"/>
    <cellStyle name="Normal 24 2 2 3 2 2 2 3" xfId="25686"/>
    <cellStyle name="Normal 24 2 2 3 2 2 3" xfId="12623"/>
    <cellStyle name="Normal 24 2 2 3 2 2 3 2" xfId="29472"/>
    <cellStyle name="Normal 24 2 2 3 2 2 4" xfId="21905"/>
    <cellStyle name="Normal 24 2 2 3 2 3" xfId="6463"/>
    <cellStyle name="Normal 24 2 2 3 2 3 2" xfId="14522"/>
    <cellStyle name="Normal 24 2 2 3 2 3 2 2" xfId="31369"/>
    <cellStyle name="Normal 24 2 2 3 2 3 3" xfId="23802"/>
    <cellStyle name="Normal 24 2 2 3 2 4" xfId="10689"/>
    <cellStyle name="Normal 24 2 2 3 2 4 2" xfId="27588"/>
    <cellStyle name="Normal 24 2 2 3 2 5" xfId="17436"/>
    <cellStyle name="Normal 24 2 2 3 2 6" xfId="20020"/>
    <cellStyle name="Normal 24 2 2 3 3" xfId="3652"/>
    <cellStyle name="Normal 24 2 2 3 3 2" xfId="7435"/>
    <cellStyle name="Normal 24 2 2 3 3 2 2" xfId="15494"/>
    <cellStyle name="Normal 24 2 2 3 3 2 2 2" xfId="32341"/>
    <cellStyle name="Normal 24 2 2 3 3 2 3" xfId="24774"/>
    <cellStyle name="Normal 24 2 2 3 3 3" xfId="11711"/>
    <cellStyle name="Normal 24 2 2 3 3 3 2" xfId="28560"/>
    <cellStyle name="Normal 24 2 2 3 3 4" xfId="20993"/>
    <cellStyle name="Normal 24 2 2 3 4" xfId="5551"/>
    <cellStyle name="Normal 24 2 2 3 4 2" xfId="13610"/>
    <cellStyle name="Normal 24 2 2 3 4 2 2" xfId="30457"/>
    <cellStyle name="Normal 24 2 2 3 4 3" xfId="22890"/>
    <cellStyle name="Normal 24 2 2 3 5" xfId="9736"/>
    <cellStyle name="Normal 24 2 2 3 5 2" xfId="26676"/>
    <cellStyle name="Normal 24 2 2 3 6" xfId="17435"/>
    <cellStyle name="Normal 24 2 2 3 7" xfId="19108"/>
    <cellStyle name="Normal 24 2 2 4" xfId="2149"/>
    <cellStyle name="Normal 24 2 2 4 2" xfId="4113"/>
    <cellStyle name="Normal 24 2 2 4 2 2" xfId="7896"/>
    <cellStyle name="Normal 24 2 2 4 2 2 2" xfId="15955"/>
    <cellStyle name="Normal 24 2 2 4 2 2 2 2" xfId="32802"/>
    <cellStyle name="Normal 24 2 2 4 2 2 3" xfId="25235"/>
    <cellStyle name="Normal 24 2 2 4 2 3" xfId="12172"/>
    <cellStyle name="Normal 24 2 2 4 2 3 2" xfId="29021"/>
    <cellStyle name="Normal 24 2 2 4 2 4" xfId="21454"/>
    <cellStyle name="Normal 24 2 2 4 3" xfId="6012"/>
    <cellStyle name="Normal 24 2 2 4 3 2" xfId="14071"/>
    <cellStyle name="Normal 24 2 2 4 3 2 2" xfId="30918"/>
    <cellStyle name="Normal 24 2 2 4 3 3" xfId="23351"/>
    <cellStyle name="Normal 24 2 2 4 4" xfId="10237"/>
    <cellStyle name="Normal 24 2 2 4 4 2" xfId="27137"/>
    <cellStyle name="Normal 24 2 2 4 5" xfId="17437"/>
    <cellStyle name="Normal 24 2 2 4 6" xfId="19569"/>
    <cellStyle name="Normal 24 2 2 5" xfId="3201"/>
    <cellStyle name="Normal 24 2 2 5 2" xfId="6984"/>
    <cellStyle name="Normal 24 2 2 5 2 2" xfId="15043"/>
    <cellStyle name="Normal 24 2 2 5 2 2 2" xfId="31890"/>
    <cellStyle name="Normal 24 2 2 5 2 3" xfId="24323"/>
    <cellStyle name="Normal 24 2 2 5 3" xfId="11260"/>
    <cellStyle name="Normal 24 2 2 5 3 2" xfId="28109"/>
    <cellStyle name="Normal 24 2 2 5 4" xfId="20542"/>
    <cellStyle name="Normal 24 2 2 6" xfId="5100"/>
    <cellStyle name="Normal 24 2 2 6 2" xfId="13159"/>
    <cellStyle name="Normal 24 2 2 6 2 2" xfId="30006"/>
    <cellStyle name="Normal 24 2 2 6 3" xfId="22439"/>
    <cellStyle name="Normal 24 2 2 7" xfId="9244"/>
    <cellStyle name="Normal 24 2 2 7 2" xfId="26225"/>
    <cellStyle name="Normal 24 2 2 8" xfId="17430"/>
    <cellStyle name="Normal 24 2 2 9" xfId="18657"/>
    <cellStyle name="Normal 24 2 3" xfId="1233"/>
    <cellStyle name="Normal 24 2 3 2" xfId="1729"/>
    <cellStyle name="Normal 24 2 3 2 2" xfId="2728"/>
    <cellStyle name="Normal 24 2 3 2 2 2" xfId="4690"/>
    <cellStyle name="Normal 24 2 3 2 2 2 2" xfId="8473"/>
    <cellStyle name="Normal 24 2 3 2 2 2 2 2" xfId="16532"/>
    <cellStyle name="Normal 24 2 3 2 2 2 2 2 2" xfId="33379"/>
    <cellStyle name="Normal 24 2 3 2 2 2 2 3" xfId="25812"/>
    <cellStyle name="Normal 24 2 3 2 2 2 3" xfId="12749"/>
    <cellStyle name="Normal 24 2 3 2 2 2 3 2" xfId="29598"/>
    <cellStyle name="Normal 24 2 3 2 2 2 4" xfId="22031"/>
    <cellStyle name="Normal 24 2 3 2 2 3" xfId="6589"/>
    <cellStyle name="Normal 24 2 3 2 2 3 2" xfId="14648"/>
    <cellStyle name="Normal 24 2 3 2 2 3 2 2" xfId="31495"/>
    <cellStyle name="Normal 24 2 3 2 2 3 3" xfId="23928"/>
    <cellStyle name="Normal 24 2 3 2 2 4" xfId="10815"/>
    <cellStyle name="Normal 24 2 3 2 2 4 2" xfId="27714"/>
    <cellStyle name="Normal 24 2 3 2 2 5" xfId="17440"/>
    <cellStyle name="Normal 24 2 3 2 2 6" xfId="20146"/>
    <cellStyle name="Normal 24 2 3 2 3" xfId="3778"/>
    <cellStyle name="Normal 24 2 3 2 3 2" xfId="7561"/>
    <cellStyle name="Normal 24 2 3 2 3 2 2" xfId="15620"/>
    <cellStyle name="Normal 24 2 3 2 3 2 2 2" xfId="32467"/>
    <cellStyle name="Normal 24 2 3 2 3 2 3" xfId="24900"/>
    <cellStyle name="Normal 24 2 3 2 3 3" xfId="11837"/>
    <cellStyle name="Normal 24 2 3 2 3 3 2" xfId="28686"/>
    <cellStyle name="Normal 24 2 3 2 3 4" xfId="21119"/>
    <cellStyle name="Normal 24 2 3 2 4" xfId="5677"/>
    <cellStyle name="Normal 24 2 3 2 4 2" xfId="13736"/>
    <cellStyle name="Normal 24 2 3 2 4 2 2" xfId="30583"/>
    <cellStyle name="Normal 24 2 3 2 4 3" xfId="23016"/>
    <cellStyle name="Normal 24 2 3 2 5" xfId="9862"/>
    <cellStyle name="Normal 24 2 3 2 5 2" xfId="26802"/>
    <cellStyle name="Normal 24 2 3 2 6" xfId="17439"/>
    <cellStyle name="Normal 24 2 3 2 7" xfId="19234"/>
    <cellStyle name="Normal 24 2 3 3" xfId="2275"/>
    <cellStyle name="Normal 24 2 3 3 2" xfId="4239"/>
    <cellStyle name="Normal 24 2 3 3 2 2" xfId="8022"/>
    <cellStyle name="Normal 24 2 3 3 2 2 2" xfId="16081"/>
    <cellStyle name="Normal 24 2 3 3 2 2 2 2" xfId="32928"/>
    <cellStyle name="Normal 24 2 3 3 2 2 3" xfId="25361"/>
    <cellStyle name="Normal 24 2 3 3 2 3" xfId="12298"/>
    <cellStyle name="Normal 24 2 3 3 2 3 2" xfId="29147"/>
    <cellStyle name="Normal 24 2 3 3 2 4" xfId="21580"/>
    <cellStyle name="Normal 24 2 3 3 3" xfId="6138"/>
    <cellStyle name="Normal 24 2 3 3 3 2" xfId="14197"/>
    <cellStyle name="Normal 24 2 3 3 3 2 2" xfId="31044"/>
    <cellStyle name="Normal 24 2 3 3 3 3" xfId="23477"/>
    <cellStyle name="Normal 24 2 3 3 4" xfId="10363"/>
    <cellStyle name="Normal 24 2 3 3 4 2" xfId="27263"/>
    <cellStyle name="Normal 24 2 3 3 5" xfId="17441"/>
    <cellStyle name="Normal 24 2 3 3 6" xfId="19695"/>
    <cellStyle name="Normal 24 2 3 4" xfId="3327"/>
    <cellStyle name="Normal 24 2 3 4 2" xfId="7110"/>
    <cellStyle name="Normal 24 2 3 4 2 2" xfId="15169"/>
    <cellStyle name="Normal 24 2 3 4 2 2 2" xfId="32016"/>
    <cellStyle name="Normal 24 2 3 4 2 3" xfId="24449"/>
    <cellStyle name="Normal 24 2 3 4 3" xfId="11386"/>
    <cellStyle name="Normal 24 2 3 4 3 2" xfId="28235"/>
    <cellStyle name="Normal 24 2 3 4 4" xfId="20668"/>
    <cellStyle name="Normal 24 2 3 5" xfId="5226"/>
    <cellStyle name="Normal 24 2 3 5 2" xfId="13285"/>
    <cellStyle name="Normal 24 2 3 5 2 2" xfId="30132"/>
    <cellStyle name="Normal 24 2 3 5 3" xfId="22565"/>
    <cellStyle name="Normal 24 2 3 6" xfId="9387"/>
    <cellStyle name="Normal 24 2 3 6 2" xfId="26351"/>
    <cellStyle name="Normal 24 2 3 7" xfId="17438"/>
    <cellStyle name="Normal 24 2 3 8" xfId="18783"/>
    <cellStyle name="Normal 24 2 4" xfId="1511"/>
    <cellStyle name="Normal 24 2 4 2" xfId="2510"/>
    <cellStyle name="Normal 24 2 4 2 2" xfId="4472"/>
    <cellStyle name="Normal 24 2 4 2 2 2" xfId="8255"/>
    <cellStyle name="Normal 24 2 4 2 2 2 2" xfId="16314"/>
    <cellStyle name="Normal 24 2 4 2 2 2 2 2" xfId="33161"/>
    <cellStyle name="Normal 24 2 4 2 2 2 3" xfId="25594"/>
    <cellStyle name="Normal 24 2 4 2 2 3" xfId="12531"/>
    <cellStyle name="Normal 24 2 4 2 2 3 2" xfId="29380"/>
    <cellStyle name="Normal 24 2 4 2 2 4" xfId="21813"/>
    <cellStyle name="Normal 24 2 4 2 3" xfId="6371"/>
    <cellStyle name="Normal 24 2 4 2 3 2" xfId="14430"/>
    <cellStyle name="Normal 24 2 4 2 3 2 2" xfId="31277"/>
    <cellStyle name="Normal 24 2 4 2 3 3" xfId="23710"/>
    <cellStyle name="Normal 24 2 4 2 4" xfId="10597"/>
    <cellStyle name="Normal 24 2 4 2 4 2" xfId="27496"/>
    <cellStyle name="Normal 24 2 4 2 5" xfId="17443"/>
    <cellStyle name="Normal 24 2 4 2 6" xfId="19928"/>
    <cellStyle name="Normal 24 2 4 3" xfId="3560"/>
    <cellStyle name="Normal 24 2 4 3 2" xfId="7343"/>
    <cellStyle name="Normal 24 2 4 3 2 2" xfId="15402"/>
    <cellStyle name="Normal 24 2 4 3 2 2 2" xfId="32249"/>
    <cellStyle name="Normal 24 2 4 3 2 3" xfId="24682"/>
    <cellStyle name="Normal 24 2 4 3 3" xfId="11619"/>
    <cellStyle name="Normal 24 2 4 3 3 2" xfId="28468"/>
    <cellStyle name="Normal 24 2 4 3 4" xfId="20901"/>
    <cellStyle name="Normal 24 2 4 4" xfId="5459"/>
    <cellStyle name="Normal 24 2 4 4 2" xfId="13518"/>
    <cellStyle name="Normal 24 2 4 4 2 2" xfId="30365"/>
    <cellStyle name="Normal 24 2 4 4 3" xfId="22798"/>
    <cellStyle name="Normal 24 2 4 5" xfId="9644"/>
    <cellStyle name="Normal 24 2 4 5 2" xfId="26584"/>
    <cellStyle name="Normal 24 2 4 6" xfId="17442"/>
    <cellStyle name="Normal 24 2 4 7" xfId="19016"/>
    <cellStyle name="Normal 24 2 5" xfId="2040"/>
    <cellStyle name="Normal 24 2 5 2" xfId="4021"/>
    <cellStyle name="Normal 24 2 5 2 2" xfId="7804"/>
    <cellStyle name="Normal 24 2 5 2 2 2" xfId="15863"/>
    <cellStyle name="Normal 24 2 5 2 2 2 2" xfId="32710"/>
    <cellStyle name="Normal 24 2 5 2 2 3" xfId="25143"/>
    <cellStyle name="Normal 24 2 5 2 3" xfId="12080"/>
    <cellStyle name="Normal 24 2 5 2 3 2" xfId="28929"/>
    <cellStyle name="Normal 24 2 5 2 4" xfId="21362"/>
    <cellStyle name="Normal 24 2 5 3" xfId="5920"/>
    <cellStyle name="Normal 24 2 5 3 2" xfId="13979"/>
    <cellStyle name="Normal 24 2 5 3 2 2" xfId="30826"/>
    <cellStyle name="Normal 24 2 5 3 3" xfId="23259"/>
    <cellStyle name="Normal 24 2 5 4" xfId="10138"/>
    <cellStyle name="Normal 24 2 5 4 2" xfId="27045"/>
    <cellStyle name="Normal 24 2 5 5" xfId="17444"/>
    <cellStyle name="Normal 24 2 5 6" xfId="19477"/>
    <cellStyle name="Normal 24 2 6" xfId="3079"/>
    <cellStyle name="Normal 24 2 6 2" xfId="6892"/>
    <cellStyle name="Normal 24 2 6 2 2" xfId="14951"/>
    <cellStyle name="Normal 24 2 6 2 2 2" xfId="31798"/>
    <cellStyle name="Normal 24 2 6 2 3" xfId="24231"/>
    <cellStyle name="Normal 24 2 6 3" xfId="11142"/>
    <cellStyle name="Normal 24 2 6 3 2" xfId="28017"/>
    <cellStyle name="Normal 24 2 6 4" xfId="20450"/>
    <cellStyle name="Normal 24 2 7" xfId="5008"/>
    <cellStyle name="Normal 24 2 7 2" xfId="13067"/>
    <cellStyle name="Normal 24 2 7 2 2" xfId="29914"/>
    <cellStyle name="Normal 24 2 7 3" xfId="22347"/>
    <cellStyle name="Normal 24 2 8" xfId="9025"/>
    <cellStyle name="Normal 24 2 8 2" xfId="26133"/>
    <cellStyle name="Normal 24 2 9" xfId="17429"/>
    <cellStyle name="Normal 24 3" xfId="945"/>
    <cellStyle name="Normal 24 3 2" xfId="3125"/>
    <cellStyle name="Normal 24 3 3" xfId="17445"/>
    <cellStyle name="Normal 24 3 4" xfId="34087"/>
    <cellStyle name="Normal 24 4" xfId="1028"/>
    <cellStyle name="Normal 24 4 2" xfId="1289"/>
    <cellStyle name="Normal 24 4 2 2" xfId="1785"/>
    <cellStyle name="Normal 24 4 2 2 2" xfId="2784"/>
    <cellStyle name="Normal 24 4 2 2 2 2" xfId="4746"/>
    <cellStyle name="Normal 24 4 2 2 2 2 2" xfId="8529"/>
    <cellStyle name="Normal 24 4 2 2 2 2 2 2" xfId="16588"/>
    <cellStyle name="Normal 24 4 2 2 2 2 2 2 2" xfId="33435"/>
    <cellStyle name="Normal 24 4 2 2 2 2 2 3" xfId="25868"/>
    <cellStyle name="Normal 24 4 2 2 2 2 3" xfId="12805"/>
    <cellStyle name="Normal 24 4 2 2 2 2 3 2" xfId="29654"/>
    <cellStyle name="Normal 24 4 2 2 2 2 4" xfId="22087"/>
    <cellStyle name="Normal 24 4 2 2 2 3" xfId="6645"/>
    <cellStyle name="Normal 24 4 2 2 2 3 2" xfId="14704"/>
    <cellStyle name="Normal 24 4 2 2 2 3 2 2" xfId="31551"/>
    <cellStyle name="Normal 24 4 2 2 2 3 3" xfId="23984"/>
    <cellStyle name="Normal 24 4 2 2 2 4" xfId="10871"/>
    <cellStyle name="Normal 24 4 2 2 2 4 2" xfId="27770"/>
    <cellStyle name="Normal 24 4 2 2 2 5" xfId="17449"/>
    <cellStyle name="Normal 24 4 2 2 2 6" xfId="20202"/>
    <cellStyle name="Normal 24 4 2 2 3" xfId="3834"/>
    <cellStyle name="Normal 24 4 2 2 3 2" xfId="7617"/>
    <cellStyle name="Normal 24 4 2 2 3 2 2" xfId="15676"/>
    <cellStyle name="Normal 24 4 2 2 3 2 2 2" xfId="32523"/>
    <cellStyle name="Normal 24 4 2 2 3 2 3" xfId="24956"/>
    <cellStyle name="Normal 24 4 2 2 3 3" xfId="11893"/>
    <cellStyle name="Normal 24 4 2 2 3 3 2" xfId="28742"/>
    <cellStyle name="Normal 24 4 2 2 3 4" xfId="21175"/>
    <cellStyle name="Normal 24 4 2 2 4" xfId="5733"/>
    <cellStyle name="Normal 24 4 2 2 4 2" xfId="13792"/>
    <cellStyle name="Normal 24 4 2 2 4 2 2" xfId="30639"/>
    <cellStyle name="Normal 24 4 2 2 4 3" xfId="23072"/>
    <cellStyle name="Normal 24 4 2 2 5" xfId="9918"/>
    <cellStyle name="Normal 24 4 2 2 5 2" xfId="26858"/>
    <cellStyle name="Normal 24 4 2 2 6" xfId="17448"/>
    <cellStyle name="Normal 24 4 2 2 7" xfId="19290"/>
    <cellStyle name="Normal 24 4 2 3" xfId="2331"/>
    <cellStyle name="Normal 24 4 2 3 2" xfId="4295"/>
    <cellStyle name="Normal 24 4 2 3 2 2" xfId="8078"/>
    <cellStyle name="Normal 24 4 2 3 2 2 2" xfId="16137"/>
    <cellStyle name="Normal 24 4 2 3 2 2 2 2" xfId="32984"/>
    <cellStyle name="Normal 24 4 2 3 2 2 3" xfId="25417"/>
    <cellStyle name="Normal 24 4 2 3 2 3" xfId="12354"/>
    <cellStyle name="Normal 24 4 2 3 2 3 2" xfId="29203"/>
    <cellStyle name="Normal 24 4 2 3 2 4" xfId="21636"/>
    <cellStyle name="Normal 24 4 2 3 3" xfId="6194"/>
    <cellStyle name="Normal 24 4 2 3 3 2" xfId="14253"/>
    <cellStyle name="Normal 24 4 2 3 3 2 2" xfId="31100"/>
    <cellStyle name="Normal 24 4 2 3 3 3" xfId="23533"/>
    <cellStyle name="Normal 24 4 2 3 4" xfId="10419"/>
    <cellStyle name="Normal 24 4 2 3 4 2" xfId="27319"/>
    <cellStyle name="Normal 24 4 2 3 5" xfId="17450"/>
    <cellStyle name="Normal 24 4 2 3 6" xfId="19751"/>
    <cellStyle name="Normal 24 4 2 4" xfId="3383"/>
    <cellStyle name="Normal 24 4 2 4 2" xfId="7166"/>
    <cellStyle name="Normal 24 4 2 4 2 2" xfId="15225"/>
    <cellStyle name="Normal 24 4 2 4 2 2 2" xfId="32072"/>
    <cellStyle name="Normal 24 4 2 4 2 3" xfId="24505"/>
    <cellStyle name="Normal 24 4 2 4 3" xfId="11442"/>
    <cellStyle name="Normal 24 4 2 4 3 2" xfId="28291"/>
    <cellStyle name="Normal 24 4 2 4 4" xfId="20724"/>
    <cellStyle name="Normal 24 4 2 5" xfId="5282"/>
    <cellStyle name="Normal 24 4 2 5 2" xfId="13341"/>
    <cellStyle name="Normal 24 4 2 5 2 2" xfId="30188"/>
    <cellStyle name="Normal 24 4 2 5 3" xfId="22621"/>
    <cellStyle name="Normal 24 4 2 6" xfId="9443"/>
    <cellStyle name="Normal 24 4 2 6 2" xfId="26407"/>
    <cellStyle name="Normal 24 4 2 7" xfId="17447"/>
    <cellStyle name="Normal 24 4 2 8" xfId="18839"/>
    <cellStyle name="Normal 24 4 3" xfId="1567"/>
    <cellStyle name="Normal 24 4 3 2" xfId="2566"/>
    <cellStyle name="Normal 24 4 3 2 2" xfId="4528"/>
    <cellStyle name="Normal 24 4 3 2 2 2" xfId="8311"/>
    <cellStyle name="Normal 24 4 3 2 2 2 2" xfId="16370"/>
    <cellStyle name="Normal 24 4 3 2 2 2 2 2" xfId="33217"/>
    <cellStyle name="Normal 24 4 3 2 2 2 3" xfId="25650"/>
    <cellStyle name="Normal 24 4 3 2 2 3" xfId="12587"/>
    <cellStyle name="Normal 24 4 3 2 2 3 2" xfId="29436"/>
    <cellStyle name="Normal 24 4 3 2 2 4" xfId="21869"/>
    <cellStyle name="Normal 24 4 3 2 3" xfId="6427"/>
    <cellStyle name="Normal 24 4 3 2 3 2" xfId="14486"/>
    <cellStyle name="Normal 24 4 3 2 3 2 2" xfId="31333"/>
    <cellStyle name="Normal 24 4 3 2 3 3" xfId="23766"/>
    <cellStyle name="Normal 24 4 3 2 4" xfId="10653"/>
    <cellStyle name="Normal 24 4 3 2 4 2" xfId="27552"/>
    <cellStyle name="Normal 24 4 3 2 5" xfId="17452"/>
    <cellStyle name="Normal 24 4 3 2 6" xfId="19984"/>
    <cellStyle name="Normal 24 4 3 3" xfId="3616"/>
    <cellStyle name="Normal 24 4 3 3 2" xfId="7399"/>
    <cellStyle name="Normal 24 4 3 3 2 2" xfId="15458"/>
    <cellStyle name="Normal 24 4 3 3 2 2 2" xfId="32305"/>
    <cellStyle name="Normal 24 4 3 3 2 3" xfId="24738"/>
    <cellStyle name="Normal 24 4 3 3 3" xfId="11675"/>
    <cellStyle name="Normal 24 4 3 3 3 2" xfId="28524"/>
    <cellStyle name="Normal 24 4 3 3 4" xfId="20957"/>
    <cellStyle name="Normal 24 4 3 4" xfId="5515"/>
    <cellStyle name="Normal 24 4 3 4 2" xfId="13574"/>
    <cellStyle name="Normal 24 4 3 4 2 2" xfId="30421"/>
    <cellStyle name="Normal 24 4 3 4 3" xfId="22854"/>
    <cellStyle name="Normal 24 4 3 5" xfId="9700"/>
    <cellStyle name="Normal 24 4 3 5 2" xfId="26640"/>
    <cellStyle name="Normal 24 4 3 6" xfId="17451"/>
    <cellStyle name="Normal 24 4 3 7" xfId="19072"/>
    <cellStyle name="Normal 24 4 4" xfId="2113"/>
    <cellStyle name="Normal 24 4 4 2" xfId="4077"/>
    <cellStyle name="Normal 24 4 4 2 2" xfId="7860"/>
    <cellStyle name="Normal 24 4 4 2 2 2" xfId="15919"/>
    <cellStyle name="Normal 24 4 4 2 2 2 2" xfId="32766"/>
    <cellStyle name="Normal 24 4 4 2 2 3" xfId="25199"/>
    <cellStyle name="Normal 24 4 4 2 3" xfId="12136"/>
    <cellStyle name="Normal 24 4 4 2 3 2" xfId="28985"/>
    <cellStyle name="Normal 24 4 4 2 4" xfId="21418"/>
    <cellStyle name="Normal 24 4 4 3" xfId="5976"/>
    <cellStyle name="Normal 24 4 4 3 2" xfId="14035"/>
    <cellStyle name="Normal 24 4 4 3 2 2" xfId="30882"/>
    <cellStyle name="Normal 24 4 4 3 3" xfId="23315"/>
    <cellStyle name="Normal 24 4 4 4" xfId="10201"/>
    <cellStyle name="Normal 24 4 4 4 2" xfId="27101"/>
    <cellStyle name="Normal 24 4 4 5" xfId="17453"/>
    <cellStyle name="Normal 24 4 4 6" xfId="19533"/>
    <cellStyle name="Normal 24 4 5" xfId="3165"/>
    <cellStyle name="Normal 24 4 5 2" xfId="6948"/>
    <cellStyle name="Normal 24 4 5 2 2" xfId="15007"/>
    <cellStyle name="Normal 24 4 5 2 2 2" xfId="31854"/>
    <cellStyle name="Normal 24 4 5 2 3" xfId="24287"/>
    <cellStyle name="Normal 24 4 5 3" xfId="11224"/>
    <cellStyle name="Normal 24 4 5 3 2" xfId="28073"/>
    <cellStyle name="Normal 24 4 5 4" xfId="20506"/>
    <cellStyle name="Normal 24 4 6" xfId="5064"/>
    <cellStyle name="Normal 24 4 6 2" xfId="13123"/>
    <cellStyle name="Normal 24 4 6 2 2" xfId="29970"/>
    <cellStyle name="Normal 24 4 6 3" xfId="22403"/>
    <cellStyle name="Normal 24 4 7" xfId="9208"/>
    <cellStyle name="Normal 24 4 7 2" xfId="26189"/>
    <cellStyle name="Normal 24 4 8" xfId="17446"/>
    <cellStyle name="Normal 24 4 9" xfId="18621"/>
    <cellStyle name="Normal 24 5" xfId="1197"/>
    <cellStyle name="Normal 24 5 2" xfId="1693"/>
    <cellStyle name="Normal 24 5 2 2" xfId="2692"/>
    <cellStyle name="Normal 24 5 2 2 2" xfId="4654"/>
    <cellStyle name="Normal 24 5 2 2 2 2" xfId="8437"/>
    <cellStyle name="Normal 24 5 2 2 2 2 2" xfId="16496"/>
    <cellStyle name="Normal 24 5 2 2 2 2 2 2" xfId="33343"/>
    <cellStyle name="Normal 24 5 2 2 2 2 3" xfId="25776"/>
    <cellStyle name="Normal 24 5 2 2 2 3" xfId="12713"/>
    <cellStyle name="Normal 24 5 2 2 2 3 2" xfId="29562"/>
    <cellStyle name="Normal 24 5 2 2 2 4" xfId="21995"/>
    <cellStyle name="Normal 24 5 2 2 3" xfId="6553"/>
    <cellStyle name="Normal 24 5 2 2 3 2" xfId="14612"/>
    <cellStyle name="Normal 24 5 2 2 3 2 2" xfId="31459"/>
    <cellStyle name="Normal 24 5 2 2 3 3" xfId="23892"/>
    <cellStyle name="Normal 24 5 2 2 4" xfId="10779"/>
    <cellStyle name="Normal 24 5 2 2 4 2" xfId="27678"/>
    <cellStyle name="Normal 24 5 2 2 5" xfId="17456"/>
    <cellStyle name="Normal 24 5 2 2 6" xfId="20110"/>
    <cellStyle name="Normal 24 5 2 3" xfId="3742"/>
    <cellStyle name="Normal 24 5 2 3 2" xfId="7525"/>
    <cellStyle name="Normal 24 5 2 3 2 2" xfId="15584"/>
    <cellStyle name="Normal 24 5 2 3 2 2 2" xfId="32431"/>
    <cellStyle name="Normal 24 5 2 3 2 3" xfId="24864"/>
    <cellStyle name="Normal 24 5 2 3 3" xfId="11801"/>
    <cellStyle name="Normal 24 5 2 3 3 2" xfId="28650"/>
    <cellStyle name="Normal 24 5 2 3 4" xfId="21083"/>
    <cellStyle name="Normal 24 5 2 4" xfId="5641"/>
    <cellStyle name="Normal 24 5 2 4 2" xfId="13700"/>
    <cellStyle name="Normal 24 5 2 4 2 2" xfId="30547"/>
    <cellStyle name="Normal 24 5 2 4 3" xfId="22980"/>
    <cellStyle name="Normal 24 5 2 5" xfId="9826"/>
    <cellStyle name="Normal 24 5 2 5 2" xfId="26766"/>
    <cellStyle name="Normal 24 5 2 6" xfId="17455"/>
    <cellStyle name="Normal 24 5 2 7" xfId="19198"/>
    <cellStyle name="Normal 24 5 3" xfId="2239"/>
    <cellStyle name="Normal 24 5 3 2" xfId="4203"/>
    <cellStyle name="Normal 24 5 3 2 2" xfId="7986"/>
    <cellStyle name="Normal 24 5 3 2 2 2" xfId="16045"/>
    <cellStyle name="Normal 24 5 3 2 2 2 2" xfId="32892"/>
    <cellStyle name="Normal 24 5 3 2 2 3" xfId="25325"/>
    <cellStyle name="Normal 24 5 3 2 3" xfId="12262"/>
    <cellStyle name="Normal 24 5 3 2 3 2" xfId="29111"/>
    <cellStyle name="Normal 24 5 3 2 4" xfId="21544"/>
    <cellStyle name="Normal 24 5 3 3" xfId="6102"/>
    <cellStyle name="Normal 24 5 3 3 2" xfId="14161"/>
    <cellStyle name="Normal 24 5 3 3 2 2" xfId="31008"/>
    <cellStyle name="Normal 24 5 3 3 3" xfId="23441"/>
    <cellStyle name="Normal 24 5 3 4" xfId="10327"/>
    <cellStyle name="Normal 24 5 3 4 2" xfId="27227"/>
    <cellStyle name="Normal 24 5 3 5" xfId="17457"/>
    <cellStyle name="Normal 24 5 3 6" xfId="19659"/>
    <cellStyle name="Normal 24 5 4" xfId="3291"/>
    <cellStyle name="Normal 24 5 4 2" xfId="7074"/>
    <cellStyle name="Normal 24 5 4 2 2" xfId="15133"/>
    <cellStyle name="Normal 24 5 4 2 2 2" xfId="31980"/>
    <cellStyle name="Normal 24 5 4 2 3" xfId="24413"/>
    <cellStyle name="Normal 24 5 4 3" xfId="11350"/>
    <cellStyle name="Normal 24 5 4 3 2" xfId="28199"/>
    <cellStyle name="Normal 24 5 4 4" xfId="20632"/>
    <cellStyle name="Normal 24 5 5" xfId="5190"/>
    <cellStyle name="Normal 24 5 5 2" xfId="13249"/>
    <cellStyle name="Normal 24 5 5 2 2" xfId="30096"/>
    <cellStyle name="Normal 24 5 5 3" xfId="22529"/>
    <cellStyle name="Normal 24 5 6" xfId="9351"/>
    <cellStyle name="Normal 24 5 6 2" xfId="26315"/>
    <cellStyle name="Normal 24 5 7" xfId="17454"/>
    <cellStyle name="Normal 24 5 8" xfId="18747"/>
    <cellStyle name="Normal 24 6" xfId="1475"/>
    <cellStyle name="Normal 24 6 2" xfId="2474"/>
    <cellStyle name="Normal 24 6 2 2" xfId="4436"/>
    <cellStyle name="Normal 24 6 2 2 2" xfId="8219"/>
    <cellStyle name="Normal 24 6 2 2 2 2" xfId="16278"/>
    <cellStyle name="Normal 24 6 2 2 2 2 2" xfId="33125"/>
    <cellStyle name="Normal 24 6 2 2 2 3" xfId="25558"/>
    <cellStyle name="Normal 24 6 2 2 3" xfId="12495"/>
    <cellStyle name="Normal 24 6 2 2 3 2" xfId="29344"/>
    <cellStyle name="Normal 24 6 2 2 4" xfId="21777"/>
    <cellStyle name="Normal 24 6 2 3" xfId="6335"/>
    <cellStyle name="Normal 24 6 2 3 2" xfId="14394"/>
    <cellStyle name="Normal 24 6 2 3 2 2" xfId="31241"/>
    <cellStyle name="Normal 24 6 2 3 3" xfId="23674"/>
    <cellStyle name="Normal 24 6 2 4" xfId="10561"/>
    <cellStyle name="Normal 24 6 2 4 2" xfId="27460"/>
    <cellStyle name="Normal 24 6 2 5" xfId="17459"/>
    <cellStyle name="Normal 24 6 2 6" xfId="19892"/>
    <cellStyle name="Normal 24 6 3" xfId="3524"/>
    <cellStyle name="Normal 24 6 3 2" xfId="7307"/>
    <cellStyle name="Normal 24 6 3 2 2" xfId="15366"/>
    <cellStyle name="Normal 24 6 3 2 2 2" xfId="32213"/>
    <cellStyle name="Normal 24 6 3 2 3" xfId="24646"/>
    <cellStyle name="Normal 24 6 3 3" xfId="11583"/>
    <cellStyle name="Normal 24 6 3 3 2" xfId="28432"/>
    <cellStyle name="Normal 24 6 3 4" xfId="20865"/>
    <cellStyle name="Normal 24 6 4" xfId="5423"/>
    <cellStyle name="Normal 24 6 4 2" xfId="13482"/>
    <cellStyle name="Normal 24 6 4 2 2" xfId="30329"/>
    <cellStyle name="Normal 24 6 4 3" xfId="22762"/>
    <cellStyle name="Normal 24 6 5" xfId="9608"/>
    <cellStyle name="Normal 24 6 5 2" xfId="26548"/>
    <cellStyle name="Normal 24 6 6" xfId="17458"/>
    <cellStyle name="Normal 24 6 7" xfId="18980"/>
    <cellStyle name="Normal 24 7" xfId="1998"/>
    <cellStyle name="Normal 24 7 2" xfId="3985"/>
    <cellStyle name="Normal 24 7 2 2" xfId="7768"/>
    <cellStyle name="Normal 24 7 2 2 2" xfId="15827"/>
    <cellStyle name="Normal 24 7 2 2 2 2" xfId="32674"/>
    <cellStyle name="Normal 24 7 2 2 3" xfId="25107"/>
    <cellStyle name="Normal 24 7 2 3" xfId="12044"/>
    <cellStyle name="Normal 24 7 2 3 2" xfId="28893"/>
    <cellStyle name="Normal 24 7 2 4" xfId="21326"/>
    <cellStyle name="Normal 24 7 3" xfId="5884"/>
    <cellStyle name="Normal 24 7 3 2" xfId="13943"/>
    <cellStyle name="Normal 24 7 3 2 2" xfId="30790"/>
    <cellStyle name="Normal 24 7 3 3" xfId="23223"/>
    <cellStyle name="Normal 24 7 4" xfId="10097"/>
    <cellStyle name="Normal 24 7 4 2" xfId="27009"/>
    <cellStyle name="Normal 24 7 5" xfId="17460"/>
    <cellStyle name="Normal 24 7 6" xfId="19441"/>
    <cellStyle name="Normal 24 8" xfId="3043"/>
    <cellStyle name="Normal 24 8 2" xfId="6856"/>
    <cellStyle name="Normal 24 8 2 2" xfId="14915"/>
    <cellStyle name="Normal 24 8 2 2 2" xfId="31762"/>
    <cellStyle name="Normal 24 8 2 3" xfId="24195"/>
    <cellStyle name="Normal 24 8 3" xfId="11106"/>
    <cellStyle name="Normal 24 8 3 2" xfId="27981"/>
    <cellStyle name="Normal 24 8 4" xfId="20414"/>
    <cellStyle name="Normal 24 9" xfId="4972"/>
    <cellStyle name="Normal 24 9 2" xfId="13031"/>
    <cellStyle name="Normal 24 9 2 2" xfId="29878"/>
    <cellStyle name="Normal 24 9 3" xfId="22311"/>
    <cellStyle name="Normal 240" xfId="18459"/>
    <cellStyle name="Normal 240 2" xfId="33648"/>
    <cellStyle name="Normal 241" xfId="18460"/>
    <cellStyle name="Normal 241 2" xfId="33649"/>
    <cellStyle name="Normal 242" xfId="18461"/>
    <cellStyle name="Normal 242 2" xfId="33650"/>
    <cellStyle name="Normal 243" xfId="18462"/>
    <cellStyle name="Normal 243 2" xfId="33651"/>
    <cellStyle name="Normal 244" xfId="18463"/>
    <cellStyle name="Normal 244 2" xfId="33652"/>
    <cellStyle name="Normal 245" xfId="18464"/>
    <cellStyle name="Normal 245 2" xfId="33653"/>
    <cellStyle name="Normal 246" xfId="18465"/>
    <cellStyle name="Normal 246 2" xfId="33654"/>
    <cellStyle name="Normal 247" xfId="18466"/>
    <cellStyle name="Normal 247 2" xfId="33655"/>
    <cellStyle name="Normal 248" xfId="18467"/>
    <cellStyle name="Normal 248 2" xfId="33656"/>
    <cellStyle name="Normal 249" xfId="18468"/>
    <cellStyle name="Normal 249 2" xfId="33657"/>
    <cellStyle name="Normal 25" xfId="625"/>
    <cellStyle name="Normal 25 10" xfId="8968"/>
    <cellStyle name="Normal 25 10 2" xfId="26110"/>
    <cellStyle name="Normal 25 11" xfId="17461"/>
    <cellStyle name="Normal 25 12" xfId="18541"/>
    <cellStyle name="Normal 25 13" xfId="34088"/>
    <cellStyle name="Normal 25 2" xfId="743"/>
    <cellStyle name="Normal 25 2 10" xfId="18577"/>
    <cellStyle name="Normal 25 2 11" xfId="34089"/>
    <cellStyle name="Normal 25 2 2" xfId="1077"/>
    <cellStyle name="Normal 25 2 2 2" xfId="1338"/>
    <cellStyle name="Normal 25 2 2 2 2" xfId="1834"/>
    <cellStyle name="Normal 25 2 2 2 2 2" xfId="2833"/>
    <cellStyle name="Normal 25 2 2 2 2 2 2" xfId="4795"/>
    <cellStyle name="Normal 25 2 2 2 2 2 2 2" xfId="8578"/>
    <cellStyle name="Normal 25 2 2 2 2 2 2 2 2" xfId="16637"/>
    <cellStyle name="Normal 25 2 2 2 2 2 2 2 2 2" xfId="33484"/>
    <cellStyle name="Normal 25 2 2 2 2 2 2 2 3" xfId="25917"/>
    <cellStyle name="Normal 25 2 2 2 2 2 2 3" xfId="12854"/>
    <cellStyle name="Normal 25 2 2 2 2 2 2 3 2" xfId="29703"/>
    <cellStyle name="Normal 25 2 2 2 2 2 2 4" xfId="22136"/>
    <cellStyle name="Normal 25 2 2 2 2 2 3" xfId="6694"/>
    <cellStyle name="Normal 25 2 2 2 2 2 3 2" xfId="14753"/>
    <cellStyle name="Normal 25 2 2 2 2 2 3 2 2" xfId="31600"/>
    <cellStyle name="Normal 25 2 2 2 2 2 3 3" xfId="24033"/>
    <cellStyle name="Normal 25 2 2 2 2 2 4" xfId="10920"/>
    <cellStyle name="Normal 25 2 2 2 2 2 4 2" xfId="27819"/>
    <cellStyle name="Normal 25 2 2 2 2 2 5" xfId="17466"/>
    <cellStyle name="Normal 25 2 2 2 2 2 6" xfId="20251"/>
    <cellStyle name="Normal 25 2 2 2 2 3" xfId="3883"/>
    <cellStyle name="Normal 25 2 2 2 2 3 2" xfId="7666"/>
    <cellStyle name="Normal 25 2 2 2 2 3 2 2" xfId="15725"/>
    <cellStyle name="Normal 25 2 2 2 2 3 2 2 2" xfId="32572"/>
    <cellStyle name="Normal 25 2 2 2 2 3 2 3" xfId="25005"/>
    <cellStyle name="Normal 25 2 2 2 2 3 3" xfId="11942"/>
    <cellStyle name="Normal 25 2 2 2 2 3 3 2" xfId="28791"/>
    <cellStyle name="Normal 25 2 2 2 2 3 4" xfId="21224"/>
    <cellStyle name="Normal 25 2 2 2 2 4" xfId="5782"/>
    <cellStyle name="Normal 25 2 2 2 2 4 2" xfId="13841"/>
    <cellStyle name="Normal 25 2 2 2 2 4 2 2" xfId="30688"/>
    <cellStyle name="Normal 25 2 2 2 2 4 3" xfId="23121"/>
    <cellStyle name="Normal 25 2 2 2 2 5" xfId="9967"/>
    <cellStyle name="Normal 25 2 2 2 2 5 2" xfId="26907"/>
    <cellStyle name="Normal 25 2 2 2 2 6" xfId="17465"/>
    <cellStyle name="Normal 25 2 2 2 2 7" xfId="19339"/>
    <cellStyle name="Normal 25 2 2 2 3" xfId="2380"/>
    <cellStyle name="Normal 25 2 2 2 3 2" xfId="4344"/>
    <cellStyle name="Normal 25 2 2 2 3 2 2" xfId="8127"/>
    <cellStyle name="Normal 25 2 2 2 3 2 2 2" xfId="16186"/>
    <cellStyle name="Normal 25 2 2 2 3 2 2 2 2" xfId="33033"/>
    <cellStyle name="Normal 25 2 2 2 3 2 2 3" xfId="25466"/>
    <cellStyle name="Normal 25 2 2 2 3 2 3" xfId="12403"/>
    <cellStyle name="Normal 25 2 2 2 3 2 3 2" xfId="29252"/>
    <cellStyle name="Normal 25 2 2 2 3 2 4" xfId="21685"/>
    <cellStyle name="Normal 25 2 2 2 3 3" xfId="6243"/>
    <cellStyle name="Normal 25 2 2 2 3 3 2" xfId="14302"/>
    <cellStyle name="Normal 25 2 2 2 3 3 2 2" xfId="31149"/>
    <cellStyle name="Normal 25 2 2 2 3 3 3" xfId="23582"/>
    <cellStyle name="Normal 25 2 2 2 3 4" xfId="10468"/>
    <cellStyle name="Normal 25 2 2 2 3 4 2" xfId="27368"/>
    <cellStyle name="Normal 25 2 2 2 3 5" xfId="17467"/>
    <cellStyle name="Normal 25 2 2 2 3 6" xfId="19800"/>
    <cellStyle name="Normal 25 2 2 2 4" xfId="3432"/>
    <cellStyle name="Normal 25 2 2 2 4 2" xfId="7215"/>
    <cellStyle name="Normal 25 2 2 2 4 2 2" xfId="15274"/>
    <cellStyle name="Normal 25 2 2 2 4 2 2 2" xfId="32121"/>
    <cellStyle name="Normal 25 2 2 2 4 2 3" xfId="24554"/>
    <cellStyle name="Normal 25 2 2 2 4 3" xfId="11491"/>
    <cellStyle name="Normal 25 2 2 2 4 3 2" xfId="28340"/>
    <cellStyle name="Normal 25 2 2 2 4 4" xfId="20773"/>
    <cellStyle name="Normal 25 2 2 2 5" xfId="5331"/>
    <cellStyle name="Normal 25 2 2 2 5 2" xfId="13390"/>
    <cellStyle name="Normal 25 2 2 2 5 2 2" xfId="30237"/>
    <cellStyle name="Normal 25 2 2 2 5 3" xfId="22670"/>
    <cellStyle name="Normal 25 2 2 2 6" xfId="9492"/>
    <cellStyle name="Normal 25 2 2 2 6 2" xfId="26456"/>
    <cellStyle name="Normal 25 2 2 2 7" xfId="17464"/>
    <cellStyle name="Normal 25 2 2 2 8" xfId="18888"/>
    <cellStyle name="Normal 25 2 2 3" xfId="1616"/>
    <cellStyle name="Normal 25 2 2 3 2" xfId="2615"/>
    <cellStyle name="Normal 25 2 2 3 2 2" xfId="4577"/>
    <cellStyle name="Normal 25 2 2 3 2 2 2" xfId="8360"/>
    <cellStyle name="Normal 25 2 2 3 2 2 2 2" xfId="16419"/>
    <cellStyle name="Normal 25 2 2 3 2 2 2 2 2" xfId="33266"/>
    <cellStyle name="Normal 25 2 2 3 2 2 2 3" xfId="25699"/>
    <cellStyle name="Normal 25 2 2 3 2 2 3" xfId="12636"/>
    <cellStyle name="Normal 25 2 2 3 2 2 3 2" xfId="29485"/>
    <cellStyle name="Normal 25 2 2 3 2 2 4" xfId="21918"/>
    <cellStyle name="Normal 25 2 2 3 2 3" xfId="6476"/>
    <cellStyle name="Normal 25 2 2 3 2 3 2" xfId="14535"/>
    <cellStyle name="Normal 25 2 2 3 2 3 2 2" xfId="31382"/>
    <cellStyle name="Normal 25 2 2 3 2 3 3" xfId="23815"/>
    <cellStyle name="Normal 25 2 2 3 2 4" xfId="10702"/>
    <cellStyle name="Normal 25 2 2 3 2 4 2" xfId="27601"/>
    <cellStyle name="Normal 25 2 2 3 2 5" xfId="17469"/>
    <cellStyle name="Normal 25 2 2 3 2 6" xfId="20033"/>
    <cellStyle name="Normal 25 2 2 3 3" xfId="3665"/>
    <cellStyle name="Normal 25 2 2 3 3 2" xfId="7448"/>
    <cellStyle name="Normal 25 2 2 3 3 2 2" xfId="15507"/>
    <cellStyle name="Normal 25 2 2 3 3 2 2 2" xfId="32354"/>
    <cellStyle name="Normal 25 2 2 3 3 2 3" xfId="24787"/>
    <cellStyle name="Normal 25 2 2 3 3 3" xfId="11724"/>
    <cellStyle name="Normal 25 2 2 3 3 3 2" xfId="28573"/>
    <cellStyle name="Normal 25 2 2 3 3 4" xfId="21006"/>
    <cellStyle name="Normal 25 2 2 3 4" xfId="5564"/>
    <cellStyle name="Normal 25 2 2 3 4 2" xfId="13623"/>
    <cellStyle name="Normal 25 2 2 3 4 2 2" xfId="30470"/>
    <cellStyle name="Normal 25 2 2 3 4 3" xfId="22903"/>
    <cellStyle name="Normal 25 2 2 3 5" xfId="9749"/>
    <cellStyle name="Normal 25 2 2 3 5 2" xfId="26689"/>
    <cellStyle name="Normal 25 2 2 3 6" xfId="17468"/>
    <cellStyle name="Normal 25 2 2 3 7" xfId="19121"/>
    <cellStyle name="Normal 25 2 2 4" xfId="2162"/>
    <cellStyle name="Normal 25 2 2 4 2" xfId="4126"/>
    <cellStyle name="Normal 25 2 2 4 2 2" xfId="7909"/>
    <cellStyle name="Normal 25 2 2 4 2 2 2" xfId="15968"/>
    <cellStyle name="Normal 25 2 2 4 2 2 2 2" xfId="32815"/>
    <cellStyle name="Normal 25 2 2 4 2 2 3" xfId="25248"/>
    <cellStyle name="Normal 25 2 2 4 2 3" xfId="12185"/>
    <cellStyle name="Normal 25 2 2 4 2 3 2" xfId="29034"/>
    <cellStyle name="Normal 25 2 2 4 2 4" xfId="21467"/>
    <cellStyle name="Normal 25 2 2 4 3" xfId="6025"/>
    <cellStyle name="Normal 25 2 2 4 3 2" xfId="14084"/>
    <cellStyle name="Normal 25 2 2 4 3 2 2" xfId="30931"/>
    <cellStyle name="Normal 25 2 2 4 3 3" xfId="23364"/>
    <cellStyle name="Normal 25 2 2 4 4" xfId="10250"/>
    <cellStyle name="Normal 25 2 2 4 4 2" xfId="27150"/>
    <cellStyle name="Normal 25 2 2 4 5" xfId="17470"/>
    <cellStyle name="Normal 25 2 2 4 6" xfId="19582"/>
    <cellStyle name="Normal 25 2 2 5" xfId="3214"/>
    <cellStyle name="Normal 25 2 2 5 2" xfId="6997"/>
    <cellStyle name="Normal 25 2 2 5 2 2" xfId="15056"/>
    <cellStyle name="Normal 25 2 2 5 2 2 2" xfId="31903"/>
    <cellStyle name="Normal 25 2 2 5 2 3" xfId="24336"/>
    <cellStyle name="Normal 25 2 2 5 3" xfId="11273"/>
    <cellStyle name="Normal 25 2 2 5 3 2" xfId="28122"/>
    <cellStyle name="Normal 25 2 2 5 4" xfId="20555"/>
    <cellStyle name="Normal 25 2 2 6" xfId="5113"/>
    <cellStyle name="Normal 25 2 2 6 2" xfId="13172"/>
    <cellStyle name="Normal 25 2 2 6 2 2" xfId="30019"/>
    <cellStyle name="Normal 25 2 2 6 3" xfId="22452"/>
    <cellStyle name="Normal 25 2 2 7" xfId="9257"/>
    <cellStyle name="Normal 25 2 2 7 2" xfId="26238"/>
    <cellStyle name="Normal 25 2 2 8" xfId="17463"/>
    <cellStyle name="Normal 25 2 2 9" xfId="18670"/>
    <cellStyle name="Normal 25 2 3" xfId="1246"/>
    <cellStyle name="Normal 25 2 3 2" xfId="1742"/>
    <cellStyle name="Normal 25 2 3 2 2" xfId="2741"/>
    <cellStyle name="Normal 25 2 3 2 2 2" xfId="4703"/>
    <cellStyle name="Normal 25 2 3 2 2 2 2" xfId="8486"/>
    <cellStyle name="Normal 25 2 3 2 2 2 2 2" xfId="16545"/>
    <cellStyle name="Normal 25 2 3 2 2 2 2 2 2" xfId="33392"/>
    <cellStyle name="Normal 25 2 3 2 2 2 2 3" xfId="25825"/>
    <cellStyle name="Normal 25 2 3 2 2 2 3" xfId="12762"/>
    <cellStyle name="Normal 25 2 3 2 2 2 3 2" xfId="29611"/>
    <cellStyle name="Normal 25 2 3 2 2 2 4" xfId="22044"/>
    <cellStyle name="Normal 25 2 3 2 2 3" xfId="6602"/>
    <cellStyle name="Normal 25 2 3 2 2 3 2" xfId="14661"/>
    <cellStyle name="Normal 25 2 3 2 2 3 2 2" xfId="31508"/>
    <cellStyle name="Normal 25 2 3 2 2 3 3" xfId="23941"/>
    <cellStyle name="Normal 25 2 3 2 2 4" xfId="10828"/>
    <cellStyle name="Normal 25 2 3 2 2 4 2" xfId="27727"/>
    <cellStyle name="Normal 25 2 3 2 2 5" xfId="17473"/>
    <cellStyle name="Normal 25 2 3 2 2 6" xfId="20159"/>
    <cellStyle name="Normal 25 2 3 2 3" xfId="3791"/>
    <cellStyle name="Normal 25 2 3 2 3 2" xfId="7574"/>
    <cellStyle name="Normal 25 2 3 2 3 2 2" xfId="15633"/>
    <cellStyle name="Normal 25 2 3 2 3 2 2 2" xfId="32480"/>
    <cellStyle name="Normal 25 2 3 2 3 2 3" xfId="24913"/>
    <cellStyle name="Normal 25 2 3 2 3 3" xfId="11850"/>
    <cellStyle name="Normal 25 2 3 2 3 3 2" xfId="28699"/>
    <cellStyle name="Normal 25 2 3 2 3 4" xfId="21132"/>
    <cellStyle name="Normal 25 2 3 2 4" xfId="5690"/>
    <cellStyle name="Normal 25 2 3 2 4 2" xfId="13749"/>
    <cellStyle name="Normal 25 2 3 2 4 2 2" xfId="30596"/>
    <cellStyle name="Normal 25 2 3 2 4 3" xfId="23029"/>
    <cellStyle name="Normal 25 2 3 2 5" xfId="9875"/>
    <cellStyle name="Normal 25 2 3 2 5 2" xfId="26815"/>
    <cellStyle name="Normal 25 2 3 2 6" xfId="17472"/>
    <cellStyle name="Normal 25 2 3 2 7" xfId="19247"/>
    <cellStyle name="Normal 25 2 3 3" xfId="2288"/>
    <cellStyle name="Normal 25 2 3 3 2" xfId="4252"/>
    <cellStyle name="Normal 25 2 3 3 2 2" xfId="8035"/>
    <cellStyle name="Normal 25 2 3 3 2 2 2" xfId="16094"/>
    <cellStyle name="Normal 25 2 3 3 2 2 2 2" xfId="32941"/>
    <cellStyle name="Normal 25 2 3 3 2 2 3" xfId="25374"/>
    <cellStyle name="Normal 25 2 3 3 2 3" xfId="12311"/>
    <cellStyle name="Normal 25 2 3 3 2 3 2" xfId="29160"/>
    <cellStyle name="Normal 25 2 3 3 2 4" xfId="21593"/>
    <cellStyle name="Normal 25 2 3 3 3" xfId="6151"/>
    <cellStyle name="Normal 25 2 3 3 3 2" xfId="14210"/>
    <cellStyle name="Normal 25 2 3 3 3 2 2" xfId="31057"/>
    <cellStyle name="Normal 25 2 3 3 3 3" xfId="23490"/>
    <cellStyle name="Normal 25 2 3 3 4" xfId="10376"/>
    <cellStyle name="Normal 25 2 3 3 4 2" xfId="27276"/>
    <cellStyle name="Normal 25 2 3 3 5" xfId="17474"/>
    <cellStyle name="Normal 25 2 3 3 6" xfId="19708"/>
    <cellStyle name="Normal 25 2 3 4" xfId="3340"/>
    <cellStyle name="Normal 25 2 3 4 2" xfId="7123"/>
    <cellStyle name="Normal 25 2 3 4 2 2" xfId="15182"/>
    <cellStyle name="Normal 25 2 3 4 2 2 2" xfId="32029"/>
    <cellStyle name="Normal 25 2 3 4 2 3" xfId="24462"/>
    <cellStyle name="Normal 25 2 3 4 3" xfId="11399"/>
    <cellStyle name="Normal 25 2 3 4 3 2" xfId="28248"/>
    <cellStyle name="Normal 25 2 3 4 4" xfId="20681"/>
    <cellStyle name="Normal 25 2 3 5" xfId="5239"/>
    <cellStyle name="Normal 25 2 3 5 2" xfId="13298"/>
    <cellStyle name="Normal 25 2 3 5 2 2" xfId="30145"/>
    <cellStyle name="Normal 25 2 3 5 3" xfId="22578"/>
    <cellStyle name="Normal 25 2 3 6" xfId="9400"/>
    <cellStyle name="Normal 25 2 3 6 2" xfId="26364"/>
    <cellStyle name="Normal 25 2 3 7" xfId="17471"/>
    <cellStyle name="Normal 25 2 3 8" xfId="18796"/>
    <cellStyle name="Normal 25 2 4" xfId="1524"/>
    <cellStyle name="Normal 25 2 4 2" xfId="2523"/>
    <cellStyle name="Normal 25 2 4 2 2" xfId="4485"/>
    <cellStyle name="Normal 25 2 4 2 2 2" xfId="8268"/>
    <cellStyle name="Normal 25 2 4 2 2 2 2" xfId="16327"/>
    <cellStyle name="Normal 25 2 4 2 2 2 2 2" xfId="33174"/>
    <cellStyle name="Normal 25 2 4 2 2 2 3" xfId="25607"/>
    <cellStyle name="Normal 25 2 4 2 2 3" xfId="12544"/>
    <cellStyle name="Normal 25 2 4 2 2 3 2" xfId="29393"/>
    <cellStyle name="Normal 25 2 4 2 2 4" xfId="21826"/>
    <cellStyle name="Normal 25 2 4 2 3" xfId="6384"/>
    <cellStyle name="Normal 25 2 4 2 3 2" xfId="14443"/>
    <cellStyle name="Normal 25 2 4 2 3 2 2" xfId="31290"/>
    <cellStyle name="Normal 25 2 4 2 3 3" xfId="23723"/>
    <cellStyle name="Normal 25 2 4 2 4" xfId="10610"/>
    <cellStyle name="Normal 25 2 4 2 4 2" xfId="27509"/>
    <cellStyle name="Normal 25 2 4 2 5" xfId="17476"/>
    <cellStyle name="Normal 25 2 4 2 6" xfId="19941"/>
    <cellStyle name="Normal 25 2 4 3" xfId="3573"/>
    <cellStyle name="Normal 25 2 4 3 2" xfId="7356"/>
    <cellStyle name="Normal 25 2 4 3 2 2" xfId="15415"/>
    <cellStyle name="Normal 25 2 4 3 2 2 2" xfId="32262"/>
    <cellStyle name="Normal 25 2 4 3 2 3" xfId="24695"/>
    <cellStyle name="Normal 25 2 4 3 3" xfId="11632"/>
    <cellStyle name="Normal 25 2 4 3 3 2" xfId="28481"/>
    <cellStyle name="Normal 25 2 4 3 4" xfId="20914"/>
    <cellStyle name="Normal 25 2 4 4" xfId="5472"/>
    <cellStyle name="Normal 25 2 4 4 2" xfId="13531"/>
    <cellStyle name="Normal 25 2 4 4 2 2" xfId="30378"/>
    <cellStyle name="Normal 25 2 4 4 3" xfId="22811"/>
    <cellStyle name="Normal 25 2 4 5" xfId="9657"/>
    <cellStyle name="Normal 25 2 4 5 2" xfId="26597"/>
    <cellStyle name="Normal 25 2 4 6" xfId="17475"/>
    <cellStyle name="Normal 25 2 4 7" xfId="19029"/>
    <cellStyle name="Normal 25 2 5" xfId="2053"/>
    <cellStyle name="Normal 25 2 5 2" xfId="4034"/>
    <cellStyle name="Normal 25 2 5 2 2" xfId="7817"/>
    <cellStyle name="Normal 25 2 5 2 2 2" xfId="15876"/>
    <cellStyle name="Normal 25 2 5 2 2 2 2" xfId="32723"/>
    <cellStyle name="Normal 25 2 5 2 2 3" xfId="25156"/>
    <cellStyle name="Normal 25 2 5 2 3" xfId="12093"/>
    <cellStyle name="Normal 25 2 5 2 3 2" xfId="28942"/>
    <cellStyle name="Normal 25 2 5 2 4" xfId="21375"/>
    <cellStyle name="Normal 25 2 5 3" xfId="5933"/>
    <cellStyle name="Normal 25 2 5 3 2" xfId="13992"/>
    <cellStyle name="Normal 25 2 5 3 2 2" xfId="30839"/>
    <cellStyle name="Normal 25 2 5 3 3" xfId="23272"/>
    <cellStyle name="Normal 25 2 5 4" xfId="10151"/>
    <cellStyle name="Normal 25 2 5 4 2" xfId="27058"/>
    <cellStyle name="Normal 25 2 5 5" xfId="17477"/>
    <cellStyle name="Normal 25 2 5 6" xfId="19490"/>
    <cellStyle name="Normal 25 2 6" xfId="3092"/>
    <cellStyle name="Normal 25 2 6 2" xfId="6905"/>
    <cellStyle name="Normal 25 2 6 2 2" xfId="14964"/>
    <cellStyle name="Normal 25 2 6 2 2 2" xfId="31811"/>
    <cellStyle name="Normal 25 2 6 2 3" xfId="24244"/>
    <cellStyle name="Normal 25 2 6 3" xfId="11155"/>
    <cellStyle name="Normal 25 2 6 3 2" xfId="28030"/>
    <cellStyle name="Normal 25 2 6 4" xfId="20463"/>
    <cellStyle name="Normal 25 2 7" xfId="5021"/>
    <cellStyle name="Normal 25 2 7 2" xfId="13080"/>
    <cellStyle name="Normal 25 2 7 2 2" xfId="29927"/>
    <cellStyle name="Normal 25 2 7 3" xfId="22360"/>
    <cellStyle name="Normal 25 2 8" xfId="9040"/>
    <cellStyle name="Normal 25 2 8 2" xfId="26146"/>
    <cellStyle name="Normal 25 2 9" xfId="17462"/>
    <cellStyle name="Normal 25 3" xfId="946"/>
    <cellStyle name="Normal 25 3 2" xfId="3126"/>
    <cellStyle name="Normal 25 3 3" xfId="17478"/>
    <cellStyle name="Normal 25 3 4" xfId="34090"/>
    <cellStyle name="Normal 25 4" xfId="1041"/>
    <cellStyle name="Normal 25 4 2" xfId="1302"/>
    <cellStyle name="Normal 25 4 2 2" xfId="1798"/>
    <cellStyle name="Normal 25 4 2 2 2" xfId="2797"/>
    <cellStyle name="Normal 25 4 2 2 2 2" xfId="4759"/>
    <cellStyle name="Normal 25 4 2 2 2 2 2" xfId="8542"/>
    <cellStyle name="Normal 25 4 2 2 2 2 2 2" xfId="16601"/>
    <cellStyle name="Normal 25 4 2 2 2 2 2 2 2" xfId="33448"/>
    <cellStyle name="Normal 25 4 2 2 2 2 2 3" xfId="25881"/>
    <cellStyle name="Normal 25 4 2 2 2 2 3" xfId="12818"/>
    <cellStyle name="Normal 25 4 2 2 2 2 3 2" xfId="29667"/>
    <cellStyle name="Normal 25 4 2 2 2 2 4" xfId="22100"/>
    <cellStyle name="Normal 25 4 2 2 2 3" xfId="6658"/>
    <cellStyle name="Normal 25 4 2 2 2 3 2" xfId="14717"/>
    <cellStyle name="Normal 25 4 2 2 2 3 2 2" xfId="31564"/>
    <cellStyle name="Normal 25 4 2 2 2 3 3" xfId="23997"/>
    <cellStyle name="Normal 25 4 2 2 2 4" xfId="10884"/>
    <cellStyle name="Normal 25 4 2 2 2 4 2" xfId="27783"/>
    <cellStyle name="Normal 25 4 2 2 2 5" xfId="17482"/>
    <cellStyle name="Normal 25 4 2 2 2 6" xfId="20215"/>
    <cellStyle name="Normal 25 4 2 2 3" xfId="3847"/>
    <cellStyle name="Normal 25 4 2 2 3 2" xfId="7630"/>
    <cellStyle name="Normal 25 4 2 2 3 2 2" xfId="15689"/>
    <cellStyle name="Normal 25 4 2 2 3 2 2 2" xfId="32536"/>
    <cellStyle name="Normal 25 4 2 2 3 2 3" xfId="24969"/>
    <cellStyle name="Normal 25 4 2 2 3 3" xfId="11906"/>
    <cellStyle name="Normal 25 4 2 2 3 3 2" xfId="28755"/>
    <cellStyle name="Normal 25 4 2 2 3 4" xfId="21188"/>
    <cellStyle name="Normal 25 4 2 2 4" xfId="5746"/>
    <cellStyle name="Normal 25 4 2 2 4 2" xfId="13805"/>
    <cellStyle name="Normal 25 4 2 2 4 2 2" xfId="30652"/>
    <cellStyle name="Normal 25 4 2 2 4 3" xfId="23085"/>
    <cellStyle name="Normal 25 4 2 2 5" xfId="9931"/>
    <cellStyle name="Normal 25 4 2 2 5 2" xfId="26871"/>
    <cellStyle name="Normal 25 4 2 2 6" xfId="17481"/>
    <cellStyle name="Normal 25 4 2 2 7" xfId="19303"/>
    <cellStyle name="Normal 25 4 2 3" xfId="2344"/>
    <cellStyle name="Normal 25 4 2 3 2" xfId="4308"/>
    <cellStyle name="Normal 25 4 2 3 2 2" xfId="8091"/>
    <cellStyle name="Normal 25 4 2 3 2 2 2" xfId="16150"/>
    <cellStyle name="Normal 25 4 2 3 2 2 2 2" xfId="32997"/>
    <cellStyle name="Normal 25 4 2 3 2 2 3" xfId="25430"/>
    <cellStyle name="Normal 25 4 2 3 2 3" xfId="12367"/>
    <cellStyle name="Normal 25 4 2 3 2 3 2" xfId="29216"/>
    <cellStyle name="Normal 25 4 2 3 2 4" xfId="21649"/>
    <cellStyle name="Normal 25 4 2 3 3" xfId="6207"/>
    <cellStyle name="Normal 25 4 2 3 3 2" xfId="14266"/>
    <cellStyle name="Normal 25 4 2 3 3 2 2" xfId="31113"/>
    <cellStyle name="Normal 25 4 2 3 3 3" xfId="23546"/>
    <cellStyle name="Normal 25 4 2 3 4" xfId="10432"/>
    <cellStyle name="Normal 25 4 2 3 4 2" xfId="27332"/>
    <cellStyle name="Normal 25 4 2 3 5" xfId="17483"/>
    <cellStyle name="Normal 25 4 2 3 6" xfId="19764"/>
    <cellStyle name="Normal 25 4 2 4" xfId="3396"/>
    <cellStyle name="Normal 25 4 2 4 2" xfId="7179"/>
    <cellStyle name="Normal 25 4 2 4 2 2" xfId="15238"/>
    <cellStyle name="Normal 25 4 2 4 2 2 2" xfId="32085"/>
    <cellStyle name="Normal 25 4 2 4 2 3" xfId="24518"/>
    <cellStyle name="Normal 25 4 2 4 3" xfId="11455"/>
    <cellStyle name="Normal 25 4 2 4 3 2" xfId="28304"/>
    <cellStyle name="Normal 25 4 2 4 4" xfId="20737"/>
    <cellStyle name="Normal 25 4 2 5" xfId="5295"/>
    <cellStyle name="Normal 25 4 2 5 2" xfId="13354"/>
    <cellStyle name="Normal 25 4 2 5 2 2" xfId="30201"/>
    <cellStyle name="Normal 25 4 2 5 3" xfId="22634"/>
    <cellStyle name="Normal 25 4 2 6" xfId="9456"/>
    <cellStyle name="Normal 25 4 2 6 2" xfId="26420"/>
    <cellStyle name="Normal 25 4 2 7" xfId="17480"/>
    <cellStyle name="Normal 25 4 2 8" xfId="18852"/>
    <cellStyle name="Normal 25 4 3" xfId="1580"/>
    <cellStyle name="Normal 25 4 3 2" xfId="2579"/>
    <cellStyle name="Normal 25 4 3 2 2" xfId="4541"/>
    <cellStyle name="Normal 25 4 3 2 2 2" xfId="8324"/>
    <cellStyle name="Normal 25 4 3 2 2 2 2" xfId="16383"/>
    <cellStyle name="Normal 25 4 3 2 2 2 2 2" xfId="33230"/>
    <cellStyle name="Normal 25 4 3 2 2 2 3" xfId="25663"/>
    <cellStyle name="Normal 25 4 3 2 2 3" xfId="12600"/>
    <cellStyle name="Normal 25 4 3 2 2 3 2" xfId="29449"/>
    <cellStyle name="Normal 25 4 3 2 2 4" xfId="21882"/>
    <cellStyle name="Normal 25 4 3 2 3" xfId="6440"/>
    <cellStyle name="Normal 25 4 3 2 3 2" xfId="14499"/>
    <cellStyle name="Normal 25 4 3 2 3 2 2" xfId="31346"/>
    <cellStyle name="Normal 25 4 3 2 3 3" xfId="23779"/>
    <cellStyle name="Normal 25 4 3 2 4" xfId="10666"/>
    <cellStyle name="Normal 25 4 3 2 4 2" xfId="27565"/>
    <cellStyle name="Normal 25 4 3 2 5" xfId="17485"/>
    <cellStyle name="Normal 25 4 3 2 6" xfId="19997"/>
    <cellStyle name="Normal 25 4 3 3" xfId="3629"/>
    <cellStyle name="Normal 25 4 3 3 2" xfId="7412"/>
    <cellStyle name="Normal 25 4 3 3 2 2" xfId="15471"/>
    <cellStyle name="Normal 25 4 3 3 2 2 2" xfId="32318"/>
    <cellStyle name="Normal 25 4 3 3 2 3" xfId="24751"/>
    <cellStyle name="Normal 25 4 3 3 3" xfId="11688"/>
    <cellStyle name="Normal 25 4 3 3 3 2" xfId="28537"/>
    <cellStyle name="Normal 25 4 3 3 4" xfId="20970"/>
    <cellStyle name="Normal 25 4 3 4" xfId="5528"/>
    <cellStyle name="Normal 25 4 3 4 2" xfId="13587"/>
    <cellStyle name="Normal 25 4 3 4 2 2" xfId="30434"/>
    <cellStyle name="Normal 25 4 3 4 3" xfId="22867"/>
    <cellStyle name="Normal 25 4 3 5" xfId="9713"/>
    <cellStyle name="Normal 25 4 3 5 2" xfId="26653"/>
    <cellStyle name="Normal 25 4 3 6" xfId="17484"/>
    <cellStyle name="Normal 25 4 3 7" xfId="19085"/>
    <cellStyle name="Normal 25 4 4" xfId="2126"/>
    <cellStyle name="Normal 25 4 4 2" xfId="4090"/>
    <cellStyle name="Normal 25 4 4 2 2" xfId="7873"/>
    <cellStyle name="Normal 25 4 4 2 2 2" xfId="15932"/>
    <cellStyle name="Normal 25 4 4 2 2 2 2" xfId="32779"/>
    <cellStyle name="Normal 25 4 4 2 2 3" xfId="25212"/>
    <cellStyle name="Normal 25 4 4 2 3" xfId="12149"/>
    <cellStyle name="Normal 25 4 4 2 3 2" xfId="28998"/>
    <cellStyle name="Normal 25 4 4 2 4" xfId="21431"/>
    <cellStyle name="Normal 25 4 4 3" xfId="5989"/>
    <cellStyle name="Normal 25 4 4 3 2" xfId="14048"/>
    <cellStyle name="Normal 25 4 4 3 2 2" xfId="30895"/>
    <cellStyle name="Normal 25 4 4 3 3" xfId="23328"/>
    <cellStyle name="Normal 25 4 4 4" xfId="10214"/>
    <cellStyle name="Normal 25 4 4 4 2" xfId="27114"/>
    <cellStyle name="Normal 25 4 4 5" xfId="17486"/>
    <cellStyle name="Normal 25 4 4 6" xfId="19546"/>
    <cellStyle name="Normal 25 4 5" xfId="3178"/>
    <cellStyle name="Normal 25 4 5 2" xfId="6961"/>
    <cellStyle name="Normal 25 4 5 2 2" xfId="15020"/>
    <cellStyle name="Normal 25 4 5 2 2 2" xfId="31867"/>
    <cellStyle name="Normal 25 4 5 2 3" xfId="24300"/>
    <cellStyle name="Normal 25 4 5 3" xfId="11237"/>
    <cellStyle name="Normal 25 4 5 3 2" xfId="28086"/>
    <cellStyle name="Normal 25 4 5 4" xfId="20519"/>
    <cellStyle name="Normal 25 4 6" xfId="5077"/>
    <cellStyle name="Normal 25 4 6 2" xfId="13136"/>
    <cellStyle name="Normal 25 4 6 2 2" xfId="29983"/>
    <cellStyle name="Normal 25 4 6 3" xfId="22416"/>
    <cellStyle name="Normal 25 4 7" xfId="9221"/>
    <cellStyle name="Normal 25 4 7 2" xfId="26202"/>
    <cellStyle name="Normal 25 4 8" xfId="17479"/>
    <cellStyle name="Normal 25 4 9" xfId="18634"/>
    <cellStyle name="Normal 25 5" xfId="1210"/>
    <cellStyle name="Normal 25 5 2" xfId="1706"/>
    <cellStyle name="Normal 25 5 2 2" xfId="2705"/>
    <cellStyle name="Normal 25 5 2 2 2" xfId="4667"/>
    <cellStyle name="Normal 25 5 2 2 2 2" xfId="8450"/>
    <cellStyle name="Normal 25 5 2 2 2 2 2" xfId="16509"/>
    <cellStyle name="Normal 25 5 2 2 2 2 2 2" xfId="33356"/>
    <cellStyle name="Normal 25 5 2 2 2 2 3" xfId="25789"/>
    <cellStyle name="Normal 25 5 2 2 2 3" xfId="12726"/>
    <cellStyle name="Normal 25 5 2 2 2 3 2" xfId="29575"/>
    <cellStyle name="Normal 25 5 2 2 2 4" xfId="22008"/>
    <cellStyle name="Normal 25 5 2 2 3" xfId="6566"/>
    <cellStyle name="Normal 25 5 2 2 3 2" xfId="14625"/>
    <cellStyle name="Normal 25 5 2 2 3 2 2" xfId="31472"/>
    <cellStyle name="Normal 25 5 2 2 3 3" xfId="23905"/>
    <cellStyle name="Normal 25 5 2 2 4" xfId="10792"/>
    <cellStyle name="Normal 25 5 2 2 4 2" xfId="27691"/>
    <cellStyle name="Normal 25 5 2 2 5" xfId="17489"/>
    <cellStyle name="Normal 25 5 2 2 6" xfId="20123"/>
    <cellStyle name="Normal 25 5 2 3" xfId="3755"/>
    <cellStyle name="Normal 25 5 2 3 2" xfId="7538"/>
    <cellStyle name="Normal 25 5 2 3 2 2" xfId="15597"/>
    <cellStyle name="Normal 25 5 2 3 2 2 2" xfId="32444"/>
    <cellStyle name="Normal 25 5 2 3 2 3" xfId="24877"/>
    <cellStyle name="Normal 25 5 2 3 3" xfId="11814"/>
    <cellStyle name="Normal 25 5 2 3 3 2" xfId="28663"/>
    <cellStyle name="Normal 25 5 2 3 4" xfId="21096"/>
    <cellStyle name="Normal 25 5 2 4" xfId="5654"/>
    <cellStyle name="Normal 25 5 2 4 2" xfId="13713"/>
    <cellStyle name="Normal 25 5 2 4 2 2" xfId="30560"/>
    <cellStyle name="Normal 25 5 2 4 3" xfId="22993"/>
    <cellStyle name="Normal 25 5 2 5" xfId="9839"/>
    <cellStyle name="Normal 25 5 2 5 2" xfId="26779"/>
    <cellStyle name="Normal 25 5 2 6" xfId="17488"/>
    <cellStyle name="Normal 25 5 2 7" xfId="19211"/>
    <cellStyle name="Normal 25 5 3" xfId="2252"/>
    <cellStyle name="Normal 25 5 3 2" xfId="4216"/>
    <cellStyle name="Normal 25 5 3 2 2" xfId="7999"/>
    <cellStyle name="Normal 25 5 3 2 2 2" xfId="16058"/>
    <cellStyle name="Normal 25 5 3 2 2 2 2" xfId="32905"/>
    <cellStyle name="Normal 25 5 3 2 2 3" xfId="25338"/>
    <cellStyle name="Normal 25 5 3 2 3" xfId="12275"/>
    <cellStyle name="Normal 25 5 3 2 3 2" xfId="29124"/>
    <cellStyle name="Normal 25 5 3 2 4" xfId="21557"/>
    <cellStyle name="Normal 25 5 3 3" xfId="6115"/>
    <cellStyle name="Normal 25 5 3 3 2" xfId="14174"/>
    <cellStyle name="Normal 25 5 3 3 2 2" xfId="31021"/>
    <cellStyle name="Normal 25 5 3 3 3" xfId="23454"/>
    <cellStyle name="Normal 25 5 3 4" xfId="10340"/>
    <cellStyle name="Normal 25 5 3 4 2" xfId="27240"/>
    <cellStyle name="Normal 25 5 3 5" xfId="17490"/>
    <cellStyle name="Normal 25 5 3 6" xfId="19672"/>
    <cellStyle name="Normal 25 5 4" xfId="3304"/>
    <cellStyle name="Normal 25 5 4 2" xfId="7087"/>
    <cellStyle name="Normal 25 5 4 2 2" xfId="15146"/>
    <cellStyle name="Normal 25 5 4 2 2 2" xfId="31993"/>
    <cellStyle name="Normal 25 5 4 2 3" xfId="24426"/>
    <cellStyle name="Normal 25 5 4 3" xfId="11363"/>
    <cellStyle name="Normal 25 5 4 3 2" xfId="28212"/>
    <cellStyle name="Normal 25 5 4 4" xfId="20645"/>
    <cellStyle name="Normal 25 5 5" xfId="5203"/>
    <cellStyle name="Normal 25 5 5 2" xfId="13262"/>
    <cellStyle name="Normal 25 5 5 2 2" xfId="30109"/>
    <cellStyle name="Normal 25 5 5 3" xfId="22542"/>
    <cellStyle name="Normal 25 5 6" xfId="9364"/>
    <cellStyle name="Normal 25 5 6 2" xfId="26328"/>
    <cellStyle name="Normal 25 5 7" xfId="17487"/>
    <cellStyle name="Normal 25 5 8" xfId="18760"/>
    <cellStyle name="Normal 25 6" xfId="1488"/>
    <cellStyle name="Normal 25 6 2" xfId="2487"/>
    <cellStyle name="Normal 25 6 2 2" xfId="4449"/>
    <cellStyle name="Normal 25 6 2 2 2" xfId="8232"/>
    <cellStyle name="Normal 25 6 2 2 2 2" xfId="16291"/>
    <cellStyle name="Normal 25 6 2 2 2 2 2" xfId="33138"/>
    <cellStyle name="Normal 25 6 2 2 2 3" xfId="25571"/>
    <cellStyle name="Normal 25 6 2 2 3" xfId="12508"/>
    <cellStyle name="Normal 25 6 2 2 3 2" xfId="29357"/>
    <cellStyle name="Normal 25 6 2 2 4" xfId="21790"/>
    <cellStyle name="Normal 25 6 2 3" xfId="6348"/>
    <cellStyle name="Normal 25 6 2 3 2" xfId="14407"/>
    <cellStyle name="Normal 25 6 2 3 2 2" xfId="31254"/>
    <cellStyle name="Normal 25 6 2 3 3" xfId="23687"/>
    <cellStyle name="Normal 25 6 2 4" xfId="10574"/>
    <cellStyle name="Normal 25 6 2 4 2" xfId="27473"/>
    <cellStyle name="Normal 25 6 2 5" xfId="17492"/>
    <cellStyle name="Normal 25 6 2 6" xfId="19905"/>
    <cellStyle name="Normal 25 6 3" xfId="3537"/>
    <cellStyle name="Normal 25 6 3 2" xfId="7320"/>
    <cellStyle name="Normal 25 6 3 2 2" xfId="15379"/>
    <cellStyle name="Normal 25 6 3 2 2 2" xfId="32226"/>
    <cellStyle name="Normal 25 6 3 2 3" xfId="24659"/>
    <cellStyle name="Normal 25 6 3 3" xfId="11596"/>
    <cellStyle name="Normal 25 6 3 3 2" xfId="28445"/>
    <cellStyle name="Normal 25 6 3 4" xfId="20878"/>
    <cellStyle name="Normal 25 6 4" xfId="5436"/>
    <cellStyle name="Normal 25 6 4 2" xfId="13495"/>
    <cellStyle name="Normal 25 6 4 2 2" xfId="30342"/>
    <cellStyle name="Normal 25 6 4 3" xfId="22775"/>
    <cellStyle name="Normal 25 6 5" xfId="9621"/>
    <cellStyle name="Normal 25 6 5 2" xfId="26561"/>
    <cellStyle name="Normal 25 6 6" xfId="17491"/>
    <cellStyle name="Normal 25 6 7" xfId="18993"/>
    <cellStyle name="Normal 25 7" xfId="2013"/>
    <cellStyle name="Normal 25 7 2" xfId="3998"/>
    <cellStyle name="Normal 25 7 2 2" xfId="7781"/>
    <cellStyle name="Normal 25 7 2 2 2" xfId="15840"/>
    <cellStyle name="Normal 25 7 2 2 2 2" xfId="32687"/>
    <cellStyle name="Normal 25 7 2 2 3" xfId="25120"/>
    <cellStyle name="Normal 25 7 2 3" xfId="12057"/>
    <cellStyle name="Normal 25 7 2 3 2" xfId="28906"/>
    <cellStyle name="Normal 25 7 2 4" xfId="21339"/>
    <cellStyle name="Normal 25 7 3" xfId="5897"/>
    <cellStyle name="Normal 25 7 3 2" xfId="13956"/>
    <cellStyle name="Normal 25 7 3 2 2" xfId="30803"/>
    <cellStyle name="Normal 25 7 3 3" xfId="23236"/>
    <cellStyle name="Normal 25 7 4" xfId="10112"/>
    <cellStyle name="Normal 25 7 4 2" xfId="27022"/>
    <cellStyle name="Normal 25 7 5" xfId="17493"/>
    <cellStyle name="Normal 25 7 6" xfId="19454"/>
    <cellStyle name="Normal 25 8" xfId="3056"/>
    <cellStyle name="Normal 25 8 2" xfId="6869"/>
    <cellStyle name="Normal 25 8 2 2" xfId="14928"/>
    <cellStyle name="Normal 25 8 2 2 2" xfId="31775"/>
    <cellStyle name="Normal 25 8 2 3" xfId="24208"/>
    <cellStyle name="Normal 25 8 3" xfId="11119"/>
    <cellStyle name="Normal 25 8 3 2" xfId="27994"/>
    <cellStyle name="Normal 25 8 4" xfId="20427"/>
    <cellStyle name="Normal 25 9" xfId="4985"/>
    <cellStyle name="Normal 25 9 2" xfId="13044"/>
    <cellStyle name="Normal 25 9 2 2" xfId="29891"/>
    <cellStyle name="Normal 25 9 3" xfId="22324"/>
    <cellStyle name="Normal 250" xfId="18470"/>
    <cellStyle name="Normal 251" xfId="18469"/>
    <cellStyle name="Normal 252" xfId="269"/>
    <cellStyle name="Normal 253" xfId="33658"/>
    <cellStyle name="Normal 254" xfId="33659"/>
    <cellStyle name="Normal 255" xfId="33660"/>
    <cellStyle name="Normal 256" xfId="33661"/>
    <cellStyle name="Normal 257" xfId="33662"/>
    <cellStyle name="Normal 258" xfId="33663"/>
    <cellStyle name="Normal 259" xfId="33664"/>
    <cellStyle name="Normal 26" xfId="626"/>
    <cellStyle name="Normal 26 10" xfId="8969"/>
    <cellStyle name="Normal 26 10 2" xfId="26111"/>
    <cellStyle name="Normal 26 11" xfId="17494"/>
    <cellStyle name="Normal 26 12" xfId="18542"/>
    <cellStyle name="Normal 26 13" xfId="34091"/>
    <cellStyle name="Normal 26 2" xfId="744"/>
    <cellStyle name="Normal 26 2 10" xfId="18578"/>
    <cellStyle name="Normal 26 2 11" xfId="34092"/>
    <cellStyle name="Normal 26 2 2" xfId="1078"/>
    <cellStyle name="Normal 26 2 2 2" xfId="1339"/>
    <cellStyle name="Normal 26 2 2 2 2" xfId="1835"/>
    <cellStyle name="Normal 26 2 2 2 2 2" xfId="2834"/>
    <cellStyle name="Normal 26 2 2 2 2 2 2" xfId="4796"/>
    <cellStyle name="Normal 26 2 2 2 2 2 2 2" xfId="8579"/>
    <cellStyle name="Normal 26 2 2 2 2 2 2 2 2" xfId="16638"/>
    <cellStyle name="Normal 26 2 2 2 2 2 2 2 2 2" xfId="33485"/>
    <cellStyle name="Normal 26 2 2 2 2 2 2 2 3" xfId="25918"/>
    <cellStyle name="Normal 26 2 2 2 2 2 2 3" xfId="12855"/>
    <cellStyle name="Normal 26 2 2 2 2 2 2 3 2" xfId="29704"/>
    <cellStyle name="Normal 26 2 2 2 2 2 2 4" xfId="22137"/>
    <cellStyle name="Normal 26 2 2 2 2 2 3" xfId="6695"/>
    <cellStyle name="Normal 26 2 2 2 2 2 3 2" xfId="14754"/>
    <cellStyle name="Normal 26 2 2 2 2 2 3 2 2" xfId="31601"/>
    <cellStyle name="Normal 26 2 2 2 2 2 3 3" xfId="24034"/>
    <cellStyle name="Normal 26 2 2 2 2 2 4" xfId="10921"/>
    <cellStyle name="Normal 26 2 2 2 2 2 4 2" xfId="27820"/>
    <cellStyle name="Normal 26 2 2 2 2 2 5" xfId="17499"/>
    <cellStyle name="Normal 26 2 2 2 2 2 6" xfId="20252"/>
    <cellStyle name="Normal 26 2 2 2 2 3" xfId="3884"/>
    <cellStyle name="Normal 26 2 2 2 2 3 2" xfId="7667"/>
    <cellStyle name="Normal 26 2 2 2 2 3 2 2" xfId="15726"/>
    <cellStyle name="Normal 26 2 2 2 2 3 2 2 2" xfId="32573"/>
    <cellStyle name="Normal 26 2 2 2 2 3 2 3" xfId="25006"/>
    <cellStyle name="Normal 26 2 2 2 2 3 3" xfId="11943"/>
    <cellStyle name="Normal 26 2 2 2 2 3 3 2" xfId="28792"/>
    <cellStyle name="Normal 26 2 2 2 2 3 4" xfId="21225"/>
    <cellStyle name="Normal 26 2 2 2 2 4" xfId="5783"/>
    <cellStyle name="Normal 26 2 2 2 2 4 2" xfId="13842"/>
    <cellStyle name="Normal 26 2 2 2 2 4 2 2" xfId="30689"/>
    <cellStyle name="Normal 26 2 2 2 2 4 3" xfId="23122"/>
    <cellStyle name="Normal 26 2 2 2 2 5" xfId="9968"/>
    <cellStyle name="Normal 26 2 2 2 2 5 2" xfId="26908"/>
    <cellStyle name="Normal 26 2 2 2 2 6" xfId="17498"/>
    <cellStyle name="Normal 26 2 2 2 2 7" xfId="19340"/>
    <cellStyle name="Normal 26 2 2 2 3" xfId="2381"/>
    <cellStyle name="Normal 26 2 2 2 3 2" xfId="4345"/>
    <cellStyle name="Normal 26 2 2 2 3 2 2" xfId="8128"/>
    <cellStyle name="Normal 26 2 2 2 3 2 2 2" xfId="16187"/>
    <cellStyle name="Normal 26 2 2 2 3 2 2 2 2" xfId="33034"/>
    <cellStyle name="Normal 26 2 2 2 3 2 2 3" xfId="25467"/>
    <cellStyle name="Normal 26 2 2 2 3 2 3" xfId="12404"/>
    <cellStyle name="Normal 26 2 2 2 3 2 3 2" xfId="29253"/>
    <cellStyle name="Normal 26 2 2 2 3 2 4" xfId="21686"/>
    <cellStyle name="Normal 26 2 2 2 3 3" xfId="6244"/>
    <cellStyle name="Normal 26 2 2 2 3 3 2" xfId="14303"/>
    <cellStyle name="Normal 26 2 2 2 3 3 2 2" xfId="31150"/>
    <cellStyle name="Normal 26 2 2 2 3 3 3" xfId="23583"/>
    <cellStyle name="Normal 26 2 2 2 3 4" xfId="10469"/>
    <cellStyle name="Normal 26 2 2 2 3 4 2" xfId="27369"/>
    <cellStyle name="Normal 26 2 2 2 3 5" xfId="17500"/>
    <cellStyle name="Normal 26 2 2 2 3 6" xfId="19801"/>
    <cellStyle name="Normal 26 2 2 2 4" xfId="3433"/>
    <cellStyle name="Normal 26 2 2 2 4 2" xfId="7216"/>
    <cellStyle name="Normal 26 2 2 2 4 2 2" xfId="15275"/>
    <cellStyle name="Normal 26 2 2 2 4 2 2 2" xfId="32122"/>
    <cellStyle name="Normal 26 2 2 2 4 2 3" xfId="24555"/>
    <cellStyle name="Normal 26 2 2 2 4 3" xfId="11492"/>
    <cellStyle name="Normal 26 2 2 2 4 3 2" xfId="28341"/>
    <cellStyle name="Normal 26 2 2 2 4 4" xfId="20774"/>
    <cellStyle name="Normal 26 2 2 2 5" xfId="5332"/>
    <cellStyle name="Normal 26 2 2 2 5 2" xfId="13391"/>
    <cellStyle name="Normal 26 2 2 2 5 2 2" xfId="30238"/>
    <cellStyle name="Normal 26 2 2 2 5 3" xfId="22671"/>
    <cellStyle name="Normal 26 2 2 2 6" xfId="9493"/>
    <cellStyle name="Normal 26 2 2 2 6 2" xfId="26457"/>
    <cellStyle name="Normal 26 2 2 2 7" xfId="17497"/>
    <cellStyle name="Normal 26 2 2 2 8" xfId="18889"/>
    <cellStyle name="Normal 26 2 2 3" xfId="1617"/>
    <cellStyle name="Normal 26 2 2 3 2" xfId="2616"/>
    <cellStyle name="Normal 26 2 2 3 2 2" xfId="4578"/>
    <cellStyle name="Normal 26 2 2 3 2 2 2" xfId="8361"/>
    <cellStyle name="Normal 26 2 2 3 2 2 2 2" xfId="16420"/>
    <cellStyle name="Normal 26 2 2 3 2 2 2 2 2" xfId="33267"/>
    <cellStyle name="Normal 26 2 2 3 2 2 2 3" xfId="25700"/>
    <cellStyle name="Normal 26 2 2 3 2 2 3" xfId="12637"/>
    <cellStyle name="Normal 26 2 2 3 2 2 3 2" xfId="29486"/>
    <cellStyle name="Normal 26 2 2 3 2 2 4" xfId="21919"/>
    <cellStyle name="Normal 26 2 2 3 2 3" xfId="6477"/>
    <cellStyle name="Normal 26 2 2 3 2 3 2" xfId="14536"/>
    <cellStyle name="Normal 26 2 2 3 2 3 2 2" xfId="31383"/>
    <cellStyle name="Normal 26 2 2 3 2 3 3" xfId="23816"/>
    <cellStyle name="Normal 26 2 2 3 2 4" xfId="10703"/>
    <cellStyle name="Normal 26 2 2 3 2 4 2" xfId="27602"/>
    <cellStyle name="Normal 26 2 2 3 2 5" xfId="17502"/>
    <cellStyle name="Normal 26 2 2 3 2 6" xfId="20034"/>
    <cellStyle name="Normal 26 2 2 3 3" xfId="3666"/>
    <cellStyle name="Normal 26 2 2 3 3 2" xfId="7449"/>
    <cellStyle name="Normal 26 2 2 3 3 2 2" xfId="15508"/>
    <cellStyle name="Normal 26 2 2 3 3 2 2 2" xfId="32355"/>
    <cellStyle name="Normal 26 2 2 3 3 2 3" xfId="24788"/>
    <cellStyle name="Normal 26 2 2 3 3 3" xfId="11725"/>
    <cellStyle name="Normal 26 2 2 3 3 3 2" xfId="28574"/>
    <cellStyle name="Normal 26 2 2 3 3 4" xfId="21007"/>
    <cellStyle name="Normal 26 2 2 3 4" xfId="5565"/>
    <cellStyle name="Normal 26 2 2 3 4 2" xfId="13624"/>
    <cellStyle name="Normal 26 2 2 3 4 2 2" xfId="30471"/>
    <cellStyle name="Normal 26 2 2 3 4 3" xfId="22904"/>
    <cellStyle name="Normal 26 2 2 3 5" xfId="9750"/>
    <cellStyle name="Normal 26 2 2 3 5 2" xfId="26690"/>
    <cellStyle name="Normal 26 2 2 3 6" xfId="17501"/>
    <cellStyle name="Normal 26 2 2 3 7" xfId="19122"/>
    <cellStyle name="Normal 26 2 2 4" xfId="2163"/>
    <cellStyle name="Normal 26 2 2 4 2" xfId="4127"/>
    <cellStyle name="Normal 26 2 2 4 2 2" xfId="7910"/>
    <cellStyle name="Normal 26 2 2 4 2 2 2" xfId="15969"/>
    <cellStyle name="Normal 26 2 2 4 2 2 2 2" xfId="32816"/>
    <cellStyle name="Normal 26 2 2 4 2 2 3" xfId="25249"/>
    <cellStyle name="Normal 26 2 2 4 2 3" xfId="12186"/>
    <cellStyle name="Normal 26 2 2 4 2 3 2" xfId="29035"/>
    <cellStyle name="Normal 26 2 2 4 2 4" xfId="21468"/>
    <cellStyle name="Normal 26 2 2 4 3" xfId="6026"/>
    <cellStyle name="Normal 26 2 2 4 3 2" xfId="14085"/>
    <cellStyle name="Normal 26 2 2 4 3 2 2" xfId="30932"/>
    <cellStyle name="Normal 26 2 2 4 3 3" xfId="23365"/>
    <cellStyle name="Normal 26 2 2 4 4" xfId="10251"/>
    <cellStyle name="Normal 26 2 2 4 4 2" xfId="27151"/>
    <cellStyle name="Normal 26 2 2 4 5" xfId="17503"/>
    <cellStyle name="Normal 26 2 2 4 6" xfId="19583"/>
    <cellStyle name="Normal 26 2 2 5" xfId="3215"/>
    <cellStyle name="Normal 26 2 2 5 2" xfId="6998"/>
    <cellStyle name="Normal 26 2 2 5 2 2" xfId="15057"/>
    <cellStyle name="Normal 26 2 2 5 2 2 2" xfId="31904"/>
    <cellStyle name="Normal 26 2 2 5 2 3" xfId="24337"/>
    <cellStyle name="Normal 26 2 2 5 3" xfId="11274"/>
    <cellStyle name="Normal 26 2 2 5 3 2" xfId="28123"/>
    <cellStyle name="Normal 26 2 2 5 4" xfId="20556"/>
    <cellStyle name="Normal 26 2 2 6" xfId="5114"/>
    <cellStyle name="Normal 26 2 2 6 2" xfId="13173"/>
    <cellStyle name="Normal 26 2 2 6 2 2" xfId="30020"/>
    <cellStyle name="Normal 26 2 2 6 3" xfId="22453"/>
    <cellStyle name="Normal 26 2 2 7" xfId="9258"/>
    <cellStyle name="Normal 26 2 2 7 2" xfId="26239"/>
    <cellStyle name="Normal 26 2 2 8" xfId="17496"/>
    <cellStyle name="Normal 26 2 2 9" xfId="18671"/>
    <cellStyle name="Normal 26 2 3" xfId="1247"/>
    <cellStyle name="Normal 26 2 3 2" xfId="1743"/>
    <cellStyle name="Normal 26 2 3 2 2" xfId="2742"/>
    <cellStyle name="Normal 26 2 3 2 2 2" xfId="4704"/>
    <cellStyle name="Normal 26 2 3 2 2 2 2" xfId="8487"/>
    <cellStyle name="Normal 26 2 3 2 2 2 2 2" xfId="16546"/>
    <cellStyle name="Normal 26 2 3 2 2 2 2 2 2" xfId="33393"/>
    <cellStyle name="Normal 26 2 3 2 2 2 2 3" xfId="25826"/>
    <cellStyle name="Normal 26 2 3 2 2 2 3" xfId="12763"/>
    <cellStyle name="Normal 26 2 3 2 2 2 3 2" xfId="29612"/>
    <cellStyle name="Normal 26 2 3 2 2 2 4" xfId="22045"/>
    <cellStyle name="Normal 26 2 3 2 2 3" xfId="6603"/>
    <cellStyle name="Normal 26 2 3 2 2 3 2" xfId="14662"/>
    <cellStyle name="Normal 26 2 3 2 2 3 2 2" xfId="31509"/>
    <cellStyle name="Normal 26 2 3 2 2 3 3" xfId="23942"/>
    <cellStyle name="Normal 26 2 3 2 2 4" xfId="10829"/>
    <cellStyle name="Normal 26 2 3 2 2 4 2" xfId="27728"/>
    <cellStyle name="Normal 26 2 3 2 2 5" xfId="17506"/>
    <cellStyle name="Normal 26 2 3 2 2 6" xfId="20160"/>
    <cellStyle name="Normal 26 2 3 2 3" xfId="3792"/>
    <cellStyle name="Normal 26 2 3 2 3 2" xfId="7575"/>
    <cellStyle name="Normal 26 2 3 2 3 2 2" xfId="15634"/>
    <cellStyle name="Normal 26 2 3 2 3 2 2 2" xfId="32481"/>
    <cellStyle name="Normal 26 2 3 2 3 2 3" xfId="24914"/>
    <cellStyle name="Normal 26 2 3 2 3 3" xfId="11851"/>
    <cellStyle name="Normal 26 2 3 2 3 3 2" xfId="28700"/>
    <cellStyle name="Normal 26 2 3 2 3 4" xfId="21133"/>
    <cellStyle name="Normal 26 2 3 2 4" xfId="5691"/>
    <cellStyle name="Normal 26 2 3 2 4 2" xfId="13750"/>
    <cellStyle name="Normal 26 2 3 2 4 2 2" xfId="30597"/>
    <cellStyle name="Normal 26 2 3 2 4 3" xfId="23030"/>
    <cellStyle name="Normal 26 2 3 2 5" xfId="9876"/>
    <cellStyle name="Normal 26 2 3 2 5 2" xfId="26816"/>
    <cellStyle name="Normal 26 2 3 2 6" xfId="17505"/>
    <cellStyle name="Normal 26 2 3 2 7" xfId="19248"/>
    <cellStyle name="Normal 26 2 3 3" xfId="2289"/>
    <cellStyle name="Normal 26 2 3 3 2" xfId="4253"/>
    <cellStyle name="Normal 26 2 3 3 2 2" xfId="8036"/>
    <cellStyle name="Normal 26 2 3 3 2 2 2" xfId="16095"/>
    <cellStyle name="Normal 26 2 3 3 2 2 2 2" xfId="32942"/>
    <cellStyle name="Normal 26 2 3 3 2 2 3" xfId="25375"/>
    <cellStyle name="Normal 26 2 3 3 2 3" xfId="12312"/>
    <cellStyle name="Normal 26 2 3 3 2 3 2" xfId="29161"/>
    <cellStyle name="Normal 26 2 3 3 2 4" xfId="21594"/>
    <cellStyle name="Normal 26 2 3 3 3" xfId="6152"/>
    <cellStyle name="Normal 26 2 3 3 3 2" xfId="14211"/>
    <cellStyle name="Normal 26 2 3 3 3 2 2" xfId="31058"/>
    <cellStyle name="Normal 26 2 3 3 3 3" xfId="23491"/>
    <cellStyle name="Normal 26 2 3 3 4" xfId="10377"/>
    <cellStyle name="Normal 26 2 3 3 4 2" xfId="27277"/>
    <cellStyle name="Normal 26 2 3 3 5" xfId="17507"/>
    <cellStyle name="Normal 26 2 3 3 6" xfId="19709"/>
    <cellStyle name="Normal 26 2 3 4" xfId="3341"/>
    <cellStyle name="Normal 26 2 3 4 2" xfId="7124"/>
    <cellStyle name="Normal 26 2 3 4 2 2" xfId="15183"/>
    <cellStyle name="Normal 26 2 3 4 2 2 2" xfId="32030"/>
    <cellStyle name="Normal 26 2 3 4 2 3" xfId="24463"/>
    <cellStyle name="Normal 26 2 3 4 3" xfId="11400"/>
    <cellStyle name="Normal 26 2 3 4 3 2" xfId="28249"/>
    <cellStyle name="Normal 26 2 3 4 4" xfId="20682"/>
    <cellStyle name="Normal 26 2 3 5" xfId="5240"/>
    <cellStyle name="Normal 26 2 3 5 2" xfId="13299"/>
    <cellStyle name="Normal 26 2 3 5 2 2" xfId="30146"/>
    <cellStyle name="Normal 26 2 3 5 3" xfId="22579"/>
    <cellStyle name="Normal 26 2 3 6" xfId="9401"/>
    <cellStyle name="Normal 26 2 3 6 2" xfId="26365"/>
    <cellStyle name="Normal 26 2 3 7" xfId="17504"/>
    <cellStyle name="Normal 26 2 3 8" xfId="18797"/>
    <cellStyle name="Normal 26 2 4" xfId="1525"/>
    <cellStyle name="Normal 26 2 4 2" xfId="2524"/>
    <cellStyle name="Normal 26 2 4 2 2" xfId="4486"/>
    <cellStyle name="Normal 26 2 4 2 2 2" xfId="8269"/>
    <cellStyle name="Normal 26 2 4 2 2 2 2" xfId="16328"/>
    <cellStyle name="Normal 26 2 4 2 2 2 2 2" xfId="33175"/>
    <cellStyle name="Normal 26 2 4 2 2 2 3" xfId="25608"/>
    <cellStyle name="Normal 26 2 4 2 2 3" xfId="12545"/>
    <cellStyle name="Normal 26 2 4 2 2 3 2" xfId="29394"/>
    <cellStyle name="Normal 26 2 4 2 2 4" xfId="21827"/>
    <cellStyle name="Normal 26 2 4 2 3" xfId="6385"/>
    <cellStyle name="Normal 26 2 4 2 3 2" xfId="14444"/>
    <cellStyle name="Normal 26 2 4 2 3 2 2" xfId="31291"/>
    <cellStyle name="Normal 26 2 4 2 3 3" xfId="23724"/>
    <cellStyle name="Normal 26 2 4 2 4" xfId="10611"/>
    <cellStyle name="Normal 26 2 4 2 4 2" xfId="27510"/>
    <cellStyle name="Normal 26 2 4 2 5" xfId="17509"/>
    <cellStyle name="Normal 26 2 4 2 6" xfId="19942"/>
    <cellStyle name="Normal 26 2 4 3" xfId="3574"/>
    <cellStyle name="Normal 26 2 4 3 2" xfId="7357"/>
    <cellStyle name="Normal 26 2 4 3 2 2" xfId="15416"/>
    <cellStyle name="Normal 26 2 4 3 2 2 2" xfId="32263"/>
    <cellStyle name="Normal 26 2 4 3 2 3" xfId="24696"/>
    <cellStyle name="Normal 26 2 4 3 3" xfId="11633"/>
    <cellStyle name="Normal 26 2 4 3 3 2" xfId="28482"/>
    <cellStyle name="Normal 26 2 4 3 4" xfId="20915"/>
    <cellStyle name="Normal 26 2 4 4" xfId="5473"/>
    <cellStyle name="Normal 26 2 4 4 2" xfId="13532"/>
    <cellStyle name="Normal 26 2 4 4 2 2" xfId="30379"/>
    <cellStyle name="Normal 26 2 4 4 3" xfId="22812"/>
    <cellStyle name="Normal 26 2 4 5" xfId="9658"/>
    <cellStyle name="Normal 26 2 4 5 2" xfId="26598"/>
    <cellStyle name="Normal 26 2 4 6" xfId="17508"/>
    <cellStyle name="Normal 26 2 4 7" xfId="19030"/>
    <cellStyle name="Normal 26 2 5" xfId="2054"/>
    <cellStyle name="Normal 26 2 5 2" xfId="4035"/>
    <cellStyle name="Normal 26 2 5 2 2" xfId="7818"/>
    <cellStyle name="Normal 26 2 5 2 2 2" xfId="15877"/>
    <cellStyle name="Normal 26 2 5 2 2 2 2" xfId="32724"/>
    <cellStyle name="Normal 26 2 5 2 2 3" xfId="25157"/>
    <cellStyle name="Normal 26 2 5 2 3" xfId="12094"/>
    <cellStyle name="Normal 26 2 5 2 3 2" xfId="28943"/>
    <cellStyle name="Normal 26 2 5 2 4" xfId="21376"/>
    <cellStyle name="Normal 26 2 5 3" xfId="5934"/>
    <cellStyle name="Normal 26 2 5 3 2" xfId="13993"/>
    <cellStyle name="Normal 26 2 5 3 2 2" xfId="30840"/>
    <cellStyle name="Normal 26 2 5 3 3" xfId="23273"/>
    <cellStyle name="Normal 26 2 5 4" xfId="10152"/>
    <cellStyle name="Normal 26 2 5 4 2" xfId="27059"/>
    <cellStyle name="Normal 26 2 5 5" xfId="17510"/>
    <cellStyle name="Normal 26 2 5 6" xfId="19491"/>
    <cellStyle name="Normal 26 2 6" xfId="3093"/>
    <cellStyle name="Normal 26 2 6 2" xfId="6906"/>
    <cellStyle name="Normal 26 2 6 2 2" xfId="14965"/>
    <cellStyle name="Normal 26 2 6 2 2 2" xfId="31812"/>
    <cellStyle name="Normal 26 2 6 2 3" xfId="24245"/>
    <cellStyle name="Normal 26 2 6 3" xfId="11156"/>
    <cellStyle name="Normal 26 2 6 3 2" xfId="28031"/>
    <cellStyle name="Normal 26 2 6 4" xfId="20464"/>
    <cellStyle name="Normal 26 2 7" xfId="5022"/>
    <cellStyle name="Normal 26 2 7 2" xfId="13081"/>
    <cellStyle name="Normal 26 2 7 2 2" xfId="29928"/>
    <cellStyle name="Normal 26 2 7 3" xfId="22361"/>
    <cellStyle name="Normal 26 2 8" xfId="9041"/>
    <cellStyle name="Normal 26 2 8 2" xfId="26147"/>
    <cellStyle name="Normal 26 2 9" xfId="17495"/>
    <cellStyle name="Normal 26 3" xfId="947"/>
    <cellStyle name="Normal 26 3 2" xfId="3127"/>
    <cellStyle name="Normal 26 3 3" xfId="17511"/>
    <cellStyle name="Normal 26 3 4" xfId="34093"/>
    <cellStyle name="Normal 26 4" xfId="1042"/>
    <cellStyle name="Normal 26 4 2" xfId="1303"/>
    <cellStyle name="Normal 26 4 2 2" xfId="1799"/>
    <cellStyle name="Normal 26 4 2 2 2" xfId="2798"/>
    <cellStyle name="Normal 26 4 2 2 2 2" xfId="4760"/>
    <cellStyle name="Normal 26 4 2 2 2 2 2" xfId="8543"/>
    <cellStyle name="Normal 26 4 2 2 2 2 2 2" xfId="16602"/>
    <cellStyle name="Normal 26 4 2 2 2 2 2 2 2" xfId="33449"/>
    <cellStyle name="Normal 26 4 2 2 2 2 2 3" xfId="25882"/>
    <cellStyle name="Normal 26 4 2 2 2 2 3" xfId="12819"/>
    <cellStyle name="Normal 26 4 2 2 2 2 3 2" xfId="29668"/>
    <cellStyle name="Normal 26 4 2 2 2 2 4" xfId="22101"/>
    <cellStyle name="Normal 26 4 2 2 2 3" xfId="6659"/>
    <cellStyle name="Normal 26 4 2 2 2 3 2" xfId="14718"/>
    <cellStyle name="Normal 26 4 2 2 2 3 2 2" xfId="31565"/>
    <cellStyle name="Normal 26 4 2 2 2 3 3" xfId="23998"/>
    <cellStyle name="Normal 26 4 2 2 2 4" xfId="10885"/>
    <cellStyle name="Normal 26 4 2 2 2 4 2" xfId="27784"/>
    <cellStyle name="Normal 26 4 2 2 2 5" xfId="17515"/>
    <cellStyle name="Normal 26 4 2 2 2 6" xfId="20216"/>
    <cellStyle name="Normal 26 4 2 2 3" xfId="3848"/>
    <cellStyle name="Normal 26 4 2 2 3 2" xfId="7631"/>
    <cellStyle name="Normal 26 4 2 2 3 2 2" xfId="15690"/>
    <cellStyle name="Normal 26 4 2 2 3 2 2 2" xfId="32537"/>
    <cellStyle name="Normal 26 4 2 2 3 2 3" xfId="24970"/>
    <cellStyle name="Normal 26 4 2 2 3 3" xfId="11907"/>
    <cellStyle name="Normal 26 4 2 2 3 3 2" xfId="28756"/>
    <cellStyle name="Normal 26 4 2 2 3 4" xfId="21189"/>
    <cellStyle name="Normal 26 4 2 2 4" xfId="5747"/>
    <cellStyle name="Normal 26 4 2 2 4 2" xfId="13806"/>
    <cellStyle name="Normal 26 4 2 2 4 2 2" xfId="30653"/>
    <cellStyle name="Normal 26 4 2 2 4 3" xfId="23086"/>
    <cellStyle name="Normal 26 4 2 2 5" xfId="9932"/>
    <cellStyle name="Normal 26 4 2 2 5 2" xfId="26872"/>
    <cellStyle name="Normal 26 4 2 2 6" xfId="17514"/>
    <cellStyle name="Normal 26 4 2 2 7" xfId="19304"/>
    <cellStyle name="Normal 26 4 2 3" xfId="2345"/>
    <cellStyle name="Normal 26 4 2 3 2" xfId="4309"/>
    <cellStyle name="Normal 26 4 2 3 2 2" xfId="8092"/>
    <cellStyle name="Normal 26 4 2 3 2 2 2" xfId="16151"/>
    <cellStyle name="Normal 26 4 2 3 2 2 2 2" xfId="32998"/>
    <cellStyle name="Normal 26 4 2 3 2 2 3" xfId="25431"/>
    <cellStyle name="Normal 26 4 2 3 2 3" xfId="12368"/>
    <cellStyle name="Normal 26 4 2 3 2 3 2" xfId="29217"/>
    <cellStyle name="Normal 26 4 2 3 2 4" xfId="21650"/>
    <cellStyle name="Normal 26 4 2 3 3" xfId="6208"/>
    <cellStyle name="Normal 26 4 2 3 3 2" xfId="14267"/>
    <cellStyle name="Normal 26 4 2 3 3 2 2" xfId="31114"/>
    <cellStyle name="Normal 26 4 2 3 3 3" xfId="23547"/>
    <cellStyle name="Normal 26 4 2 3 4" xfId="10433"/>
    <cellStyle name="Normal 26 4 2 3 4 2" xfId="27333"/>
    <cellStyle name="Normal 26 4 2 3 5" xfId="17516"/>
    <cellStyle name="Normal 26 4 2 3 6" xfId="19765"/>
    <cellStyle name="Normal 26 4 2 4" xfId="3397"/>
    <cellStyle name="Normal 26 4 2 4 2" xfId="7180"/>
    <cellStyle name="Normal 26 4 2 4 2 2" xfId="15239"/>
    <cellStyle name="Normal 26 4 2 4 2 2 2" xfId="32086"/>
    <cellStyle name="Normal 26 4 2 4 2 3" xfId="24519"/>
    <cellStyle name="Normal 26 4 2 4 3" xfId="11456"/>
    <cellStyle name="Normal 26 4 2 4 3 2" xfId="28305"/>
    <cellStyle name="Normal 26 4 2 4 4" xfId="20738"/>
    <cellStyle name="Normal 26 4 2 5" xfId="5296"/>
    <cellStyle name="Normal 26 4 2 5 2" xfId="13355"/>
    <cellStyle name="Normal 26 4 2 5 2 2" xfId="30202"/>
    <cellStyle name="Normal 26 4 2 5 3" xfId="22635"/>
    <cellStyle name="Normal 26 4 2 6" xfId="9457"/>
    <cellStyle name="Normal 26 4 2 6 2" xfId="26421"/>
    <cellStyle name="Normal 26 4 2 7" xfId="17513"/>
    <cellStyle name="Normal 26 4 2 8" xfId="18853"/>
    <cellStyle name="Normal 26 4 3" xfId="1581"/>
    <cellStyle name="Normal 26 4 3 2" xfId="2580"/>
    <cellStyle name="Normal 26 4 3 2 2" xfId="4542"/>
    <cellStyle name="Normal 26 4 3 2 2 2" xfId="8325"/>
    <cellStyle name="Normal 26 4 3 2 2 2 2" xfId="16384"/>
    <cellStyle name="Normal 26 4 3 2 2 2 2 2" xfId="33231"/>
    <cellStyle name="Normal 26 4 3 2 2 2 3" xfId="25664"/>
    <cellStyle name="Normal 26 4 3 2 2 3" xfId="12601"/>
    <cellStyle name="Normal 26 4 3 2 2 3 2" xfId="29450"/>
    <cellStyle name="Normal 26 4 3 2 2 4" xfId="21883"/>
    <cellStyle name="Normal 26 4 3 2 3" xfId="6441"/>
    <cellStyle name="Normal 26 4 3 2 3 2" xfId="14500"/>
    <cellStyle name="Normal 26 4 3 2 3 2 2" xfId="31347"/>
    <cellStyle name="Normal 26 4 3 2 3 3" xfId="23780"/>
    <cellStyle name="Normal 26 4 3 2 4" xfId="10667"/>
    <cellStyle name="Normal 26 4 3 2 4 2" xfId="27566"/>
    <cellStyle name="Normal 26 4 3 2 5" xfId="17518"/>
    <cellStyle name="Normal 26 4 3 2 6" xfId="19998"/>
    <cellStyle name="Normal 26 4 3 3" xfId="3630"/>
    <cellStyle name="Normal 26 4 3 3 2" xfId="7413"/>
    <cellStyle name="Normal 26 4 3 3 2 2" xfId="15472"/>
    <cellStyle name="Normal 26 4 3 3 2 2 2" xfId="32319"/>
    <cellStyle name="Normal 26 4 3 3 2 3" xfId="24752"/>
    <cellStyle name="Normal 26 4 3 3 3" xfId="11689"/>
    <cellStyle name="Normal 26 4 3 3 3 2" xfId="28538"/>
    <cellStyle name="Normal 26 4 3 3 4" xfId="20971"/>
    <cellStyle name="Normal 26 4 3 4" xfId="5529"/>
    <cellStyle name="Normal 26 4 3 4 2" xfId="13588"/>
    <cellStyle name="Normal 26 4 3 4 2 2" xfId="30435"/>
    <cellStyle name="Normal 26 4 3 4 3" xfId="22868"/>
    <cellStyle name="Normal 26 4 3 5" xfId="9714"/>
    <cellStyle name="Normal 26 4 3 5 2" xfId="26654"/>
    <cellStyle name="Normal 26 4 3 6" xfId="17517"/>
    <cellStyle name="Normal 26 4 3 7" xfId="19086"/>
    <cellStyle name="Normal 26 4 4" xfId="2127"/>
    <cellStyle name="Normal 26 4 4 2" xfId="4091"/>
    <cellStyle name="Normal 26 4 4 2 2" xfId="7874"/>
    <cellStyle name="Normal 26 4 4 2 2 2" xfId="15933"/>
    <cellStyle name="Normal 26 4 4 2 2 2 2" xfId="32780"/>
    <cellStyle name="Normal 26 4 4 2 2 3" xfId="25213"/>
    <cellStyle name="Normal 26 4 4 2 3" xfId="12150"/>
    <cellStyle name="Normal 26 4 4 2 3 2" xfId="28999"/>
    <cellStyle name="Normal 26 4 4 2 4" xfId="21432"/>
    <cellStyle name="Normal 26 4 4 3" xfId="5990"/>
    <cellStyle name="Normal 26 4 4 3 2" xfId="14049"/>
    <cellStyle name="Normal 26 4 4 3 2 2" xfId="30896"/>
    <cellStyle name="Normal 26 4 4 3 3" xfId="23329"/>
    <cellStyle name="Normal 26 4 4 4" xfId="10215"/>
    <cellStyle name="Normal 26 4 4 4 2" xfId="27115"/>
    <cellStyle name="Normal 26 4 4 5" xfId="17519"/>
    <cellStyle name="Normal 26 4 4 6" xfId="19547"/>
    <cellStyle name="Normal 26 4 5" xfId="3179"/>
    <cellStyle name="Normal 26 4 5 2" xfId="6962"/>
    <cellStyle name="Normal 26 4 5 2 2" xfId="15021"/>
    <cellStyle name="Normal 26 4 5 2 2 2" xfId="31868"/>
    <cellStyle name="Normal 26 4 5 2 3" xfId="24301"/>
    <cellStyle name="Normal 26 4 5 3" xfId="11238"/>
    <cellStyle name="Normal 26 4 5 3 2" xfId="28087"/>
    <cellStyle name="Normal 26 4 5 4" xfId="20520"/>
    <cellStyle name="Normal 26 4 6" xfId="5078"/>
    <cellStyle name="Normal 26 4 6 2" xfId="13137"/>
    <cellStyle name="Normal 26 4 6 2 2" xfId="29984"/>
    <cellStyle name="Normal 26 4 6 3" xfId="22417"/>
    <cellStyle name="Normal 26 4 7" xfId="9222"/>
    <cellStyle name="Normal 26 4 7 2" xfId="26203"/>
    <cellStyle name="Normal 26 4 8" xfId="17512"/>
    <cellStyle name="Normal 26 4 9" xfId="18635"/>
    <cellStyle name="Normal 26 5" xfId="1211"/>
    <cellStyle name="Normal 26 5 2" xfId="1707"/>
    <cellStyle name="Normal 26 5 2 2" xfId="2706"/>
    <cellStyle name="Normal 26 5 2 2 2" xfId="4668"/>
    <cellStyle name="Normal 26 5 2 2 2 2" xfId="8451"/>
    <cellStyle name="Normal 26 5 2 2 2 2 2" xfId="16510"/>
    <cellStyle name="Normal 26 5 2 2 2 2 2 2" xfId="33357"/>
    <cellStyle name="Normal 26 5 2 2 2 2 3" xfId="25790"/>
    <cellStyle name="Normal 26 5 2 2 2 3" xfId="12727"/>
    <cellStyle name="Normal 26 5 2 2 2 3 2" xfId="29576"/>
    <cellStyle name="Normal 26 5 2 2 2 4" xfId="22009"/>
    <cellStyle name="Normal 26 5 2 2 3" xfId="6567"/>
    <cellStyle name="Normal 26 5 2 2 3 2" xfId="14626"/>
    <cellStyle name="Normal 26 5 2 2 3 2 2" xfId="31473"/>
    <cellStyle name="Normal 26 5 2 2 3 3" xfId="23906"/>
    <cellStyle name="Normal 26 5 2 2 4" xfId="10793"/>
    <cellStyle name="Normal 26 5 2 2 4 2" xfId="27692"/>
    <cellStyle name="Normal 26 5 2 2 5" xfId="17522"/>
    <cellStyle name="Normal 26 5 2 2 6" xfId="20124"/>
    <cellStyle name="Normal 26 5 2 3" xfId="3756"/>
    <cellStyle name="Normal 26 5 2 3 2" xfId="7539"/>
    <cellStyle name="Normal 26 5 2 3 2 2" xfId="15598"/>
    <cellStyle name="Normal 26 5 2 3 2 2 2" xfId="32445"/>
    <cellStyle name="Normal 26 5 2 3 2 3" xfId="24878"/>
    <cellStyle name="Normal 26 5 2 3 3" xfId="11815"/>
    <cellStyle name="Normal 26 5 2 3 3 2" xfId="28664"/>
    <cellStyle name="Normal 26 5 2 3 4" xfId="21097"/>
    <cellStyle name="Normal 26 5 2 4" xfId="5655"/>
    <cellStyle name="Normal 26 5 2 4 2" xfId="13714"/>
    <cellStyle name="Normal 26 5 2 4 2 2" xfId="30561"/>
    <cellStyle name="Normal 26 5 2 4 3" xfId="22994"/>
    <cellStyle name="Normal 26 5 2 5" xfId="9840"/>
    <cellStyle name="Normal 26 5 2 5 2" xfId="26780"/>
    <cellStyle name="Normal 26 5 2 6" xfId="17521"/>
    <cellStyle name="Normal 26 5 2 7" xfId="19212"/>
    <cellStyle name="Normal 26 5 3" xfId="2253"/>
    <cellStyle name="Normal 26 5 3 2" xfId="4217"/>
    <cellStyle name="Normal 26 5 3 2 2" xfId="8000"/>
    <cellStyle name="Normal 26 5 3 2 2 2" xfId="16059"/>
    <cellStyle name="Normal 26 5 3 2 2 2 2" xfId="32906"/>
    <cellStyle name="Normal 26 5 3 2 2 3" xfId="25339"/>
    <cellStyle name="Normal 26 5 3 2 3" xfId="12276"/>
    <cellStyle name="Normal 26 5 3 2 3 2" xfId="29125"/>
    <cellStyle name="Normal 26 5 3 2 4" xfId="21558"/>
    <cellStyle name="Normal 26 5 3 3" xfId="6116"/>
    <cellStyle name="Normal 26 5 3 3 2" xfId="14175"/>
    <cellStyle name="Normal 26 5 3 3 2 2" xfId="31022"/>
    <cellStyle name="Normal 26 5 3 3 3" xfId="23455"/>
    <cellStyle name="Normal 26 5 3 4" xfId="10341"/>
    <cellStyle name="Normal 26 5 3 4 2" xfId="27241"/>
    <cellStyle name="Normal 26 5 3 5" xfId="17523"/>
    <cellStyle name="Normal 26 5 3 6" xfId="19673"/>
    <cellStyle name="Normal 26 5 4" xfId="3305"/>
    <cellStyle name="Normal 26 5 4 2" xfId="7088"/>
    <cellStyle name="Normal 26 5 4 2 2" xfId="15147"/>
    <cellStyle name="Normal 26 5 4 2 2 2" xfId="31994"/>
    <cellStyle name="Normal 26 5 4 2 3" xfId="24427"/>
    <cellStyle name="Normal 26 5 4 3" xfId="11364"/>
    <cellStyle name="Normal 26 5 4 3 2" xfId="28213"/>
    <cellStyle name="Normal 26 5 4 4" xfId="20646"/>
    <cellStyle name="Normal 26 5 5" xfId="5204"/>
    <cellStyle name="Normal 26 5 5 2" xfId="13263"/>
    <cellStyle name="Normal 26 5 5 2 2" xfId="30110"/>
    <cellStyle name="Normal 26 5 5 3" xfId="22543"/>
    <cellStyle name="Normal 26 5 6" xfId="9365"/>
    <cellStyle name="Normal 26 5 6 2" xfId="26329"/>
    <cellStyle name="Normal 26 5 7" xfId="17520"/>
    <cellStyle name="Normal 26 5 8" xfId="18761"/>
    <cellStyle name="Normal 26 6" xfId="1489"/>
    <cellStyle name="Normal 26 6 2" xfId="2488"/>
    <cellStyle name="Normal 26 6 2 2" xfId="4450"/>
    <cellStyle name="Normal 26 6 2 2 2" xfId="8233"/>
    <cellStyle name="Normal 26 6 2 2 2 2" xfId="16292"/>
    <cellStyle name="Normal 26 6 2 2 2 2 2" xfId="33139"/>
    <cellStyle name="Normal 26 6 2 2 2 3" xfId="25572"/>
    <cellStyle name="Normal 26 6 2 2 3" xfId="12509"/>
    <cellStyle name="Normal 26 6 2 2 3 2" xfId="29358"/>
    <cellStyle name="Normal 26 6 2 2 4" xfId="21791"/>
    <cellStyle name="Normal 26 6 2 3" xfId="6349"/>
    <cellStyle name="Normal 26 6 2 3 2" xfId="14408"/>
    <cellStyle name="Normal 26 6 2 3 2 2" xfId="31255"/>
    <cellStyle name="Normal 26 6 2 3 3" xfId="23688"/>
    <cellStyle name="Normal 26 6 2 4" xfId="10575"/>
    <cellStyle name="Normal 26 6 2 4 2" xfId="27474"/>
    <cellStyle name="Normal 26 6 2 5" xfId="17525"/>
    <cellStyle name="Normal 26 6 2 6" xfId="19906"/>
    <cellStyle name="Normal 26 6 3" xfId="3538"/>
    <cellStyle name="Normal 26 6 3 2" xfId="7321"/>
    <cellStyle name="Normal 26 6 3 2 2" xfId="15380"/>
    <cellStyle name="Normal 26 6 3 2 2 2" xfId="32227"/>
    <cellStyle name="Normal 26 6 3 2 3" xfId="24660"/>
    <cellStyle name="Normal 26 6 3 3" xfId="11597"/>
    <cellStyle name="Normal 26 6 3 3 2" xfId="28446"/>
    <cellStyle name="Normal 26 6 3 4" xfId="20879"/>
    <cellStyle name="Normal 26 6 4" xfId="5437"/>
    <cellStyle name="Normal 26 6 4 2" xfId="13496"/>
    <cellStyle name="Normal 26 6 4 2 2" xfId="30343"/>
    <cellStyle name="Normal 26 6 4 3" xfId="22776"/>
    <cellStyle name="Normal 26 6 5" xfId="9622"/>
    <cellStyle name="Normal 26 6 5 2" xfId="26562"/>
    <cellStyle name="Normal 26 6 6" xfId="17524"/>
    <cellStyle name="Normal 26 6 7" xfId="18994"/>
    <cellStyle name="Normal 26 7" xfId="2014"/>
    <cellStyle name="Normal 26 7 2" xfId="3999"/>
    <cellStyle name="Normal 26 7 2 2" xfId="7782"/>
    <cellStyle name="Normal 26 7 2 2 2" xfId="15841"/>
    <cellStyle name="Normal 26 7 2 2 2 2" xfId="32688"/>
    <cellStyle name="Normal 26 7 2 2 3" xfId="25121"/>
    <cellStyle name="Normal 26 7 2 3" xfId="12058"/>
    <cellStyle name="Normal 26 7 2 3 2" xfId="28907"/>
    <cellStyle name="Normal 26 7 2 4" xfId="21340"/>
    <cellStyle name="Normal 26 7 3" xfId="5898"/>
    <cellStyle name="Normal 26 7 3 2" xfId="13957"/>
    <cellStyle name="Normal 26 7 3 2 2" xfId="30804"/>
    <cellStyle name="Normal 26 7 3 3" xfId="23237"/>
    <cellStyle name="Normal 26 7 4" xfId="10113"/>
    <cellStyle name="Normal 26 7 4 2" xfId="27023"/>
    <cellStyle name="Normal 26 7 5" xfId="17526"/>
    <cellStyle name="Normal 26 7 6" xfId="19455"/>
    <cellStyle name="Normal 26 8" xfId="3057"/>
    <cellStyle name="Normal 26 8 2" xfId="6870"/>
    <cellStyle name="Normal 26 8 2 2" xfId="14929"/>
    <cellStyle name="Normal 26 8 2 2 2" xfId="31776"/>
    <cellStyle name="Normal 26 8 2 3" xfId="24209"/>
    <cellStyle name="Normal 26 8 3" xfId="11120"/>
    <cellStyle name="Normal 26 8 3 2" xfId="27995"/>
    <cellStyle name="Normal 26 8 4" xfId="20428"/>
    <cellStyle name="Normal 26 9" xfId="4986"/>
    <cellStyle name="Normal 26 9 2" xfId="13045"/>
    <cellStyle name="Normal 26 9 2 2" xfId="29892"/>
    <cellStyle name="Normal 26 9 3" xfId="22325"/>
    <cellStyle name="Normal 260" xfId="33665"/>
    <cellStyle name="Normal 261" xfId="33666"/>
    <cellStyle name="Normal 262" xfId="33667"/>
    <cellStyle name="Normal 263" xfId="33668"/>
    <cellStyle name="Normal 264" xfId="33669"/>
    <cellStyle name="Normal 265" xfId="33670"/>
    <cellStyle name="Normal 266" xfId="33671"/>
    <cellStyle name="Normal 267" xfId="33672"/>
    <cellStyle name="Normal 268" xfId="33673"/>
    <cellStyle name="Normal 269" xfId="33674"/>
    <cellStyle name="Normal 27" xfId="627"/>
    <cellStyle name="Normal 27 10" xfId="8970"/>
    <cellStyle name="Normal 27 10 2" xfId="26112"/>
    <cellStyle name="Normal 27 11" xfId="17527"/>
    <cellStyle name="Normal 27 12" xfId="18543"/>
    <cellStyle name="Normal 27 13" xfId="34094"/>
    <cellStyle name="Normal 27 2" xfId="745"/>
    <cellStyle name="Normal 27 2 10" xfId="18579"/>
    <cellStyle name="Normal 27 2 11" xfId="34095"/>
    <cellStyle name="Normal 27 2 2" xfId="1079"/>
    <cellStyle name="Normal 27 2 2 2" xfId="1340"/>
    <cellStyle name="Normal 27 2 2 2 2" xfId="1836"/>
    <cellStyle name="Normal 27 2 2 2 2 2" xfId="2835"/>
    <cellStyle name="Normal 27 2 2 2 2 2 2" xfId="4797"/>
    <cellStyle name="Normal 27 2 2 2 2 2 2 2" xfId="8580"/>
    <cellStyle name="Normal 27 2 2 2 2 2 2 2 2" xfId="16639"/>
    <cellStyle name="Normal 27 2 2 2 2 2 2 2 2 2" xfId="33486"/>
    <cellStyle name="Normal 27 2 2 2 2 2 2 2 3" xfId="25919"/>
    <cellStyle name="Normal 27 2 2 2 2 2 2 3" xfId="12856"/>
    <cellStyle name="Normal 27 2 2 2 2 2 2 3 2" xfId="29705"/>
    <cellStyle name="Normal 27 2 2 2 2 2 2 4" xfId="22138"/>
    <cellStyle name="Normal 27 2 2 2 2 2 3" xfId="6696"/>
    <cellStyle name="Normal 27 2 2 2 2 2 3 2" xfId="14755"/>
    <cellStyle name="Normal 27 2 2 2 2 2 3 2 2" xfId="31602"/>
    <cellStyle name="Normal 27 2 2 2 2 2 3 3" xfId="24035"/>
    <cellStyle name="Normal 27 2 2 2 2 2 4" xfId="10922"/>
    <cellStyle name="Normal 27 2 2 2 2 2 4 2" xfId="27821"/>
    <cellStyle name="Normal 27 2 2 2 2 2 5" xfId="17532"/>
    <cellStyle name="Normal 27 2 2 2 2 2 6" xfId="20253"/>
    <cellStyle name="Normal 27 2 2 2 2 3" xfId="3885"/>
    <cellStyle name="Normal 27 2 2 2 2 3 2" xfId="7668"/>
    <cellStyle name="Normal 27 2 2 2 2 3 2 2" xfId="15727"/>
    <cellStyle name="Normal 27 2 2 2 2 3 2 2 2" xfId="32574"/>
    <cellStyle name="Normal 27 2 2 2 2 3 2 3" xfId="25007"/>
    <cellStyle name="Normal 27 2 2 2 2 3 3" xfId="11944"/>
    <cellStyle name="Normal 27 2 2 2 2 3 3 2" xfId="28793"/>
    <cellStyle name="Normal 27 2 2 2 2 3 4" xfId="21226"/>
    <cellStyle name="Normal 27 2 2 2 2 4" xfId="5784"/>
    <cellStyle name="Normal 27 2 2 2 2 4 2" xfId="13843"/>
    <cellStyle name="Normal 27 2 2 2 2 4 2 2" xfId="30690"/>
    <cellStyle name="Normal 27 2 2 2 2 4 3" xfId="23123"/>
    <cellStyle name="Normal 27 2 2 2 2 5" xfId="9969"/>
    <cellStyle name="Normal 27 2 2 2 2 5 2" xfId="26909"/>
    <cellStyle name="Normal 27 2 2 2 2 6" xfId="17531"/>
    <cellStyle name="Normal 27 2 2 2 2 7" xfId="19341"/>
    <cellStyle name="Normal 27 2 2 2 3" xfId="2382"/>
    <cellStyle name="Normal 27 2 2 2 3 2" xfId="4346"/>
    <cellStyle name="Normal 27 2 2 2 3 2 2" xfId="8129"/>
    <cellStyle name="Normal 27 2 2 2 3 2 2 2" xfId="16188"/>
    <cellStyle name="Normal 27 2 2 2 3 2 2 2 2" xfId="33035"/>
    <cellStyle name="Normal 27 2 2 2 3 2 2 3" xfId="25468"/>
    <cellStyle name="Normal 27 2 2 2 3 2 3" xfId="12405"/>
    <cellStyle name="Normal 27 2 2 2 3 2 3 2" xfId="29254"/>
    <cellStyle name="Normal 27 2 2 2 3 2 4" xfId="21687"/>
    <cellStyle name="Normal 27 2 2 2 3 3" xfId="6245"/>
    <cellStyle name="Normal 27 2 2 2 3 3 2" xfId="14304"/>
    <cellStyle name="Normal 27 2 2 2 3 3 2 2" xfId="31151"/>
    <cellStyle name="Normal 27 2 2 2 3 3 3" xfId="23584"/>
    <cellStyle name="Normal 27 2 2 2 3 4" xfId="10470"/>
    <cellStyle name="Normal 27 2 2 2 3 4 2" xfId="27370"/>
    <cellStyle name="Normal 27 2 2 2 3 5" xfId="17533"/>
    <cellStyle name="Normal 27 2 2 2 3 6" xfId="19802"/>
    <cellStyle name="Normal 27 2 2 2 4" xfId="3434"/>
    <cellStyle name="Normal 27 2 2 2 4 2" xfId="7217"/>
    <cellStyle name="Normal 27 2 2 2 4 2 2" xfId="15276"/>
    <cellStyle name="Normal 27 2 2 2 4 2 2 2" xfId="32123"/>
    <cellStyle name="Normal 27 2 2 2 4 2 3" xfId="24556"/>
    <cellStyle name="Normal 27 2 2 2 4 3" xfId="11493"/>
    <cellStyle name="Normal 27 2 2 2 4 3 2" xfId="28342"/>
    <cellStyle name="Normal 27 2 2 2 4 4" xfId="20775"/>
    <cellStyle name="Normal 27 2 2 2 5" xfId="5333"/>
    <cellStyle name="Normal 27 2 2 2 5 2" xfId="13392"/>
    <cellStyle name="Normal 27 2 2 2 5 2 2" xfId="30239"/>
    <cellStyle name="Normal 27 2 2 2 5 3" xfId="22672"/>
    <cellStyle name="Normal 27 2 2 2 6" xfId="9494"/>
    <cellStyle name="Normal 27 2 2 2 6 2" xfId="26458"/>
    <cellStyle name="Normal 27 2 2 2 7" xfId="17530"/>
    <cellStyle name="Normal 27 2 2 2 8" xfId="18890"/>
    <cellStyle name="Normal 27 2 2 3" xfId="1618"/>
    <cellStyle name="Normal 27 2 2 3 2" xfId="2617"/>
    <cellStyle name="Normal 27 2 2 3 2 2" xfId="4579"/>
    <cellStyle name="Normal 27 2 2 3 2 2 2" xfId="8362"/>
    <cellStyle name="Normal 27 2 2 3 2 2 2 2" xfId="16421"/>
    <cellStyle name="Normal 27 2 2 3 2 2 2 2 2" xfId="33268"/>
    <cellStyle name="Normal 27 2 2 3 2 2 2 3" xfId="25701"/>
    <cellStyle name="Normal 27 2 2 3 2 2 3" xfId="12638"/>
    <cellStyle name="Normal 27 2 2 3 2 2 3 2" xfId="29487"/>
    <cellStyle name="Normal 27 2 2 3 2 2 4" xfId="21920"/>
    <cellStyle name="Normal 27 2 2 3 2 3" xfId="6478"/>
    <cellStyle name="Normal 27 2 2 3 2 3 2" xfId="14537"/>
    <cellStyle name="Normal 27 2 2 3 2 3 2 2" xfId="31384"/>
    <cellStyle name="Normal 27 2 2 3 2 3 3" xfId="23817"/>
    <cellStyle name="Normal 27 2 2 3 2 4" xfId="10704"/>
    <cellStyle name="Normal 27 2 2 3 2 4 2" xfId="27603"/>
    <cellStyle name="Normal 27 2 2 3 2 5" xfId="17535"/>
    <cellStyle name="Normal 27 2 2 3 2 6" xfId="20035"/>
    <cellStyle name="Normal 27 2 2 3 3" xfId="3667"/>
    <cellStyle name="Normal 27 2 2 3 3 2" xfId="7450"/>
    <cellStyle name="Normal 27 2 2 3 3 2 2" xfId="15509"/>
    <cellStyle name="Normal 27 2 2 3 3 2 2 2" xfId="32356"/>
    <cellStyle name="Normal 27 2 2 3 3 2 3" xfId="24789"/>
    <cellStyle name="Normal 27 2 2 3 3 3" xfId="11726"/>
    <cellStyle name="Normal 27 2 2 3 3 3 2" xfId="28575"/>
    <cellStyle name="Normal 27 2 2 3 3 4" xfId="21008"/>
    <cellStyle name="Normal 27 2 2 3 4" xfId="5566"/>
    <cellStyle name="Normal 27 2 2 3 4 2" xfId="13625"/>
    <cellStyle name="Normal 27 2 2 3 4 2 2" xfId="30472"/>
    <cellStyle name="Normal 27 2 2 3 4 3" xfId="22905"/>
    <cellStyle name="Normal 27 2 2 3 5" xfId="9751"/>
    <cellStyle name="Normal 27 2 2 3 5 2" xfId="26691"/>
    <cellStyle name="Normal 27 2 2 3 6" xfId="17534"/>
    <cellStyle name="Normal 27 2 2 3 7" xfId="19123"/>
    <cellStyle name="Normal 27 2 2 4" xfId="2164"/>
    <cellStyle name="Normal 27 2 2 4 2" xfId="4128"/>
    <cellStyle name="Normal 27 2 2 4 2 2" xfId="7911"/>
    <cellStyle name="Normal 27 2 2 4 2 2 2" xfId="15970"/>
    <cellStyle name="Normal 27 2 2 4 2 2 2 2" xfId="32817"/>
    <cellStyle name="Normal 27 2 2 4 2 2 3" xfId="25250"/>
    <cellStyle name="Normal 27 2 2 4 2 3" xfId="12187"/>
    <cellStyle name="Normal 27 2 2 4 2 3 2" xfId="29036"/>
    <cellStyle name="Normal 27 2 2 4 2 4" xfId="21469"/>
    <cellStyle name="Normal 27 2 2 4 3" xfId="6027"/>
    <cellStyle name="Normal 27 2 2 4 3 2" xfId="14086"/>
    <cellStyle name="Normal 27 2 2 4 3 2 2" xfId="30933"/>
    <cellStyle name="Normal 27 2 2 4 3 3" xfId="23366"/>
    <cellStyle name="Normal 27 2 2 4 4" xfId="10252"/>
    <cellStyle name="Normal 27 2 2 4 4 2" xfId="27152"/>
    <cellStyle name="Normal 27 2 2 4 5" xfId="17536"/>
    <cellStyle name="Normal 27 2 2 4 6" xfId="19584"/>
    <cellStyle name="Normal 27 2 2 5" xfId="3216"/>
    <cellStyle name="Normal 27 2 2 5 2" xfId="6999"/>
    <cellStyle name="Normal 27 2 2 5 2 2" xfId="15058"/>
    <cellStyle name="Normal 27 2 2 5 2 2 2" xfId="31905"/>
    <cellStyle name="Normal 27 2 2 5 2 3" xfId="24338"/>
    <cellStyle name="Normal 27 2 2 5 3" xfId="11275"/>
    <cellStyle name="Normal 27 2 2 5 3 2" xfId="28124"/>
    <cellStyle name="Normal 27 2 2 5 4" xfId="20557"/>
    <cellStyle name="Normal 27 2 2 6" xfId="5115"/>
    <cellStyle name="Normal 27 2 2 6 2" xfId="13174"/>
    <cellStyle name="Normal 27 2 2 6 2 2" xfId="30021"/>
    <cellStyle name="Normal 27 2 2 6 3" xfId="22454"/>
    <cellStyle name="Normal 27 2 2 7" xfId="9259"/>
    <cellStyle name="Normal 27 2 2 7 2" xfId="26240"/>
    <cellStyle name="Normal 27 2 2 8" xfId="17529"/>
    <cellStyle name="Normal 27 2 2 9" xfId="18672"/>
    <cellStyle name="Normal 27 2 3" xfId="1248"/>
    <cellStyle name="Normal 27 2 3 2" xfId="1744"/>
    <cellStyle name="Normal 27 2 3 2 2" xfId="2743"/>
    <cellStyle name="Normal 27 2 3 2 2 2" xfId="4705"/>
    <cellStyle name="Normal 27 2 3 2 2 2 2" xfId="8488"/>
    <cellStyle name="Normal 27 2 3 2 2 2 2 2" xfId="16547"/>
    <cellStyle name="Normal 27 2 3 2 2 2 2 2 2" xfId="33394"/>
    <cellStyle name="Normal 27 2 3 2 2 2 2 3" xfId="25827"/>
    <cellStyle name="Normal 27 2 3 2 2 2 3" xfId="12764"/>
    <cellStyle name="Normal 27 2 3 2 2 2 3 2" xfId="29613"/>
    <cellStyle name="Normal 27 2 3 2 2 2 4" xfId="22046"/>
    <cellStyle name="Normal 27 2 3 2 2 3" xfId="6604"/>
    <cellStyle name="Normal 27 2 3 2 2 3 2" xfId="14663"/>
    <cellStyle name="Normal 27 2 3 2 2 3 2 2" xfId="31510"/>
    <cellStyle name="Normal 27 2 3 2 2 3 3" xfId="23943"/>
    <cellStyle name="Normal 27 2 3 2 2 4" xfId="10830"/>
    <cellStyle name="Normal 27 2 3 2 2 4 2" xfId="27729"/>
    <cellStyle name="Normal 27 2 3 2 2 5" xfId="17539"/>
    <cellStyle name="Normal 27 2 3 2 2 6" xfId="20161"/>
    <cellStyle name="Normal 27 2 3 2 3" xfId="3793"/>
    <cellStyle name="Normal 27 2 3 2 3 2" xfId="7576"/>
    <cellStyle name="Normal 27 2 3 2 3 2 2" xfId="15635"/>
    <cellStyle name="Normal 27 2 3 2 3 2 2 2" xfId="32482"/>
    <cellStyle name="Normal 27 2 3 2 3 2 3" xfId="24915"/>
    <cellStyle name="Normal 27 2 3 2 3 3" xfId="11852"/>
    <cellStyle name="Normal 27 2 3 2 3 3 2" xfId="28701"/>
    <cellStyle name="Normal 27 2 3 2 3 4" xfId="21134"/>
    <cellStyle name="Normal 27 2 3 2 4" xfId="5692"/>
    <cellStyle name="Normal 27 2 3 2 4 2" xfId="13751"/>
    <cellStyle name="Normal 27 2 3 2 4 2 2" xfId="30598"/>
    <cellStyle name="Normal 27 2 3 2 4 3" xfId="23031"/>
    <cellStyle name="Normal 27 2 3 2 5" xfId="9877"/>
    <cellStyle name="Normal 27 2 3 2 5 2" xfId="26817"/>
    <cellStyle name="Normal 27 2 3 2 6" xfId="17538"/>
    <cellStyle name="Normal 27 2 3 2 7" xfId="19249"/>
    <cellStyle name="Normal 27 2 3 3" xfId="2290"/>
    <cellStyle name="Normal 27 2 3 3 2" xfId="4254"/>
    <cellStyle name="Normal 27 2 3 3 2 2" xfId="8037"/>
    <cellStyle name="Normal 27 2 3 3 2 2 2" xfId="16096"/>
    <cellStyle name="Normal 27 2 3 3 2 2 2 2" xfId="32943"/>
    <cellStyle name="Normal 27 2 3 3 2 2 3" xfId="25376"/>
    <cellStyle name="Normal 27 2 3 3 2 3" xfId="12313"/>
    <cellStyle name="Normal 27 2 3 3 2 3 2" xfId="29162"/>
    <cellStyle name="Normal 27 2 3 3 2 4" xfId="21595"/>
    <cellStyle name="Normal 27 2 3 3 3" xfId="6153"/>
    <cellStyle name="Normal 27 2 3 3 3 2" xfId="14212"/>
    <cellStyle name="Normal 27 2 3 3 3 2 2" xfId="31059"/>
    <cellStyle name="Normal 27 2 3 3 3 3" xfId="23492"/>
    <cellStyle name="Normal 27 2 3 3 4" xfId="10378"/>
    <cellStyle name="Normal 27 2 3 3 4 2" xfId="27278"/>
    <cellStyle name="Normal 27 2 3 3 5" xfId="17540"/>
    <cellStyle name="Normal 27 2 3 3 6" xfId="19710"/>
    <cellStyle name="Normal 27 2 3 4" xfId="3342"/>
    <cellStyle name="Normal 27 2 3 4 2" xfId="7125"/>
    <cellStyle name="Normal 27 2 3 4 2 2" xfId="15184"/>
    <cellStyle name="Normal 27 2 3 4 2 2 2" xfId="32031"/>
    <cellStyle name="Normal 27 2 3 4 2 3" xfId="24464"/>
    <cellStyle name="Normal 27 2 3 4 3" xfId="11401"/>
    <cellStyle name="Normal 27 2 3 4 3 2" xfId="28250"/>
    <cellStyle name="Normal 27 2 3 4 4" xfId="20683"/>
    <cellStyle name="Normal 27 2 3 5" xfId="5241"/>
    <cellStyle name="Normal 27 2 3 5 2" xfId="13300"/>
    <cellStyle name="Normal 27 2 3 5 2 2" xfId="30147"/>
    <cellStyle name="Normal 27 2 3 5 3" xfId="22580"/>
    <cellStyle name="Normal 27 2 3 6" xfId="9402"/>
    <cellStyle name="Normal 27 2 3 6 2" xfId="26366"/>
    <cellStyle name="Normal 27 2 3 7" xfId="17537"/>
    <cellStyle name="Normal 27 2 3 8" xfId="18798"/>
    <cellStyle name="Normal 27 2 4" xfId="1526"/>
    <cellStyle name="Normal 27 2 4 2" xfId="2525"/>
    <cellStyle name="Normal 27 2 4 2 2" xfId="4487"/>
    <cellStyle name="Normal 27 2 4 2 2 2" xfId="8270"/>
    <cellStyle name="Normal 27 2 4 2 2 2 2" xfId="16329"/>
    <cellStyle name="Normal 27 2 4 2 2 2 2 2" xfId="33176"/>
    <cellStyle name="Normal 27 2 4 2 2 2 3" xfId="25609"/>
    <cellStyle name="Normal 27 2 4 2 2 3" xfId="12546"/>
    <cellStyle name="Normal 27 2 4 2 2 3 2" xfId="29395"/>
    <cellStyle name="Normal 27 2 4 2 2 4" xfId="21828"/>
    <cellStyle name="Normal 27 2 4 2 3" xfId="6386"/>
    <cellStyle name="Normal 27 2 4 2 3 2" xfId="14445"/>
    <cellStyle name="Normal 27 2 4 2 3 2 2" xfId="31292"/>
    <cellStyle name="Normal 27 2 4 2 3 3" xfId="23725"/>
    <cellStyle name="Normal 27 2 4 2 4" xfId="10612"/>
    <cellStyle name="Normal 27 2 4 2 4 2" xfId="27511"/>
    <cellStyle name="Normal 27 2 4 2 5" xfId="17542"/>
    <cellStyle name="Normal 27 2 4 2 6" xfId="19943"/>
    <cellStyle name="Normal 27 2 4 3" xfId="3575"/>
    <cellStyle name="Normal 27 2 4 3 2" xfId="7358"/>
    <cellStyle name="Normal 27 2 4 3 2 2" xfId="15417"/>
    <cellStyle name="Normal 27 2 4 3 2 2 2" xfId="32264"/>
    <cellStyle name="Normal 27 2 4 3 2 3" xfId="24697"/>
    <cellStyle name="Normal 27 2 4 3 3" xfId="11634"/>
    <cellStyle name="Normal 27 2 4 3 3 2" xfId="28483"/>
    <cellStyle name="Normal 27 2 4 3 4" xfId="20916"/>
    <cellStyle name="Normal 27 2 4 4" xfId="5474"/>
    <cellStyle name="Normal 27 2 4 4 2" xfId="13533"/>
    <cellStyle name="Normal 27 2 4 4 2 2" xfId="30380"/>
    <cellStyle name="Normal 27 2 4 4 3" xfId="22813"/>
    <cellStyle name="Normal 27 2 4 5" xfId="9659"/>
    <cellStyle name="Normal 27 2 4 5 2" xfId="26599"/>
    <cellStyle name="Normal 27 2 4 6" xfId="17541"/>
    <cellStyle name="Normal 27 2 4 7" xfId="19031"/>
    <cellStyle name="Normal 27 2 5" xfId="2055"/>
    <cellStyle name="Normal 27 2 5 2" xfId="4036"/>
    <cellStyle name="Normal 27 2 5 2 2" xfId="7819"/>
    <cellStyle name="Normal 27 2 5 2 2 2" xfId="15878"/>
    <cellStyle name="Normal 27 2 5 2 2 2 2" xfId="32725"/>
    <cellStyle name="Normal 27 2 5 2 2 3" xfId="25158"/>
    <cellStyle name="Normal 27 2 5 2 3" xfId="12095"/>
    <cellStyle name="Normal 27 2 5 2 3 2" xfId="28944"/>
    <cellStyle name="Normal 27 2 5 2 4" xfId="21377"/>
    <cellStyle name="Normal 27 2 5 3" xfId="5935"/>
    <cellStyle name="Normal 27 2 5 3 2" xfId="13994"/>
    <cellStyle name="Normal 27 2 5 3 2 2" xfId="30841"/>
    <cellStyle name="Normal 27 2 5 3 3" xfId="23274"/>
    <cellStyle name="Normal 27 2 5 4" xfId="10153"/>
    <cellStyle name="Normal 27 2 5 4 2" xfId="27060"/>
    <cellStyle name="Normal 27 2 5 5" xfId="17543"/>
    <cellStyle name="Normal 27 2 5 6" xfId="19492"/>
    <cellStyle name="Normal 27 2 6" xfId="3094"/>
    <cellStyle name="Normal 27 2 6 2" xfId="6907"/>
    <cellStyle name="Normal 27 2 6 2 2" xfId="14966"/>
    <cellStyle name="Normal 27 2 6 2 2 2" xfId="31813"/>
    <cellStyle name="Normal 27 2 6 2 3" xfId="24246"/>
    <cellStyle name="Normal 27 2 6 3" xfId="11157"/>
    <cellStyle name="Normal 27 2 6 3 2" xfId="28032"/>
    <cellStyle name="Normal 27 2 6 4" xfId="20465"/>
    <cellStyle name="Normal 27 2 7" xfId="5023"/>
    <cellStyle name="Normal 27 2 7 2" xfId="13082"/>
    <cellStyle name="Normal 27 2 7 2 2" xfId="29929"/>
    <cellStyle name="Normal 27 2 7 3" xfId="22362"/>
    <cellStyle name="Normal 27 2 8" xfId="9042"/>
    <cellStyle name="Normal 27 2 8 2" xfId="26148"/>
    <cellStyle name="Normal 27 2 9" xfId="17528"/>
    <cellStyle name="Normal 27 3" xfId="948"/>
    <cellStyle name="Normal 27 3 2" xfId="3128"/>
    <cellStyle name="Normal 27 3 3" xfId="17544"/>
    <cellStyle name="Normal 27 3 4" xfId="34096"/>
    <cellStyle name="Normal 27 4" xfId="1043"/>
    <cellStyle name="Normal 27 4 2" xfId="1304"/>
    <cellStyle name="Normal 27 4 2 2" xfId="1800"/>
    <cellStyle name="Normal 27 4 2 2 2" xfId="2799"/>
    <cellStyle name="Normal 27 4 2 2 2 2" xfId="4761"/>
    <cellStyle name="Normal 27 4 2 2 2 2 2" xfId="8544"/>
    <cellStyle name="Normal 27 4 2 2 2 2 2 2" xfId="16603"/>
    <cellStyle name="Normal 27 4 2 2 2 2 2 2 2" xfId="33450"/>
    <cellStyle name="Normal 27 4 2 2 2 2 2 3" xfId="25883"/>
    <cellStyle name="Normal 27 4 2 2 2 2 3" xfId="12820"/>
    <cellStyle name="Normal 27 4 2 2 2 2 3 2" xfId="29669"/>
    <cellStyle name="Normal 27 4 2 2 2 2 4" xfId="22102"/>
    <cellStyle name="Normal 27 4 2 2 2 3" xfId="6660"/>
    <cellStyle name="Normal 27 4 2 2 2 3 2" xfId="14719"/>
    <cellStyle name="Normal 27 4 2 2 2 3 2 2" xfId="31566"/>
    <cellStyle name="Normal 27 4 2 2 2 3 3" xfId="23999"/>
    <cellStyle name="Normal 27 4 2 2 2 4" xfId="10886"/>
    <cellStyle name="Normal 27 4 2 2 2 4 2" xfId="27785"/>
    <cellStyle name="Normal 27 4 2 2 2 5" xfId="17548"/>
    <cellStyle name="Normal 27 4 2 2 2 6" xfId="20217"/>
    <cellStyle name="Normal 27 4 2 2 3" xfId="3849"/>
    <cellStyle name="Normal 27 4 2 2 3 2" xfId="7632"/>
    <cellStyle name="Normal 27 4 2 2 3 2 2" xfId="15691"/>
    <cellStyle name="Normal 27 4 2 2 3 2 2 2" xfId="32538"/>
    <cellStyle name="Normal 27 4 2 2 3 2 3" xfId="24971"/>
    <cellStyle name="Normal 27 4 2 2 3 3" xfId="11908"/>
    <cellStyle name="Normal 27 4 2 2 3 3 2" xfId="28757"/>
    <cellStyle name="Normal 27 4 2 2 3 4" xfId="21190"/>
    <cellStyle name="Normal 27 4 2 2 4" xfId="5748"/>
    <cellStyle name="Normal 27 4 2 2 4 2" xfId="13807"/>
    <cellStyle name="Normal 27 4 2 2 4 2 2" xfId="30654"/>
    <cellStyle name="Normal 27 4 2 2 4 3" xfId="23087"/>
    <cellStyle name="Normal 27 4 2 2 5" xfId="9933"/>
    <cellStyle name="Normal 27 4 2 2 5 2" xfId="26873"/>
    <cellStyle name="Normal 27 4 2 2 6" xfId="17547"/>
    <cellStyle name="Normal 27 4 2 2 7" xfId="19305"/>
    <cellStyle name="Normal 27 4 2 3" xfId="2346"/>
    <cellStyle name="Normal 27 4 2 3 2" xfId="4310"/>
    <cellStyle name="Normal 27 4 2 3 2 2" xfId="8093"/>
    <cellStyle name="Normal 27 4 2 3 2 2 2" xfId="16152"/>
    <cellStyle name="Normal 27 4 2 3 2 2 2 2" xfId="32999"/>
    <cellStyle name="Normal 27 4 2 3 2 2 3" xfId="25432"/>
    <cellStyle name="Normal 27 4 2 3 2 3" xfId="12369"/>
    <cellStyle name="Normal 27 4 2 3 2 3 2" xfId="29218"/>
    <cellStyle name="Normal 27 4 2 3 2 4" xfId="21651"/>
    <cellStyle name="Normal 27 4 2 3 3" xfId="6209"/>
    <cellStyle name="Normal 27 4 2 3 3 2" xfId="14268"/>
    <cellStyle name="Normal 27 4 2 3 3 2 2" xfId="31115"/>
    <cellStyle name="Normal 27 4 2 3 3 3" xfId="23548"/>
    <cellStyle name="Normal 27 4 2 3 4" xfId="10434"/>
    <cellStyle name="Normal 27 4 2 3 4 2" xfId="27334"/>
    <cellStyle name="Normal 27 4 2 3 5" xfId="17549"/>
    <cellStyle name="Normal 27 4 2 3 6" xfId="19766"/>
    <cellStyle name="Normal 27 4 2 4" xfId="3398"/>
    <cellStyle name="Normal 27 4 2 4 2" xfId="7181"/>
    <cellStyle name="Normal 27 4 2 4 2 2" xfId="15240"/>
    <cellStyle name="Normal 27 4 2 4 2 2 2" xfId="32087"/>
    <cellStyle name="Normal 27 4 2 4 2 3" xfId="24520"/>
    <cellStyle name="Normal 27 4 2 4 3" xfId="11457"/>
    <cellStyle name="Normal 27 4 2 4 3 2" xfId="28306"/>
    <cellStyle name="Normal 27 4 2 4 4" xfId="20739"/>
    <cellStyle name="Normal 27 4 2 5" xfId="5297"/>
    <cellStyle name="Normal 27 4 2 5 2" xfId="13356"/>
    <cellStyle name="Normal 27 4 2 5 2 2" xfId="30203"/>
    <cellStyle name="Normal 27 4 2 5 3" xfId="22636"/>
    <cellStyle name="Normal 27 4 2 6" xfId="9458"/>
    <cellStyle name="Normal 27 4 2 6 2" xfId="26422"/>
    <cellStyle name="Normal 27 4 2 7" xfId="17546"/>
    <cellStyle name="Normal 27 4 2 8" xfId="18854"/>
    <cellStyle name="Normal 27 4 3" xfId="1582"/>
    <cellStyle name="Normal 27 4 3 2" xfId="2581"/>
    <cellStyle name="Normal 27 4 3 2 2" xfId="4543"/>
    <cellStyle name="Normal 27 4 3 2 2 2" xfId="8326"/>
    <cellStyle name="Normal 27 4 3 2 2 2 2" xfId="16385"/>
    <cellStyle name="Normal 27 4 3 2 2 2 2 2" xfId="33232"/>
    <cellStyle name="Normal 27 4 3 2 2 2 3" xfId="25665"/>
    <cellStyle name="Normal 27 4 3 2 2 3" xfId="12602"/>
    <cellStyle name="Normal 27 4 3 2 2 3 2" xfId="29451"/>
    <cellStyle name="Normal 27 4 3 2 2 4" xfId="21884"/>
    <cellStyle name="Normal 27 4 3 2 3" xfId="6442"/>
    <cellStyle name="Normal 27 4 3 2 3 2" xfId="14501"/>
    <cellStyle name="Normal 27 4 3 2 3 2 2" xfId="31348"/>
    <cellStyle name="Normal 27 4 3 2 3 3" xfId="23781"/>
    <cellStyle name="Normal 27 4 3 2 4" xfId="10668"/>
    <cellStyle name="Normal 27 4 3 2 4 2" xfId="27567"/>
    <cellStyle name="Normal 27 4 3 2 5" xfId="17551"/>
    <cellStyle name="Normal 27 4 3 2 6" xfId="19999"/>
    <cellStyle name="Normal 27 4 3 3" xfId="3631"/>
    <cellStyle name="Normal 27 4 3 3 2" xfId="7414"/>
    <cellStyle name="Normal 27 4 3 3 2 2" xfId="15473"/>
    <cellStyle name="Normal 27 4 3 3 2 2 2" xfId="32320"/>
    <cellStyle name="Normal 27 4 3 3 2 3" xfId="24753"/>
    <cellStyle name="Normal 27 4 3 3 3" xfId="11690"/>
    <cellStyle name="Normal 27 4 3 3 3 2" xfId="28539"/>
    <cellStyle name="Normal 27 4 3 3 4" xfId="20972"/>
    <cellStyle name="Normal 27 4 3 4" xfId="5530"/>
    <cellStyle name="Normal 27 4 3 4 2" xfId="13589"/>
    <cellStyle name="Normal 27 4 3 4 2 2" xfId="30436"/>
    <cellStyle name="Normal 27 4 3 4 3" xfId="22869"/>
    <cellStyle name="Normal 27 4 3 5" xfId="9715"/>
    <cellStyle name="Normal 27 4 3 5 2" xfId="26655"/>
    <cellStyle name="Normal 27 4 3 6" xfId="17550"/>
    <cellStyle name="Normal 27 4 3 7" xfId="19087"/>
    <cellStyle name="Normal 27 4 4" xfId="2128"/>
    <cellStyle name="Normal 27 4 4 2" xfId="4092"/>
    <cellStyle name="Normal 27 4 4 2 2" xfId="7875"/>
    <cellStyle name="Normal 27 4 4 2 2 2" xfId="15934"/>
    <cellStyle name="Normal 27 4 4 2 2 2 2" xfId="32781"/>
    <cellStyle name="Normal 27 4 4 2 2 3" xfId="25214"/>
    <cellStyle name="Normal 27 4 4 2 3" xfId="12151"/>
    <cellStyle name="Normal 27 4 4 2 3 2" xfId="29000"/>
    <cellStyle name="Normal 27 4 4 2 4" xfId="21433"/>
    <cellStyle name="Normal 27 4 4 3" xfId="5991"/>
    <cellStyle name="Normal 27 4 4 3 2" xfId="14050"/>
    <cellStyle name="Normal 27 4 4 3 2 2" xfId="30897"/>
    <cellStyle name="Normal 27 4 4 3 3" xfId="23330"/>
    <cellStyle name="Normal 27 4 4 4" xfId="10216"/>
    <cellStyle name="Normal 27 4 4 4 2" xfId="27116"/>
    <cellStyle name="Normal 27 4 4 5" xfId="17552"/>
    <cellStyle name="Normal 27 4 4 6" xfId="19548"/>
    <cellStyle name="Normal 27 4 5" xfId="3180"/>
    <cellStyle name="Normal 27 4 5 2" xfId="6963"/>
    <cellStyle name="Normal 27 4 5 2 2" xfId="15022"/>
    <cellStyle name="Normal 27 4 5 2 2 2" xfId="31869"/>
    <cellStyle name="Normal 27 4 5 2 3" xfId="24302"/>
    <cellStyle name="Normal 27 4 5 3" xfId="11239"/>
    <cellStyle name="Normal 27 4 5 3 2" xfId="28088"/>
    <cellStyle name="Normal 27 4 5 4" xfId="20521"/>
    <cellStyle name="Normal 27 4 6" xfId="5079"/>
    <cellStyle name="Normal 27 4 6 2" xfId="13138"/>
    <cellStyle name="Normal 27 4 6 2 2" xfId="29985"/>
    <cellStyle name="Normal 27 4 6 3" xfId="22418"/>
    <cellStyle name="Normal 27 4 7" xfId="9223"/>
    <cellStyle name="Normal 27 4 7 2" xfId="26204"/>
    <cellStyle name="Normal 27 4 8" xfId="17545"/>
    <cellStyle name="Normal 27 4 9" xfId="18636"/>
    <cellStyle name="Normal 27 5" xfId="1212"/>
    <cellStyle name="Normal 27 5 2" xfId="1708"/>
    <cellStyle name="Normal 27 5 2 2" xfId="2707"/>
    <cellStyle name="Normal 27 5 2 2 2" xfId="4669"/>
    <cellStyle name="Normal 27 5 2 2 2 2" xfId="8452"/>
    <cellStyle name="Normal 27 5 2 2 2 2 2" xfId="16511"/>
    <cellStyle name="Normal 27 5 2 2 2 2 2 2" xfId="33358"/>
    <cellStyle name="Normal 27 5 2 2 2 2 3" xfId="25791"/>
    <cellStyle name="Normal 27 5 2 2 2 3" xfId="12728"/>
    <cellStyle name="Normal 27 5 2 2 2 3 2" xfId="29577"/>
    <cellStyle name="Normal 27 5 2 2 2 4" xfId="22010"/>
    <cellStyle name="Normal 27 5 2 2 3" xfId="6568"/>
    <cellStyle name="Normal 27 5 2 2 3 2" xfId="14627"/>
    <cellStyle name="Normal 27 5 2 2 3 2 2" xfId="31474"/>
    <cellStyle name="Normal 27 5 2 2 3 3" xfId="23907"/>
    <cellStyle name="Normal 27 5 2 2 4" xfId="10794"/>
    <cellStyle name="Normal 27 5 2 2 4 2" xfId="27693"/>
    <cellStyle name="Normal 27 5 2 2 5" xfId="17555"/>
    <cellStyle name="Normal 27 5 2 2 6" xfId="20125"/>
    <cellStyle name="Normal 27 5 2 3" xfId="3757"/>
    <cellStyle name="Normal 27 5 2 3 2" xfId="7540"/>
    <cellStyle name="Normal 27 5 2 3 2 2" xfId="15599"/>
    <cellStyle name="Normal 27 5 2 3 2 2 2" xfId="32446"/>
    <cellStyle name="Normal 27 5 2 3 2 3" xfId="24879"/>
    <cellStyle name="Normal 27 5 2 3 3" xfId="11816"/>
    <cellStyle name="Normal 27 5 2 3 3 2" xfId="28665"/>
    <cellStyle name="Normal 27 5 2 3 4" xfId="21098"/>
    <cellStyle name="Normal 27 5 2 4" xfId="5656"/>
    <cellStyle name="Normal 27 5 2 4 2" xfId="13715"/>
    <cellStyle name="Normal 27 5 2 4 2 2" xfId="30562"/>
    <cellStyle name="Normal 27 5 2 4 3" xfId="22995"/>
    <cellStyle name="Normal 27 5 2 5" xfId="9841"/>
    <cellStyle name="Normal 27 5 2 5 2" xfId="26781"/>
    <cellStyle name="Normal 27 5 2 6" xfId="17554"/>
    <cellStyle name="Normal 27 5 2 7" xfId="19213"/>
    <cellStyle name="Normal 27 5 3" xfId="2254"/>
    <cellStyle name="Normal 27 5 3 2" xfId="4218"/>
    <cellStyle name="Normal 27 5 3 2 2" xfId="8001"/>
    <cellStyle name="Normal 27 5 3 2 2 2" xfId="16060"/>
    <cellStyle name="Normal 27 5 3 2 2 2 2" xfId="32907"/>
    <cellStyle name="Normal 27 5 3 2 2 3" xfId="25340"/>
    <cellStyle name="Normal 27 5 3 2 3" xfId="12277"/>
    <cellStyle name="Normal 27 5 3 2 3 2" xfId="29126"/>
    <cellStyle name="Normal 27 5 3 2 4" xfId="21559"/>
    <cellStyle name="Normal 27 5 3 3" xfId="6117"/>
    <cellStyle name="Normal 27 5 3 3 2" xfId="14176"/>
    <cellStyle name="Normal 27 5 3 3 2 2" xfId="31023"/>
    <cellStyle name="Normal 27 5 3 3 3" xfId="23456"/>
    <cellStyle name="Normal 27 5 3 4" xfId="10342"/>
    <cellStyle name="Normal 27 5 3 4 2" xfId="27242"/>
    <cellStyle name="Normal 27 5 3 5" xfId="17556"/>
    <cellStyle name="Normal 27 5 3 6" xfId="19674"/>
    <cellStyle name="Normal 27 5 4" xfId="3306"/>
    <cellStyle name="Normal 27 5 4 2" xfId="7089"/>
    <cellStyle name="Normal 27 5 4 2 2" xfId="15148"/>
    <cellStyle name="Normal 27 5 4 2 2 2" xfId="31995"/>
    <cellStyle name="Normal 27 5 4 2 3" xfId="24428"/>
    <cellStyle name="Normal 27 5 4 3" xfId="11365"/>
    <cellStyle name="Normal 27 5 4 3 2" xfId="28214"/>
    <cellStyle name="Normal 27 5 4 4" xfId="20647"/>
    <cellStyle name="Normal 27 5 5" xfId="5205"/>
    <cellStyle name="Normal 27 5 5 2" xfId="13264"/>
    <cellStyle name="Normal 27 5 5 2 2" xfId="30111"/>
    <cellStyle name="Normal 27 5 5 3" xfId="22544"/>
    <cellStyle name="Normal 27 5 6" xfId="9366"/>
    <cellStyle name="Normal 27 5 6 2" xfId="26330"/>
    <cellStyle name="Normal 27 5 7" xfId="17553"/>
    <cellStyle name="Normal 27 5 8" xfId="18762"/>
    <cellStyle name="Normal 27 6" xfId="1490"/>
    <cellStyle name="Normal 27 6 2" xfId="2489"/>
    <cellStyle name="Normal 27 6 2 2" xfId="4451"/>
    <cellStyle name="Normal 27 6 2 2 2" xfId="8234"/>
    <cellStyle name="Normal 27 6 2 2 2 2" xfId="16293"/>
    <cellStyle name="Normal 27 6 2 2 2 2 2" xfId="33140"/>
    <cellStyle name="Normal 27 6 2 2 2 3" xfId="25573"/>
    <cellStyle name="Normal 27 6 2 2 3" xfId="12510"/>
    <cellStyle name="Normal 27 6 2 2 3 2" xfId="29359"/>
    <cellStyle name="Normal 27 6 2 2 4" xfId="21792"/>
    <cellStyle name="Normal 27 6 2 3" xfId="6350"/>
    <cellStyle name="Normal 27 6 2 3 2" xfId="14409"/>
    <cellStyle name="Normal 27 6 2 3 2 2" xfId="31256"/>
    <cellStyle name="Normal 27 6 2 3 3" xfId="23689"/>
    <cellStyle name="Normal 27 6 2 4" xfId="10576"/>
    <cellStyle name="Normal 27 6 2 4 2" xfId="27475"/>
    <cellStyle name="Normal 27 6 2 5" xfId="17558"/>
    <cellStyle name="Normal 27 6 2 6" xfId="19907"/>
    <cellStyle name="Normal 27 6 3" xfId="3539"/>
    <cellStyle name="Normal 27 6 3 2" xfId="7322"/>
    <cellStyle name="Normal 27 6 3 2 2" xfId="15381"/>
    <cellStyle name="Normal 27 6 3 2 2 2" xfId="32228"/>
    <cellStyle name="Normal 27 6 3 2 3" xfId="24661"/>
    <cellStyle name="Normal 27 6 3 3" xfId="11598"/>
    <cellStyle name="Normal 27 6 3 3 2" xfId="28447"/>
    <cellStyle name="Normal 27 6 3 4" xfId="20880"/>
    <cellStyle name="Normal 27 6 4" xfId="5438"/>
    <cellStyle name="Normal 27 6 4 2" xfId="13497"/>
    <cellStyle name="Normal 27 6 4 2 2" xfId="30344"/>
    <cellStyle name="Normal 27 6 4 3" xfId="22777"/>
    <cellStyle name="Normal 27 6 5" xfId="9623"/>
    <cellStyle name="Normal 27 6 5 2" xfId="26563"/>
    <cellStyle name="Normal 27 6 6" xfId="17557"/>
    <cellStyle name="Normal 27 6 7" xfId="18995"/>
    <cellStyle name="Normal 27 7" xfId="2015"/>
    <cellStyle name="Normal 27 7 2" xfId="4000"/>
    <cellStyle name="Normal 27 7 2 2" xfId="7783"/>
    <cellStyle name="Normal 27 7 2 2 2" xfId="15842"/>
    <cellStyle name="Normal 27 7 2 2 2 2" xfId="32689"/>
    <cellStyle name="Normal 27 7 2 2 3" xfId="25122"/>
    <cellStyle name="Normal 27 7 2 3" xfId="12059"/>
    <cellStyle name="Normal 27 7 2 3 2" xfId="28908"/>
    <cellStyle name="Normal 27 7 2 4" xfId="21341"/>
    <cellStyle name="Normal 27 7 3" xfId="5899"/>
    <cellStyle name="Normal 27 7 3 2" xfId="13958"/>
    <cellStyle name="Normal 27 7 3 2 2" xfId="30805"/>
    <cellStyle name="Normal 27 7 3 3" xfId="23238"/>
    <cellStyle name="Normal 27 7 4" xfId="10114"/>
    <cellStyle name="Normal 27 7 4 2" xfId="27024"/>
    <cellStyle name="Normal 27 7 5" xfId="17559"/>
    <cellStyle name="Normal 27 7 6" xfId="19456"/>
    <cellStyle name="Normal 27 8" xfId="3058"/>
    <cellStyle name="Normal 27 8 2" xfId="6871"/>
    <cellStyle name="Normal 27 8 2 2" xfId="14930"/>
    <cellStyle name="Normal 27 8 2 2 2" xfId="31777"/>
    <cellStyle name="Normal 27 8 2 3" xfId="24210"/>
    <cellStyle name="Normal 27 8 3" xfId="11121"/>
    <cellStyle name="Normal 27 8 3 2" xfId="27996"/>
    <cellStyle name="Normal 27 8 4" xfId="20429"/>
    <cellStyle name="Normal 27 9" xfId="4987"/>
    <cellStyle name="Normal 27 9 2" xfId="13046"/>
    <cellStyle name="Normal 27 9 2 2" xfId="29893"/>
    <cellStyle name="Normal 27 9 3" xfId="22326"/>
    <cellStyle name="Normal 270" xfId="33675"/>
    <cellStyle name="Normal 271" xfId="33676"/>
    <cellStyle name="Normal 272" xfId="33677"/>
    <cellStyle name="Normal 273" xfId="33678"/>
    <cellStyle name="Normal 274" xfId="33679"/>
    <cellStyle name="Normal 275" xfId="33680"/>
    <cellStyle name="Normal 276" xfId="33681"/>
    <cellStyle name="Normal 277" xfId="33682"/>
    <cellStyle name="Normal 278" xfId="33683"/>
    <cellStyle name="Normal 279" xfId="33684"/>
    <cellStyle name="Normal 28" xfId="628"/>
    <cellStyle name="Normal 28 10" xfId="8971"/>
    <cellStyle name="Normal 28 10 2" xfId="26113"/>
    <cellStyle name="Normal 28 11" xfId="17560"/>
    <cellStyle name="Normal 28 12" xfId="18544"/>
    <cellStyle name="Normal 28 13" xfId="34097"/>
    <cellStyle name="Normal 28 2" xfId="746"/>
    <cellStyle name="Normal 28 2 10" xfId="18580"/>
    <cellStyle name="Normal 28 2 11" xfId="34098"/>
    <cellStyle name="Normal 28 2 2" xfId="1080"/>
    <cellStyle name="Normal 28 2 2 2" xfId="1341"/>
    <cellStyle name="Normal 28 2 2 2 2" xfId="1837"/>
    <cellStyle name="Normal 28 2 2 2 2 2" xfId="2836"/>
    <cellStyle name="Normal 28 2 2 2 2 2 2" xfId="4798"/>
    <cellStyle name="Normal 28 2 2 2 2 2 2 2" xfId="8581"/>
    <cellStyle name="Normal 28 2 2 2 2 2 2 2 2" xfId="16640"/>
    <cellStyle name="Normal 28 2 2 2 2 2 2 2 2 2" xfId="33487"/>
    <cellStyle name="Normal 28 2 2 2 2 2 2 2 3" xfId="25920"/>
    <cellStyle name="Normal 28 2 2 2 2 2 2 3" xfId="12857"/>
    <cellStyle name="Normal 28 2 2 2 2 2 2 3 2" xfId="29706"/>
    <cellStyle name="Normal 28 2 2 2 2 2 2 4" xfId="22139"/>
    <cellStyle name="Normal 28 2 2 2 2 2 3" xfId="6697"/>
    <cellStyle name="Normal 28 2 2 2 2 2 3 2" xfId="14756"/>
    <cellStyle name="Normal 28 2 2 2 2 2 3 2 2" xfId="31603"/>
    <cellStyle name="Normal 28 2 2 2 2 2 3 3" xfId="24036"/>
    <cellStyle name="Normal 28 2 2 2 2 2 4" xfId="10923"/>
    <cellStyle name="Normal 28 2 2 2 2 2 4 2" xfId="27822"/>
    <cellStyle name="Normal 28 2 2 2 2 2 5" xfId="17565"/>
    <cellStyle name="Normal 28 2 2 2 2 2 6" xfId="20254"/>
    <cellStyle name="Normal 28 2 2 2 2 3" xfId="3886"/>
    <cellStyle name="Normal 28 2 2 2 2 3 2" xfId="7669"/>
    <cellStyle name="Normal 28 2 2 2 2 3 2 2" xfId="15728"/>
    <cellStyle name="Normal 28 2 2 2 2 3 2 2 2" xfId="32575"/>
    <cellStyle name="Normal 28 2 2 2 2 3 2 3" xfId="25008"/>
    <cellStyle name="Normal 28 2 2 2 2 3 3" xfId="11945"/>
    <cellStyle name="Normal 28 2 2 2 2 3 3 2" xfId="28794"/>
    <cellStyle name="Normal 28 2 2 2 2 3 4" xfId="21227"/>
    <cellStyle name="Normal 28 2 2 2 2 4" xfId="5785"/>
    <cellStyle name="Normal 28 2 2 2 2 4 2" xfId="13844"/>
    <cellStyle name="Normal 28 2 2 2 2 4 2 2" xfId="30691"/>
    <cellStyle name="Normal 28 2 2 2 2 4 3" xfId="23124"/>
    <cellStyle name="Normal 28 2 2 2 2 5" xfId="9970"/>
    <cellStyle name="Normal 28 2 2 2 2 5 2" xfId="26910"/>
    <cellStyle name="Normal 28 2 2 2 2 6" xfId="17564"/>
    <cellStyle name="Normal 28 2 2 2 2 7" xfId="19342"/>
    <cellStyle name="Normal 28 2 2 2 3" xfId="2383"/>
    <cellStyle name="Normal 28 2 2 2 3 2" xfId="4347"/>
    <cellStyle name="Normal 28 2 2 2 3 2 2" xfId="8130"/>
    <cellStyle name="Normal 28 2 2 2 3 2 2 2" xfId="16189"/>
    <cellStyle name="Normal 28 2 2 2 3 2 2 2 2" xfId="33036"/>
    <cellStyle name="Normal 28 2 2 2 3 2 2 3" xfId="25469"/>
    <cellStyle name="Normal 28 2 2 2 3 2 3" xfId="12406"/>
    <cellStyle name="Normal 28 2 2 2 3 2 3 2" xfId="29255"/>
    <cellStyle name="Normal 28 2 2 2 3 2 4" xfId="21688"/>
    <cellStyle name="Normal 28 2 2 2 3 3" xfId="6246"/>
    <cellStyle name="Normal 28 2 2 2 3 3 2" xfId="14305"/>
    <cellStyle name="Normal 28 2 2 2 3 3 2 2" xfId="31152"/>
    <cellStyle name="Normal 28 2 2 2 3 3 3" xfId="23585"/>
    <cellStyle name="Normal 28 2 2 2 3 4" xfId="10471"/>
    <cellStyle name="Normal 28 2 2 2 3 4 2" xfId="27371"/>
    <cellStyle name="Normal 28 2 2 2 3 5" xfId="17566"/>
    <cellStyle name="Normal 28 2 2 2 3 6" xfId="19803"/>
    <cellStyle name="Normal 28 2 2 2 4" xfId="3435"/>
    <cellStyle name="Normal 28 2 2 2 4 2" xfId="7218"/>
    <cellStyle name="Normal 28 2 2 2 4 2 2" xfId="15277"/>
    <cellStyle name="Normal 28 2 2 2 4 2 2 2" xfId="32124"/>
    <cellStyle name="Normal 28 2 2 2 4 2 3" xfId="24557"/>
    <cellStyle name="Normal 28 2 2 2 4 3" xfId="11494"/>
    <cellStyle name="Normal 28 2 2 2 4 3 2" xfId="28343"/>
    <cellStyle name="Normal 28 2 2 2 4 4" xfId="20776"/>
    <cellStyle name="Normal 28 2 2 2 5" xfId="5334"/>
    <cellStyle name="Normal 28 2 2 2 5 2" xfId="13393"/>
    <cellStyle name="Normal 28 2 2 2 5 2 2" xfId="30240"/>
    <cellStyle name="Normal 28 2 2 2 5 3" xfId="22673"/>
    <cellStyle name="Normal 28 2 2 2 6" xfId="9495"/>
    <cellStyle name="Normal 28 2 2 2 6 2" xfId="26459"/>
    <cellStyle name="Normal 28 2 2 2 7" xfId="17563"/>
    <cellStyle name="Normal 28 2 2 2 8" xfId="18891"/>
    <cellStyle name="Normal 28 2 2 3" xfId="1619"/>
    <cellStyle name="Normal 28 2 2 3 2" xfId="2618"/>
    <cellStyle name="Normal 28 2 2 3 2 2" xfId="4580"/>
    <cellStyle name="Normal 28 2 2 3 2 2 2" xfId="8363"/>
    <cellStyle name="Normal 28 2 2 3 2 2 2 2" xfId="16422"/>
    <cellStyle name="Normal 28 2 2 3 2 2 2 2 2" xfId="33269"/>
    <cellStyle name="Normal 28 2 2 3 2 2 2 3" xfId="25702"/>
    <cellStyle name="Normal 28 2 2 3 2 2 3" xfId="12639"/>
    <cellStyle name="Normal 28 2 2 3 2 2 3 2" xfId="29488"/>
    <cellStyle name="Normal 28 2 2 3 2 2 4" xfId="21921"/>
    <cellStyle name="Normal 28 2 2 3 2 3" xfId="6479"/>
    <cellStyle name="Normal 28 2 2 3 2 3 2" xfId="14538"/>
    <cellStyle name="Normal 28 2 2 3 2 3 2 2" xfId="31385"/>
    <cellStyle name="Normal 28 2 2 3 2 3 3" xfId="23818"/>
    <cellStyle name="Normal 28 2 2 3 2 4" xfId="10705"/>
    <cellStyle name="Normal 28 2 2 3 2 4 2" xfId="27604"/>
    <cellStyle name="Normal 28 2 2 3 2 5" xfId="17568"/>
    <cellStyle name="Normal 28 2 2 3 2 6" xfId="20036"/>
    <cellStyle name="Normal 28 2 2 3 3" xfId="3668"/>
    <cellStyle name="Normal 28 2 2 3 3 2" xfId="7451"/>
    <cellStyle name="Normal 28 2 2 3 3 2 2" xfId="15510"/>
    <cellStyle name="Normal 28 2 2 3 3 2 2 2" xfId="32357"/>
    <cellStyle name="Normal 28 2 2 3 3 2 3" xfId="24790"/>
    <cellStyle name="Normal 28 2 2 3 3 3" xfId="11727"/>
    <cellStyle name="Normal 28 2 2 3 3 3 2" xfId="28576"/>
    <cellStyle name="Normal 28 2 2 3 3 4" xfId="21009"/>
    <cellStyle name="Normal 28 2 2 3 4" xfId="5567"/>
    <cellStyle name="Normal 28 2 2 3 4 2" xfId="13626"/>
    <cellStyle name="Normal 28 2 2 3 4 2 2" xfId="30473"/>
    <cellStyle name="Normal 28 2 2 3 4 3" xfId="22906"/>
    <cellStyle name="Normal 28 2 2 3 5" xfId="9752"/>
    <cellStyle name="Normal 28 2 2 3 5 2" xfId="26692"/>
    <cellStyle name="Normal 28 2 2 3 6" xfId="17567"/>
    <cellStyle name="Normal 28 2 2 3 7" xfId="19124"/>
    <cellStyle name="Normal 28 2 2 4" xfId="2165"/>
    <cellStyle name="Normal 28 2 2 4 2" xfId="4129"/>
    <cellStyle name="Normal 28 2 2 4 2 2" xfId="7912"/>
    <cellStyle name="Normal 28 2 2 4 2 2 2" xfId="15971"/>
    <cellStyle name="Normal 28 2 2 4 2 2 2 2" xfId="32818"/>
    <cellStyle name="Normal 28 2 2 4 2 2 3" xfId="25251"/>
    <cellStyle name="Normal 28 2 2 4 2 3" xfId="12188"/>
    <cellStyle name="Normal 28 2 2 4 2 3 2" xfId="29037"/>
    <cellStyle name="Normal 28 2 2 4 2 4" xfId="21470"/>
    <cellStyle name="Normal 28 2 2 4 3" xfId="6028"/>
    <cellStyle name="Normal 28 2 2 4 3 2" xfId="14087"/>
    <cellStyle name="Normal 28 2 2 4 3 2 2" xfId="30934"/>
    <cellStyle name="Normal 28 2 2 4 3 3" xfId="23367"/>
    <cellStyle name="Normal 28 2 2 4 4" xfId="10253"/>
    <cellStyle name="Normal 28 2 2 4 4 2" xfId="27153"/>
    <cellStyle name="Normal 28 2 2 4 5" xfId="17569"/>
    <cellStyle name="Normal 28 2 2 4 6" xfId="19585"/>
    <cellStyle name="Normal 28 2 2 5" xfId="3217"/>
    <cellStyle name="Normal 28 2 2 5 2" xfId="7000"/>
    <cellStyle name="Normal 28 2 2 5 2 2" xfId="15059"/>
    <cellStyle name="Normal 28 2 2 5 2 2 2" xfId="31906"/>
    <cellStyle name="Normal 28 2 2 5 2 3" xfId="24339"/>
    <cellStyle name="Normal 28 2 2 5 3" xfId="11276"/>
    <cellStyle name="Normal 28 2 2 5 3 2" xfId="28125"/>
    <cellStyle name="Normal 28 2 2 5 4" xfId="20558"/>
    <cellStyle name="Normal 28 2 2 6" xfId="5116"/>
    <cellStyle name="Normal 28 2 2 6 2" xfId="13175"/>
    <cellStyle name="Normal 28 2 2 6 2 2" xfId="30022"/>
    <cellStyle name="Normal 28 2 2 6 3" xfId="22455"/>
    <cellStyle name="Normal 28 2 2 7" xfId="9260"/>
    <cellStyle name="Normal 28 2 2 7 2" xfId="26241"/>
    <cellStyle name="Normal 28 2 2 8" xfId="17562"/>
    <cellStyle name="Normal 28 2 2 9" xfId="18673"/>
    <cellStyle name="Normal 28 2 3" xfId="1249"/>
    <cellStyle name="Normal 28 2 3 2" xfId="1745"/>
    <cellStyle name="Normal 28 2 3 2 2" xfId="2744"/>
    <cellStyle name="Normal 28 2 3 2 2 2" xfId="4706"/>
    <cellStyle name="Normal 28 2 3 2 2 2 2" xfId="8489"/>
    <cellStyle name="Normal 28 2 3 2 2 2 2 2" xfId="16548"/>
    <cellStyle name="Normal 28 2 3 2 2 2 2 2 2" xfId="33395"/>
    <cellStyle name="Normal 28 2 3 2 2 2 2 3" xfId="25828"/>
    <cellStyle name="Normal 28 2 3 2 2 2 3" xfId="12765"/>
    <cellStyle name="Normal 28 2 3 2 2 2 3 2" xfId="29614"/>
    <cellStyle name="Normal 28 2 3 2 2 2 4" xfId="22047"/>
    <cellStyle name="Normal 28 2 3 2 2 3" xfId="6605"/>
    <cellStyle name="Normal 28 2 3 2 2 3 2" xfId="14664"/>
    <cellStyle name="Normal 28 2 3 2 2 3 2 2" xfId="31511"/>
    <cellStyle name="Normal 28 2 3 2 2 3 3" xfId="23944"/>
    <cellStyle name="Normal 28 2 3 2 2 4" xfId="10831"/>
    <cellStyle name="Normal 28 2 3 2 2 4 2" xfId="27730"/>
    <cellStyle name="Normal 28 2 3 2 2 5" xfId="17572"/>
    <cellStyle name="Normal 28 2 3 2 2 6" xfId="20162"/>
    <cellStyle name="Normal 28 2 3 2 3" xfId="3794"/>
    <cellStyle name="Normal 28 2 3 2 3 2" xfId="7577"/>
    <cellStyle name="Normal 28 2 3 2 3 2 2" xfId="15636"/>
    <cellStyle name="Normal 28 2 3 2 3 2 2 2" xfId="32483"/>
    <cellStyle name="Normal 28 2 3 2 3 2 3" xfId="24916"/>
    <cellStyle name="Normal 28 2 3 2 3 3" xfId="11853"/>
    <cellStyle name="Normal 28 2 3 2 3 3 2" xfId="28702"/>
    <cellStyle name="Normal 28 2 3 2 3 4" xfId="21135"/>
    <cellStyle name="Normal 28 2 3 2 4" xfId="5693"/>
    <cellStyle name="Normal 28 2 3 2 4 2" xfId="13752"/>
    <cellStyle name="Normal 28 2 3 2 4 2 2" xfId="30599"/>
    <cellStyle name="Normal 28 2 3 2 4 3" xfId="23032"/>
    <cellStyle name="Normal 28 2 3 2 5" xfId="9878"/>
    <cellStyle name="Normal 28 2 3 2 5 2" xfId="26818"/>
    <cellStyle name="Normal 28 2 3 2 6" xfId="17571"/>
    <cellStyle name="Normal 28 2 3 2 7" xfId="19250"/>
    <cellStyle name="Normal 28 2 3 3" xfId="2291"/>
    <cellStyle name="Normal 28 2 3 3 2" xfId="4255"/>
    <cellStyle name="Normal 28 2 3 3 2 2" xfId="8038"/>
    <cellStyle name="Normal 28 2 3 3 2 2 2" xfId="16097"/>
    <cellStyle name="Normal 28 2 3 3 2 2 2 2" xfId="32944"/>
    <cellStyle name="Normal 28 2 3 3 2 2 3" xfId="25377"/>
    <cellStyle name="Normal 28 2 3 3 2 3" xfId="12314"/>
    <cellStyle name="Normal 28 2 3 3 2 3 2" xfId="29163"/>
    <cellStyle name="Normal 28 2 3 3 2 4" xfId="21596"/>
    <cellStyle name="Normal 28 2 3 3 3" xfId="6154"/>
    <cellStyle name="Normal 28 2 3 3 3 2" xfId="14213"/>
    <cellStyle name="Normal 28 2 3 3 3 2 2" xfId="31060"/>
    <cellStyle name="Normal 28 2 3 3 3 3" xfId="23493"/>
    <cellStyle name="Normal 28 2 3 3 4" xfId="10379"/>
    <cellStyle name="Normal 28 2 3 3 4 2" xfId="27279"/>
    <cellStyle name="Normal 28 2 3 3 5" xfId="17573"/>
    <cellStyle name="Normal 28 2 3 3 6" xfId="19711"/>
    <cellStyle name="Normal 28 2 3 4" xfId="3343"/>
    <cellStyle name="Normal 28 2 3 4 2" xfId="7126"/>
    <cellStyle name="Normal 28 2 3 4 2 2" xfId="15185"/>
    <cellStyle name="Normal 28 2 3 4 2 2 2" xfId="32032"/>
    <cellStyle name="Normal 28 2 3 4 2 3" xfId="24465"/>
    <cellStyle name="Normal 28 2 3 4 3" xfId="11402"/>
    <cellStyle name="Normal 28 2 3 4 3 2" xfId="28251"/>
    <cellStyle name="Normal 28 2 3 4 4" xfId="20684"/>
    <cellStyle name="Normal 28 2 3 5" xfId="5242"/>
    <cellStyle name="Normal 28 2 3 5 2" xfId="13301"/>
    <cellStyle name="Normal 28 2 3 5 2 2" xfId="30148"/>
    <cellStyle name="Normal 28 2 3 5 3" xfId="22581"/>
    <cellStyle name="Normal 28 2 3 6" xfId="9403"/>
    <cellStyle name="Normal 28 2 3 6 2" xfId="26367"/>
    <cellStyle name="Normal 28 2 3 7" xfId="17570"/>
    <cellStyle name="Normal 28 2 3 8" xfId="18799"/>
    <cellStyle name="Normal 28 2 4" xfId="1527"/>
    <cellStyle name="Normal 28 2 4 2" xfId="2526"/>
    <cellStyle name="Normal 28 2 4 2 2" xfId="4488"/>
    <cellStyle name="Normal 28 2 4 2 2 2" xfId="8271"/>
    <cellStyle name="Normal 28 2 4 2 2 2 2" xfId="16330"/>
    <cellStyle name="Normal 28 2 4 2 2 2 2 2" xfId="33177"/>
    <cellStyle name="Normal 28 2 4 2 2 2 3" xfId="25610"/>
    <cellStyle name="Normal 28 2 4 2 2 3" xfId="12547"/>
    <cellStyle name="Normal 28 2 4 2 2 3 2" xfId="29396"/>
    <cellStyle name="Normal 28 2 4 2 2 4" xfId="21829"/>
    <cellStyle name="Normal 28 2 4 2 3" xfId="6387"/>
    <cellStyle name="Normal 28 2 4 2 3 2" xfId="14446"/>
    <cellStyle name="Normal 28 2 4 2 3 2 2" xfId="31293"/>
    <cellStyle name="Normal 28 2 4 2 3 3" xfId="23726"/>
    <cellStyle name="Normal 28 2 4 2 4" xfId="10613"/>
    <cellStyle name="Normal 28 2 4 2 4 2" xfId="27512"/>
    <cellStyle name="Normal 28 2 4 2 5" xfId="17575"/>
    <cellStyle name="Normal 28 2 4 2 6" xfId="19944"/>
    <cellStyle name="Normal 28 2 4 3" xfId="3576"/>
    <cellStyle name="Normal 28 2 4 3 2" xfId="7359"/>
    <cellStyle name="Normal 28 2 4 3 2 2" xfId="15418"/>
    <cellStyle name="Normal 28 2 4 3 2 2 2" xfId="32265"/>
    <cellStyle name="Normal 28 2 4 3 2 3" xfId="24698"/>
    <cellStyle name="Normal 28 2 4 3 3" xfId="11635"/>
    <cellStyle name="Normal 28 2 4 3 3 2" xfId="28484"/>
    <cellStyle name="Normal 28 2 4 3 4" xfId="20917"/>
    <cellStyle name="Normal 28 2 4 4" xfId="5475"/>
    <cellStyle name="Normal 28 2 4 4 2" xfId="13534"/>
    <cellStyle name="Normal 28 2 4 4 2 2" xfId="30381"/>
    <cellStyle name="Normal 28 2 4 4 3" xfId="22814"/>
    <cellStyle name="Normal 28 2 4 5" xfId="9660"/>
    <cellStyle name="Normal 28 2 4 5 2" xfId="26600"/>
    <cellStyle name="Normal 28 2 4 6" xfId="17574"/>
    <cellStyle name="Normal 28 2 4 7" xfId="19032"/>
    <cellStyle name="Normal 28 2 5" xfId="2056"/>
    <cellStyle name="Normal 28 2 5 2" xfId="4037"/>
    <cellStyle name="Normal 28 2 5 2 2" xfId="7820"/>
    <cellStyle name="Normal 28 2 5 2 2 2" xfId="15879"/>
    <cellStyle name="Normal 28 2 5 2 2 2 2" xfId="32726"/>
    <cellStyle name="Normal 28 2 5 2 2 3" xfId="25159"/>
    <cellStyle name="Normal 28 2 5 2 3" xfId="12096"/>
    <cellStyle name="Normal 28 2 5 2 3 2" xfId="28945"/>
    <cellStyle name="Normal 28 2 5 2 4" xfId="21378"/>
    <cellStyle name="Normal 28 2 5 3" xfId="5936"/>
    <cellStyle name="Normal 28 2 5 3 2" xfId="13995"/>
    <cellStyle name="Normal 28 2 5 3 2 2" xfId="30842"/>
    <cellStyle name="Normal 28 2 5 3 3" xfId="23275"/>
    <cellStyle name="Normal 28 2 5 4" xfId="10154"/>
    <cellStyle name="Normal 28 2 5 4 2" xfId="27061"/>
    <cellStyle name="Normal 28 2 5 5" xfId="17576"/>
    <cellStyle name="Normal 28 2 5 6" xfId="19493"/>
    <cellStyle name="Normal 28 2 6" xfId="3095"/>
    <cellStyle name="Normal 28 2 6 2" xfId="6908"/>
    <cellStyle name="Normal 28 2 6 2 2" xfId="14967"/>
    <cellStyle name="Normal 28 2 6 2 2 2" xfId="31814"/>
    <cellStyle name="Normal 28 2 6 2 3" xfId="24247"/>
    <cellStyle name="Normal 28 2 6 3" xfId="11158"/>
    <cellStyle name="Normal 28 2 6 3 2" xfId="28033"/>
    <cellStyle name="Normal 28 2 6 4" xfId="20466"/>
    <cellStyle name="Normal 28 2 7" xfId="5024"/>
    <cellStyle name="Normal 28 2 7 2" xfId="13083"/>
    <cellStyle name="Normal 28 2 7 2 2" xfId="29930"/>
    <cellStyle name="Normal 28 2 7 3" xfId="22363"/>
    <cellStyle name="Normal 28 2 8" xfId="9043"/>
    <cellStyle name="Normal 28 2 8 2" xfId="26149"/>
    <cellStyle name="Normal 28 2 9" xfId="17561"/>
    <cellStyle name="Normal 28 3" xfId="949"/>
    <cellStyle name="Normal 28 3 2" xfId="3129"/>
    <cellStyle name="Normal 28 3 3" xfId="17577"/>
    <cellStyle name="Normal 28 3 4" xfId="34099"/>
    <cellStyle name="Normal 28 4" xfId="1044"/>
    <cellStyle name="Normal 28 4 2" xfId="1305"/>
    <cellStyle name="Normal 28 4 2 2" xfId="1801"/>
    <cellStyle name="Normal 28 4 2 2 2" xfId="2800"/>
    <cellStyle name="Normal 28 4 2 2 2 2" xfId="4762"/>
    <cellStyle name="Normal 28 4 2 2 2 2 2" xfId="8545"/>
    <cellStyle name="Normal 28 4 2 2 2 2 2 2" xfId="16604"/>
    <cellStyle name="Normal 28 4 2 2 2 2 2 2 2" xfId="33451"/>
    <cellStyle name="Normal 28 4 2 2 2 2 2 3" xfId="25884"/>
    <cellStyle name="Normal 28 4 2 2 2 2 3" xfId="12821"/>
    <cellStyle name="Normal 28 4 2 2 2 2 3 2" xfId="29670"/>
    <cellStyle name="Normal 28 4 2 2 2 2 4" xfId="22103"/>
    <cellStyle name="Normal 28 4 2 2 2 3" xfId="6661"/>
    <cellStyle name="Normal 28 4 2 2 2 3 2" xfId="14720"/>
    <cellStyle name="Normal 28 4 2 2 2 3 2 2" xfId="31567"/>
    <cellStyle name="Normal 28 4 2 2 2 3 3" xfId="24000"/>
    <cellStyle name="Normal 28 4 2 2 2 4" xfId="10887"/>
    <cellStyle name="Normal 28 4 2 2 2 4 2" xfId="27786"/>
    <cellStyle name="Normal 28 4 2 2 2 5" xfId="17581"/>
    <cellStyle name="Normal 28 4 2 2 2 6" xfId="20218"/>
    <cellStyle name="Normal 28 4 2 2 3" xfId="3850"/>
    <cellStyle name="Normal 28 4 2 2 3 2" xfId="7633"/>
    <cellStyle name="Normal 28 4 2 2 3 2 2" xfId="15692"/>
    <cellStyle name="Normal 28 4 2 2 3 2 2 2" xfId="32539"/>
    <cellStyle name="Normal 28 4 2 2 3 2 3" xfId="24972"/>
    <cellStyle name="Normal 28 4 2 2 3 3" xfId="11909"/>
    <cellStyle name="Normal 28 4 2 2 3 3 2" xfId="28758"/>
    <cellStyle name="Normal 28 4 2 2 3 4" xfId="21191"/>
    <cellStyle name="Normal 28 4 2 2 4" xfId="5749"/>
    <cellStyle name="Normal 28 4 2 2 4 2" xfId="13808"/>
    <cellStyle name="Normal 28 4 2 2 4 2 2" xfId="30655"/>
    <cellStyle name="Normal 28 4 2 2 4 3" xfId="23088"/>
    <cellStyle name="Normal 28 4 2 2 5" xfId="9934"/>
    <cellStyle name="Normal 28 4 2 2 5 2" xfId="26874"/>
    <cellStyle name="Normal 28 4 2 2 6" xfId="17580"/>
    <cellStyle name="Normal 28 4 2 2 7" xfId="19306"/>
    <cellStyle name="Normal 28 4 2 3" xfId="2347"/>
    <cellStyle name="Normal 28 4 2 3 2" xfId="4311"/>
    <cellStyle name="Normal 28 4 2 3 2 2" xfId="8094"/>
    <cellStyle name="Normal 28 4 2 3 2 2 2" xfId="16153"/>
    <cellStyle name="Normal 28 4 2 3 2 2 2 2" xfId="33000"/>
    <cellStyle name="Normal 28 4 2 3 2 2 3" xfId="25433"/>
    <cellStyle name="Normal 28 4 2 3 2 3" xfId="12370"/>
    <cellStyle name="Normal 28 4 2 3 2 3 2" xfId="29219"/>
    <cellStyle name="Normal 28 4 2 3 2 4" xfId="21652"/>
    <cellStyle name="Normal 28 4 2 3 3" xfId="6210"/>
    <cellStyle name="Normal 28 4 2 3 3 2" xfId="14269"/>
    <cellStyle name="Normal 28 4 2 3 3 2 2" xfId="31116"/>
    <cellStyle name="Normal 28 4 2 3 3 3" xfId="23549"/>
    <cellStyle name="Normal 28 4 2 3 4" xfId="10435"/>
    <cellStyle name="Normal 28 4 2 3 4 2" xfId="27335"/>
    <cellStyle name="Normal 28 4 2 3 5" xfId="17582"/>
    <cellStyle name="Normal 28 4 2 3 6" xfId="19767"/>
    <cellStyle name="Normal 28 4 2 4" xfId="3399"/>
    <cellStyle name="Normal 28 4 2 4 2" xfId="7182"/>
    <cellStyle name="Normal 28 4 2 4 2 2" xfId="15241"/>
    <cellStyle name="Normal 28 4 2 4 2 2 2" xfId="32088"/>
    <cellStyle name="Normal 28 4 2 4 2 3" xfId="24521"/>
    <cellStyle name="Normal 28 4 2 4 3" xfId="11458"/>
    <cellStyle name="Normal 28 4 2 4 3 2" xfId="28307"/>
    <cellStyle name="Normal 28 4 2 4 4" xfId="20740"/>
    <cellStyle name="Normal 28 4 2 5" xfId="5298"/>
    <cellStyle name="Normal 28 4 2 5 2" xfId="13357"/>
    <cellStyle name="Normal 28 4 2 5 2 2" xfId="30204"/>
    <cellStyle name="Normal 28 4 2 5 3" xfId="22637"/>
    <cellStyle name="Normal 28 4 2 6" xfId="9459"/>
    <cellStyle name="Normal 28 4 2 6 2" xfId="26423"/>
    <cellStyle name="Normal 28 4 2 7" xfId="17579"/>
    <cellStyle name="Normal 28 4 2 8" xfId="18855"/>
    <cellStyle name="Normal 28 4 3" xfId="1583"/>
    <cellStyle name="Normal 28 4 3 2" xfId="2582"/>
    <cellStyle name="Normal 28 4 3 2 2" xfId="4544"/>
    <cellStyle name="Normal 28 4 3 2 2 2" xfId="8327"/>
    <cellStyle name="Normal 28 4 3 2 2 2 2" xfId="16386"/>
    <cellStyle name="Normal 28 4 3 2 2 2 2 2" xfId="33233"/>
    <cellStyle name="Normal 28 4 3 2 2 2 3" xfId="25666"/>
    <cellStyle name="Normal 28 4 3 2 2 3" xfId="12603"/>
    <cellStyle name="Normal 28 4 3 2 2 3 2" xfId="29452"/>
    <cellStyle name="Normal 28 4 3 2 2 4" xfId="21885"/>
    <cellStyle name="Normal 28 4 3 2 3" xfId="6443"/>
    <cellStyle name="Normal 28 4 3 2 3 2" xfId="14502"/>
    <cellStyle name="Normal 28 4 3 2 3 2 2" xfId="31349"/>
    <cellStyle name="Normal 28 4 3 2 3 3" xfId="23782"/>
    <cellStyle name="Normal 28 4 3 2 4" xfId="10669"/>
    <cellStyle name="Normal 28 4 3 2 4 2" xfId="27568"/>
    <cellStyle name="Normal 28 4 3 2 5" xfId="17584"/>
    <cellStyle name="Normal 28 4 3 2 6" xfId="20000"/>
    <cellStyle name="Normal 28 4 3 3" xfId="3632"/>
    <cellStyle name="Normal 28 4 3 3 2" xfId="7415"/>
    <cellStyle name="Normal 28 4 3 3 2 2" xfId="15474"/>
    <cellStyle name="Normal 28 4 3 3 2 2 2" xfId="32321"/>
    <cellStyle name="Normal 28 4 3 3 2 3" xfId="24754"/>
    <cellStyle name="Normal 28 4 3 3 3" xfId="11691"/>
    <cellStyle name="Normal 28 4 3 3 3 2" xfId="28540"/>
    <cellStyle name="Normal 28 4 3 3 4" xfId="20973"/>
    <cellStyle name="Normal 28 4 3 4" xfId="5531"/>
    <cellStyle name="Normal 28 4 3 4 2" xfId="13590"/>
    <cellStyle name="Normal 28 4 3 4 2 2" xfId="30437"/>
    <cellStyle name="Normal 28 4 3 4 3" xfId="22870"/>
    <cellStyle name="Normal 28 4 3 5" xfId="9716"/>
    <cellStyle name="Normal 28 4 3 5 2" xfId="26656"/>
    <cellStyle name="Normal 28 4 3 6" xfId="17583"/>
    <cellStyle name="Normal 28 4 3 7" xfId="19088"/>
    <cellStyle name="Normal 28 4 4" xfId="2129"/>
    <cellStyle name="Normal 28 4 4 2" xfId="4093"/>
    <cellStyle name="Normal 28 4 4 2 2" xfId="7876"/>
    <cellStyle name="Normal 28 4 4 2 2 2" xfId="15935"/>
    <cellStyle name="Normal 28 4 4 2 2 2 2" xfId="32782"/>
    <cellStyle name="Normal 28 4 4 2 2 3" xfId="25215"/>
    <cellStyle name="Normal 28 4 4 2 3" xfId="12152"/>
    <cellStyle name="Normal 28 4 4 2 3 2" xfId="29001"/>
    <cellStyle name="Normal 28 4 4 2 4" xfId="21434"/>
    <cellStyle name="Normal 28 4 4 3" xfId="5992"/>
    <cellStyle name="Normal 28 4 4 3 2" xfId="14051"/>
    <cellStyle name="Normal 28 4 4 3 2 2" xfId="30898"/>
    <cellStyle name="Normal 28 4 4 3 3" xfId="23331"/>
    <cellStyle name="Normal 28 4 4 4" xfId="10217"/>
    <cellStyle name="Normal 28 4 4 4 2" xfId="27117"/>
    <cellStyle name="Normal 28 4 4 5" xfId="17585"/>
    <cellStyle name="Normal 28 4 4 6" xfId="19549"/>
    <cellStyle name="Normal 28 4 5" xfId="3181"/>
    <cellStyle name="Normal 28 4 5 2" xfId="6964"/>
    <cellStyle name="Normal 28 4 5 2 2" xfId="15023"/>
    <cellStyle name="Normal 28 4 5 2 2 2" xfId="31870"/>
    <cellStyle name="Normal 28 4 5 2 3" xfId="24303"/>
    <cellStyle name="Normal 28 4 5 3" xfId="11240"/>
    <cellStyle name="Normal 28 4 5 3 2" xfId="28089"/>
    <cellStyle name="Normal 28 4 5 4" xfId="20522"/>
    <cellStyle name="Normal 28 4 6" xfId="5080"/>
    <cellStyle name="Normal 28 4 6 2" xfId="13139"/>
    <cellStyle name="Normal 28 4 6 2 2" xfId="29986"/>
    <cellStyle name="Normal 28 4 6 3" xfId="22419"/>
    <cellStyle name="Normal 28 4 7" xfId="9224"/>
    <cellStyle name="Normal 28 4 7 2" xfId="26205"/>
    <cellStyle name="Normal 28 4 8" xfId="17578"/>
    <cellStyle name="Normal 28 4 9" xfId="18637"/>
    <cellStyle name="Normal 28 5" xfId="1213"/>
    <cellStyle name="Normal 28 5 2" xfId="1709"/>
    <cellStyle name="Normal 28 5 2 2" xfId="2708"/>
    <cellStyle name="Normal 28 5 2 2 2" xfId="4670"/>
    <cellStyle name="Normal 28 5 2 2 2 2" xfId="8453"/>
    <cellStyle name="Normal 28 5 2 2 2 2 2" xfId="16512"/>
    <cellStyle name="Normal 28 5 2 2 2 2 2 2" xfId="33359"/>
    <cellStyle name="Normal 28 5 2 2 2 2 3" xfId="25792"/>
    <cellStyle name="Normal 28 5 2 2 2 3" xfId="12729"/>
    <cellStyle name="Normal 28 5 2 2 2 3 2" xfId="29578"/>
    <cellStyle name="Normal 28 5 2 2 2 4" xfId="22011"/>
    <cellStyle name="Normal 28 5 2 2 3" xfId="6569"/>
    <cellStyle name="Normal 28 5 2 2 3 2" xfId="14628"/>
    <cellStyle name="Normal 28 5 2 2 3 2 2" xfId="31475"/>
    <cellStyle name="Normal 28 5 2 2 3 3" xfId="23908"/>
    <cellStyle name="Normal 28 5 2 2 4" xfId="10795"/>
    <cellStyle name="Normal 28 5 2 2 4 2" xfId="27694"/>
    <cellStyle name="Normal 28 5 2 2 5" xfId="17588"/>
    <cellStyle name="Normal 28 5 2 2 6" xfId="20126"/>
    <cellStyle name="Normal 28 5 2 3" xfId="3758"/>
    <cellStyle name="Normal 28 5 2 3 2" xfId="7541"/>
    <cellStyle name="Normal 28 5 2 3 2 2" xfId="15600"/>
    <cellStyle name="Normal 28 5 2 3 2 2 2" xfId="32447"/>
    <cellStyle name="Normal 28 5 2 3 2 3" xfId="24880"/>
    <cellStyle name="Normal 28 5 2 3 3" xfId="11817"/>
    <cellStyle name="Normal 28 5 2 3 3 2" xfId="28666"/>
    <cellStyle name="Normal 28 5 2 3 4" xfId="21099"/>
    <cellStyle name="Normal 28 5 2 4" xfId="5657"/>
    <cellStyle name="Normal 28 5 2 4 2" xfId="13716"/>
    <cellStyle name="Normal 28 5 2 4 2 2" xfId="30563"/>
    <cellStyle name="Normal 28 5 2 4 3" xfId="22996"/>
    <cellStyle name="Normal 28 5 2 5" xfId="9842"/>
    <cellStyle name="Normal 28 5 2 5 2" xfId="26782"/>
    <cellStyle name="Normal 28 5 2 6" xfId="17587"/>
    <cellStyle name="Normal 28 5 2 7" xfId="19214"/>
    <cellStyle name="Normal 28 5 3" xfId="2255"/>
    <cellStyle name="Normal 28 5 3 2" xfId="4219"/>
    <cellStyle name="Normal 28 5 3 2 2" xfId="8002"/>
    <cellStyle name="Normal 28 5 3 2 2 2" xfId="16061"/>
    <cellStyle name="Normal 28 5 3 2 2 2 2" xfId="32908"/>
    <cellStyle name="Normal 28 5 3 2 2 3" xfId="25341"/>
    <cellStyle name="Normal 28 5 3 2 3" xfId="12278"/>
    <cellStyle name="Normal 28 5 3 2 3 2" xfId="29127"/>
    <cellStyle name="Normal 28 5 3 2 4" xfId="21560"/>
    <cellStyle name="Normal 28 5 3 3" xfId="6118"/>
    <cellStyle name="Normal 28 5 3 3 2" xfId="14177"/>
    <cellStyle name="Normal 28 5 3 3 2 2" xfId="31024"/>
    <cellStyle name="Normal 28 5 3 3 3" xfId="23457"/>
    <cellStyle name="Normal 28 5 3 4" xfId="10343"/>
    <cellStyle name="Normal 28 5 3 4 2" xfId="27243"/>
    <cellStyle name="Normal 28 5 3 5" xfId="17589"/>
    <cellStyle name="Normal 28 5 3 6" xfId="19675"/>
    <cellStyle name="Normal 28 5 4" xfId="3307"/>
    <cellStyle name="Normal 28 5 4 2" xfId="7090"/>
    <cellStyle name="Normal 28 5 4 2 2" xfId="15149"/>
    <cellStyle name="Normal 28 5 4 2 2 2" xfId="31996"/>
    <cellStyle name="Normal 28 5 4 2 3" xfId="24429"/>
    <cellStyle name="Normal 28 5 4 3" xfId="11366"/>
    <cellStyle name="Normal 28 5 4 3 2" xfId="28215"/>
    <cellStyle name="Normal 28 5 4 4" xfId="20648"/>
    <cellStyle name="Normal 28 5 5" xfId="5206"/>
    <cellStyle name="Normal 28 5 5 2" xfId="13265"/>
    <cellStyle name="Normal 28 5 5 2 2" xfId="30112"/>
    <cellStyle name="Normal 28 5 5 3" xfId="22545"/>
    <cellStyle name="Normal 28 5 6" xfId="9367"/>
    <cellStyle name="Normal 28 5 6 2" xfId="26331"/>
    <cellStyle name="Normal 28 5 7" xfId="17586"/>
    <cellStyle name="Normal 28 5 8" xfId="18763"/>
    <cellStyle name="Normal 28 6" xfId="1491"/>
    <cellStyle name="Normal 28 6 2" xfId="2490"/>
    <cellStyle name="Normal 28 6 2 2" xfId="4452"/>
    <cellStyle name="Normal 28 6 2 2 2" xfId="8235"/>
    <cellStyle name="Normal 28 6 2 2 2 2" xfId="16294"/>
    <cellStyle name="Normal 28 6 2 2 2 2 2" xfId="33141"/>
    <cellStyle name="Normal 28 6 2 2 2 3" xfId="25574"/>
    <cellStyle name="Normal 28 6 2 2 3" xfId="12511"/>
    <cellStyle name="Normal 28 6 2 2 3 2" xfId="29360"/>
    <cellStyle name="Normal 28 6 2 2 4" xfId="21793"/>
    <cellStyle name="Normal 28 6 2 3" xfId="6351"/>
    <cellStyle name="Normal 28 6 2 3 2" xfId="14410"/>
    <cellStyle name="Normal 28 6 2 3 2 2" xfId="31257"/>
    <cellStyle name="Normal 28 6 2 3 3" xfId="23690"/>
    <cellStyle name="Normal 28 6 2 4" xfId="10577"/>
    <cellStyle name="Normal 28 6 2 4 2" xfId="27476"/>
    <cellStyle name="Normal 28 6 2 5" xfId="17591"/>
    <cellStyle name="Normal 28 6 2 6" xfId="19908"/>
    <cellStyle name="Normal 28 6 3" xfId="3540"/>
    <cellStyle name="Normal 28 6 3 2" xfId="7323"/>
    <cellStyle name="Normal 28 6 3 2 2" xfId="15382"/>
    <cellStyle name="Normal 28 6 3 2 2 2" xfId="32229"/>
    <cellStyle name="Normal 28 6 3 2 3" xfId="24662"/>
    <cellStyle name="Normal 28 6 3 3" xfId="11599"/>
    <cellStyle name="Normal 28 6 3 3 2" xfId="28448"/>
    <cellStyle name="Normal 28 6 3 4" xfId="20881"/>
    <cellStyle name="Normal 28 6 4" xfId="5439"/>
    <cellStyle name="Normal 28 6 4 2" xfId="13498"/>
    <cellStyle name="Normal 28 6 4 2 2" xfId="30345"/>
    <cellStyle name="Normal 28 6 4 3" xfId="22778"/>
    <cellStyle name="Normal 28 6 5" xfId="9624"/>
    <cellStyle name="Normal 28 6 5 2" xfId="26564"/>
    <cellStyle name="Normal 28 6 6" xfId="17590"/>
    <cellStyle name="Normal 28 6 7" xfId="18996"/>
    <cellStyle name="Normal 28 7" xfId="2016"/>
    <cellStyle name="Normal 28 7 2" xfId="4001"/>
    <cellStyle name="Normal 28 7 2 2" xfId="7784"/>
    <cellStyle name="Normal 28 7 2 2 2" xfId="15843"/>
    <cellStyle name="Normal 28 7 2 2 2 2" xfId="32690"/>
    <cellStyle name="Normal 28 7 2 2 3" xfId="25123"/>
    <cellStyle name="Normal 28 7 2 3" xfId="12060"/>
    <cellStyle name="Normal 28 7 2 3 2" xfId="28909"/>
    <cellStyle name="Normal 28 7 2 4" xfId="21342"/>
    <cellStyle name="Normal 28 7 3" xfId="5900"/>
    <cellStyle name="Normal 28 7 3 2" xfId="13959"/>
    <cellStyle name="Normal 28 7 3 2 2" xfId="30806"/>
    <cellStyle name="Normal 28 7 3 3" xfId="23239"/>
    <cellStyle name="Normal 28 7 4" xfId="10115"/>
    <cellStyle name="Normal 28 7 4 2" xfId="27025"/>
    <cellStyle name="Normal 28 7 5" xfId="17592"/>
    <cellStyle name="Normal 28 7 6" xfId="19457"/>
    <cellStyle name="Normal 28 8" xfId="3059"/>
    <cellStyle name="Normal 28 8 2" xfId="6872"/>
    <cellStyle name="Normal 28 8 2 2" xfId="14931"/>
    <cellStyle name="Normal 28 8 2 2 2" xfId="31778"/>
    <cellStyle name="Normal 28 8 2 3" xfId="24211"/>
    <cellStyle name="Normal 28 8 3" xfId="11122"/>
    <cellStyle name="Normal 28 8 3 2" xfId="27997"/>
    <cellStyle name="Normal 28 8 4" xfId="20430"/>
    <cellStyle name="Normal 28 9" xfId="4988"/>
    <cellStyle name="Normal 28 9 2" xfId="13047"/>
    <cellStyle name="Normal 28 9 2 2" xfId="29894"/>
    <cellStyle name="Normal 28 9 3" xfId="22327"/>
    <cellStyle name="Normal 280" xfId="33685"/>
    <cellStyle name="Normal 281" xfId="33686"/>
    <cellStyle name="Normal 282" xfId="33687"/>
    <cellStyle name="Normal 283" xfId="33692"/>
    <cellStyle name="Normal 284" xfId="33693"/>
    <cellStyle name="Normal 285" xfId="33694"/>
    <cellStyle name="Normal 286" xfId="33695"/>
    <cellStyle name="Normal 287" xfId="33696"/>
    <cellStyle name="Normal 288" xfId="33697"/>
    <cellStyle name="Normal 289" xfId="33698"/>
    <cellStyle name="Normal 29" xfId="629"/>
    <cellStyle name="Normal 29 10" xfId="8972"/>
    <cellStyle name="Normal 29 10 2" xfId="26114"/>
    <cellStyle name="Normal 29 11" xfId="17593"/>
    <cellStyle name="Normal 29 12" xfId="18545"/>
    <cellStyle name="Normal 29 13" xfId="34100"/>
    <cellStyle name="Normal 29 2" xfId="747"/>
    <cellStyle name="Normal 29 2 10" xfId="18581"/>
    <cellStyle name="Normal 29 2 11" xfId="34101"/>
    <cellStyle name="Normal 29 2 2" xfId="1081"/>
    <cellStyle name="Normal 29 2 2 2" xfId="1342"/>
    <cellStyle name="Normal 29 2 2 2 2" xfId="1838"/>
    <cellStyle name="Normal 29 2 2 2 2 2" xfId="2837"/>
    <cellStyle name="Normal 29 2 2 2 2 2 2" xfId="4799"/>
    <cellStyle name="Normal 29 2 2 2 2 2 2 2" xfId="8582"/>
    <cellStyle name="Normal 29 2 2 2 2 2 2 2 2" xfId="16641"/>
    <cellStyle name="Normal 29 2 2 2 2 2 2 2 2 2" xfId="33488"/>
    <cellStyle name="Normal 29 2 2 2 2 2 2 2 3" xfId="25921"/>
    <cellStyle name="Normal 29 2 2 2 2 2 2 3" xfId="12858"/>
    <cellStyle name="Normal 29 2 2 2 2 2 2 3 2" xfId="29707"/>
    <cellStyle name="Normal 29 2 2 2 2 2 2 4" xfId="22140"/>
    <cellStyle name="Normal 29 2 2 2 2 2 3" xfId="6698"/>
    <cellStyle name="Normal 29 2 2 2 2 2 3 2" xfId="14757"/>
    <cellStyle name="Normal 29 2 2 2 2 2 3 2 2" xfId="31604"/>
    <cellStyle name="Normal 29 2 2 2 2 2 3 3" xfId="24037"/>
    <cellStyle name="Normal 29 2 2 2 2 2 4" xfId="10924"/>
    <cellStyle name="Normal 29 2 2 2 2 2 4 2" xfId="27823"/>
    <cellStyle name="Normal 29 2 2 2 2 2 5" xfId="17598"/>
    <cellStyle name="Normal 29 2 2 2 2 2 6" xfId="20255"/>
    <cellStyle name="Normal 29 2 2 2 2 3" xfId="3887"/>
    <cellStyle name="Normal 29 2 2 2 2 3 2" xfId="7670"/>
    <cellStyle name="Normal 29 2 2 2 2 3 2 2" xfId="15729"/>
    <cellStyle name="Normal 29 2 2 2 2 3 2 2 2" xfId="32576"/>
    <cellStyle name="Normal 29 2 2 2 2 3 2 3" xfId="25009"/>
    <cellStyle name="Normal 29 2 2 2 2 3 3" xfId="11946"/>
    <cellStyle name="Normal 29 2 2 2 2 3 3 2" xfId="28795"/>
    <cellStyle name="Normal 29 2 2 2 2 3 4" xfId="21228"/>
    <cellStyle name="Normal 29 2 2 2 2 4" xfId="5786"/>
    <cellStyle name="Normal 29 2 2 2 2 4 2" xfId="13845"/>
    <cellStyle name="Normal 29 2 2 2 2 4 2 2" xfId="30692"/>
    <cellStyle name="Normal 29 2 2 2 2 4 3" xfId="23125"/>
    <cellStyle name="Normal 29 2 2 2 2 5" xfId="9971"/>
    <cellStyle name="Normal 29 2 2 2 2 5 2" xfId="26911"/>
    <cellStyle name="Normal 29 2 2 2 2 6" xfId="17597"/>
    <cellStyle name="Normal 29 2 2 2 2 7" xfId="19343"/>
    <cellStyle name="Normal 29 2 2 2 3" xfId="2384"/>
    <cellStyle name="Normal 29 2 2 2 3 2" xfId="4348"/>
    <cellStyle name="Normal 29 2 2 2 3 2 2" xfId="8131"/>
    <cellStyle name="Normal 29 2 2 2 3 2 2 2" xfId="16190"/>
    <cellStyle name="Normal 29 2 2 2 3 2 2 2 2" xfId="33037"/>
    <cellStyle name="Normal 29 2 2 2 3 2 2 3" xfId="25470"/>
    <cellStyle name="Normal 29 2 2 2 3 2 3" xfId="12407"/>
    <cellStyle name="Normal 29 2 2 2 3 2 3 2" xfId="29256"/>
    <cellStyle name="Normal 29 2 2 2 3 2 4" xfId="21689"/>
    <cellStyle name="Normal 29 2 2 2 3 3" xfId="6247"/>
    <cellStyle name="Normal 29 2 2 2 3 3 2" xfId="14306"/>
    <cellStyle name="Normal 29 2 2 2 3 3 2 2" xfId="31153"/>
    <cellStyle name="Normal 29 2 2 2 3 3 3" xfId="23586"/>
    <cellStyle name="Normal 29 2 2 2 3 4" xfId="10472"/>
    <cellStyle name="Normal 29 2 2 2 3 4 2" xfId="27372"/>
    <cellStyle name="Normal 29 2 2 2 3 5" xfId="17599"/>
    <cellStyle name="Normal 29 2 2 2 3 6" xfId="19804"/>
    <cellStyle name="Normal 29 2 2 2 4" xfId="3436"/>
    <cellStyle name="Normal 29 2 2 2 4 2" xfId="7219"/>
    <cellStyle name="Normal 29 2 2 2 4 2 2" xfId="15278"/>
    <cellStyle name="Normal 29 2 2 2 4 2 2 2" xfId="32125"/>
    <cellStyle name="Normal 29 2 2 2 4 2 3" xfId="24558"/>
    <cellStyle name="Normal 29 2 2 2 4 3" xfId="11495"/>
    <cellStyle name="Normal 29 2 2 2 4 3 2" xfId="28344"/>
    <cellStyle name="Normal 29 2 2 2 4 4" xfId="20777"/>
    <cellStyle name="Normal 29 2 2 2 5" xfId="5335"/>
    <cellStyle name="Normal 29 2 2 2 5 2" xfId="13394"/>
    <cellStyle name="Normal 29 2 2 2 5 2 2" xfId="30241"/>
    <cellStyle name="Normal 29 2 2 2 5 3" xfId="22674"/>
    <cellStyle name="Normal 29 2 2 2 6" xfId="9496"/>
    <cellStyle name="Normal 29 2 2 2 6 2" xfId="26460"/>
    <cellStyle name="Normal 29 2 2 2 7" xfId="17596"/>
    <cellStyle name="Normal 29 2 2 2 8" xfId="18892"/>
    <cellStyle name="Normal 29 2 2 3" xfId="1620"/>
    <cellStyle name="Normal 29 2 2 3 2" xfId="2619"/>
    <cellStyle name="Normal 29 2 2 3 2 2" xfId="4581"/>
    <cellStyle name="Normal 29 2 2 3 2 2 2" xfId="8364"/>
    <cellStyle name="Normal 29 2 2 3 2 2 2 2" xfId="16423"/>
    <cellStyle name="Normal 29 2 2 3 2 2 2 2 2" xfId="33270"/>
    <cellStyle name="Normal 29 2 2 3 2 2 2 3" xfId="25703"/>
    <cellStyle name="Normal 29 2 2 3 2 2 3" xfId="12640"/>
    <cellStyle name="Normal 29 2 2 3 2 2 3 2" xfId="29489"/>
    <cellStyle name="Normal 29 2 2 3 2 2 4" xfId="21922"/>
    <cellStyle name="Normal 29 2 2 3 2 3" xfId="6480"/>
    <cellStyle name="Normal 29 2 2 3 2 3 2" xfId="14539"/>
    <cellStyle name="Normal 29 2 2 3 2 3 2 2" xfId="31386"/>
    <cellStyle name="Normal 29 2 2 3 2 3 3" xfId="23819"/>
    <cellStyle name="Normal 29 2 2 3 2 4" xfId="10706"/>
    <cellStyle name="Normal 29 2 2 3 2 4 2" xfId="27605"/>
    <cellStyle name="Normal 29 2 2 3 2 5" xfId="17601"/>
    <cellStyle name="Normal 29 2 2 3 2 6" xfId="20037"/>
    <cellStyle name="Normal 29 2 2 3 3" xfId="3669"/>
    <cellStyle name="Normal 29 2 2 3 3 2" xfId="7452"/>
    <cellStyle name="Normal 29 2 2 3 3 2 2" xfId="15511"/>
    <cellStyle name="Normal 29 2 2 3 3 2 2 2" xfId="32358"/>
    <cellStyle name="Normal 29 2 2 3 3 2 3" xfId="24791"/>
    <cellStyle name="Normal 29 2 2 3 3 3" xfId="11728"/>
    <cellStyle name="Normal 29 2 2 3 3 3 2" xfId="28577"/>
    <cellStyle name="Normal 29 2 2 3 3 4" xfId="21010"/>
    <cellStyle name="Normal 29 2 2 3 4" xfId="5568"/>
    <cellStyle name="Normal 29 2 2 3 4 2" xfId="13627"/>
    <cellStyle name="Normal 29 2 2 3 4 2 2" xfId="30474"/>
    <cellStyle name="Normal 29 2 2 3 4 3" xfId="22907"/>
    <cellStyle name="Normal 29 2 2 3 5" xfId="9753"/>
    <cellStyle name="Normal 29 2 2 3 5 2" xfId="26693"/>
    <cellStyle name="Normal 29 2 2 3 6" xfId="17600"/>
    <cellStyle name="Normal 29 2 2 3 7" xfId="19125"/>
    <cellStyle name="Normal 29 2 2 4" xfId="2166"/>
    <cellStyle name="Normal 29 2 2 4 2" xfId="4130"/>
    <cellStyle name="Normal 29 2 2 4 2 2" xfId="7913"/>
    <cellStyle name="Normal 29 2 2 4 2 2 2" xfId="15972"/>
    <cellStyle name="Normal 29 2 2 4 2 2 2 2" xfId="32819"/>
    <cellStyle name="Normal 29 2 2 4 2 2 3" xfId="25252"/>
    <cellStyle name="Normal 29 2 2 4 2 3" xfId="12189"/>
    <cellStyle name="Normal 29 2 2 4 2 3 2" xfId="29038"/>
    <cellStyle name="Normal 29 2 2 4 2 4" xfId="21471"/>
    <cellStyle name="Normal 29 2 2 4 3" xfId="6029"/>
    <cellStyle name="Normal 29 2 2 4 3 2" xfId="14088"/>
    <cellStyle name="Normal 29 2 2 4 3 2 2" xfId="30935"/>
    <cellStyle name="Normal 29 2 2 4 3 3" xfId="23368"/>
    <cellStyle name="Normal 29 2 2 4 4" xfId="10254"/>
    <cellStyle name="Normal 29 2 2 4 4 2" xfId="27154"/>
    <cellStyle name="Normal 29 2 2 4 5" xfId="17602"/>
    <cellStyle name="Normal 29 2 2 4 6" xfId="19586"/>
    <cellStyle name="Normal 29 2 2 5" xfId="3218"/>
    <cellStyle name="Normal 29 2 2 5 2" xfId="7001"/>
    <cellStyle name="Normal 29 2 2 5 2 2" xfId="15060"/>
    <cellStyle name="Normal 29 2 2 5 2 2 2" xfId="31907"/>
    <cellStyle name="Normal 29 2 2 5 2 3" xfId="24340"/>
    <cellStyle name="Normal 29 2 2 5 3" xfId="11277"/>
    <cellStyle name="Normal 29 2 2 5 3 2" xfId="28126"/>
    <cellStyle name="Normal 29 2 2 5 4" xfId="20559"/>
    <cellStyle name="Normal 29 2 2 6" xfId="5117"/>
    <cellStyle name="Normal 29 2 2 6 2" xfId="13176"/>
    <cellStyle name="Normal 29 2 2 6 2 2" xfId="30023"/>
    <cellStyle name="Normal 29 2 2 6 3" xfId="22456"/>
    <cellStyle name="Normal 29 2 2 7" xfId="9261"/>
    <cellStyle name="Normal 29 2 2 7 2" xfId="26242"/>
    <cellStyle name="Normal 29 2 2 8" xfId="17595"/>
    <cellStyle name="Normal 29 2 2 9" xfId="18674"/>
    <cellStyle name="Normal 29 2 3" xfId="1250"/>
    <cellStyle name="Normal 29 2 3 2" xfId="1746"/>
    <cellStyle name="Normal 29 2 3 2 2" xfId="2745"/>
    <cellStyle name="Normal 29 2 3 2 2 2" xfId="4707"/>
    <cellStyle name="Normal 29 2 3 2 2 2 2" xfId="8490"/>
    <cellStyle name="Normal 29 2 3 2 2 2 2 2" xfId="16549"/>
    <cellStyle name="Normal 29 2 3 2 2 2 2 2 2" xfId="33396"/>
    <cellStyle name="Normal 29 2 3 2 2 2 2 3" xfId="25829"/>
    <cellStyle name="Normal 29 2 3 2 2 2 3" xfId="12766"/>
    <cellStyle name="Normal 29 2 3 2 2 2 3 2" xfId="29615"/>
    <cellStyle name="Normal 29 2 3 2 2 2 4" xfId="22048"/>
    <cellStyle name="Normal 29 2 3 2 2 3" xfId="6606"/>
    <cellStyle name="Normal 29 2 3 2 2 3 2" xfId="14665"/>
    <cellStyle name="Normal 29 2 3 2 2 3 2 2" xfId="31512"/>
    <cellStyle name="Normal 29 2 3 2 2 3 3" xfId="23945"/>
    <cellStyle name="Normal 29 2 3 2 2 4" xfId="10832"/>
    <cellStyle name="Normal 29 2 3 2 2 4 2" xfId="27731"/>
    <cellStyle name="Normal 29 2 3 2 2 5" xfId="17605"/>
    <cellStyle name="Normal 29 2 3 2 2 6" xfId="20163"/>
    <cellStyle name="Normal 29 2 3 2 3" xfId="3795"/>
    <cellStyle name="Normal 29 2 3 2 3 2" xfId="7578"/>
    <cellStyle name="Normal 29 2 3 2 3 2 2" xfId="15637"/>
    <cellStyle name="Normal 29 2 3 2 3 2 2 2" xfId="32484"/>
    <cellStyle name="Normal 29 2 3 2 3 2 3" xfId="24917"/>
    <cellStyle name="Normal 29 2 3 2 3 3" xfId="11854"/>
    <cellStyle name="Normal 29 2 3 2 3 3 2" xfId="28703"/>
    <cellStyle name="Normal 29 2 3 2 3 4" xfId="21136"/>
    <cellStyle name="Normal 29 2 3 2 4" xfId="5694"/>
    <cellStyle name="Normal 29 2 3 2 4 2" xfId="13753"/>
    <cellStyle name="Normal 29 2 3 2 4 2 2" xfId="30600"/>
    <cellStyle name="Normal 29 2 3 2 4 3" xfId="23033"/>
    <cellStyle name="Normal 29 2 3 2 5" xfId="9879"/>
    <cellStyle name="Normal 29 2 3 2 5 2" xfId="26819"/>
    <cellStyle name="Normal 29 2 3 2 6" xfId="17604"/>
    <cellStyle name="Normal 29 2 3 2 7" xfId="19251"/>
    <cellStyle name="Normal 29 2 3 3" xfId="2292"/>
    <cellStyle name="Normal 29 2 3 3 2" xfId="4256"/>
    <cellStyle name="Normal 29 2 3 3 2 2" xfId="8039"/>
    <cellStyle name="Normal 29 2 3 3 2 2 2" xfId="16098"/>
    <cellStyle name="Normal 29 2 3 3 2 2 2 2" xfId="32945"/>
    <cellStyle name="Normal 29 2 3 3 2 2 3" xfId="25378"/>
    <cellStyle name="Normal 29 2 3 3 2 3" xfId="12315"/>
    <cellStyle name="Normal 29 2 3 3 2 3 2" xfId="29164"/>
    <cellStyle name="Normal 29 2 3 3 2 4" xfId="21597"/>
    <cellStyle name="Normal 29 2 3 3 3" xfId="6155"/>
    <cellStyle name="Normal 29 2 3 3 3 2" xfId="14214"/>
    <cellStyle name="Normal 29 2 3 3 3 2 2" xfId="31061"/>
    <cellStyle name="Normal 29 2 3 3 3 3" xfId="23494"/>
    <cellStyle name="Normal 29 2 3 3 4" xfId="10380"/>
    <cellStyle name="Normal 29 2 3 3 4 2" xfId="27280"/>
    <cellStyle name="Normal 29 2 3 3 5" xfId="17606"/>
    <cellStyle name="Normal 29 2 3 3 6" xfId="19712"/>
    <cellStyle name="Normal 29 2 3 4" xfId="3344"/>
    <cellStyle name="Normal 29 2 3 4 2" xfId="7127"/>
    <cellStyle name="Normal 29 2 3 4 2 2" xfId="15186"/>
    <cellStyle name="Normal 29 2 3 4 2 2 2" xfId="32033"/>
    <cellStyle name="Normal 29 2 3 4 2 3" xfId="24466"/>
    <cellStyle name="Normal 29 2 3 4 3" xfId="11403"/>
    <cellStyle name="Normal 29 2 3 4 3 2" xfId="28252"/>
    <cellStyle name="Normal 29 2 3 4 4" xfId="20685"/>
    <cellStyle name="Normal 29 2 3 5" xfId="5243"/>
    <cellStyle name="Normal 29 2 3 5 2" xfId="13302"/>
    <cellStyle name="Normal 29 2 3 5 2 2" xfId="30149"/>
    <cellStyle name="Normal 29 2 3 5 3" xfId="22582"/>
    <cellStyle name="Normal 29 2 3 6" xfId="9404"/>
    <cellStyle name="Normal 29 2 3 6 2" xfId="26368"/>
    <cellStyle name="Normal 29 2 3 7" xfId="17603"/>
    <cellStyle name="Normal 29 2 3 8" xfId="18800"/>
    <cellStyle name="Normal 29 2 4" xfId="1528"/>
    <cellStyle name="Normal 29 2 4 2" xfId="2527"/>
    <cellStyle name="Normal 29 2 4 2 2" xfId="4489"/>
    <cellStyle name="Normal 29 2 4 2 2 2" xfId="8272"/>
    <cellStyle name="Normal 29 2 4 2 2 2 2" xfId="16331"/>
    <cellStyle name="Normal 29 2 4 2 2 2 2 2" xfId="33178"/>
    <cellStyle name="Normal 29 2 4 2 2 2 3" xfId="25611"/>
    <cellStyle name="Normal 29 2 4 2 2 3" xfId="12548"/>
    <cellStyle name="Normal 29 2 4 2 2 3 2" xfId="29397"/>
    <cellStyle name="Normal 29 2 4 2 2 4" xfId="21830"/>
    <cellStyle name="Normal 29 2 4 2 3" xfId="6388"/>
    <cellStyle name="Normal 29 2 4 2 3 2" xfId="14447"/>
    <cellStyle name="Normal 29 2 4 2 3 2 2" xfId="31294"/>
    <cellStyle name="Normal 29 2 4 2 3 3" xfId="23727"/>
    <cellStyle name="Normal 29 2 4 2 4" xfId="10614"/>
    <cellStyle name="Normal 29 2 4 2 4 2" xfId="27513"/>
    <cellStyle name="Normal 29 2 4 2 5" xfId="17608"/>
    <cellStyle name="Normal 29 2 4 2 6" xfId="19945"/>
    <cellStyle name="Normal 29 2 4 3" xfId="3577"/>
    <cellStyle name="Normal 29 2 4 3 2" xfId="7360"/>
    <cellStyle name="Normal 29 2 4 3 2 2" xfId="15419"/>
    <cellStyle name="Normal 29 2 4 3 2 2 2" xfId="32266"/>
    <cellStyle name="Normal 29 2 4 3 2 3" xfId="24699"/>
    <cellStyle name="Normal 29 2 4 3 3" xfId="11636"/>
    <cellStyle name="Normal 29 2 4 3 3 2" xfId="28485"/>
    <cellStyle name="Normal 29 2 4 3 4" xfId="20918"/>
    <cellStyle name="Normal 29 2 4 4" xfId="5476"/>
    <cellStyle name="Normal 29 2 4 4 2" xfId="13535"/>
    <cellStyle name="Normal 29 2 4 4 2 2" xfId="30382"/>
    <cellStyle name="Normal 29 2 4 4 3" xfId="22815"/>
    <cellStyle name="Normal 29 2 4 5" xfId="9661"/>
    <cellStyle name="Normal 29 2 4 5 2" xfId="26601"/>
    <cellStyle name="Normal 29 2 4 6" xfId="17607"/>
    <cellStyle name="Normal 29 2 4 7" xfId="19033"/>
    <cellStyle name="Normal 29 2 5" xfId="2057"/>
    <cellStyle name="Normal 29 2 5 2" xfId="4038"/>
    <cellStyle name="Normal 29 2 5 2 2" xfId="7821"/>
    <cellStyle name="Normal 29 2 5 2 2 2" xfId="15880"/>
    <cellStyle name="Normal 29 2 5 2 2 2 2" xfId="32727"/>
    <cellStyle name="Normal 29 2 5 2 2 3" xfId="25160"/>
    <cellStyle name="Normal 29 2 5 2 3" xfId="12097"/>
    <cellStyle name="Normal 29 2 5 2 3 2" xfId="28946"/>
    <cellStyle name="Normal 29 2 5 2 4" xfId="21379"/>
    <cellStyle name="Normal 29 2 5 3" xfId="5937"/>
    <cellStyle name="Normal 29 2 5 3 2" xfId="13996"/>
    <cellStyle name="Normal 29 2 5 3 2 2" xfId="30843"/>
    <cellStyle name="Normal 29 2 5 3 3" xfId="23276"/>
    <cellStyle name="Normal 29 2 5 4" xfId="10155"/>
    <cellStyle name="Normal 29 2 5 4 2" xfId="27062"/>
    <cellStyle name="Normal 29 2 5 5" xfId="17609"/>
    <cellStyle name="Normal 29 2 5 6" xfId="19494"/>
    <cellStyle name="Normal 29 2 6" xfId="3096"/>
    <cellStyle name="Normal 29 2 6 2" xfId="6909"/>
    <cellStyle name="Normal 29 2 6 2 2" xfId="14968"/>
    <cellStyle name="Normal 29 2 6 2 2 2" xfId="31815"/>
    <cellStyle name="Normal 29 2 6 2 3" xfId="24248"/>
    <cellStyle name="Normal 29 2 6 3" xfId="11159"/>
    <cellStyle name="Normal 29 2 6 3 2" xfId="28034"/>
    <cellStyle name="Normal 29 2 6 4" xfId="20467"/>
    <cellStyle name="Normal 29 2 7" xfId="5025"/>
    <cellStyle name="Normal 29 2 7 2" xfId="13084"/>
    <cellStyle name="Normal 29 2 7 2 2" xfId="29931"/>
    <cellStyle name="Normal 29 2 7 3" xfId="22364"/>
    <cellStyle name="Normal 29 2 8" xfId="9044"/>
    <cellStyle name="Normal 29 2 8 2" xfId="26150"/>
    <cellStyle name="Normal 29 2 9" xfId="17594"/>
    <cellStyle name="Normal 29 3" xfId="950"/>
    <cellStyle name="Normal 29 3 2" xfId="3130"/>
    <cellStyle name="Normal 29 3 3" xfId="17610"/>
    <cellStyle name="Normal 29 3 4" xfId="34102"/>
    <cellStyle name="Normal 29 4" xfId="1045"/>
    <cellStyle name="Normal 29 4 2" xfId="1306"/>
    <cellStyle name="Normal 29 4 2 2" xfId="1802"/>
    <cellStyle name="Normal 29 4 2 2 2" xfId="2801"/>
    <cellStyle name="Normal 29 4 2 2 2 2" xfId="4763"/>
    <cellStyle name="Normal 29 4 2 2 2 2 2" xfId="8546"/>
    <cellStyle name="Normal 29 4 2 2 2 2 2 2" xfId="16605"/>
    <cellStyle name="Normal 29 4 2 2 2 2 2 2 2" xfId="33452"/>
    <cellStyle name="Normal 29 4 2 2 2 2 2 3" xfId="25885"/>
    <cellStyle name="Normal 29 4 2 2 2 2 3" xfId="12822"/>
    <cellStyle name="Normal 29 4 2 2 2 2 3 2" xfId="29671"/>
    <cellStyle name="Normal 29 4 2 2 2 2 4" xfId="22104"/>
    <cellStyle name="Normal 29 4 2 2 2 3" xfId="6662"/>
    <cellStyle name="Normal 29 4 2 2 2 3 2" xfId="14721"/>
    <cellStyle name="Normal 29 4 2 2 2 3 2 2" xfId="31568"/>
    <cellStyle name="Normal 29 4 2 2 2 3 3" xfId="24001"/>
    <cellStyle name="Normal 29 4 2 2 2 4" xfId="10888"/>
    <cellStyle name="Normal 29 4 2 2 2 4 2" xfId="27787"/>
    <cellStyle name="Normal 29 4 2 2 2 5" xfId="17614"/>
    <cellStyle name="Normal 29 4 2 2 2 6" xfId="20219"/>
    <cellStyle name="Normal 29 4 2 2 3" xfId="3851"/>
    <cellStyle name="Normal 29 4 2 2 3 2" xfId="7634"/>
    <cellStyle name="Normal 29 4 2 2 3 2 2" xfId="15693"/>
    <cellStyle name="Normal 29 4 2 2 3 2 2 2" xfId="32540"/>
    <cellStyle name="Normal 29 4 2 2 3 2 3" xfId="24973"/>
    <cellStyle name="Normal 29 4 2 2 3 3" xfId="11910"/>
    <cellStyle name="Normal 29 4 2 2 3 3 2" xfId="28759"/>
    <cellStyle name="Normal 29 4 2 2 3 4" xfId="21192"/>
    <cellStyle name="Normal 29 4 2 2 4" xfId="5750"/>
    <cellStyle name="Normal 29 4 2 2 4 2" xfId="13809"/>
    <cellStyle name="Normal 29 4 2 2 4 2 2" xfId="30656"/>
    <cellStyle name="Normal 29 4 2 2 4 3" xfId="23089"/>
    <cellStyle name="Normal 29 4 2 2 5" xfId="9935"/>
    <cellStyle name="Normal 29 4 2 2 5 2" xfId="26875"/>
    <cellStyle name="Normal 29 4 2 2 6" xfId="17613"/>
    <cellStyle name="Normal 29 4 2 2 7" xfId="19307"/>
    <cellStyle name="Normal 29 4 2 3" xfId="2348"/>
    <cellStyle name="Normal 29 4 2 3 2" xfId="4312"/>
    <cellStyle name="Normal 29 4 2 3 2 2" xfId="8095"/>
    <cellStyle name="Normal 29 4 2 3 2 2 2" xfId="16154"/>
    <cellStyle name="Normal 29 4 2 3 2 2 2 2" xfId="33001"/>
    <cellStyle name="Normal 29 4 2 3 2 2 3" xfId="25434"/>
    <cellStyle name="Normal 29 4 2 3 2 3" xfId="12371"/>
    <cellStyle name="Normal 29 4 2 3 2 3 2" xfId="29220"/>
    <cellStyle name="Normal 29 4 2 3 2 4" xfId="21653"/>
    <cellStyle name="Normal 29 4 2 3 3" xfId="6211"/>
    <cellStyle name="Normal 29 4 2 3 3 2" xfId="14270"/>
    <cellStyle name="Normal 29 4 2 3 3 2 2" xfId="31117"/>
    <cellStyle name="Normal 29 4 2 3 3 3" xfId="23550"/>
    <cellStyle name="Normal 29 4 2 3 4" xfId="10436"/>
    <cellStyle name="Normal 29 4 2 3 4 2" xfId="27336"/>
    <cellStyle name="Normal 29 4 2 3 5" xfId="17615"/>
    <cellStyle name="Normal 29 4 2 3 6" xfId="19768"/>
    <cellStyle name="Normal 29 4 2 4" xfId="3400"/>
    <cellStyle name="Normal 29 4 2 4 2" xfId="7183"/>
    <cellStyle name="Normal 29 4 2 4 2 2" xfId="15242"/>
    <cellStyle name="Normal 29 4 2 4 2 2 2" xfId="32089"/>
    <cellStyle name="Normal 29 4 2 4 2 3" xfId="24522"/>
    <cellStyle name="Normal 29 4 2 4 3" xfId="11459"/>
    <cellStyle name="Normal 29 4 2 4 3 2" xfId="28308"/>
    <cellStyle name="Normal 29 4 2 4 4" xfId="20741"/>
    <cellStyle name="Normal 29 4 2 5" xfId="5299"/>
    <cellStyle name="Normal 29 4 2 5 2" xfId="13358"/>
    <cellStyle name="Normal 29 4 2 5 2 2" xfId="30205"/>
    <cellStyle name="Normal 29 4 2 5 3" xfId="22638"/>
    <cellStyle name="Normal 29 4 2 6" xfId="9460"/>
    <cellStyle name="Normal 29 4 2 6 2" xfId="26424"/>
    <cellStyle name="Normal 29 4 2 7" xfId="17612"/>
    <cellStyle name="Normal 29 4 2 8" xfId="18856"/>
    <cellStyle name="Normal 29 4 3" xfId="1584"/>
    <cellStyle name="Normal 29 4 3 2" xfId="2583"/>
    <cellStyle name="Normal 29 4 3 2 2" xfId="4545"/>
    <cellStyle name="Normal 29 4 3 2 2 2" xfId="8328"/>
    <cellStyle name="Normal 29 4 3 2 2 2 2" xfId="16387"/>
    <cellStyle name="Normal 29 4 3 2 2 2 2 2" xfId="33234"/>
    <cellStyle name="Normal 29 4 3 2 2 2 3" xfId="25667"/>
    <cellStyle name="Normal 29 4 3 2 2 3" xfId="12604"/>
    <cellStyle name="Normal 29 4 3 2 2 3 2" xfId="29453"/>
    <cellStyle name="Normal 29 4 3 2 2 4" xfId="21886"/>
    <cellStyle name="Normal 29 4 3 2 3" xfId="6444"/>
    <cellStyle name="Normal 29 4 3 2 3 2" xfId="14503"/>
    <cellStyle name="Normal 29 4 3 2 3 2 2" xfId="31350"/>
    <cellStyle name="Normal 29 4 3 2 3 3" xfId="23783"/>
    <cellStyle name="Normal 29 4 3 2 4" xfId="10670"/>
    <cellStyle name="Normal 29 4 3 2 4 2" xfId="27569"/>
    <cellStyle name="Normal 29 4 3 2 5" xfId="17617"/>
    <cellStyle name="Normal 29 4 3 2 6" xfId="20001"/>
    <cellStyle name="Normal 29 4 3 3" xfId="3633"/>
    <cellStyle name="Normal 29 4 3 3 2" xfId="7416"/>
    <cellStyle name="Normal 29 4 3 3 2 2" xfId="15475"/>
    <cellStyle name="Normal 29 4 3 3 2 2 2" xfId="32322"/>
    <cellStyle name="Normal 29 4 3 3 2 3" xfId="24755"/>
    <cellStyle name="Normal 29 4 3 3 3" xfId="11692"/>
    <cellStyle name="Normal 29 4 3 3 3 2" xfId="28541"/>
    <cellStyle name="Normal 29 4 3 3 4" xfId="20974"/>
    <cellStyle name="Normal 29 4 3 4" xfId="5532"/>
    <cellStyle name="Normal 29 4 3 4 2" xfId="13591"/>
    <cellStyle name="Normal 29 4 3 4 2 2" xfId="30438"/>
    <cellStyle name="Normal 29 4 3 4 3" xfId="22871"/>
    <cellStyle name="Normal 29 4 3 5" xfId="9717"/>
    <cellStyle name="Normal 29 4 3 5 2" xfId="26657"/>
    <cellStyle name="Normal 29 4 3 6" xfId="17616"/>
    <cellStyle name="Normal 29 4 3 7" xfId="19089"/>
    <cellStyle name="Normal 29 4 4" xfId="2130"/>
    <cellStyle name="Normal 29 4 4 2" xfId="4094"/>
    <cellStyle name="Normal 29 4 4 2 2" xfId="7877"/>
    <cellStyle name="Normal 29 4 4 2 2 2" xfId="15936"/>
    <cellStyle name="Normal 29 4 4 2 2 2 2" xfId="32783"/>
    <cellStyle name="Normal 29 4 4 2 2 3" xfId="25216"/>
    <cellStyle name="Normal 29 4 4 2 3" xfId="12153"/>
    <cellStyle name="Normal 29 4 4 2 3 2" xfId="29002"/>
    <cellStyle name="Normal 29 4 4 2 4" xfId="21435"/>
    <cellStyle name="Normal 29 4 4 3" xfId="5993"/>
    <cellStyle name="Normal 29 4 4 3 2" xfId="14052"/>
    <cellStyle name="Normal 29 4 4 3 2 2" xfId="30899"/>
    <cellStyle name="Normal 29 4 4 3 3" xfId="23332"/>
    <cellStyle name="Normal 29 4 4 4" xfId="10218"/>
    <cellStyle name="Normal 29 4 4 4 2" xfId="27118"/>
    <cellStyle name="Normal 29 4 4 5" xfId="17618"/>
    <cellStyle name="Normal 29 4 4 6" xfId="19550"/>
    <cellStyle name="Normal 29 4 5" xfId="3182"/>
    <cellStyle name="Normal 29 4 5 2" xfId="6965"/>
    <cellStyle name="Normal 29 4 5 2 2" xfId="15024"/>
    <cellStyle name="Normal 29 4 5 2 2 2" xfId="31871"/>
    <cellStyle name="Normal 29 4 5 2 3" xfId="24304"/>
    <cellStyle name="Normal 29 4 5 3" xfId="11241"/>
    <cellStyle name="Normal 29 4 5 3 2" xfId="28090"/>
    <cellStyle name="Normal 29 4 5 4" xfId="20523"/>
    <cellStyle name="Normal 29 4 6" xfId="5081"/>
    <cellStyle name="Normal 29 4 6 2" xfId="13140"/>
    <cellStyle name="Normal 29 4 6 2 2" xfId="29987"/>
    <cellStyle name="Normal 29 4 6 3" xfId="22420"/>
    <cellStyle name="Normal 29 4 7" xfId="9225"/>
    <cellStyle name="Normal 29 4 7 2" xfId="26206"/>
    <cellStyle name="Normal 29 4 8" xfId="17611"/>
    <cellStyle name="Normal 29 4 9" xfId="18638"/>
    <cellStyle name="Normal 29 5" xfId="1214"/>
    <cellStyle name="Normal 29 5 2" xfId="1710"/>
    <cellStyle name="Normal 29 5 2 2" xfId="2709"/>
    <cellStyle name="Normal 29 5 2 2 2" xfId="4671"/>
    <cellStyle name="Normal 29 5 2 2 2 2" xfId="8454"/>
    <cellStyle name="Normal 29 5 2 2 2 2 2" xfId="16513"/>
    <cellStyle name="Normal 29 5 2 2 2 2 2 2" xfId="33360"/>
    <cellStyle name="Normal 29 5 2 2 2 2 3" xfId="25793"/>
    <cellStyle name="Normal 29 5 2 2 2 3" xfId="12730"/>
    <cellStyle name="Normal 29 5 2 2 2 3 2" xfId="29579"/>
    <cellStyle name="Normal 29 5 2 2 2 4" xfId="22012"/>
    <cellStyle name="Normal 29 5 2 2 3" xfId="6570"/>
    <cellStyle name="Normal 29 5 2 2 3 2" xfId="14629"/>
    <cellStyle name="Normal 29 5 2 2 3 2 2" xfId="31476"/>
    <cellStyle name="Normal 29 5 2 2 3 3" xfId="23909"/>
    <cellStyle name="Normal 29 5 2 2 4" xfId="10796"/>
    <cellStyle name="Normal 29 5 2 2 4 2" xfId="27695"/>
    <cellStyle name="Normal 29 5 2 2 5" xfId="17621"/>
    <cellStyle name="Normal 29 5 2 2 6" xfId="20127"/>
    <cellStyle name="Normal 29 5 2 3" xfId="3759"/>
    <cellStyle name="Normal 29 5 2 3 2" xfId="7542"/>
    <cellStyle name="Normal 29 5 2 3 2 2" xfId="15601"/>
    <cellStyle name="Normal 29 5 2 3 2 2 2" xfId="32448"/>
    <cellStyle name="Normal 29 5 2 3 2 3" xfId="24881"/>
    <cellStyle name="Normal 29 5 2 3 3" xfId="11818"/>
    <cellStyle name="Normal 29 5 2 3 3 2" xfId="28667"/>
    <cellStyle name="Normal 29 5 2 3 4" xfId="21100"/>
    <cellStyle name="Normal 29 5 2 4" xfId="5658"/>
    <cellStyle name="Normal 29 5 2 4 2" xfId="13717"/>
    <cellStyle name="Normal 29 5 2 4 2 2" xfId="30564"/>
    <cellStyle name="Normal 29 5 2 4 3" xfId="22997"/>
    <cellStyle name="Normal 29 5 2 5" xfId="9843"/>
    <cellStyle name="Normal 29 5 2 5 2" xfId="26783"/>
    <cellStyle name="Normal 29 5 2 6" xfId="17620"/>
    <cellStyle name="Normal 29 5 2 7" xfId="19215"/>
    <cellStyle name="Normal 29 5 3" xfId="2256"/>
    <cellStyle name="Normal 29 5 3 2" xfId="4220"/>
    <cellStyle name="Normal 29 5 3 2 2" xfId="8003"/>
    <cellStyle name="Normal 29 5 3 2 2 2" xfId="16062"/>
    <cellStyle name="Normal 29 5 3 2 2 2 2" xfId="32909"/>
    <cellStyle name="Normal 29 5 3 2 2 3" xfId="25342"/>
    <cellStyle name="Normal 29 5 3 2 3" xfId="12279"/>
    <cellStyle name="Normal 29 5 3 2 3 2" xfId="29128"/>
    <cellStyle name="Normal 29 5 3 2 4" xfId="21561"/>
    <cellStyle name="Normal 29 5 3 3" xfId="6119"/>
    <cellStyle name="Normal 29 5 3 3 2" xfId="14178"/>
    <cellStyle name="Normal 29 5 3 3 2 2" xfId="31025"/>
    <cellStyle name="Normal 29 5 3 3 3" xfId="23458"/>
    <cellStyle name="Normal 29 5 3 4" xfId="10344"/>
    <cellStyle name="Normal 29 5 3 4 2" xfId="27244"/>
    <cellStyle name="Normal 29 5 3 5" xfId="17622"/>
    <cellStyle name="Normal 29 5 3 6" xfId="19676"/>
    <cellStyle name="Normal 29 5 4" xfId="3308"/>
    <cellStyle name="Normal 29 5 4 2" xfId="7091"/>
    <cellStyle name="Normal 29 5 4 2 2" xfId="15150"/>
    <cellStyle name="Normal 29 5 4 2 2 2" xfId="31997"/>
    <cellStyle name="Normal 29 5 4 2 3" xfId="24430"/>
    <cellStyle name="Normal 29 5 4 3" xfId="11367"/>
    <cellStyle name="Normal 29 5 4 3 2" xfId="28216"/>
    <cellStyle name="Normal 29 5 4 4" xfId="20649"/>
    <cellStyle name="Normal 29 5 5" xfId="5207"/>
    <cellStyle name="Normal 29 5 5 2" xfId="13266"/>
    <cellStyle name="Normal 29 5 5 2 2" xfId="30113"/>
    <cellStyle name="Normal 29 5 5 3" xfId="22546"/>
    <cellStyle name="Normal 29 5 6" xfId="9368"/>
    <cellStyle name="Normal 29 5 6 2" xfId="26332"/>
    <cellStyle name="Normal 29 5 7" xfId="17619"/>
    <cellStyle name="Normal 29 5 8" xfId="18764"/>
    <cellStyle name="Normal 29 6" xfId="1492"/>
    <cellStyle name="Normal 29 6 2" xfId="2491"/>
    <cellStyle name="Normal 29 6 2 2" xfId="4453"/>
    <cellStyle name="Normal 29 6 2 2 2" xfId="8236"/>
    <cellStyle name="Normal 29 6 2 2 2 2" xfId="16295"/>
    <cellStyle name="Normal 29 6 2 2 2 2 2" xfId="33142"/>
    <cellStyle name="Normal 29 6 2 2 2 3" xfId="25575"/>
    <cellStyle name="Normal 29 6 2 2 3" xfId="12512"/>
    <cellStyle name="Normal 29 6 2 2 3 2" xfId="29361"/>
    <cellStyle name="Normal 29 6 2 2 4" xfId="21794"/>
    <cellStyle name="Normal 29 6 2 3" xfId="6352"/>
    <cellStyle name="Normal 29 6 2 3 2" xfId="14411"/>
    <cellStyle name="Normal 29 6 2 3 2 2" xfId="31258"/>
    <cellStyle name="Normal 29 6 2 3 3" xfId="23691"/>
    <cellStyle name="Normal 29 6 2 4" xfId="10578"/>
    <cellStyle name="Normal 29 6 2 4 2" xfId="27477"/>
    <cellStyle name="Normal 29 6 2 5" xfId="17624"/>
    <cellStyle name="Normal 29 6 2 6" xfId="19909"/>
    <cellStyle name="Normal 29 6 3" xfId="3541"/>
    <cellStyle name="Normal 29 6 3 2" xfId="7324"/>
    <cellStyle name="Normal 29 6 3 2 2" xfId="15383"/>
    <cellStyle name="Normal 29 6 3 2 2 2" xfId="32230"/>
    <cellStyle name="Normal 29 6 3 2 3" xfId="24663"/>
    <cellStyle name="Normal 29 6 3 3" xfId="11600"/>
    <cellStyle name="Normal 29 6 3 3 2" xfId="28449"/>
    <cellStyle name="Normal 29 6 3 4" xfId="20882"/>
    <cellStyle name="Normal 29 6 4" xfId="5440"/>
    <cellStyle name="Normal 29 6 4 2" xfId="13499"/>
    <cellStyle name="Normal 29 6 4 2 2" xfId="30346"/>
    <cellStyle name="Normal 29 6 4 3" xfId="22779"/>
    <cellStyle name="Normal 29 6 5" xfId="9625"/>
    <cellStyle name="Normal 29 6 5 2" xfId="26565"/>
    <cellStyle name="Normal 29 6 6" xfId="17623"/>
    <cellStyle name="Normal 29 6 7" xfId="18997"/>
    <cellStyle name="Normal 29 7" xfId="2017"/>
    <cellStyle name="Normal 29 7 2" xfId="4002"/>
    <cellStyle name="Normal 29 7 2 2" xfId="7785"/>
    <cellStyle name="Normal 29 7 2 2 2" xfId="15844"/>
    <cellStyle name="Normal 29 7 2 2 2 2" xfId="32691"/>
    <cellStyle name="Normal 29 7 2 2 3" xfId="25124"/>
    <cellStyle name="Normal 29 7 2 3" xfId="12061"/>
    <cellStyle name="Normal 29 7 2 3 2" xfId="28910"/>
    <cellStyle name="Normal 29 7 2 4" xfId="21343"/>
    <cellStyle name="Normal 29 7 3" xfId="5901"/>
    <cellStyle name="Normal 29 7 3 2" xfId="13960"/>
    <cellStyle name="Normal 29 7 3 2 2" xfId="30807"/>
    <cellStyle name="Normal 29 7 3 3" xfId="23240"/>
    <cellStyle name="Normal 29 7 4" xfId="10116"/>
    <cellStyle name="Normal 29 7 4 2" xfId="27026"/>
    <cellStyle name="Normal 29 7 5" xfId="17625"/>
    <cellStyle name="Normal 29 7 6" xfId="19458"/>
    <cellStyle name="Normal 29 8" xfId="3060"/>
    <cellStyle name="Normal 29 8 2" xfId="6873"/>
    <cellStyle name="Normal 29 8 2 2" xfId="14932"/>
    <cellStyle name="Normal 29 8 2 2 2" xfId="31779"/>
    <cellStyle name="Normal 29 8 2 3" xfId="24212"/>
    <cellStyle name="Normal 29 8 3" xfId="11123"/>
    <cellStyle name="Normal 29 8 3 2" xfId="27998"/>
    <cellStyle name="Normal 29 8 4" xfId="20431"/>
    <cellStyle name="Normal 29 9" xfId="4989"/>
    <cellStyle name="Normal 29 9 2" xfId="13048"/>
    <cellStyle name="Normal 29 9 2 2" xfId="29895"/>
    <cellStyle name="Normal 29 9 3" xfId="22328"/>
    <cellStyle name="Normal 290" xfId="33699"/>
    <cellStyle name="Normal 291" xfId="33700"/>
    <cellStyle name="Normal 292" xfId="33701"/>
    <cellStyle name="Normal 293" xfId="33702"/>
    <cellStyle name="Normal 294" xfId="33703"/>
    <cellStyle name="Normal 295" xfId="33704"/>
    <cellStyle name="Normal 296" xfId="33705"/>
    <cellStyle name="Normal 297" xfId="33706"/>
    <cellStyle name="Normal 298" xfId="33707"/>
    <cellStyle name="Normal 299" xfId="33708"/>
    <cellStyle name="Normal 3" xfId="176"/>
    <cellStyle name="Normal 3 2" xfId="177"/>
    <cellStyle name="Normal 3 2 2" xfId="2978"/>
    <cellStyle name="Normal 3 2 2 2" xfId="6835"/>
    <cellStyle name="Normal 3 2 2 2 2" xfId="14894"/>
    <cellStyle name="Normal 3 2 2 2 2 2" xfId="31741"/>
    <cellStyle name="Normal 3 2 2 2 3" xfId="24174"/>
    <cellStyle name="Normal 3 2 2 3" xfId="11063"/>
    <cellStyle name="Normal 3 2 2 3 2" xfId="27960"/>
    <cellStyle name="Normal 3 2 2 4" xfId="20392"/>
    <cellStyle name="Normal 3 2 3" xfId="17627"/>
    <cellStyle name="Normal 3 2 4" xfId="445"/>
    <cellStyle name="Normal 3 3" xfId="178"/>
    <cellStyle name="Normal 3 3 2" xfId="551"/>
    <cellStyle name="Normal 3 4" xfId="179"/>
    <cellStyle name="Normal 3 4 2" xfId="848"/>
    <cellStyle name="Normal 3 5" xfId="2968"/>
    <cellStyle name="Normal 3 5 2" xfId="6826"/>
    <cellStyle name="Normal 3 5 2 2" xfId="14885"/>
    <cellStyle name="Normal 3 5 2 2 2" xfId="31732"/>
    <cellStyle name="Normal 3 5 2 3" xfId="24165"/>
    <cellStyle name="Normal 3 5 3" xfId="11054"/>
    <cellStyle name="Normal 3 5 3 2" xfId="27951"/>
    <cellStyle name="Normal 3 5 4" xfId="20383"/>
    <cellStyle name="Normal 3 6" xfId="17626"/>
    <cellStyle name="Normal 3 7" xfId="444"/>
    <cellStyle name="Normal 3_Energía" xfId="17628"/>
    <cellStyle name="Normal 30" xfId="630"/>
    <cellStyle name="Normal 30 10" xfId="8973"/>
    <cellStyle name="Normal 30 10 2" xfId="26115"/>
    <cellStyle name="Normal 30 11" xfId="17629"/>
    <cellStyle name="Normal 30 12" xfId="18546"/>
    <cellStyle name="Normal 30 13" xfId="34103"/>
    <cellStyle name="Normal 30 2" xfId="748"/>
    <cellStyle name="Normal 30 2 10" xfId="18582"/>
    <cellStyle name="Normal 30 2 11" xfId="34104"/>
    <cellStyle name="Normal 30 2 2" xfId="1082"/>
    <cellStyle name="Normal 30 2 2 2" xfId="1343"/>
    <cellStyle name="Normal 30 2 2 2 2" xfId="1839"/>
    <cellStyle name="Normal 30 2 2 2 2 2" xfId="2838"/>
    <cellStyle name="Normal 30 2 2 2 2 2 2" xfId="4800"/>
    <cellStyle name="Normal 30 2 2 2 2 2 2 2" xfId="8583"/>
    <cellStyle name="Normal 30 2 2 2 2 2 2 2 2" xfId="16642"/>
    <cellStyle name="Normal 30 2 2 2 2 2 2 2 2 2" xfId="33489"/>
    <cellStyle name="Normal 30 2 2 2 2 2 2 2 3" xfId="25922"/>
    <cellStyle name="Normal 30 2 2 2 2 2 2 3" xfId="12859"/>
    <cellStyle name="Normal 30 2 2 2 2 2 2 3 2" xfId="29708"/>
    <cellStyle name="Normal 30 2 2 2 2 2 2 4" xfId="22141"/>
    <cellStyle name="Normal 30 2 2 2 2 2 3" xfId="6699"/>
    <cellStyle name="Normal 30 2 2 2 2 2 3 2" xfId="14758"/>
    <cellStyle name="Normal 30 2 2 2 2 2 3 2 2" xfId="31605"/>
    <cellStyle name="Normal 30 2 2 2 2 2 3 3" xfId="24038"/>
    <cellStyle name="Normal 30 2 2 2 2 2 4" xfId="10925"/>
    <cellStyle name="Normal 30 2 2 2 2 2 4 2" xfId="27824"/>
    <cellStyle name="Normal 30 2 2 2 2 2 5" xfId="17634"/>
    <cellStyle name="Normal 30 2 2 2 2 2 6" xfId="20256"/>
    <cellStyle name="Normal 30 2 2 2 2 3" xfId="3888"/>
    <cellStyle name="Normal 30 2 2 2 2 3 2" xfId="7671"/>
    <cellStyle name="Normal 30 2 2 2 2 3 2 2" xfId="15730"/>
    <cellStyle name="Normal 30 2 2 2 2 3 2 2 2" xfId="32577"/>
    <cellStyle name="Normal 30 2 2 2 2 3 2 3" xfId="25010"/>
    <cellStyle name="Normal 30 2 2 2 2 3 3" xfId="11947"/>
    <cellStyle name="Normal 30 2 2 2 2 3 3 2" xfId="28796"/>
    <cellStyle name="Normal 30 2 2 2 2 3 4" xfId="21229"/>
    <cellStyle name="Normal 30 2 2 2 2 4" xfId="5787"/>
    <cellStyle name="Normal 30 2 2 2 2 4 2" xfId="13846"/>
    <cellStyle name="Normal 30 2 2 2 2 4 2 2" xfId="30693"/>
    <cellStyle name="Normal 30 2 2 2 2 4 3" xfId="23126"/>
    <cellStyle name="Normal 30 2 2 2 2 5" xfId="9972"/>
    <cellStyle name="Normal 30 2 2 2 2 5 2" xfId="26912"/>
    <cellStyle name="Normal 30 2 2 2 2 6" xfId="17633"/>
    <cellStyle name="Normal 30 2 2 2 2 7" xfId="19344"/>
    <cellStyle name="Normal 30 2 2 2 3" xfId="2385"/>
    <cellStyle name="Normal 30 2 2 2 3 2" xfId="4349"/>
    <cellStyle name="Normal 30 2 2 2 3 2 2" xfId="8132"/>
    <cellStyle name="Normal 30 2 2 2 3 2 2 2" xfId="16191"/>
    <cellStyle name="Normal 30 2 2 2 3 2 2 2 2" xfId="33038"/>
    <cellStyle name="Normal 30 2 2 2 3 2 2 3" xfId="25471"/>
    <cellStyle name="Normal 30 2 2 2 3 2 3" xfId="12408"/>
    <cellStyle name="Normal 30 2 2 2 3 2 3 2" xfId="29257"/>
    <cellStyle name="Normal 30 2 2 2 3 2 4" xfId="21690"/>
    <cellStyle name="Normal 30 2 2 2 3 3" xfId="6248"/>
    <cellStyle name="Normal 30 2 2 2 3 3 2" xfId="14307"/>
    <cellStyle name="Normal 30 2 2 2 3 3 2 2" xfId="31154"/>
    <cellStyle name="Normal 30 2 2 2 3 3 3" xfId="23587"/>
    <cellStyle name="Normal 30 2 2 2 3 4" xfId="10473"/>
    <cellStyle name="Normal 30 2 2 2 3 4 2" xfId="27373"/>
    <cellStyle name="Normal 30 2 2 2 3 5" xfId="17635"/>
    <cellStyle name="Normal 30 2 2 2 3 6" xfId="19805"/>
    <cellStyle name="Normal 30 2 2 2 4" xfId="3437"/>
    <cellStyle name="Normal 30 2 2 2 4 2" xfId="7220"/>
    <cellStyle name="Normal 30 2 2 2 4 2 2" xfId="15279"/>
    <cellStyle name="Normal 30 2 2 2 4 2 2 2" xfId="32126"/>
    <cellStyle name="Normal 30 2 2 2 4 2 3" xfId="24559"/>
    <cellStyle name="Normal 30 2 2 2 4 3" xfId="11496"/>
    <cellStyle name="Normal 30 2 2 2 4 3 2" xfId="28345"/>
    <cellStyle name="Normal 30 2 2 2 4 4" xfId="20778"/>
    <cellStyle name="Normal 30 2 2 2 5" xfId="5336"/>
    <cellStyle name="Normal 30 2 2 2 5 2" xfId="13395"/>
    <cellStyle name="Normal 30 2 2 2 5 2 2" xfId="30242"/>
    <cellStyle name="Normal 30 2 2 2 5 3" xfId="22675"/>
    <cellStyle name="Normal 30 2 2 2 6" xfId="9497"/>
    <cellStyle name="Normal 30 2 2 2 6 2" xfId="26461"/>
    <cellStyle name="Normal 30 2 2 2 7" xfId="17632"/>
    <cellStyle name="Normal 30 2 2 2 8" xfId="18893"/>
    <cellStyle name="Normal 30 2 2 3" xfId="1621"/>
    <cellStyle name="Normal 30 2 2 3 2" xfId="2620"/>
    <cellStyle name="Normal 30 2 2 3 2 2" xfId="4582"/>
    <cellStyle name="Normal 30 2 2 3 2 2 2" xfId="8365"/>
    <cellStyle name="Normal 30 2 2 3 2 2 2 2" xfId="16424"/>
    <cellStyle name="Normal 30 2 2 3 2 2 2 2 2" xfId="33271"/>
    <cellStyle name="Normal 30 2 2 3 2 2 2 3" xfId="25704"/>
    <cellStyle name="Normal 30 2 2 3 2 2 3" xfId="12641"/>
    <cellStyle name="Normal 30 2 2 3 2 2 3 2" xfId="29490"/>
    <cellStyle name="Normal 30 2 2 3 2 2 4" xfId="21923"/>
    <cellStyle name="Normal 30 2 2 3 2 3" xfId="6481"/>
    <cellStyle name="Normal 30 2 2 3 2 3 2" xfId="14540"/>
    <cellStyle name="Normal 30 2 2 3 2 3 2 2" xfId="31387"/>
    <cellStyle name="Normal 30 2 2 3 2 3 3" xfId="23820"/>
    <cellStyle name="Normal 30 2 2 3 2 4" xfId="10707"/>
    <cellStyle name="Normal 30 2 2 3 2 4 2" xfId="27606"/>
    <cellStyle name="Normal 30 2 2 3 2 5" xfId="17637"/>
    <cellStyle name="Normal 30 2 2 3 2 6" xfId="20038"/>
    <cellStyle name="Normal 30 2 2 3 3" xfId="3670"/>
    <cellStyle name="Normal 30 2 2 3 3 2" xfId="7453"/>
    <cellStyle name="Normal 30 2 2 3 3 2 2" xfId="15512"/>
    <cellStyle name="Normal 30 2 2 3 3 2 2 2" xfId="32359"/>
    <cellStyle name="Normal 30 2 2 3 3 2 3" xfId="24792"/>
    <cellStyle name="Normal 30 2 2 3 3 3" xfId="11729"/>
    <cellStyle name="Normal 30 2 2 3 3 3 2" xfId="28578"/>
    <cellStyle name="Normal 30 2 2 3 3 4" xfId="21011"/>
    <cellStyle name="Normal 30 2 2 3 4" xfId="5569"/>
    <cellStyle name="Normal 30 2 2 3 4 2" xfId="13628"/>
    <cellStyle name="Normal 30 2 2 3 4 2 2" xfId="30475"/>
    <cellStyle name="Normal 30 2 2 3 4 3" xfId="22908"/>
    <cellStyle name="Normal 30 2 2 3 5" xfId="9754"/>
    <cellStyle name="Normal 30 2 2 3 5 2" xfId="26694"/>
    <cellStyle name="Normal 30 2 2 3 6" xfId="17636"/>
    <cellStyle name="Normal 30 2 2 3 7" xfId="19126"/>
    <cellStyle name="Normal 30 2 2 4" xfId="2167"/>
    <cellStyle name="Normal 30 2 2 4 2" xfId="4131"/>
    <cellStyle name="Normal 30 2 2 4 2 2" xfId="7914"/>
    <cellStyle name="Normal 30 2 2 4 2 2 2" xfId="15973"/>
    <cellStyle name="Normal 30 2 2 4 2 2 2 2" xfId="32820"/>
    <cellStyle name="Normal 30 2 2 4 2 2 3" xfId="25253"/>
    <cellStyle name="Normal 30 2 2 4 2 3" xfId="12190"/>
    <cellStyle name="Normal 30 2 2 4 2 3 2" xfId="29039"/>
    <cellStyle name="Normal 30 2 2 4 2 4" xfId="21472"/>
    <cellStyle name="Normal 30 2 2 4 3" xfId="6030"/>
    <cellStyle name="Normal 30 2 2 4 3 2" xfId="14089"/>
    <cellStyle name="Normal 30 2 2 4 3 2 2" xfId="30936"/>
    <cellStyle name="Normal 30 2 2 4 3 3" xfId="23369"/>
    <cellStyle name="Normal 30 2 2 4 4" xfId="10255"/>
    <cellStyle name="Normal 30 2 2 4 4 2" xfId="27155"/>
    <cellStyle name="Normal 30 2 2 4 5" xfId="17638"/>
    <cellStyle name="Normal 30 2 2 4 6" xfId="19587"/>
    <cellStyle name="Normal 30 2 2 5" xfId="3219"/>
    <cellStyle name="Normal 30 2 2 5 2" xfId="7002"/>
    <cellStyle name="Normal 30 2 2 5 2 2" xfId="15061"/>
    <cellStyle name="Normal 30 2 2 5 2 2 2" xfId="31908"/>
    <cellStyle name="Normal 30 2 2 5 2 3" xfId="24341"/>
    <cellStyle name="Normal 30 2 2 5 3" xfId="11278"/>
    <cellStyle name="Normal 30 2 2 5 3 2" xfId="28127"/>
    <cellStyle name="Normal 30 2 2 5 4" xfId="20560"/>
    <cellStyle name="Normal 30 2 2 6" xfId="5118"/>
    <cellStyle name="Normal 30 2 2 6 2" xfId="13177"/>
    <cellStyle name="Normal 30 2 2 6 2 2" xfId="30024"/>
    <cellStyle name="Normal 30 2 2 6 3" xfId="22457"/>
    <cellStyle name="Normal 30 2 2 7" xfId="9262"/>
    <cellStyle name="Normal 30 2 2 7 2" xfId="26243"/>
    <cellStyle name="Normal 30 2 2 8" xfId="17631"/>
    <cellStyle name="Normal 30 2 2 9" xfId="18675"/>
    <cellStyle name="Normal 30 2 3" xfId="1251"/>
    <cellStyle name="Normal 30 2 3 2" xfId="1747"/>
    <cellStyle name="Normal 30 2 3 2 2" xfId="2746"/>
    <cellStyle name="Normal 30 2 3 2 2 2" xfId="4708"/>
    <cellStyle name="Normal 30 2 3 2 2 2 2" xfId="8491"/>
    <cellStyle name="Normal 30 2 3 2 2 2 2 2" xfId="16550"/>
    <cellStyle name="Normal 30 2 3 2 2 2 2 2 2" xfId="33397"/>
    <cellStyle name="Normal 30 2 3 2 2 2 2 3" xfId="25830"/>
    <cellStyle name="Normal 30 2 3 2 2 2 3" xfId="12767"/>
    <cellStyle name="Normal 30 2 3 2 2 2 3 2" xfId="29616"/>
    <cellStyle name="Normal 30 2 3 2 2 2 4" xfId="22049"/>
    <cellStyle name="Normal 30 2 3 2 2 3" xfId="6607"/>
    <cellStyle name="Normal 30 2 3 2 2 3 2" xfId="14666"/>
    <cellStyle name="Normal 30 2 3 2 2 3 2 2" xfId="31513"/>
    <cellStyle name="Normal 30 2 3 2 2 3 3" xfId="23946"/>
    <cellStyle name="Normal 30 2 3 2 2 4" xfId="10833"/>
    <cellStyle name="Normal 30 2 3 2 2 4 2" xfId="27732"/>
    <cellStyle name="Normal 30 2 3 2 2 5" xfId="17641"/>
    <cellStyle name="Normal 30 2 3 2 2 6" xfId="20164"/>
    <cellStyle name="Normal 30 2 3 2 3" xfId="3796"/>
    <cellStyle name="Normal 30 2 3 2 3 2" xfId="7579"/>
    <cellStyle name="Normal 30 2 3 2 3 2 2" xfId="15638"/>
    <cellStyle name="Normal 30 2 3 2 3 2 2 2" xfId="32485"/>
    <cellStyle name="Normal 30 2 3 2 3 2 3" xfId="24918"/>
    <cellStyle name="Normal 30 2 3 2 3 3" xfId="11855"/>
    <cellStyle name="Normal 30 2 3 2 3 3 2" xfId="28704"/>
    <cellStyle name="Normal 30 2 3 2 3 4" xfId="21137"/>
    <cellStyle name="Normal 30 2 3 2 4" xfId="5695"/>
    <cellStyle name="Normal 30 2 3 2 4 2" xfId="13754"/>
    <cellStyle name="Normal 30 2 3 2 4 2 2" xfId="30601"/>
    <cellStyle name="Normal 30 2 3 2 4 3" xfId="23034"/>
    <cellStyle name="Normal 30 2 3 2 5" xfId="9880"/>
    <cellStyle name="Normal 30 2 3 2 5 2" xfId="26820"/>
    <cellStyle name="Normal 30 2 3 2 6" xfId="17640"/>
    <cellStyle name="Normal 30 2 3 2 7" xfId="19252"/>
    <cellStyle name="Normal 30 2 3 3" xfId="2293"/>
    <cellStyle name="Normal 30 2 3 3 2" xfId="4257"/>
    <cellStyle name="Normal 30 2 3 3 2 2" xfId="8040"/>
    <cellStyle name="Normal 30 2 3 3 2 2 2" xfId="16099"/>
    <cellStyle name="Normal 30 2 3 3 2 2 2 2" xfId="32946"/>
    <cellStyle name="Normal 30 2 3 3 2 2 3" xfId="25379"/>
    <cellStyle name="Normal 30 2 3 3 2 3" xfId="12316"/>
    <cellStyle name="Normal 30 2 3 3 2 3 2" xfId="29165"/>
    <cellStyle name="Normal 30 2 3 3 2 4" xfId="21598"/>
    <cellStyle name="Normal 30 2 3 3 3" xfId="6156"/>
    <cellStyle name="Normal 30 2 3 3 3 2" xfId="14215"/>
    <cellStyle name="Normal 30 2 3 3 3 2 2" xfId="31062"/>
    <cellStyle name="Normal 30 2 3 3 3 3" xfId="23495"/>
    <cellStyle name="Normal 30 2 3 3 4" xfId="10381"/>
    <cellStyle name="Normal 30 2 3 3 4 2" xfId="27281"/>
    <cellStyle name="Normal 30 2 3 3 5" xfId="17642"/>
    <cellStyle name="Normal 30 2 3 3 6" xfId="19713"/>
    <cellStyle name="Normal 30 2 3 4" xfId="3345"/>
    <cellStyle name="Normal 30 2 3 4 2" xfId="7128"/>
    <cellStyle name="Normal 30 2 3 4 2 2" xfId="15187"/>
    <cellStyle name="Normal 30 2 3 4 2 2 2" xfId="32034"/>
    <cellStyle name="Normal 30 2 3 4 2 3" xfId="24467"/>
    <cellStyle name="Normal 30 2 3 4 3" xfId="11404"/>
    <cellStyle name="Normal 30 2 3 4 3 2" xfId="28253"/>
    <cellStyle name="Normal 30 2 3 4 4" xfId="20686"/>
    <cellStyle name="Normal 30 2 3 5" xfId="5244"/>
    <cellStyle name="Normal 30 2 3 5 2" xfId="13303"/>
    <cellStyle name="Normal 30 2 3 5 2 2" xfId="30150"/>
    <cellStyle name="Normal 30 2 3 5 3" xfId="22583"/>
    <cellStyle name="Normal 30 2 3 6" xfId="9405"/>
    <cellStyle name="Normal 30 2 3 6 2" xfId="26369"/>
    <cellStyle name="Normal 30 2 3 7" xfId="17639"/>
    <cellStyle name="Normal 30 2 3 8" xfId="18801"/>
    <cellStyle name="Normal 30 2 4" xfId="1529"/>
    <cellStyle name="Normal 30 2 4 2" xfId="2528"/>
    <cellStyle name="Normal 30 2 4 2 2" xfId="4490"/>
    <cellStyle name="Normal 30 2 4 2 2 2" xfId="8273"/>
    <cellStyle name="Normal 30 2 4 2 2 2 2" xfId="16332"/>
    <cellStyle name="Normal 30 2 4 2 2 2 2 2" xfId="33179"/>
    <cellStyle name="Normal 30 2 4 2 2 2 3" xfId="25612"/>
    <cellStyle name="Normal 30 2 4 2 2 3" xfId="12549"/>
    <cellStyle name="Normal 30 2 4 2 2 3 2" xfId="29398"/>
    <cellStyle name="Normal 30 2 4 2 2 4" xfId="21831"/>
    <cellStyle name="Normal 30 2 4 2 3" xfId="6389"/>
    <cellStyle name="Normal 30 2 4 2 3 2" xfId="14448"/>
    <cellStyle name="Normal 30 2 4 2 3 2 2" xfId="31295"/>
    <cellStyle name="Normal 30 2 4 2 3 3" xfId="23728"/>
    <cellStyle name="Normal 30 2 4 2 4" xfId="10615"/>
    <cellStyle name="Normal 30 2 4 2 4 2" xfId="27514"/>
    <cellStyle name="Normal 30 2 4 2 5" xfId="17644"/>
    <cellStyle name="Normal 30 2 4 2 6" xfId="19946"/>
    <cellStyle name="Normal 30 2 4 3" xfId="3578"/>
    <cellStyle name="Normal 30 2 4 3 2" xfId="7361"/>
    <cellStyle name="Normal 30 2 4 3 2 2" xfId="15420"/>
    <cellStyle name="Normal 30 2 4 3 2 2 2" xfId="32267"/>
    <cellStyle name="Normal 30 2 4 3 2 3" xfId="24700"/>
    <cellStyle name="Normal 30 2 4 3 3" xfId="11637"/>
    <cellStyle name="Normal 30 2 4 3 3 2" xfId="28486"/>
    <cellStyle name="Normal 30 2 4 3 4" xfId="20919"/>
    <cellStyle name="Normal 30 2 4 4" xfId="5477"/>
    <cellStyle name="Normal 30 2 4 4 2" xfId="13536"/>
    <cellStyle name="Normal 30 2 4 4 2 2" xfId="30383"/>
    <cellStyle name="Normal 30 2 4 4 3" xfId="22816"/>
    <cellStyle name="Normal 30 2 4 5" xfId="9662"/>
    <cellStyle name="Normal 30 2 4 5 2" xfId="26602"/>
    <cellStyle name="Normal 30 2 4 6" xfId="17643"/>
    <cellStyle name="Normal 30 2 4 7" xfId="19034"/>
    <cellStyle name="Normal 30 2 5" xfId="2058"/>
    <cellStyle name="Normal 30 2 5 2" xfId="4039"/>
    <cellStyle name="Normal 30 2 5 2 2" xfId="7822"/>
    <cellStyle name="Normal 30 2 5 2 2 2" xfId="15881"/>
    <cellStyle name="Normal 30 2 5 2 2 2 2" xfId="32728"/>
    <cellStyle name="Normal 30 2 5 2 2 3" xfId="25161"/>
    <cellStyle name="Normal 30 2 5 2 3" xfId="12098"/>
    <cellStyle name="Normal 30 2 5 2 3 2" xfId="28947"/>
    <cellStyle name="Normal 30 2 5 2 4" xfId="21380"/>
    <cellStyle name="Normal 30 2 5 3" xfId="5938"/>
    <cellStyle name="Normal 30 2 5 3 2" xfId="13997"/>
    <cellStyle name="Normal 30 2 5 3 2 2" xfId="30844"/>
    <cellStyle name="Normal 30 2 5 3 3" xfId="23277"/>
    <cellStyle name="Normal 30 2 5 4" xfId="10156"/>
    <cellStyle name="Normal 30 2 5 4 2" xfId="27063"/>
    <cellStyle name="Normal 30 2 5 5" xfId="17645"/>
    <cellStyle name="Normal 30 2 5 6" xfId="19495"/>
    <cellStyle name="Normal 30 2 6" xfId="3097"/>
    <cellStyle name="Normal 30 2 6 2" xfId="6910"/>
    <cellStyle name="Normal 30 2 6 2 2" xfId="14969"/>
    <cellStyle name="Normal 30 2 6 2 2 2" xfId="31816"/>
    <cellStyle name="Normal 30 2 6 2 3" xfId="24249"/>
    <cellStyle name="Normal 30 2 6 3" xfId="11160"/>
    <cellStyle name="Normal 30 2 6 3 2" xfId="28035"/>
    <cellStyle name="Normal 30 2 6 4" xfId="20468"/>
    <cellStyle name="Normal 30 2 7" xfId="5026"/>
    <cellStyle name="Normal 30 2 7 2" xfId="13085"/>
    <cellStyle name="Normal 30 2 7 2 2" xfId="29932"/>
    <cellStyle name="Normal 30 2 7 3" xfId="22365"/>
    <cellStyle name="Normal 30 2 8" xfId="9045"/>
    <cellStyle name="Normal 30 2 8 2" xfId="26151"/>
    <cellStyle name="Normal 30 2 9" xfId="17630"/>
    <cellStyle name="Normal 30 3" xfId="951"/>
    <cellStyle name="Normal 30 3 2" xfId="3131"/>
    <cellStyle name="Normal 30 3 3" xfId="17646"/>
    <cellStyle name="Normal 30 3 4" xfId="34105"/>
    <cellStyle name="Normal 30 4" xfId="1046"/>
    <cellStyle name="Normal 30 4 2" xfId="1307"/>
    <cellStyle name="Normal 30 4 2 2" xfId="1803"/>
    <cellStyle name="Normal 30 4 2 2 2" xfId="2802"/>
    <cellStyle name="Normal 30 4 2 2 2 2" xfId="4764"/>
    <cellStyle name="Normal 30 4 2 2 2 2 2" xfId="8547"/>
    <cellStyle name="Normal 30 4 2 2 2 2 2 2" xfId="16606"/>
    <cellStyle name="Normal 30 4 2 2 2 2 2 2 2" xfId="33453"/>
    <cellStyle name="Normal 30 4 2 2 2 2 2 3" xfId="25886"/>
    <cellStyle name="Normal 30 4 2 2 2 2 3" xfId="12823"/>
    <cellStyle name="Normal 30 4 2 2 2 2 3 2" xfId="29672"/>
    <cellStyle name="Normal 30 4 2 2 2 2 4" xfId="22105"/>
    <cellStyle name="Normal 30 4 2 2 2 3" xfId="6663"/>
    <cellStyle name="Normal 30 4 2 2 2 3 2" xfId="14722"/>
    <cellStyle name="Normal 30 4 2 2 2 3 2 2" xfId="31569"/>
    <cellStyle name="Normal 30 4 2 2 2 3 3" xfId="24002"/>
    <cellStyle name="Normal 30 4 2 2 2 4" xfId="10889"/>
    <cellStyle name="Normal 30 4 2 2 2 4 2" xfId="27788"/>
    <cellStyle name="Normal 30 4 2 2 2 5" xfId="17650"/>
    <cellStyle name="Normal 30 4 2 2 2 6" xfId="20220"/>
    <cellStyle name="Normal 30 4 2 2 3" xfId="3852"/>
    <cellStyle name="Normal 30 4 2 2 3 2" xfId="7635"/>
    <cellStyle name="Normal 30 4 2 2 3 2 2" xfId="15694"/>
    <cellStyle name="Normal 30 4 2 2 3 2 2 2" xfId="32541"/>
    <cellStyle name="Normal 30 4 2 2 3 2 3" xfId="24974"/>
    <cellStyle name="Normal 30 4 2 2 3 3" xfId="11911"/>
    <cellStyle name="Normal 30 4 2 2 3 3 2" xfId="28760"/>
    <cellStyle name="Normal 30 4 2 2 3 4" xfId="21193"/>
    <cellStyle name="Normal 30 4 2 2 4" xfId="5751"/>
    <cellStyle name="Normal 30 4 2 2 4 2" xfId="13810"/>
    <cellStyle name="Normal 30 4 2 2 4 2 2" xfId="30657"/>
    <cellStyle name="Normal 30 4 2 2 4 3" xfId="23090"/>
    <cellStyle name="Normal 30 4 2 2 5" xfId="9936"/>
    <cellStyle name="Normal 30 4 2 2 5 2" xfId="26876"/>
    <cellStyle name="Normal 30 4 2 2 6" xfId="17649"/>
    <cellStyle name="Normal 30 4 2 2 7" xfId="19308"/>
    <cellStyle name="Normal 30 4 2 3" xfId="2349"/>
    <cellStyle name="Normal 30 4 2 3 2" xfId="4313"/>
    <cellStyle name="Normal 30 4 2 3 2 2" xfId="8096"/>
    <cellStyle name="Normal 30 4 2 3 2 2 2" xfId="16155"/>
    <cellStyle name="Normal 30 4 2 3 2 2 2 2" xfId="33002"/>
    <cellStyle name="Normal 30 4 2 3 2 2 3" xfId="25435"/>
    <cellStyle name="Normal 30 4 2 3 2 3" xfId="12372"/>
    <cellStyle name="Normal 30 4 2 3 2 3 2" xfId="29221"/>
    <cellStyle name="Normal 30 4 2 3 2 4" xfId="21654"/>
    <cellStyle name="Normal 30 4 2 3 3" xfId="6212"/>
    <cellStyle name="Normal 30 4 2 3 3 2" xfId="14271"/>
    <cellStyle name="Normal 30 4 2 3 3 2 2" xfId="31118"/>
    <cellStyle name="Normal 30 4 2 3 3 3" xfId="23551"/>
    <cellStyle name="Normal 30 4 2 3 4" xfId="10437"/>
    <cellStyle name="Normal 30 4 2 3 4 2" xfId="27337"/>
    <cellStyle name="Normal 30 4 2 3 5" xfId="17651"/>
    <cellStyle name="Normal 30 4 2 3 6" xfId="19769"/>
    <cellStyle name="Normal 30 4 2 4" xfId="3401"/>
    <cellStyle name="Normal 30 4 2 4 2" xfId="7184"/>
    <cellStyle name="Normal 30 4 2 4 2 2" xfId="15243"/>
    <cellStyle name="Normal 30 4 2 4 2 2 2" xfId="32090"/>
    <cellStyle name="Normal 30 4 2 4 2 3" xfId="24523"/>
    <cellStyle name="Normal 30 4 2 4 3" xfId="11460"/>
    <cellStyle name="Normal 30 4 2 4 3 2" xfId="28309"/>
    <cellStyle name="Normal 30 4 2 4 4" xfId="20742"/>
    <cellStyle name="Normal 30 4 2 5" xfId="5300"/>
    <cellStyle name="Normal 30 4 2 5 2" xfId="13359"/>
    <cellStyle name="Normal 30 4 2 5 2 2" xfId="30206"/>
    <cellStyle name="Normal 30 4 2 5 3" xfId="22639"/>
    <cellStyle name="Normal 30 4 2 6" xfId="9461"/>
    <cellStyle name="Normal 30 4 2 6 2" xfId="26425"/>
    <cellStyle name="Normal 30 4 2 7" xfId="17648"/>
    <cellStyle name="Normal 30 4 2 8" xfId="18857"/>
    <cellStyle name="Normal 30 4 3" xfId="1585"/>
    <cellStyle name="Normal 30 4 3 2" xfId="2584"/>
    <cellStyle name="Normal 30 4 3 2 2" xfId="4546"/>
    <cellStyle name="Normal 30 4 3 2 2 2" xfId="8329"/>
    <cellStyle name="Normal 30 4 3 2 2 2 2" xfId="16388"/>
    <cellStyle name="Normal 30 4 3 2 2 2 2 2" xfId="33235"/>
    <cellStyle name="Normal 30 4 3 2 2 2 3" xfId="25668"/>
    <cellStyle name="Normal 30 4 3 2 2 3" xfId="12605"/>
    <cellStyle name="Normal 30 4 3 2 2 3 2" xfId="29454"/>
    <cellStyle name="Normal 30 4 3 2 2 4" xfId="21887"/>
    <cellStyle name="Normal 30 4 3 2 3" xfId="6445"/>
    <cellStyle name="Normal 30 4 3 2 3 2" xfId="14504"/>
    <cellStyle name="Normal 30 4 3 2 3 2 2" xfId="31351"/>
    <cellStyle name="Normal 30 4 3 2 3 3" xfId="23784"/>
    <cellStyle name="Normal 30 4 3 2 4" xfId="10671"/>
    <cellStyle name="Normal 30 4 3 2 4 2" xfId="27570"/>
    <cellStyle name="Normal 30 4 3 2 5" xfId="17653"/>
    <cellStyle name="Normal 30 4 3 2 6" xfId="20002"/>
    <cellStyle name="Normal 30 4 3 3" xfId="3634"/>
    <cellStyle name="Normal 30 4 3 3 2" xfId="7417"/>
    <cellStyle name="Normal 30 4 3 3 2 2" xfId="15476"/>
    <cellStyle name="Normal 30 4 3 3 2 2 2" xfId="32323"/>
    <cellStyle name="Normal 30 4 3 3 2 3" xfId="24756"/>
    <cellStyle name="Normal 30 4 3 3 3" xfId="11693"/>
    <cellStyle name="Normal 30 4 3 3 3 2" xfId="28542"/>
    <cellStyle name="Normal 30 4 3 3 4" xfId="20975"/>
    <cellStyle name="Normal 30 4 3 4" xfId="5533"/>
    <cellStyle name="Normal 30 4 3 4 2" xfId="13592"/>
    <cellStyle name="Normal 30 4 3 4 2 2" xfId="30439"/>
    <cellStyle name="Normal 30 4 3 4 3" xfId="22872"/>
    <cellStyle name="Normal 30 4 3 5" xfId="9718"/>
    <cellStyle name="Normal 30 4 3 5 2" xfId="26658"/>
    <cellStyle name="Normal 30 4 3 6" xfId="17652"/>
    <cellStyle name="Normal 30 4 3 7" xfId="19090"/>
    <cellStyle name="Normal 30 4 4" xfId="2131"/>
    <cellStyle name="Normal 30 4 4 2" xfId="4095"/>
    <cellStyle name="Normal 30 4 4 2 2" xfId="7878"/>
    <cellStyle name="Normal 30 4 4 2 2 2" xfId="15937"/>
    <cellStyle name="Normal 30 4 4 2 2 2 2" xfId="32784"/>
    <cellStyle name="Normal 30 4 4 2 2 3" xfId="25217"/>
    <cellStyle name="Normal 30 4 4 2 3" xfId="12154"/>
    <cellStyle name="Normal 30 4 4 2 3 2" xfId="29003"/>
    <cellStyle name="Normal 30 4 4 2 4" xfId="21436"/>
    <cellStyle name="Normal 30 4 4 3" xfId="5994"/>
    <cellStyle name="Normal 30 4 4 3 2" xfId="14053"/>
    <cellStyle name="Normal 30 4 4 3 2 2" xfId="30900"/>
    <cellStyle name="Normal 30 4 4 3 3" xfId="23333"/>
    <cellStyle name="Normal 30 4 4 4" xfId="10219"/>
    <cellStyle name="Normal 30 4 4 4 2" xfId="27119"/>
    <cellStyle name="Normal 30 4 4 5" xfId="17654"/>
    <cellStyle name="Normal 30 4 4 6" xfId="19551"/>
    <cellStyle name="Normal 30 4 5" xfId="3183"/>
    <cellStyle name="Normal 30 4 5 2" xfId="6966"/>
    <cellStyle name="Normal 30 4 5 2 2" xfId="15025"/>
    <cellStyle name="Normal 30 4 5 2 2 2" xfId="31872"/>
    <cellStyle name="Normal 30 4 5 2 3" xfId="24305"/>
    <cellStyle name="Normal 30 4 5 3" xfId="11242"/>
    <cellStyle name="Normal 30 4 5 3 2" xfId="28091"/>
    <cellStyle name="Normal 30 4 5 4" xfId="20524"/>
    <cellStyle name="Normal 30 4 6" xfId="5082"/>
    <cellStyle name="Normal 30 4 6 2" xfId="13141"/>
    <cellStyle name="Normal 30 4 6 2 2" xfId="29988"/>
    <cellStyle name="Normal 30 4 6 3" xfId="22421"/>
    <cellStyle name="Normal 30 4 7" xfId="9226"/>
    <cellStyle name="Normal 30 4 7 2" xfId="26207"/>
    <cellStyle name="Normal 30 4 8" xfId="17647"/>
    <cellStyle name="Normal 30 4 9" xfId="18639"/>
    <cellStyle name="Normal 30 5" xfId="1215"/>
    <cellStyle name="Normal 30 5 2" xfId="1711"/>
    <cellStyle name="Normal 30 5 2 2" xfId="2710"/>
    <cellStyle name="Normal 30 5 2 2 2" xfId="4672"/>
    <cellStyle name="Normal 30 5 2 2 2 2" xfId="8455"/>
    <cellStyle name="Normal 30 5 2 2 2 2 2" xfId="16514"/>
    <cellStyle name="Normal 30 5 2 2 2 2 2 2" xfId="33361"/>
    <cellStyle name="Normal 30 5 2 2 2 2 3" xfId="25794"/>
    <cellStyle name="Normal 30 5 2 2 2 3" xfId="12731"/>
    <cellStyle name="Normal 30 5 2 2 2 3 2" xfId="29580"/>
    <cellStyle name="Normal 30 5 2 2 2 4" xfId="22013"/>
    <cellStyle name="Normal 30 5 2 2 3" xfId="6571"/>
    <cellStyle name="Normal 30 5 2 2 3 2" xfId="14630"/>
    <cellStyle name="Normal 30 5 2 2 3 2 2" xfId="31477"/>
    <cellStyle name="Normal 30 5 2 2 3 3" xfId="23910"/>
    <cellStyle name="Normal 30 5 2 2 4" xfId="10797"/>
    <cellStyle name="Normal 30 5 2 2 4 2" xfId="27696"/>
    <cellStyle name="Normal 30 5 2 2 5" xfId="17657"/>
    <cellStyle name="Normal 30 5 2 2 6" xfId="20128"/>
    <cellStyle name="Normal 30 5 2 3" xfId="3760"/>
    <cellStyle name="Normal 30 5 2 3 2" xfId="7543"/>
    <cellStyle name="Normal 30 5 2 3 2 2" xfId="15602"/>
    <cellStyle name="Normal 30 5 2 3 2 2 2" xfId="32449"/>
    <cellStyle name="Normal 30 5 2 3 2 3" xfId="24882"/>
    <cellStyle name="Normal 30 5 2 3 3" xfId="11819"/>
    <cellStyle name="Normal 30 5 2 3 3 2" xfId="28668"/>
    <cellStyle name="Normal 30 5 2 3 4" xfId="21101"/>
    <cellStyle name="Normal 30 5 2 4" xfId="5659"/>
    <cellStyle name="Normal 30 5 2 4 2" xfId="13718"/>
    <cellStyle name="Normal 30 5 2 4 2 2" xfId="30565"/>
    <cellStyle name="Normal 30 5 2 4 3" xfId="22998"/>
    <cellStyle name="Normal 30 5 2 5" xfId="9844"/>
    <cellStyle name="Normal 30 5 2 5 2" xfId="26784"/>
    <cellStyle name="Normal 30 5 2 6" xfId="17656"/>
    <cellStyle name="Normal 30 5 2 7" xfId="19216"/>
    <cellStyle name="Normal 30 5 3" xfId="2257"/>
    <cellStyle name="Normal 30 5 3 2" xfId="4221"/>
    <cellStyle name="Normal 30 5 3 2 2" xfId="8004"/>
    <cellStyle name="Normal 30 5 3 2 2 2" xfId="16063"/>
    <cellStyle name="Normal 30 5 3 2 2 2 2" xfId="32910"/>
    <cellStyle name="Normal 30 5 3 2 2 3" xfId="25343"/>
    <cellStyle name="Normal 30 5 3 2 3" xfId="12280"/>
    <cellStyle name="Normal 30 5 3 2 3 2" xfId="29129"/>
    <cellStyle name="Normal 30 5 3 2 4" xfId="21562"/>
    <cellStyle name="Normal 30 5 3 3" xfId="6120"/>
    <cellStyle name="Normal 30 5 3 3 2" xfId="14179"/>
    <cellStyle name="Normal 30 5 3 3 2 2" xfId="31026"/>
    <cellStyle name="Normal 30 5 3 3 3" xfId="23459"/>
    <cellStyle name="Normal 30 5 3 4" xfId="10345"/>
    <cellStyle name="Normal 30 5 3 4 2" xfId="27245"/>
    <cellStyle name="Normal 30 5 3 5" xfId="17658"/>
    <cellStyle name="Normal 30 5 3 6" xfId="19677"/>
    <cellStyle name="Normal 30 5 4" xfId="3309"/>
    <cellStyle name="Normal 30 5 4 2" xfId="7092"/>
    <cellStyle name="Normal 30 5 4 2 2" xfId="15151"/>
    <cellStyle name="Normal 30 5 4 2 2 2" xfId="31998"/>
    <cellStyle name="Normal 30 5 4 2 3" xfId="24431"/>
    <cellStyle name="Normal 30 5 4 3" xfId="11368"/>
    <cellStyle name="Normal 30 5 4 3 2" xfId="28217"/>
    <cellStyle name="Normal 30 5 4 4" xfId="20650"/>
    <cellStyle name="Normal 30 5 5" xfId="5208"/>
    <cellStyle name="Normal 30 5 5 2" xfId="13267"/>
    <cellStyle name="Normal 30 5 5 2 2" xfId="30114"/>
    <cellStyle name="Normal 30 5 5 3" xfId="22547"/>
    <cellStyle name="Normal 30 5 6" xfId="9369"/>
    <cellStyle name="Normal 30 5 6 2" xfId="26333"/>
    <cellStyle name="Normal 30 5 7" xfId="17655"/>
    <cellStyle name="Normal 30 5 8" xfId="18765"/>
    <cellStyle name="Normal 30 6" xfId="1493"/>
    <cellStyle name="Normal 30 6 2" xfId="2492"/>
    <cellStyle name="Normal 30 6 2 2" xfId="4454"/>
    <cellStyle name="Normal 30 6 2 2 2" xfId="8237"/>
    <cellStyle name="Normal 30 6 2 2 2 2" xfId="16296"/>
    <cellStyle name="Normal 30 6 2 2 2 2 2" xfId="33143"/>
    <cellStyle name="Normal 30 6 2 2 2 3" xfId="25576"/>
    <cellStyle name="Normal 30 6 2 2 3" xfId="12513"/>
    <cellStyle name="Normal 30 6 2 2 3 2" xfId="29362"/>
    <cellStyle name="Normal 30 6 2 2 4" xfId="21795"/>
    <cellStyle name="Normal 30 6 2 3" xfId="6353"/>
    <cellStyle name="Normal 30 6 2 3 2" xfId="14412"/>
    <cellStyle name="Normal 30 6 2 3 2 2" xfId="31259"/>
    <cellStyle name="Normal 30 6 2 3 3" xfId="23692"/>
    <cellStyle name="Normal 30 6 2 4" xfId="10579"/>
    <cellStyle name="Normal 30 6 2 4 2" xfId="27478"/>
    <cellStyle name="Normal 30 6 2 5" xfId="17660"/>
    <cellStyle name="Normal 30 6 2 6" xfId="19910"/>
    <cellStyle name="Normal 30 6 3" xfId="3542"/>
    <cellStyle name="Normal 30 6 3 2" xfId="7325"/>
    <cellStyle name="Normal 30 6 3 2 2" xfId="15384"/>
    <cellStyle name="Normal 30 6 3 2 2 2" xfId="32231"/>
    <cellStyle name="Normal 30 6 3 2 3" xfId="24664"/>
    <cellStyle name="Normal 30 6 3 3" xfId="11601"/>
    <cellStyle name="Normal 30 6 3 3 2" xfId="28450"/>
    <cellStyle name="Normal 30 6 3 4" xfId="20883"/>
    <cellStyle name="Normal 30 6 4" xfId="5441"/>
    <cellStyle name="Normal 30 6 4 2" xfId="13500"/>
    <cellStyle name="Normal 30 6 4 2 2" xfId="30347"/>
    <cellStyle name="Normal 30 6 4 3" xfId="22780"/>
    <cellStyle name="Normal 30 6 5" xfId="9626"/>
    <cellStyle name="Normal 30 6 5 2" xfId="26566"/>
    <cellStyle name="Normal 30 6 6" xfId="17659"/>
    <cellStyle name="Normal 30 6 7" xfId="18998"/>
    <cellStyle name="Normal 30 7" xfId="2018"/>
    <cellStyle name="Normal 30 7 2" xfId="4003"/>
    <cellStyle name="Normal 30 7 2 2" xfId="7786"/>
    <cellStyle name="Normal 30 7 2 2 2" xfId="15845"/>
    <cellStyle name="Normal 30 7 2 2 2 2" xfId="32692"/>
    <cellStyle name="Normal 30 7 2 2 3" xfId="25125"/>
    <cellStyle name="Normal 30 7 2 3" xfId="12062"/>
    <cellStyle name="Normal 30 7 2 3 2" xfId="28911"/>
    <cellStyle name="Normal 30 7 2 4" xfId="21344"/>
    <cellStyle name="Normal 30 7 3" xfId="5902"/>
    <cellStyle name="Normal 30 7 3 2" xfId="13961"/>
    <cellStyle name="Normal 30 7 3 2 2" xfId="30808"/>
    <cellStyle name="Normal 30 7 3 3" xfId="23241"/>
    <cellStyle name="Normal 30 7 4" xfId="10117"/>
    <cellStyle name="Normal 30 7 4 2" xfId="27027"/>
    <cellStyle name="Normal 30 7 5" xfId="17661"/>
    <cellStyle name="Normal 30 7 6" xfId="19459"/>
    <cellStyle name="Normal 30 8" xfId="3061"/>
    <cellStyle name="Normal 30 8 2" xfId="6874"/>
    <cellStyle name="Normal 30 8 2 2" xfId="14933"/>
    <cellStyle name="Normal 30 8 2 2 2" xfId="31780"/>
    <cellStyle name="Normal 30 8 2 3" xfId="24213"/>
    <cellStyle name="Normal 30 8 3" xfId="11124"/>
    <cellStyle name="Normal 30 8 3 2" xfId="27999"/>
    <cellStyle name="Normal 30 8 4" xfId="20432"/>
    <cellStyle name="Normal 30 9" xfId="4990"/>
    <cellStyle name="Normal 30 9 2" xfId="13049"/>
    <cellStyle name="Normal 30 9 2 2" xfId="29896"/>
    <cellStyle name="Normal 30 9 3" xfId="22329"/>
    <cellStyle name="Normal 300" xfId="33709"/>
    <cellStyle name="Normal 301" xfId="33710"/>
    <cellStyle name="Normal 302" xfId="33711"/>
    <cellStyle name="Normal 303" xfId="33712"/>
    <cellStyle name="Normal 304" xfId="33713"/>
    <cellStyle name="Normal 305" xfId="33714"/>
    <cellStyle name="Normal 306" xfId="33715"/>
    <cellStyle name="Normal 307" xfId="33716"/>
    <cellStyle name="Normal 308" xfId="33717"/>
    <cellStyle name="Normal 309" xfId="33718"/>
    <cellStyle name="Normal 31" xfId="631"/>
    <cellStyle name="Normal 31 10" xfId="8974"/>
    <cellStyle name="Normal 31 10 2" xfId="26116"/>
    <cellStyle name="Normal 31 11" xfId="17662"/>
    <cellStyle name="Normal 31 12" xfId="18547"/>
    <cellStyle name="Normal 31 13" xfId="34106"/>
    <cellStyle name="Normal 31 2" xfId="749"/>
    <cellStyle name="Normal 31 2 10" xfId="18583"/>
    <cellStyle name="Normal 31 2 11" xfId="34107"/>
    <cellStyle name="Normal 31 2 2" xfId="1083"/>
    <cellStyle name="Normal 31 2 2 2" xfId="1344"/>
    <cellStyle name="Normal 31 2 2 2 2" xfId="1840"/>
    <cellStyle name="Normal 31 2 2 2 2 2" xfId="2839"/>
    <cellStyle name="Normal 31 2 2 2 2 2 2" xfId="4801"/>
    <cellStyle name="Normal 31 2 2 2 2 2 2 2" xfId="8584"/>
    <cellStyle name="Normal 31 2 2 2 2 2 2 2 2" xfId="16643"/>
    <cellStyle name="Normal 31 2 2 2 2 2 2 2 2 2" xfId="33490"/>
    <cellStyle name="Normal 31 2 2 2 2 2 2 2 3" xfId="25923"/>
    <cellStyle name="Normal 31 2 2 2 2 2 2 3" xfId="12860"/>
    <cellStyle name="Normal 31 2 2 2 2 2 2 3 2" xfId="29709"/>
    <cellStyle name="Normal 31 2 2 2 2 2 2 4" xfId="22142"/>
    <cellStyle name="Normal 31 2 2 2 2 2 3" xfId="6700"/>
    <cellStyle name="Normal 31 2 2 2 2 2 3 2" xfId="14759"/>
    <cellStyle name="Normal 31 2 2 2 2 2 3 2 2" xfId="31606"/>
    <cellStyle name="Normal 31 2 2 2 2 2 3 3" xfId="24039"/>
    <cellStyle name="Normal 31 2 2 2 2 2 4" xfId="10926"/>
    <cellStyle name="Normal 31 2 2 2 2 2 4 2" xfId="27825"/>
    <cellStyle name="Normal 31 2 2 2 2 2 5" xfId="17667"/>
    <cellStyle name="Normal 31 2 2 2 2 2 6" xfId="20257"/>
    <cellStyle name="Normal 31 2 2 2 2 3" xfId="3889"/>
    <cellStyle name="Normal 31 2 2 2 2 3 2" xfId="7672"/>
    <cellStyle name="Normal 31 2 2 2 2 3 2 2" xfId="15731"/>
    <cellStyle name="Normal 31 2 2 2 2 3 2 2 2" xfId="32578"/>
    <cellStyle name="Normal 31 2 2 2 2 3 2 3" xfId="25011"/>
    <cellStyle name="Normal 31 2 2 2 2 3 3" xfId="11948"/>
    <cellStyle name="Normal 31 2 2 2 2 3 3 2" xfId="28797"/>
    <cellStyle name="Normal 31 2 2 2 2 3 4" xfId="21230"/>
    <cellStyle name="Normal 31 2 2 2 2 4" xfId="5788"/>
    <cellStyle name="Normal 31 2 2 2 2 4 2" xfId="13847"/>
    <cellStyle name="Normal 31 2 2 2 2 4 2 2" xfId="30694"/>
    <cellStyle name="Normal 31 2 2 2 2 4 3" xfId="23127"/>
    <cellStyle name="Normal 31 2 2 2 2 5" xfId="9973"/>
    <cellStyle name="Normal 31 2 2 2 2 5 2" xfId="26913"/>
    <cellStyle name="Normal 31 2 2 2 2 6" xfId="17666"/>
    <cellStyle name="Normal 31 2 2 2 2 7" xfId="19345"/>
    <cellStyle name="Normal 31 2 2 2 3" xfId="2386"/>
    <cellStyle name="Normal 31 2 2 2 3 2" xfId="4350"/>
    <cellStyle name="Normal 31 2 2 2 3 2 2" xfId="8133"/>
    <cellStyle name="Normal 31 2 2 2 3 2 2 2" xfId="16192"/>
    <cellStyle name="Normal 31 2 2 2 3 2 2 2 2" xfId="33039"/>
    <cellStyle name="Normal 31 2 2 2 3 2 2 3" xfId="25472"/>
    <cellStyle name="Normal 31 2 2 2 3 2 3" xfId="12409"/>
    <cellStyle name="Normal 31 2 2 2 3 2 3 2" xfId="29258"/>
    <cellStyle name="Normal 31 2 2 2 3 2 4" xfId="21691"/>
    <cellStyle name="Normal 31 2 2 2 3 3" xfId="6249"/>
    <cellStyle name="Normal 31 2 2 2 3 3 2" xfId="14308"/>
    <cellStyle name="Normal 31 2 2 2 3 3 2 2" xfId="31155"/>
    <cellStyle name="Normal 31 2 2 2 3 3 3" xfId="23588"/>
    <cellStyle name="Normal 31 2 2 2 3 4" xfId="10474"/>
    <cellStyle name="Normal 31 2 2 2 3 4 2" xfId="27374"/>
    <cellStyle name="Normal 31 2 2 2 3 5" xfId="17668"/>
    <cellStyle name="Normal 31 2 2 2 3 6" xfId="19806"/>
    <cellStyle name="Normal 31 2 2 2 4" xfId="3438"/>
    <cellStyle name="Normal 31 2 2 2 4 2" xfId="7221"/>
    <cellStyle name="Normal 31 2 2 2 4 2 2" xfId="15280"/>
    <cellStyle name="Normal 31 2 2 2 4 2 2 2" xfId="32127"/>
    <cellStyle name="Normal 31 2 2 2 4 2 3" xfId="24560"/>
    <cellStyle name="Normal 31 2 2 2 4 3" xfId="11497"/>
    <cellStyle name="Normal 31 2 2 2 4 3 2" xfId="28346"/>
    <cellStyle name="Normal 31 2 2 2 4 4" xfId="20779"/>
    <cellStyle name="Normal 31 2 2 2 5" xfId="5337"/>
    <cellStyle name="Normal 31 2 2 2 5 2" xfId="13396"/>
    <cellStyle name="Normal 31 2 2 2 5 2 2" xfId="30243"/>
    <cellStyle name="Normal 31 2 2 2 5 3" xfId="22676"/>
    <cellStyle name="Normal 31 2 2 2 6" xfId="9498"/>
    <cellStyle name="Normal 31 2 2 2 6 2" xfId="26462"/>
    <cellStyle name="Normal 31 2 2 2 7" xfId="17665"/>
    <cellStyle name="Normal 31 2 2 2 8" xfId="18894"/>
    <cellStyle name="Normal 31 2 2 3" xfId="1622"/>
    <cellStyle name="Normal 31 2 2 3 2" xfId="2621"/>
    <cellStyle name="Normal 31 2 2 3 2 2" xfId="4583"/>
    <cellStyle name="Normal 31 2 2 3 2 2 2" xfId="8366"/>
    <cellStyle name="Normal 31 2 2 3 2 2 2 2" xfId="16425"/>
    <cellStyle name="Normal 31 2 2 3 2 2 2 2 2" xfId="33272"/>
    <cellStyle name="Normal 31 2 2 3 2 2 2 3" xfId="25705"/>
    <cellStyle name="Normal 31 2 2 3 2 2 3" xfId="12642"/>
    <cellStyle name="Normal 31 2 2 3 2 2 3 2" xfId="29491"/>
    <cellStyle name="Normal 31 2 2 3 2 2 4" xfId="21924"/>
    <cellStyle name="Normal 31 2 2 3 2 3" xfId="6482"/>
    <cellStyle name="Normal 31 2 2 3 2 3 2" xfId="14541"/>
    <cellStyle name="Normal 31 2 2 3 2 3 2 2" xfId="31388"/>
    <cellStyle name="Normal 31 2 2 3 2 3 3" xfId="23821"/>
    <cellStyle name="Normal 31 2 2 3 2 4" xfId="10708"/>
    <cellStyle name="Normal 31 2 2 3 2 4 2" xfId="27607"/>
    <cellStyle name="Normal 31 2 2 3 2 5" xfId="17670"/>
    <cellStyle name="Normal 31 2 2 3 2 6" xfId="20039"/>
    <cellStyle name="Normal 31 2 2 3 3" xfId="3671"/>
    <cellStyle name="Normal 31 2 2 3 3 2" xfId="7454"/>
    <cellStyle name="Normal 31 2 2 3 3 2 2" xfId="15513"/>
    <cellStyle name="Normal 31 2 2 3 3 2 2 2" xfId="32360"/>
    <cellStyle name="Normal 31 2 2 3 3 2 3" xfId="24793"/>
    <cellStyle name="Normal 31 2 2 3 3 3" xfId="11730"/>
    <cellStyle name="Normal 31 2 2 3 3 3 2" xfId="28579"/>
    <cellStyle name="Normal 31 2 2 3 3 4" xfId="21012"/>
    <cellStyle name="Normal 31 2 2 3 4" xfId="5570"/>
    <cellStyle name="Normal 31 2 2 3 4 2" xfId="13629"/>
    <cellStyle name="Normal 31 2 2 3 4 2 2" xfId="30476"/>
    <cellStyle name="Normal 31 2 2 3 4 3" xfId="22909"/>
    <cellStyle name="Normal 31 2 2 3 5" xfId="9755"/>
    <cellStyle name="Normal 31 2 2 3 5 2" xfId="26695"/>
    <cellStyle name="Normal 31 2 2 3 6" xfId="17669"/>
    <cellStyle name="Normal 31 2 2 3 7" xfId="19127"/>
    <cellStyle name="Normal 31 2 2 4" xfId="2168"/>
    <cellStyle name="Normal 31 2 2 4 2" xfId="4132"/>
    <cellStyle name="Normal 31 2 2 4 2 2" xfId="7915"/>
    <cellStyle name="Normal 31 2 2 4 2 2 2" xfId="15974"/>
    <cellStyle name="Normal 31 2 2 4 2 2 2 2" xfId="32821"/>
    <cellStyle name="Normal 31 2 2 4 2 2 3" xfId="25254"/>
    <cellStyle name="Normal 31 2 2 4 2 3" xfId="12191"/>
    <cellStyle name="Normal 31 2 2 4 2 3 2" xfId="29040"/>
    <cellStyle name="Normal 31 2 2 4 2 4" xfId="21473"/>
    <cellStyle name="Normal 31 2 2 4 3" xfId="6031"/>
    <cellStyle name="Normal 31 2 2 4 3 2" xfId="14090"/>
    <cellStyle name="Normal 31 2 2 4 3 2 2" xfId="30937"/>
    <cellStyle name="Normal 31 2 2 4 3 3" xfId="23370"/>
    <cellStyle name="Normal 31 2 2 4 4" xfId="10256"/>
    <cellStyle name="Normal 31 2 2 4 4 2" xfId="27156"/>
    <cellStyle name="Normal 31 2 2 4 5" xfId="17671"/>
    <cellStyle name="Normal 31 2 2 4 6" xfId="19588"/>
    <cellStyle name="Normal 31 2 2 5" xfId="3220"/>
    <cellStyle name="Normal 31 2 2 5 2" xfId="7003"/>
    <cellStyle name="Normal 31 2 2 5 2 2" xfId="15062"/>
    <cellStyle name="Normal 31 2 2 5 2 2 2" xfId="31909"/>
    <cellStyle name="Normal 31 2 2 5 2 3" xfId="24342"/>
    <cellStyle name="Normal 31 2 2 5 3" xfId="11279"/>
    <cellStyle name="Normal 31 2 2 5 3 2" xfId="28128"/>
    <cellStyle name="Normal 31 2 2 5 4" xfId="20561"/>
    <cellStyle name="Normal 31 2 2 6" xfId="5119"/>
    <cellStyle name="Normal 31 2 2 6 2" xfId="13178"/>
    <cellStyle name="Normal 31 2 2 6 2 2" xfId="30025"/>
    <cellStyle name="Normal 31 2 2 6 3" xfId="22458"/>
    <cellStyle name="Normal 31 2 2 7" xfId="9263"/>
    <cellStyle name="Normal 31 2 2 7 2" xfId="26244"/>
    <cellStyle name="Normal 31 2 2 8" xfId="17664"/>
    <cellStyle name="Normal 31 2 2 9" xfId="18676"/>
    <cellStyle name="Normal 31 2 3" xfId="1252"/>
    <cellStyle name="Normal 31 2 3 2" xfId="1748"/>
    <cellStyle name="Normal 31 2 3 2 2" xfId="2747"/>
    <cellStyle name="Normal 31 2 3 2 2 2" xfId="4709"/>
    <cellStyle name="Normal 31 2 3 2 2 2 2" xfId="8492"/>
    <cellStyle name="Normal 31 2 3 2 2 2 2 2" xfId="16551"/>
    <cellStyle name="Normal 31 2 3 2 2 2 2 2 2" xfId="33398"/>
    <cellStyle name="Normal 31 2 3 2 2 2 2 3" xfId="25831"/>
    <cellStyle name="Normal 31 2 3 2 2 2 3" xfId="12768"/>
    <cellStyle name="Normal 31 2 3 2 2 2 3 2" xfId="29617"/>
    <cellStyle name="Normal 31 2 3 2 2 2 4" xfId="22050"/>
    <cellStyle name="Normal 31 2 3 2 2 3" xfId="6608"/>
    <cellStyle name="Normal 31 2 3 2 2 3 2" xfId="14667"/>
    <cellStyle name="Normal 31 2 3 2 2 3 2 2" xfId="31514"/>
    <cellStyle name="Normal 31 2 3 2 2 3 3" xfId="23947"/>
    <cellStyle name="Normal 31 2 3 2 2 4" xfId="10834"/>
    <cellStyle name="Normal 31 2 3 2 2 4 2" xfId="27733"/>
    <cellStyle name="Normal 31 2 3 2 2 5" xfId="17674"/>
    <cellStyle name="Normal 31 2 3 2 2 6" xfId="20165"/>
    <cellStyle name="Normal 31 2 3 2 3" xfId="3797"/>
    <cellStyle name="Normal 31 2 3 2 3 2" xfId="7580"/>
    <cellStyle name="Normal 31 2 3 2 3 2 2" xfId="15639"/>
    <cellStyle name="Normal 31 2 3 2 3 2 2 2" xfId="32486"/>
    <cellStyle name="Normal 31 2 3 2 3 2 3" xfId="24919"/>
    <cellStyle name="Normal 31 2 3 2 3 3" xfId="11856"/>
    <cellStyle name="Normal 31 2 3 2 3 3 2" xfId="28705"/>
    <cellStyle name="Normal 31 2 3 2 3 4" xfId="21138"/>
    <cellStyle name="Normal 31 2 3 2 4" xfId="5696"/>
    <cellStyle name="Normal 31 2 3 2 4 2" xfId="13755"/>
    <cellStyle name="Normal 31 2 3 2 4 2 2" xfId="30602"/>
    <cellStyle name="Normal 31 2 3 2 4 3" xfId="23035"/>
    <cellStyle name="Normal 31 2 3 2 5" xfId="9881"/>
    <cellStyle name="Normal 31 2 3 2 5 2" xfId="26821"/>
    <cellStyle name="Normal 31 2 3 2 6" xfId="17673"/>
    <cellStyle name="Normal 31 2 3 2 7" xfId="19253"/>
    <cellStyle name="Normal 31 2 3 3" xfId="2294"/>
    <cellStyle name="Normal 31 2 3 3 2" xfId="4258"/>
    <cellStyle name="Normal 31 2 3 3 2 2" xfId="8041"/>
    <cellStyle name="Normal 31 2 3 3 2 2 2" xfId="16100"/>
    <cellStyle name="Normal 31 2 3 3 2 2 2 2" xfId="32947"/>
    <cellStyle name="Normal 31 2 3 3 2 2 3" xfId="25380"/>
    <cellStyle name="Normal 31 2 3 3 2 3" xfId="12317"/>
    <cellStyle name="Normal 31 2 3 3 2 3 2" xfId="29166"/>
    <cellStyle name="Normal 31 2 3 3 2 4" xfId="21599"/>
    <cellStyle name="Normal 31 2 3 3 3" xfId="6157"/>
    <cellStyle name="Normal 31 2 3 3 3 2" xfId="14216"/>
    <cellStyle name="Normal 31 2 3 3 3 2 2" xfId="31063"/>
    <cellStyle name="Normal 31 2 3 3 3 3" xfId="23496"/>
    <cellStyle name="Normal 31 2 3 3 4" xfId="10382"/>
    <cellStyle name="Normal 31 2 3 3 4 2" xfId="27282"/>
    <cellStyle name="Normal 31 2 3 3 5" xfId="17675"/>
    <cellStyle name="Normal 31 2 3 3 6" xfId="19714"/>
    <cellStyle name="Normal 31 2 3 4" xfId="3346"/>
    <cellStyle name="Normal 31 2 3 4 2" xfId="7129"/>
    <cellStyle name="Normal 31 2 3 4 2 2" xfId="15188"/>
    <cellStyle name="Normal 31 2 3 4 2 2 2" xfId="32035"/>
    <cellStyle name="Normal 31 2 3 4 2 3" xfId="24468"/>
    <cellStyle name="Normal 31 2 3 4 3" xfId="11405"/>
    <cellStyle name="Normal 31 2 3 4 3 2" xfId="28254"/>
    <cellStyle name="Normal 31 2 3 4 4" xfId="20687"/>
    <cellStyle name="Normal 31 2 3 5" xfId="5245"/>
    <cellStyle name="Normal 31 2 3 5 2" xfId="13304"/>
    <cellStyle name="Normal 31 2 3 5 2 2" xfId="30151"/>
    <cellStyle name="Normal 31 2 3 5 3" xfId="22584"/>
    <cellStyle name="Normal 31 2 3 6" xfId="9406"/>
    <cellStyle name="Normal 31 2 3 6 2" xfId="26370"/>
    <cellStyle name="Normal 31 2 3 7" xfId="17672"/>
    <cellStyle name="Normal 31 2 3 8" xfId="18802"/>
    <cellStyle name="Normal 31 2 4" xfId="1530"/>
    <cellStyle name="Normal 31 2 4 2" xfId="2529"/>
    <cellStyle name="Normal 31 2 4 2 2" xfId="4491"/>
    <cellStyle name="Normal 31 2 4 2 2 2" xfId="8274"/>
    <cellStyle name="Normal 31 2 4 2 2 2 2" xfId="16333"/>
    <cellStyle name="Normal 31 2 4 2 2 2 2 2" xfId="33180"/>
    <cellStyle name="Normal 31 2 4 2 2 2 3" xfId="25613"/>
    <cellStyle name="Normal 31 2 4 2 2 3" xfId="12550"/>
    <cellStyle name="Normal 31 2 4 2 2 3 2" xfId="29399"/>
    <cellStyle name="Normal 31 2 4 2 2 4" xfId="21832"/>
    <cellStyle name="Normal 31 2 4 2 3" xfId="6390"/>
    <cellStyle name="Normal 31 2 4 2 3 2" xfId="14449"/>
    <cellStyle name="Normal 31 2 4 2 3 2 2" xfId="31296"/>
    <cellStyle name="Normal 31 2 4 2 3 3" xfId="23729"/>
    <cellStyle name="Normal 31 2 4 2 4" xfId="10616"/>
    <cellStyle name="Normal 31 2 4 2 4 2" xfId="27515"/>
    <cellStyle name="Normal 31 2 4 2 5" xfId="17677"/>
    <cellStyle name="Normal 31 2 4 2 6" xfId="19947"/>
    <cellStyle name="Normal 31 2 4 3" xfId="3579"/>
    <cellStyle name="Normal 31 2 4 3 2" xfId="7362"/>
    <cellStyle name="Normal 31 2 4 3 2 2" xfId="15421"/>
    <cellStyle name="Normal 31 2 4 3 2 2 2" xfId="32268"/>
    <cellStyle name="Normal 31 2 4 3 2 3" xfId="24701"/>
    <cellStyle name="Normal 31 2 4 3 3" xfId="11638"/>
    <cellStyle name="Normal 31 2 4 3 3 2" xfId="28487"/>
    <cellStyle name="Normal 31 2 4 3 4" xfId="20920"/>
    <cellStyle name="Normal 31 2 4 4" xfId="5478"/>
    <cellStyle name="Normal 31 2 4 4 2" xfId="13537"/>
    <cellStyle name="Normal 31 2 4 4 2 2" xfId="30384"/>
    <cellStyle name="Normal 31 2 4 4 3" xfId="22817"/>
    <cellStyle name="Normal 31 2 4 5" xfId="9663"/>
    <cellStyle name="Normal 31 2 4 5 2" xfId="26603"/>
    <cellStyle name="Normal 31 2 4 6" xfId="17676"/>
    <cellStyle name="Normal 31 2 4 7" xfId="19035"/>
    <cellStyle name="Normal 31 2 5" xfId="2059"/>
    <cellStyle name="Normal 31 2 5 2" xfId="4040"/>
    <cellStyle name="Normal 31 2 5 2 2" xfId="7823"/>
    <cellStyle name="Normal 31 2 5 2 2 2" xfId="15882"/>
    <cellStyle name="Normal 31 2 5 2 2 2 2" xfId="32729"/>
    <cellStyle name="Normal 31 2 5 2 2 3" xfId="25162"/>
    <cellStyle name="Normal 31 2 5 2 3" xfId="12099"/>
    <cellStyle name="Normal 31 2 5 2 3 2" xfId="28948"/>
    <cellStyle name="Normal 31 2 5 2 4" xfId="21381"/>
    <cellStyle name="Normal 31 2 5 3" xfId="5939"/>
    <cellStyle name="Normal 31 2 5 3 2" xfId="13998"/>
    <cellStyle name="Normal 31 2 5 3 2 2" xfId="30845"/>
    <cellStyle name="Normal 31 2 5 3 3" xfId="23278"/>
    <cellStyle name="Normal 31 2 5 4" xfId="10157"/>
    <cellStyle name="Normal 31 2 5 4 2" xfId="27064"/>
    <cellStyle name="Normal 31 2 5 5" xfId="17678"/>
    <cellStyle name="Normal 31 2 5 6" xfId="19496"/>
    <cellStyle name="Normal 31 2 6" xfId="3098"/>
    <cellStyle name="Normal 31 2 6 2" xfId="6911"/>
    <cellStyle name="Normal 31 2 6 2 2" xfId="14970"/>
    <cellStyle name="Normal 31 2 6 2 2 2" xfId="31817"/>
    <cellStyle name="Normal 31 2 6 2 3" xfId="24250"/>
    <cellStyle name="Normal 31 2 6 3" xfId="11161"/>
    <cellStyle name="Normal 31 2 6 3 2" xfId="28036"/>
    <cellStyle name="Normal 31 2 6 4" xfId="20469"/>
    <cellStyle name="Normal 31 2 7" xfId="5027"/>
    <cellStyle name="Normal 31 2 7 2" xfId="13086"/>
    <cellStyle name="Normal 31 2 7 2 2" xfId="29933"/>
    <cellStyle name="Normal 31 2 7 3" xfId="22366"/>
    <cellStyle name="Normal 31 2 8" xfId="9046"/>
    <cellStyle name="Normal 31 2 8 2" xfId="26152"/>
    <cellStyle name="Normal 31 2 9" xfId="17663"/>
    <cellStyle name="Normal 31 3" xfId="952"/>
    <cellStyle name="Normal 31 3 2" xfId="3132"/>
    <cellStyle name="Normal 31 3 3" xfId="17679"/>
    <cellStyle name="Normal 31 3 4" xfId="34108"/>
    <cellStyle name="Normal 31 4" xfId="1047"/>
    <cellStyle name="Normal 31 4 2" xfId="1308"/>
    <cellStyle name="Normal 31 4 2 2" xfId="1804"/>
    <cellStyle name="Normal 31 4 2 2 2" xfId="2803"/>
    <cellStyle name="Normal 31 4 2 2 2 2" xfId="4765"/>
    <cellStyle name="Normal 31 4 2 2 2 2 2" xfId="8548"/>
    <cellStyle name="Normal 31 4 2 2 2 2 2 2" xfId="16607"/>
    <cellStyle name="Normal 31 4 2 2 2 2 2 2 2" xfId="33454"/>
    <cellStyle name="Normal 31 4 2 2 2 2 2 3" xfId="25887"/>
    <cellStyle name="Normal 31 4 2 2 2 2 3" xfId="12824"/>
    <cellStyle name="Normal 31 4 2 2 2 2 3 2" xfId="29673"/>
    <cellStyle name="Normal 31 4 2 2 2 2 4" xfId="22106"/>
    <cellStyle name="Normal 31 4 2 2 2 3" xfId="6664"/>
    <cellStyle name="Normal 31 4 2 2 2 3 2" xfId="14723"/>
    <cellStyle name="Normal 31 4 2 2 2 3 2 2" xfId="31570"/>
    <cellStyle name="Normal 31 4 2 2 2 3 3" xfId="24003"/>
    <cellStyle name="Normal 31 4 2 2 2 4" xfId="10890"/>
    <cellStyle name="Normal 31 4 2 2 2 4 2" xfId="27789"/>
    <cellStyle name="Normal 31 4 2 2 2 5" xfId="17683"/>
    <cellStyle name="Normal 31 4 2 2 2 6" xfId="20221"/>
    <cellStyle name="Normal 31 4 2 2 3" xfId="3853"/>
    <cellStyle name="Normal 31 4 2 2 3 2" xfId="7636"/>
    <cellStyle name="Normal 31 4 2 2 3 2 2" xfId="15695"/>
    <cellStyle name="Normal 31 4 2 2 3 2 2 2" xfId="32542"/>
    <cellStyle name="Normal 31 4 2 2 3 2 3" xfId="24975"/>
    <cellStyle name="Normal 31 4 2 2 3 3" xfId="11912"/>
    <cellStyle name="Normal 31 4 2 2 3 3 2" xfId="28761"/>
    <cellStyle name="Normal 31 4 2 2 3 4" xfId="21194"/>
    <cellStyle name="Normal 31 4 2 2 4" xfId="5752"/>
    <cellStyle name="Normal 31 4 2 2 4 2" xfId="13811"/>
    <cellStyle name="Normal 31 4 2 2 4 2 2" xfId="30658"/>
    <cellStyle name="Normal 31 4 2 2 4 3" xfId="23091"/>
    <cellStyle name="Normal 31 4 2 2 5" xfId="9937"/>
    <cellStyle name="Normal 31 4 2 2 5 2" xfId="26877"/>
    <cellStyle name="Normal 31 4 2 2 6" xfId="17682"/>
    <cellStyle name="Normal 31 4 2 2 7" xfId="19309"/>
    <cellStyle name="Normal 31 4 2 3" xfId="2350"/>
    <cellStyle name="Normal 31 4 2 3 2" xfId="4314"/>
    <cellStyle name="Normal 31 4 2 3 2 2" xfId="8097"/>
    <cellStyle name="Normal 31 4 2 3 2 2 2" xfId="16156"/>
    <cellStyle name="Normal 31 4 2 3 2 2 2 2" xfId="33003"/>
    <cellStyle name="Normal 31 4 2 3 2 2 3" xfId="25436"/>
    <cellStyle name="Normal 31 4 2 3 2 3" xfId="12373"/>
    <cellStyle name="Normal 31 4 2 3 2 3 2" xfId="29222"/>
    <cellStyle name="Normal 31 4 2 3 2 4" xfId="21655"/>
    <cellStyle name="Normal 31 4 2 3 3" xfId="6213"/>
    <cellStyle name="Normal 31 4 2 3 3 2" xfId="14272"/>
    <cellStyle name="Normal 31 4 2 3 3 2 2" xfId="31119"/>
    <cellStyle name="Normal 31 4 2 3 3 3" xfId="23552"/>
    <cellStyle name="Normal 31 4 2 3 4" xfId="10438"/>
    <cellStyle name="Normal 31 4 2 3 4 2" xfId="27338"/>
    <cellStyle name="Normal 31 4 2 3 5" xfId="17684"/>
    <cellStyle name="Normal 31 4 2 3 6" xfId="19770"/>
    <cellStyle name="Normal 31 4 2 4" xfId="3402"/>
    <cellStyle name="Normal 31 4 2 4 2" xfId="7185"/>
    <cellStyle name="Normal 31 4 2 4 2 2" xfId="15244"/>
    <cellStyle name="Normal 31 4 2 4 2 2 2" xfId="32091"/>
    <cellStyle name="Normal 31 4 2 4 2 3" xfId="24524"/>
    <cellStyle name="Normal 31 4 2 4 3" xfId="11461"/>
    <cellStyle name="Normal 31 4 2 4 3 2" xfId="28310"/>
    <cellStyle name="Normal 31 4 2 4 4" xfId="20743"/>
    <cellStyle name="Normal 31 4 2 5" xfId="5301"/>
    <cellStyle name="Normal 31 4 2 5 2" xfId="13360"/>
    <cellStyle name="Normal 31 4 2 5 2 2" xfId="30207"/>
    <cellStyle name="Normal 31 4 2 5 3" xfId="22640"/>
    <cellStyle name="Normal 31 4 2 6" xfId="9462"/>
    <cellStyle name="Normal 31 4 2 6 2" xfId="26426"/>
    <cellStyle name="Normal 31 4 2 7" xfId="17681"/>
    <cellStyle name="Normal 31 4 2 8" xfId="18858"/>
    <cellStyle name="Normal 31 4 3" xfId="1586"/>
    <cellStyle name="Normal 31 4 3 2" xfId="2585"/>
    <cellStyle name="Normal 31 4 3 2 2" xfId="4547"/>
    <cellStyle name="Normal 31 4 3 2 2 2" xfId="8330"/>
    <cellStyle name="Normal 31 4 3 2 2 2 2" xfId="16389"/>
    <cellStyle name="Normal 31 4 3 2 2 2 2 2" xfId="33236"/>
    <cellStyle name="Normal 31 4 3 2 2 2 3" xfId="25669"/>
    <cellStyle name="Normal 31 4 3 2 2 3" xfId="12606"/>
    <cellStyle name="Normal 31 4 3 2 2 3 2" xfId="29455"/>
    <cellStyle name="Normal 31 4 3 2 2 4" xfId="21888"/>
    <cellStyle name="Normal 31 4 3 2 3" xfId="6446"/>
    <cellStyle name="Normal 31 4 3 2 3 2" xfId="14505"/>
    <cellStyle name="Normal 31 4 3 2 3 2 2" xfId="31352"/>
    <cellStyle name="Normal 31 4 3 2 3 3" xfId="23785"/>
    <cellStyle name="Normal 31 4 3 2 4" xfId="10672"/>
    <cellStyle name="Normal 31 4 3 2 4 2" xfId="27571"/>
    <cellStyle name="Normal 31 4 3 2 5" xfId="17686"/>
    <cellStyle name="Normal 31 4 3 2 6" xfId="20003"/>
    <cellStyle name="Normal 31 4 3 3" xfId="3635"/>
    <cellStyle name="Normal 31 4 3 3 2" xfId="7418"/>
    <cellStyle name="Normal 31 4 3 3 2 2" xfId="15477"/>
    <cellStyle name="Normal 31 4 3 3 2 2 2" xfId="32324"/>
    <cellStyle name="Normal 31 4 3 3 2 3" xfId="24757"/>
    <cellStyle name="Normal 31 4 3 3 3" xfId="11694"/>
    <cellStyle name="Normal 31 4 3 3 3 2" xfId="28543"/>
    <cellStyle name="Normal 31 4 3 3 4" xfId="20976"/>
    <cellStyle name="Normal 31 4 3 4" xfId="5534"/>
    <cellStyle name="Normal 31 4 3 4 2" xfId="13593"/>
    <cellStyle name="Normal 31 4 3 4 2 2" xfId="30440"/>
    <cellStyle name="Normal 31 4 3 4 3" xfId="22873"/>
    <cellStyle name="Normal 31 4 3 5" xfId="9719"/>
    <cellStyle name="Normal 31 4 3 5 2" xfId="26659"/>
    <cellStyle name="Normal 31 4 3 6" xfId="17685"/>
    <cellStyle name="Normal 31 4 3 7" xfId="19091"/>
    <cellStyle name="Normal 31 4 4" xfId="2132"/>
    <cellStyle name="Normal 31 4 4 2" xfId="4096"/>
    <cellStyle name="Normal 31 4 4 2 2" xfId="7879"/>
    <cellStyle name="Normal 31 4 4 2 2 2" xfId="15938"/>
    <cellStyle name="Normal 31 4 4 2 2 2 2" xfId="32785"/>
    <cellStyle name="Normal 31 4 4 2 2 3" xfId="25218"/>
    <cellStyle name="Normal 31 4 4 2 3" xfId="12155"/>
    <cellStyle name="Normal 31 4 4 2 3 2" xfId="29004"/>
    <cellStyle name="Normal 31 4 4 2 4" xfId="21437"/>
    <cellStyle name="Normal 31 4 4 3" xfId="5995"/>
    <cellStyle name="Normal 31 4 4 3 2" xfId="14054"/>
    <cellStyle name="Normal 31 4 4 3 2 2" xfId="30901"/>
    <cellStyle name="Normal 31 4 4 3 3" xfId="23334"/>
    <cellStyle name="Normal 31 4 4 4" xfId="10220"/>
    <cellStyle name="Normal 31 4 4 4 2" xfId="27120"/>
    <cellStyle name="Normal 31 4 4 5" xfId="17687"/>
    <cellStyle name="Normal 31 4 4 6" xfId="19552"/>
    <cellStyle name="Normal 31 4 5" xfId="3184"/>
    <cellStyle name="Normal 31 4 5 2" xfId="6967"/>
    <cellStyle name="Normal 31 4 5 2 2" xfId="15026"/>
    <cellStyle name="Normal 31 4 5 2 2 2" xfId="31873"/>
    <cellStyle name="Normal 31 4 5 2 3" xfId="24306"/>
    <cellStyle name="Normal 31 4 5 3" xfId="11243"/>
    <cellStyle name="Normal 31 4 5 3 2" xfId="28092"/>
    <cellStyle name="Normal 31 4 5 4" xfId="20525"/>
    <cellStyle name="Normal 31 4 6" xfId="5083"/>
    <cellStyle name="Normal 31 4 6 2" xfId="13142"/>
    <cellStyle name="Normal 31 4 6 2 2" xfId="29989"/>
    <cellStyle name="Normal 31 4 6 3" xfId="22422"/>
    <cellStyle name="Normal 31 4 7" xfId="9227"/>
    <cellStyle name="Normal 31 4 7 2" xfId="26208"/>
    <cellStyle name="Normal 31 4 8" xfId="17680"/>
    <cellStyle name="Normal 31 4 9" xfId="18640"/>
    <cellStyle name="Normal 31 5" xfId="1216"/>
    <cellStyle name="Normal 31 5 2" xfId="1712"/>
    <cellStyle name="Normal 31 5 2 2" xfId="2711"/>
    <cellStyle name="Normal 31 5 2 2 2" xfId="4673"/>
    <cellStyle name="Normal 31 5 2 2 2 2" xfId="8456"/>
    <cellStyle name="Normal 31 5 2 2 2 2 2" xfId="16515"/>
    <cellStyle name="Normal 31 5 2 2 2 2 2 2" xfId="33362"/>
    <cellStyle name="Normal 31 5 2 2 2 2 3" xfId="25795"/>
    <cellStyle name="Normal 31 5 2 2 2 3" xfId="12732"/>
    <cellStyle name="Normal 31 5 2 2 2 3 2" xfId="29581"/>
    <cellStyle name="Normal 31 5 2 2 2 4" xfId="22014"/>
    <cellStyle name="Normal 31 5 2 2 3" xfId="6572"/>
    <cellStyle name="Normal 31 5 2 2 3 2" xfId="14631"/>
    <cellStyle name="Normal 31 5 2 2 3 2 2" xfId="31478"/>
    <cellStyle name="Normal 31 5 2 2 3 3" xfId="23911"/>
    <cellStyle name="Normal 31 5 2 2 4" xfId="10798"/>
    <cellStyle name="Normal 31 5 2 2 4 2" xfId="27697"/>
    <cellStyle name="Normal 31 5 2 2 5" xfId="17690"/>
    <cellStyle name="Normal 31 5 2 2 6" xfId="20129"/>
    <cellStyle name="Normal 31 5 2 3" xfId="3761"/>
    <cellStyle name="Normal 31 5 2 3 2" xfId="7544"/>
    <cellStyle name="Normal 31 5 2 3 2 2" xfId="15603"/>
    <cellStyle name="Normal 31 5 2 3 2 2 2" xfId="32450"/>
    <cellStyle name="Normal 31 5 2 3 2 3" xfId="24883"/>
    <cellStyle name="Normal 31 5 2 3 3" xfId="11820"/>
    <cellStyle name="Normal 31 5 2 3 3 2" xfId="28669"/>
    <cellStyle name="Normal 31 5 2 3 4" xfId="21102"/>
    <cellStyle name="Normal 31 5 2 4" xfId="5660"/>
    <cellStyle name="Normal 31 5 2 4 2" xfId="13719"/>
    <cellStyle name="Normal 31 5 2 4 2 2" xfId="30566"/>
    <cellStyle name="Normal 31 5 2 4 3" xfId="22999"/>
    <cellStyle name="Normal 31 5 2 5" xfId="9845"/>
    <cellStyle name="Normal 31 5 2 5 2" xfId="26785"/>
    <cellStyle name="Normal 31 5 2 6" xfId="17689"/>
    <cellStyle name="Normal 31 5 2 7" xfId="19217"/>
    <cellStyle name="Normal 31 5 3" xfId="2258"/>
    <cellStyle name="Normal 31 5 3 2" xfId="4222"/>
    <cellStyle name="Normal 31 5 3 2 2" xfId="8005"/>
    <cellStyle name="Normal 31 5 3 2 2 2" xfId="16064"/>
    <cellStyle name="Normal 31 5 3 2 2 2 2" xfId="32911"/>
    <cellStyle name="Normal 31 5 3 2 2 3" xfId="25344"/>
    <cellStyle name="Normal 31 5 3 2 3" xfId="12281"/>
    <cellStyle name="Normal 31 5 3 2 3 2" xfId="29130"/>
    <cellStyle name="Normal 31 5 3 2 4" xfId="21563"/>
    <cellStyle name="Normal 31 5 3 3" xfId="6121"/>
    <cellStyle name="Normal 31 5 3 3 2" xfId="14180"/>
    <cellStyle name="Normal 31 5 3 3 2 2" xfId="31027"/>
    <cellStyle name="Normal 31 5 3 3 3" xfId="23460"/>
    <cellStyle name="Normal 31 5 3 4" xfId="10346"/>
    <cellStyle name="Normal 31 5 3 4 2" xfId="27246"/>
    <cellStyle name="Normal 31 5 3 5" xfId="17691"/>
    <cellStyle name="Normal 31 5 3 6" xfId="19678"/>
    <cellStyle name="Normal 31 5 4" xfId="3310"/>
    <cellStyle name="Normal 31 5 4 2" xfId="7093"/>
    <cellStyle name="Normal 31 5 4 2 2" xfId="15152"/>
    <cellStyle name="Normal 31 5 4 2 2 2" xfId="31999"/>
    <cellStyle name="Normal 31 5 4 2 3" xfId="24432"/>
    <cellStyle name="Normal 31 5 4 3" xfId="11369"/>
    <cellStyle name="Normal 31 5 4 3 2" xfId="28218"/>
    <cellStyle name="Normal 31 5 4 4" xfId="20651"/>
    <cellStyle name="Normal 31 5 5" xfId="5209"/>
    <cellStyle name="Normal 31 5 5 2" xfId="13268"/>
    <cellStyle name="Normal 31 5 5 2 2" xfId="30115"/>
    <cellStyle name="Normal 31 5 5 3" xfId="22548"/>
    <cellStyle name="Normal 31 5 6" xfId="9370"/>
    <cellStyle name="Normal 31 5 6 2" xfId="26334"/>
    <cellStyle name="Normal 31 5 7" xfId="17688"/>
    <cellStyle name="Normal 31 5 8" xfId="18766"/>
    <cellStyle name="Normal 31 6" xfId="1494"/>
    <cellStyle name="Normal 31 6 2" xfId="2493"/>
    <cellStyle name="Normal 31 6 2 2" xfId="4455"/>
    <cellStyle name="Normal 31 6 2 2 2" xfId="8238"/>
    <cellStyle name="Normal 31 6 2 2 2 2" xfId="16297"/>
    <cellStyle name="Normal 31 6 2 2 2 2 2" xfId="33144"/>
    <cellStyle name="Normal 31 6 2 2 2 3" xfId="25577"/>
    <cellStyle name="Normal 31 6 2 2 3" xfId="12514"/>
    <cellStyle name="Normal 31 6 2 2 3 2" xfId="29363"/>
    <cellStyle name="Normal 31 6 2 2 4" xfId="21796"/>
    <cellStyle name="Normal 31 6 2 3" xfId="6354"/>
    <cellStyle name="Normal 31 6 2 3 2" xfId="14413"/>
    <cellStyle name="Normal 31 6 2 3 2 2" xfId="31260"/>
    <cellStyle name="Normal 31 6 2 3 3" xfId="23693"/>
    <cellStyle name="Normal 31 6 2 4" xfId="10580"/>
    <cellStyle name="Normal 31 6 2 4 2" xfId="27479"/>
    <cellStyle name="Normal 31 6 2 5" xfId="17693"/>
    <cellStyle name="Normal 31 6 2 6" xfId="19911"/>
    <cellStyle name="Normal 31 6 3" xfId="3543"/>
    <cellStyle name="Normal 31 6 3 2" xfId="7326"/>
    <cellStyle name="Normal 31 6 3 2 2" xfId="15385"/>
    <cellStyle name="Normal 31 6 3 2 2 2" xfId="32232"/>
    <cellStyle name="Normal 31 6 3 2 3" xfId="24665"/>
    <cellStyle name="Normal 31 6 3 3" xfId="11602"/>
    <cellStyle name="Normal 31 6 3 3 2" xfId="28451"/>
    <cellStyle name="Normal 31 6 3 4" xfId="20884"/>
    <cellStyle name="Normal 31 6 4" xfId="5442"/>
    <cellStyle name="Normal 31 6 4 2" xfId="13501"/>
    <cellStyle name="Normal 31 6 4 2 2" xfId="30348"/>
    <cellStyle name="Normal 31 6 4 3" xfId="22781"/>
    <cellStyle name="Normal 31 6 5" xfId="9627"/>
    <cellStyle name="Normal 31 6 5 2" xfId="26567"/>
    <cellStyle name="Normal 31 6 6" xfId="17692"/>
    <cellStyle name="Normal 31 6 7" xfId="18999"/>
    <cellStyle name="Normal 31 7" xfId="2019"/>
    <cellStyle name="Normal 31 7 2" xfId="4004"/>
    <cellStyle name="Normal 31 7 2 2" xfId="7787"/>
    <cellStyle name="Normal 31 7 2 2 2" xfId="15846"/>
    <cellStyle name="Normal 31 7 2 2 2 2" xfId="32693"/>
    <cellStyle name="Normal 31 7 2 2 3" xfId="25126"/>
    <cellStyle name="Normal 31 7 2 3" xfId="12063"/>
    <cellStyle name="Normal 31 7 2 3 2" xfId="28912"/>
    <cellStyle name="Normal 31 7 2 4" xfId="21345"/>
    <cellStyle name="Normal 31 7 3" xfId="5903"/>
    <cellStyle name="Normal 31 7 3 2" xfId="13962"/>
    <cellStyle name="Normal 31 7 3 2 2" xfId="30809"/>
    <cellStyle name="Normal 31 7 3 3" xfId="23242"/>
    <cellStyle name="Normal 31 7 4" xfId="10118"/>
    <cellStyle name="Normal 31 7 4 2" xfId="27028"/>
    <cellStyle name="Normal 31 7 5" xfId="17694"/>
    <cellStyle name="Normal 31 7 6" xfId="19460"/>
    <cellStyle name="Normal 31 8" xfId="3062"/>
    <cellStyle name="Normal 31 8 2" xfId="6875"/>
    <cellStyle name="Normal 31 8 2 2" xfId="14934"/>
    <cellStyle name="Normal 31 8 2 2 2" xfId="31781"/>
    <cellStyle name="Normal 31 8 2 3" xfId="24214"/>
    <cellStyle name="Normal 31 8 3" xfId="11125"/>
    <cellStyle name="Normal 31 8 3 2" xfId="28000"/>
    <cellStyle name="Normal 31 8 4" xfId="20433"/>
    <cellStyle name="Normal 31 9" xfId="4991"/>
    <cellStyle name="Normal 31 9 2" xfId="13050"/>
    <cellStyle name="Normal 31 9 2 2" xfId="29897"/>
    <cellStyle name="Normal 31 9 3" xfId="22330"/>
    <cellStyle name="Normal 310" xfId="33719"/>
    <cellStyle name="Normal 311" xfId="33720"/>
    <cellStyle name="Normal 312" xfId="33721"/>
    <cellStyle name="Normal 313" xfId="33722"/>
    <cellStyle name="Normal 314" xfId="33723"/>
    <cellStyle name="Normal 315" xfId="33724"/>
    <cellStyle name="Normal 316" xfId="33725"/>
    <cellStyle name="Normal 317" xfId="33726"/>
    <cellStyle name="Normal 318" xfId="33727"/>
    <cellStyle name="Normal 319" xfId="33728"/>
    <cellStyle name="Normal 32" xfId="632"/>
    <cellStyle name="Normal 32 10" xfId="17695"/>
    <cellStyle name="Normal 32 11" xfId="18548"/>
    <cellStyle name="Normal 32 12" xfId="34109"/>
    <cellStyle name="Normal 32 2" xfId="953"/>
    <cellStyle name="Normal 32 2 2" xfId="3133"/>
    <cellStyle name="Normal 32 2 3" xfId="17696"/>
    <cellStyle name="Normal 32 2 4" xfId="34110"/>
    <cellStyle name="Normal 32 3" xfId="1048"/>
    <cellStyle name="Normal 32 3 2" xfId="1309"/>
    <cellStyle name="Normal 32 3 2 2" xfId="1805"/>
    <cellStyle name="Normal 32 3 2 2 2" xfId="2804"/>
    <cellStyle name="Normal 32 3 2 2 2 2" xfId="4766"/>
    <cellStyle name="Normal 32 3 2 2 2 2 2" xfId="8549"/>
    <cellStyle name="Normal 32 3 2 2 2 2 2 2" xfId="16608"/>
    <cellStyle name="Normal 32 3 2 2 2 2 2 2 2" xfId="33455"/>
    <cellStyle name="Normal 32 3 2 2 2 2 2 3" xfId="25888"/>
    <cellStyle name="Normal 32 3 2 2 2 2 3" xfId="12825"/>
    <cellStyle name="Normal 32 3 2 2 2 2 3 2" xfId="29674"/>
    <cellStyle name="Normal 32 3 2 2 2 2 4" xfId="22107"/>
    <cellStyle name="Normal 32 3 2 2 2 3" xfId="6665"/>
    <cellStyle name="Normal 32 3 2 2 2 3 2" xfId="14724"/>
    <cellStyle name="Normal 32 3 2 2 2 3 2 2" xfId="31571"/>
    <cellStyle name="Normal 32 3 2 2 2 3 3" xfId="24004"/>
    <cellStyle name="Normal 32 3 2 2 2 4" xfId="10891"/>
    <cellStyle name="Normal 32 3 2 2 2 4 2" xfId="27790"/>
    <cellStyle name="Normal 32 3 2 2 2 5" xfId="17700"/>
    <cellStyle name="Normal 32 3 2 2 2 6" xfId="20222"/>
    <cellStyle name="Normal 32 3 2 2 3" xfId="3854"/>
    <cellStyle name="Normal 32 3 2 2 3 2" xfId="7637"/>
    <cellStyle name="Normal 32 3 2 2 3 2 2" xfId="15696"/>
    <cellStyle name="Normal 32 3 2 2 3 2 2 2" xfId="32543"/>
    <cellStyle name="Normal 32 3 2 2 3 2 3" xfId="24976"/>
    <cellStyle name="Normal 32 3 2 2 3 3" xfId="11913"/>
    <cellStyle name="Normal 32 3 2 2 3 3 2" xfId="28762"/>
    <cellStyle name="Normal 32 3 2 2 3 4" xfId="21195"/>
    <cellStyle name="Normal 32 3 2 2 4" xfId="5753"/>
    <cellStyle name="Normal 32 3 2 2 4 2" xfId="13812"/>
    <cellStyle name="Normal 32 3 2 2 4 2 2" xfId="30659"/>
    <cellStyle name="Normal 32 3 2 2 4 3" xfId="23092"/>
    <cellStyle name="Normal 32 3 2 2 5" xfId="9938"/>
    <cellStyle name="Normal 32 3 2 2 5 2" xfId="26878"/>
    <cellStyle name="Normal 32 3 2 2 6" xfId="17699"/>
    <cellStyle name="Normal 32 3 2 2 7" xfId="19310"/>
    <cellStyle name="Normal 32 3 2 3" xfId="2351"/>
    <cellStyle name="Normal 32 3 2 3 2" xfId="4315"/>
    <cellStyle name="Normal 32 3 2 3 2 2" xfId="8098"/>
    <cellStyle name="Normal 32 3 2 3 2 2 2" xfId="16157"/>
    <cellStyle name="Normal 32 3 2 3 2 2 2 2" xfId="33004"/>
    <cellStyle name="Normal 32 3 2 3 2 2 3" xfId="25437"/>
    <cellStyle name="Normal 32 3 2 3 2 3" xfId="12374"/>
    <cellStyle name="Normal 32 3 2 3 2 3 2" xfId="29223"/>
    <cellStyle name="Normal 32 3 2 3 2 4" xfId="21656"/>
    <cellStyle name="Normal 32 3 2 3 3" xfId="6214"/>
    <cellStyle name="Normal 32 3 2 3 3 2" xfId="14273"/>
    <cellStyle name="Normal 32 3 2 3 3 2 2" xfId="31120"/>
    <cellStyle name="Normal 32 3 2 3 3 3" xfId="23553"/>
    <cellStyle name="Normal 32 3 2 3 4" xfId="10439"/>
    <cellStyle name="Normal 32 3 2 3 4 2" xfId="27339"/>
    <cellStyle name="Normal 32 3 2 3 5" xfId="17701"/>
    <cellStyle name="Normal 32 3 2 3 6" xfId="19771"/>
    <cellStyle name="Normal 32 3 2 4" xfId="3403"/>
    <cellStyle name="Normal 32 3 2 4 2" xfId="7186"/>
    <cellStyle name="Normal 32 3 2 4 2 2" xfId="15245"/>
    <cellStyle name="Normal 32 3 2 4 2 2 2" xfId="32092"/>
    <cellStyle name="Normal 32 3 2 4 2 3" xfId="24525"/>
    <cellStyle name="Normal 32 3 2 4 3" xfId="11462"/>
    <cellStyle name="Normal 32 3 2 4 3 2" xfId="28311"/>
    <cellStyle name="Normal 32 3 2 4 4" xfId="20744"/>
    <cellStyle name="Normal 32 3 2 5" xfId="5302"/>
    <cellStyle name="Normal 32 3 2 5 2" xfId="13361"/>
    <cellStyle name="Normal 32 3 2 5 2 2" xfId="30208"/>
    <cellStyle name="Normal 32 3 2 5 3" xfId="22641"/>
    <cellStyle name="Normal 32 3 2 6" xfId="9463"/>
    <cellStyle name="Normal 32 3 2 6 2" xfId="26427"/>
    <cellStyle name="Normal 32 3 2 7" xfId="17698"/>
    <cellStyle name="Normal 32 3 2 8" xfId="18859"/>
    <cellStyle name="Normal 32 3 3" xfId="1587"/>
    <cellStyle name="Normal 32 3 3 2" xfId="2586"/>
    <cellStyle name="Normal 32 3 3 2 2" xfId="4548"/>
    <cellStyle name="Normal 32 3 3 2 2 2" xfId="8331"/>
    <cellStyle name="Normal 32 3 3 2 2 2 2" xfId="16390"/>
    <cellStyle name="Normal 32 3 3 2 2 2 2 2" xfId="33237"/>
    <cellStyle name="Normal 32 3 3 2 2 2 3" xfId="25670"/>
    <cellStyle name="Normal 32 3 3 2 2 3" xfId="12607"/>
    <cellStyle name="Normal 32 3 3 2 2 3 2" xfId="29456"/>
    <cellStyle name="Normal 32 3 3 2 2 4" xfId="21889"/>
    <cellStyle name="Normal 32 3 3 2 3" xfId="6447"/>
    <cellStyle name="Normal 32 3 3 2 3 2" xfId="14506"/>
    <cellStyle name="Normal 32 3 3 2 3 2 2" xfId="31353"/>
    <cellStyle name="Normal 32 3 3 2 3 3" xfId="23786"/>
    <cellStyle name="Normal 32 3 3 2 4" xfId="10673"/>
    <cellStyle name="Normal 32 3 3 2 4 2" xfId="27572"/>
    <cellStyle name="Normal 32 3 3 2 5" xfId="17703"/>
    <cellStyle name="Normal 32 3 3 2 6" xfId="20004"/>
    <cellStyle name="Normal 32 3 3 3" xfId="3636"/>
    <cellStyle name="Normal 32 3 3 3 2" xfId="7419"/>
    <cellStyle name="Normal 32 3 3 3 2 2" xfId="15478"/>
    <cellStyle name="Normal 32 3 3 3 2 2 2" xfId="32325"/>
    <cellStyle name="Normal 32 3 3 3 2 3" xfId="24758"/>
    <cellStyle name="Normal 32 3 3 3 3" xfId="11695"/>
    <cellStyle name="Normal 32 3 3 3 3 2" xfId="28544"/>
    <cellStyle name="Normal 32 3 3 3 4" xfId="20977"/>
    <cellStyle name="Normal 32 3 3 4" xfId="5535"/>
    <cellStyle name="Normal 32 3 3 4 2" xfId="13594"/>
    <cellStyle name="Normal 32 3 3 4 2 2" xfId="30441"/>
    <cellStyle name="Normal 32 3 3 4 3" xfId="22874"/>
    <cellStyle name="Normal 32 3 3 5" xfId="9720"/>
    <cellStyle name="Normal 32 3 3 5 2" xfId="26660"/>
    <cellStyle name="Normal 32 3 3 6" xfId="17702"/>
    <cellStyle name="Normal 32 3 3 7" xfId="19092"/>
    <cellStyle name="Normal 32 3 4" xfId="2133"/>
    <cellStyle name="Normal 32 3 4 2" xfId="4097"/>
    <cellStyle name="Normal 32 3 4 2 2" xfId="7880"/>
    <cellStyle name="Normal 32 3 4 2 2 2" xfId="15939"/>
    <cellStyle name="Normal 32 3 4 2 2 2 2" xfId="32786"/>
    <cellStyle name="Normal 32 3 4 2 2 3" xfId="25219"/>
    <cellStyle name="Normal 32 3 4 2 3" xfId="12156"/>
    <cellStyle name="Normal 32 3 4 2 3 2" xfId="29005"/>
    <cellStyle name="Normal 32 3 4 2 4" xfId="21438"/>
    <cellStyle name="Normal 32 3 4 3" xfId="5996"/>
    <cellStyle name="Normal 32 3 4 3 2" xfId="14055"/>
    <cellStyle name="Normal 32 3 4 3 2 2" xfId="30902"/>
    <cellStyle name="Normal 32 3 4 3 3" xfId="23335"/>
    <cellStyle name="Normal 32 3 4 4" xfId="10221"/>
    <cellStyle name="Normal 32 3 4 4 2" xfId="27121"/>
    <cellStyle name="Normal 32 3 4 5" xfId="17704"/>
    <cellStyle name="Normal 32 3 4 6" xfId="19553"/>
    <cellStyle name="Normal 32 3 5" xfId="3185"/>
    <cellStyle name="Normal 32 3 5 2" xfId="6968"/>
    <cellStyle name="Normal 32 3 5 2 2" xfId="15027"/>
    <cellStyle name="Normal 32 3 5 2 2 2" xfId="31874"/>
    <cellStyle name="Normal 32 3 5 2 3" xfId="24307"/>
    <cellStyle name="Normal 32 3 5 3" xfId="11244"/>
    <cellStyle name="Normal 32 3 5 3 2" xfId="28093"/>
    <cellStyle name="Normal 32 3 5 4" xfId="20526"/>
    <cellStyle name="Normal 32 3 6" xfId="5084"/>
    <cellStyle name="Normal 32 3 6 2" xfId="13143"/>
    <cellStyle name="Normal 32 3 6 2 2" xfId="29990"/>
    <cellStyle name="Normal 32 3 6 3" xfId="22423"/>
    <cellStyle name="Normal 32 3 7" xfId="9228"/>
    <cellStyle name="Normal 32 3 7 2" xfId="26209"/>
    <cellStyle name="Normal 32 3 8" xfId="17697"/>
    <cellStyle name="Normal 32 3 9" xfId="18641"/>
    <cellStyle name="Normal 32 4" xfId="1217"/>
    <cellStyle name="Normal 32 4 2" xfId="1713"/>
    <cellStyle name="Normal 32 4 2 2" xfId="2712"/>
    <cellStyle name="Normal 32 4 2 2 2" xfId="4674"/>
    <cellStyle name="Normal 32 4 2 2 2 2" xfId="8457"/>
    <cellStyle name="Normal 32 4 2 2 2 2 2" xfId="16516"/>
    <cellStyle name="Normal 32 4 2 2 2 2 2 2" xfId="33363"/>
    <cellStyle name="Normal 32 4 2 2 2 2 3" xfId="25796"/>
    <cellStyle name="Normal 32 4 2 2 2 3" xfId="12733"/>
    <cellStyle name="Normal 32 4 2 2 2 3 2" xfId="29582"/>
    <cellStyle name="Normal 32 4 2 2 2 4" xfId="22015"/>
    <cellStyle name="Normal 32 4 2 2 3" xfId="6573"/>
    <cellStyle name="Normal 32 4 2 2 3 2" xfId="14632"/>
    <cellStyle name="Normal 32 4 2 2 3 2 2" xfId="31479"/>
    <cellStyle name="Normal 32 4 2 2 3 3" xfId="23912"/>
    <cellStyle name="Normal 32 4 2 2 4" xfId="10799"/>
    <cellStyle name="Normal 32 4 2 2 4 2" xfId="27698"/>
    <cellStyle name="Normal 32 4 2 2 5" xfId="17707"/>
    <cellStyle name="Normal 32 4 2 2 6" xfId="20130"/>
    <cellStyle name="Normal 32 4 2 3" xfId="3762"/>
    <cellStyle name="Normal 32 4 2 3 2" xfId="7545"/>
    <cellStyle name="Normal 32 4 2 3 2 2" xfId="15604"/>
    <cellStyle name="Normal 32 4 2 3 2 2 2" xfId="32451"/>
    <cellStyle name="Normal 32 4 2 3 2 3" xfId="24884"/>
    <cellStyle name="Normal 32 4 2 3 3" xfId="11821"/>
    <cellStyle name="Normal 32 4 2 3 3 2" xfId="28670"/>
    <cellStyle name="Normal 32 4 2 3 4" xfId="21103"/>
    <cellStyle name="Normal 32 4 2 4" xfId="5661"/>
    <cellStyle name="Normal 32 4 2 4 2" xfId="13720"/>
    <cellStyle name="Normal 32 4 2 4 2 2" xfId="30567"/>
    <cellStyle name="Normal 32 4 2 4 3" xfId="23000"/>
    <cellStyle name="Normal 32 4 2 5" xfId="9846"/>
    <cellStyle name="Normal 32 4 2 5 2" xfId="26786"/>
    <cellStyle name="Normal 32 4 2 6" xfId="17706"/>
    <cellStyle name="Normal 32 4 2 7" xfId="19218"/>
    <cellStyle name="Normal 32 4 3" xfId="2259"/>
    <cellStyle name="Normal 32 4 3 2" xfId="4223"/>
    <cellStyle name="Normal 32 4 3 2 2" xfId="8006"/>
    <cellStyle name="Normal 32 4 3 2 2 2" xfId="16065"/>
    <cellStyle name="Normal 32 4 3 2 2 2 2" xfId="32912"/>
    <cellStyle name="Normal 32 4 3 2 2 3" xfId="25345"/>
    <cellStyle name="Normal 32 4 3 2 3" xfId="12282"/>
    <cellStyle name="Normal 32 4 3 2 3 2" xfId="29131"/>
    <cellStyle name="Normal 32 4 3 2 4" xfId="21564"/>
    <cellStyle name="Normal 32 4 3 3" xfId="6122"/>
    <cellStyle name="Normal 32 4 3 3 2" xfId="14181"/>
    <cellStyle name="Normal 32 4 3 3 2 2" xfId="31028"/>
    <cellStyle name="Normal 32 4 3 3 3" xfId="23461"/>
    <cellStyle name="Normal 32 4 3 4" xfId="10347"/>
    <cellStyle name="Normal 32 4 3 4 2" xfId="27247"/>
    <cellStyle name="Normal 32 4 3 5" xfId="17708"/>
    <cellStyle name="Normal 32 4 3 6" xfId="19679"/>
    <cellStyle name="Normal 32 4 4" xfId="3311"/>
    <cellStyle name="Normal 32 4 4 2" xfId="7094"/>
    <cellStyle name="Normal 32 4 4 2 2" xfId="15153"/>
    <cellStyle name="Normal 32 4 4 2 2 2" xfId="32000"/>
    <cellStyle name="Normal 32 4 4 2 3" xfId="24433"/>
    <cellStyle name="Normal 32 4 4 3" xfId="11370"/>
    <cellStyle name="Normal 32 4 4 3 2" xfId="28219"/>
    <cellStyle name="Normal 32 4 4 4" xfId="20652"/>
    <cellStyle name="Normal 32 4 5" xfId="5210"/>
    <cellStyle name="Normal 32 4 5 2" xfId="13269"/>
    <cellStyle name="Normal 32 4 5 2 2" xfId="30116"/>
    <cellStyle name="Normal 32 4 5 3" xfId="22549"/>
    <cellStyle name="Normal 32 4 6" xfId="9371"/>
    <cellStyle name="Normal 32 4 6 2" xfId="26335"/>
    <cellStyle name="Normal 32 4 7" xfId="17705"/>
    <cellStyle name="Normal 32 4 8" xfId="18767"/>
    <cellStyle name="Normal 32 5" xfId="1495"/>
    <cellStyle name="Normal 32 5 2" xfId="2494"/>
    <cellStyle name="Normal 32 5 2 2" xfId="4456"/>
    <cellStyle name="Normal 32 5 2 2 2" xfId="8239"/>
    <cellStyle name="Normal 32 5 2 2 2 2" xfId="16298"/>
    <cellStyle name="Normal 32 5 2 2 2 2 2" xfId="33145"/>
    <cellStyle name="Normal 32 5 2 2 2 3" xfId="25578"/>
    <cellStyle name="Normal 32 5 2 2 3" xfId="12515"/>
    <cellStyle name="Normal 32 5 2 2 3 2" xfId="29364"/>
    <cellStyle name="Normal 32 5 2 2 4" xfId="21797"/>
    <cellStyle name="Normal 32 5 2 3" xfId="6355"/>
    <cellStyle name="Normal 32 5 2 3 2" xfId="14414"/>
    <cellStyle name="Normal 32 5 2 3 2 2" xfId="31261"/>
    <cellStyle name="Normal 32 5 2 3 3" xfId="23694"/>
    <cellStyle name="Normal 32 5 2 4" xfId="10581"/>
    <cellStyle name="Normal 32 5 2 4 2" xfId="27480"/>
    <cellStyle name="Normal 32 5 2 5" xfId="17710"/>
    <cellStyle name="Normal 32 5 2 6" xfId="19912"/>
    <cellStyle name="Normal 32 5 3" xfId="3544"/>
    <cellStyle name="Normal 32 5 3 2" xfId="7327"/>
    <cellStyle name="Normal 32 5 3 2 2" xfId="15386"/>
    <cellStyle name="Normal 32 5 3 2 2 2" xfId="32233"/>
    <cellStyle name="Normal 32 5 3 2 3" xfId="24666"/>
    <cellStyle name="Normal 32 5 3 3" xfId="11603"/>
    <cellStyle name="Normal 32 5 3 3 2" xfId="28452"/>
    <cellStyle name="Normal 32 5 3 4" xfId="20885"/>
    <cellStyle name="Normal 32 5 4" xfId="5443"/>
    <cellStyle name="Normal 32 5 4 2" xfId="13502"/>
    <cellStyle name="Normal 32 5 4 2 2" xfId="30349"/>
    <cellStyle name="Normal 32 5 4 3" xfId="22782"/>
    <cellStyle name="Normal 32 5 5" xfId="9628"/>
    <cellStyle name="Normal 32 5 5 2" xfId="26568"/>
    <cellStyle name="Normal 32 5 6" xfId="17709"/>
    <cellStyle name="Normal 32 5 7" xfId="19000"/>
    <cellStyle name="Normal 32 6" xfId="2020"/>
    <cellStyle name="Normal 32 6 2" xfId="4005"/>
    <cellStyle name="Normal 32 6 2 2" xfId="7788"/>
    <cellStyle name="Normal 32 6 2 2 2" xfId="15847"/>
    <cellStyle name="Normal 32 6 2 2 2 2" xfId="32694"/>
    <cellStyle name="Normal 32 6 2 2 3" xfId="25127"/>
    <cellStyle name="Normal 32 6 2 3" xfId="12064"/>
    <cellStyle name="Normal 32 6 2 3 2" xfId="28913"/>
    <cellStyle name="Normal 32 6 2 4" xfId="21346"/>
    <cellStyle name="Normal 32 6 3" xfId="5904"/>
    <cellStyle name="Normal 32 6 3 2" xfId="13963"/>
    <cellStyle name="Normal 32 6 3 2 2" xfId="30810"/>
    <cellStyle name="Normal 32 6 3 3" xfId="23243"/>
    <cellStyle name="Normal 32 6 4" xfId="10119"/>
    <cellStyle name="Normal 32 6 4 2" xfId="27029"/>
    <cellStyle name="Normal 32 6 5" xfId="17711"/>
    <cellStyle name="Normal 32 6 6" xfId="19461"/>
    <cellStyle name="Normal 32 7" xfId="3063"/>
    <cellStyle name="Normal 32 7 2" xfId="6876"/>
    <cellStyle name="Normal 32 7 2 2" xfId="14935"/>
    <cellStyle name="Normal 32 7 2 2 2" xfId="31782"/>
    <cellStyle name="Normal 32 7 2 3" xfId="24215"/>
    <cellStyle name="Normal 32 7 3" xfId="11126"/>
    <cellStyle name="Normal 32 7 3 2" xfId="28001"/>
    <cellStyle name="Normal 32 7 4" xfId="20434"/>
    <cellStyle name="Normal 32 8" xfId="4992"/>
    <cellStyle name="Normal 32 8 2" xfId="13051"/>
    <cellStyle name="Normal 32 8 2 2" xfId="29898"/>
    <cellStyle name="Normal 32 8 3" xfId="22331"/>
    <cellStyle name="Normal 32 9" xfId="8975"/>
    <cellStyle name="Normal 32 9 2" xfId="26117"/>
    <cellStyle name="Normal 320" xfId="33729"/>
    <cellStyle name="Normal 321" xfId="33730"/>
    <cellStyle name="Normal 322" xfId="33731"/>
    <cellStyle name="Normal 323" xfId="33912"/>
    <cellStyle name="Normal 324" xfId="33913"/>
    <cellStyle name="Normal 325" xfId="33914"/>
    <cellStyle name="Normal 326" xfId="33909"/>
    <cellStyle name="Normal 327" xfId="33915"/>
    <cellStyle name="Normal 328" xfId="33916"/>
    <cellStyle name="Normal 329" xfId="33917"/>
    <cellStyle name="Normal 33" xfId="633"/>
    <cellStyle name="Normal 33 10" xfId="17712"/>
    <cellStyle name="Normal 33 11" xfId="18549"/>
    <cellStyle name="Normal 33 12" xfId="34111"/>
    <cellStyle name="Normal 33 2" xfId="954"/>
    <cellStyle name="Normal 33 2 2" xfId="3134"/>
    <cellStyle name="Normal 33 2 3" xfId="17713"/>
    <cellStyle name="Normal 33 2 4" xfId="34112"/>
    <cellStyle name="Normal 33 3" xfId="1049"/>
    <cellStyle name="Normal 33 3 2" xfId="1310"/>
    <cellStyle name="Normal 33 3 2 2" xfId="1806"/>
    <cellStyle name="Normal 33 3 2 2 2" xfId="2805"/>
    <cellStyle name="Normal 33 3 2 2 2 2" xfId="4767"/>
    <cellStyle name="Normal 33 3 2 2 2 2 2" xfId="8550"/>
    <cellStyle name="Normal 33 3 2 2 2 2 2 2" xfId="16609"/>
    <cellStyle name="Normal 33 3 2 2 2 2 2 2 2" xfId="33456"/>
    <cellStyle name="Normal 33 3 2 2 2 2 2 3" xfId="25889"/>
    <cellStyle name="Normal 33 3 2 2 2 2 3" xfId="12826"/>
    <cellStyle name="Normal 33 3 2 2 2 2 3 2" xfId="29675"/>
    <cellStyle name="Normal 33 3 2 2 2 2 4" xfId="22108"/>
    <cellStyle name="Normal 33 3 2 2 2 3" xfId="6666"/>
    <cellStyle name="Normal 33 3 2 2 2 3 2" xfId="14725"/>
    <cellStyle name="Normal 33 3 2 2 2 3 2 2" xfId="31572"/>
    <cellStyle name="Normal 33 3 2 2 2 3 3" xfId="24005"/>
    <cellStyle name="Normal 33 3 2 2 2 4" xfId="10892"/>
    <cellStyle name="Normal 33 3 2 2 2 4 2" xfId="27791"/>
    <cellStyle name="Normal 33 3 2 2 2 5" xfId="17717"/>
    <cellStyle name="Normal 33 3 2 2 2 6" xfId="20223"/>
    <cellStyle name="Normal 33 3 2 2 3" xfId="3855"/>
    <cellStyle name="Normal 33 3 2 2 3 2" xfId="7638"/>
    <cellStyle name="Normal 33 3 2 2 3 2 2" xfId="15697"/>
    <cellStyle name="Normal 33 3 2 2 3 2 2 2" xfId="32544"/>
    <cellStyle name="Normal 33 3 2 2 3 2 3" xfId="24977"/>
    <cellStyle name="Normal 33 3 2 2 3 3" xfId="11914"/>
    <cellStyle name="Normal 33 3 2 2 3 3 2" xfId="28763"/>
    <cellStyle name="Normal 33 3 2 2 3 4" xfId="21196"/>
    <cellStyle name="Normal 33 3 2 2 4" xfId="5754"/>
    <cellStyle name="Normal 33 3 2 2 4 2" xfId="13813"/>
    <cellStyle name="Normal 33 3 2 2 4 2 2" xfId="30660"/>
    <cellStyle name="Normal 33 3 2 2 4 3" xfId="23093"/>
    <cellStyle name="Normal 33 3 2 2 5" xfId="9939"/>
    <cellStyle name="Normal 33 3 2 2 5 2" xfId="26879"/>
    <cellStyle name="Normal 33 3 2 2 6" xfId="17716"/>
    <cellStyle name="Normal 33 3 2 2 7" xfId="19311"/>
    <cellStyle name="Normal 33 3 2 3" xfId="2352"/>
    <cellStyle name="Normal 33 3 2 3 2" xfId="4316"/>
    <cellStyle name="Normal 33 3 2 3 2 2" xfId="8099"/>
    <cellStyle name="Normal 33 3 2 3 2 2 2" xfId="16158"/>
    <cellStyle name="Normal 33 3 2 3 2 2 2 2" xfId="33005"/>
    <cellStyle name="Normal 33 3 2 3 2 2 3" xfId="25438"/>
    <cellStyle name="Normal 33 3 2 3 2 3" xfId="12375"/>
    <cellStyle name="Normal 33 3 2 3 2 3 2" xfId="29224"/>
    <cellStyle name="Normal 33 3 2 3 2 4" xfId="21657"/>
    <cellStyle name="Normal 33 3 2 3 3" xfId="6215"/>
    <cellStyle name="Normal 33 3 2 3 3 2" xfId="14274"/>
    <cellStyle name="Normal 33 3 2 3 3 2 2" xfId="31121"/>
    <cellStyle name="Normal 33 3 2 3 3 3" xfId="23554"/>
    <cellStyle name="Normal 33 3 2 3 4" xfId="10440"/>
    <cellStyle name="Normal 33 3 2 3 4 2" xfId="27340"/>
    <cellStyle name="Normal 33 3 2 3 5" xfId="17718"/>
    <cellStyle name="Normal 33 3 2 3 6" xfId="19772"/>
    <cellStyle name="Normal 33 3 2 4" xfId="3404"/>
    <cellStyle name="Normal 33 3 2 4 2" xfId="7187"/>
    <cellStyle name="Normal 33 3 2 4 2 2" xfId="15246"/>
    <cellStyle name="Normal 33 3 2 4 2 2 2" xfId="32093"/>
    <cellStyle name="Normal 33 3 2 4 2 3" xfId="24526"/>
    <cellStyle name="Normal 33 3 2 4 3" xfId="11463"/>
    <cellStyle name="Normal 33 3 2 4 3 2" xfId="28312"/>
    <cellStyle name="Normal 33 3 2 4 4" xfId="20745"/>
    <cellStyle name="Normal 33 3 2 5" xfId="5303"/>
    <cellStyle name="Normal 33 3 2 5 2" xfId="13362"/>
    <cellStyle name="Normal 33 3 2 5 2 2" xfId="30209"/>
    <cellStyle name="Normal 33 3 2 5 3" xfId="22642"/>
    <cellStyle name="Normal 33 3 2 6" xfId="9464"/>
    <cellStyle name="Normal 33 3 2 6 2" xfId="26428"/>
    <cellStyle name="Normal 33 3 2 7" xfId="17715"/>
    <cellStyle name="Normal 33 3 2 8" xfId="18860"/>
    <cellStyle name="Normal 33 3 3" xfId="1588"/>
    <cellStyle name="Normal 33 3 3 2" xfId="2587"/>
    <cellStyle name="Normal 33 3 3 2 2" xfId="4549"/>
    <cellStyle name="Normal 33 3 3 2 2 2" xfId="8332"/>
    <cellStyle name="Normal 33 3 3 2 2 2 2" xfId="16391"/>
    <cellStyle name="Normal 33 3 3 2 2 2 2 2" xfId="33238"/>
    <cellStyle name="Normal 33 3 3 2 2 2 3" xfId="25671"/>
    <cellStyle name="Normal 33 3 3 2 2 3" xfId="12608"/>
    <cellStyle name="Normal 33 3 3 2 2 3 2" xfId="29457"/>
    <cellStyle name="Normal 33 3 3 2 2 4" xfId="21890"/>
    <cellStyle name="Normal 33 3 3 2 3" xfId="6448"/>
    <cellStyle name="Normal 33 3 3 2 3 2" xfId="14507"/>
    <cellStyle name="Normal 33 3 3 2 3 2 2" xfId="31354"/>
    <cellStyle name="Normal 33 3 3 2 3 3" xfId="23787"/>
    <cellStyle name="Normal 33 3 3 2 4" xfId="10674"/>
    <cellStyle name="Normal 33 3 3 2 4 2" xfId="27573"/>
    <cellStyle name="Normal 33 3 3 2 5" xfId="17720"/>
    <cellStyle name="Normal 33 3 3 2 6" xfId="20005"/>
    <cellStyle name="Normal 33 3 3 3" xfId="3637"/>
    <cellStyle name="Normal 33 3 3 3 2" xfId="7420"/>
    <cellStyle name="Normal 33 3 3 3 2 2" xfId="15479"/>
    <cellStyle name="Normal 33 3 3 3 2 2 2" xfId="32326"/>
    <cellStyle name="Normal 33 3 3 3 2 3" xfId="24759"/>
    <cellStyle name="Normal 33 3 3 3 3" xfId="11696"/>
    <cellStyle name="Normal 33 3 3 3 3 2" xfId="28545"/>
    <cellStyle name="Normal 33 3 3 3 4" xfId="20978"/>
    <cellStyle name="Normal 33 3 3 4" xfId="5536"/>
    <cellStyle name="Normal 33 3 3 4 2" xfId="13595"/>
    <cellStyle name="Normal 33 3 3 4 2 2" xfId="30442"/>
    <cellStyle name="Normal 33 3 3 4 3" xfId="22875"/>
    <cellStyle name="Normal 33 3 3 5" xfId="9721"/>
    <cellStyle name="Normal 33 3 3 5 2" xfId="26661"/>
    <cellStyle name="Normal 33 3 3 6" xfId="17719"/>
    <cellStyle name="Normal 33 3 3 7" xfId="19093"/>
    <cellStyle name="Normal 33 3 4" xfId="2134"/>
    <cellStyle name="Normal 33 3 4 2" xfId="4098"/>
    <cellStyle name="Normal 33 3 4 2 2" xfId="7881"/>
    <cellStyle name="Normal 33 3 4 2 2 2" xfId="15940"/>
    <cellStyle name="Normal 33 3 4 2 2 2 2" xfId="32787"/>
    <cellStyle name="Normal 33 3 4 2 2 3" xfId="25220"/>
    <cellStyle name="Normal 33 3 4 2 3" xfId="12157"/>
    <cellStyle name="Normal 33 3 4 2 3 2" xfId="29006"/>
    <cellStyle name="Normal 33 3 4 2 4" xfId="21439"/>
    <cellStyle name="Normal 33 3 4 3" xfId="5997"/>
    <cellStyle name="Normal 33 3 4 3 2" xfId="14056"/>
    <cellStyle name="Normal 33 3 4 3 2 2" xfId="30903"/>
    <cellStyle name="Normal 33 3 4 3 3" xfId="23336"/>
    <cellStyle name="Normal 33 3 4 4" xfId="10222"/>
    <cellStyle name="Normal 33 3 4 4 2" xfId="27122"/>
    <cellStyle name="Normal 33 3 4 5" xfId="17721"/>
    <cellStyle name="Normal 33 3 4 6" xfId="19554"/>
    <cellStyle name="Normal 33 3 5" xfId="3186"/>
    <cellStyle name="Normal 33 3 5 2" xfId="6969"/>
    <cellStyle name="Normal 33 3 5 2 2" xfId="15028"/>
    <cellStyle name="Normal 33 3 5 2 2 2" xfId="31875"/>
    <cellStyle name="Normal 33 3 5 2 3" xfId="24308"/>
    <cellStyle name="Normal 33 3 5 3" xfId="11245"/>
    <cellStyle name="Normal 33 3 5 3 2" xfId="28094"/>
    <cellStyle name="Normal 33 3 5 4" xfId="20527"/>
    <cellStyle name="Normal 33 3 6" xfId="5085"/>
    <cellStyle name="Normal 33 3 6 2" xfId="13144"/>
    <cellStyle name="Normal 33 3 6 2 2" xfId="29991"/>
    <cellStyle name="Normal 33 3 6 3" xfId="22424"/>
    <cellStyle name="Normal 33 3 7" xfId="9229"/>
    <cellStyle name="Normal 33 3 7 2" xfId="26210"/>
    <cellStyle name="Normal 33 3 8" xfId="17714"/>
    <cellStyle name="Normal 33 3 9" xfId="18642"/>
    <cellStyle name="Normal 33 4" xfId="1218"/>
    <cellStyle name="Normal 33 4 2" xfId="1714"/>
    <cellStyle name="Normal 33 4 2 2" xfId="2713"/>
    <cellStyle name="Normal 33 4 2 2 2" xfId="4675"/>
    <cellStyle name="Normal 33 4 2 2 2 2" xfId="8458"/>
    <cellStyle name="Normal 33 4 2 2 2 2 2" xfId="16517"/>
    <cellStyle name="Normal 33 4 2 2 2 2 2 2" xfId="33364"/>
    <cellStyle name="Normal 33 4 2 2 2 2 3" xfId="25797"/>
    <cellStyle name="Normal 33 4 2 2 2 3" xfId="12734"/>
    <cellStyle name="Normal 33 4 2 2 2 3 2" xfId="29583"/>
    <cellStyle name="Normal 33 4 2 2 2 4" xfId="22016"/>
    <cellStyle name="Normal 33 4 2 2 3" xfId="6574"/>
    <cellStyle name="Normal 33 4 2 2 3 2" xfId="14633"/>
    <cellStyle name="Normal 33 4 2 2 3 2 2" xfId="31480"/>
    <cellStyle name="Normal 33 4 2 2 3 3" xfId="23913"/>
    <cellStyle name="Normal 33 4 2 2 4" xfId="10800"/>
    <cellStyle name="Normal 33 4 2 2 4 2" xfId="27699"/>
    <cellStyle name="Normal 33 4 2 2 5" xfId="17724"/>
    <cellStyle name="Normal 33 4 2 2 6" xfId="20131"/>
    <cellStyle name="Normal 33 4 2 3" xfId="3763"/>
    <cellStyle name="Normal 33 4 2 3 2" xfId="7546"/>
    <cellStyle name="Normal 33 4 2 3 2 2" xfId="15605"/>
    <cellStyle name="Normal 33 4 2 3 2 2 2" xfId="32452"/>
    <cellStyle name="Normal 33 4 2 3 2 3" xfId="24885"/>
    <cellStyle name="Normal 33 4 2 3 3" xfId="11822"/>
    <cellStyle name="Normal 33 4 2 3 3 2" xfId="28671"/>
    <cellStyle name="Normal 33 4 2 3 4" xfId="21104"/>
    <cellStyle name="Normal 33 4 2 4" xfId="5662"/>
    <cellStyle name="Normal 33 4 2 4 2" xfId="13721"/>
    <cellStyle name="Normal 33 4 2 4 2 2" xfId="30568"/>
    <cellStyle name="Normal 33 4 2 4 3" xfId="23001"/>
    <cellStyle name="Normal 33 4 2 5" xfId="9847"/>
    <cellStyle name="Normal 33 4 2 5 2" xfId="26787"/>
    <cellStyle name="Normal 33 4 2 6" xfId="17723"/>
    <cellStyle name="Normal 33 4 2 7" xfId="19219"/>
    <cellStyle name="Normal 33 4 3" xfId="2260"/>
    <cellStyle name="Normal 33 4 3 2" xfId="4224"/>
    <cellStyle name="Normal 33 4 3 2 2" xfId="8007"/>
    <cellStyle name="Normal 33 4 3 2 2 2" xfId="16066"/>
    <cellStyle name="Normal 33 4 3 2 2 2 2" xfId="32913"/>
    <cellStyle name="Normal 33 4 3 2 2 3" xfId="25346"/>
    <cellStyle name="Normal 33 4 3 2 3" xfId="12283"/>
    <cellStyle name="Normal 33 4 3 2 3 2" xfId="29132"/>
    <cellStyle name="Normal 33 4 3 2 4" xfId="21565"/>
    <cellStyle name="Normal 33 4 3 3" xfId="6123"/>
    <cellStyle name="Normal 33 4 3 3 2" xfId="14182"/>
    <cellStyle name="Normal 33 4 3 3 2 2" xfId="31029"/>
    <cellStyle name="Normal 33 4 3 3 3" xfId="23462"/>
    <cellStyle name="Normal 33 4 3 4" xfId="10348"/>
    <cellStyle name="Normal 33 4 3 4 2" xfId="27248"/>
    <cellStyle name="Normal 33 4 3 5" xfId="17725"/>
    <cellStyle name="Normal 33 4 3 6" xfId="19680"/>
    <cellStyle name="Normal 33 4 4" xfId="3312"/>
    <cellStyle name="Normal 33 4 4 2" xfId="7095"/>
    <cellStyle name="Normal 33 4 4 2 2" xfId="15154"/>
    <cellStyle name="Normal 33 4 4 2 2 2" xfId="32001"/>
    <cellStyle name="Normal 33 4 4 2 3" xfId="24434"/>
    <cellStyle name="Normal 33 4 4 3" xfId="11371"/>
    <cellStyle name="Normal 33 4 4 3 2" xfId="28220"/>
    <cellStyle name="Normal 33 4 4 4" xfId="20653"/>
    <cellStyle name="Normal 33 4 5" xfId="5211"/>
    <cellStyle name="Normal 33 4 5 2" xfId="13270"/>
    <cellStyle name="Normal 33 4 5 2 2" xfId="30117"/>
    <cellStyle name="Normal 33 4 5 3" xfId="22550"/>
    <cellStyle name="Normal 33 4 6" xfId="9372"/>
    <cellStyle name="Normal 33 4 6 2" xfId="26336"/>
    <cellStyle name="Normal 33 4 7" xfId="17722"/>
    <cellStyle name="Normal 33 4 8" xfId="18768"/>
    <cellStyle name="Normal 33 5" xfId="1496"/>
    <cellStyle name="Normal 33 5 2" xfId="2495"/>
    <cellStyle name="Normal 33 5 2 2" xfId="4457"/>
    <cellStyle name="Normal 33 5 2 2 2" xfId="8240"/>
    <cellStyle name="Normal 33 5 2 2 2 2" xfId="16299"/>
    <cellStyle name="Normal 33 5 2 2 2 2 2" xfId="33146"/>
    <cellStyle name="Normal 33 5 2 2 2 3" xfId="25579"/>
    <cellStyle name="Normal 33 5 2 2 3" xfId="12516"/>
    <cellStyle name="Normal 33 5 2 2 3 2" xfId="29365"/>
    <cellStyle name="Normal 33 5 2 2 4" xfId="21798"/>
    <cellStyle name="Normal 33 5 2 3" xfId="6356"/>
    <cellStyle name="Normal 33 5 2 3 2" xfId="14415"/>
    <cellStyle name="Normal 33 5 2 3 2 2" xfId="31262"/>
    <cellStyle name="Normal 33 5 2 3 3" xfId="23695"/>
    <cellStyle name="Normal 33 5 2 4" xfId="10582"/>
    <cellStyle name="Normal 33 5 2 4 2" xfId="27481"/>
    <cellStyle name="Normal 33 5 2 5" xfId="17727"/>
    <cellStyle name="Normal 33 5 2 6" xfId="19913"/>
    <cellStyle name="Normal 33 5 3" xfId="3545"/>
    <cellStyle name="Normal 33 5 3 2" xfId="7328"/>
    <cellStyle name="Normal 33 5 3 2 2" xfId="15387"/>
    <cellStyle name="Normal 33 5 3 2 2 2" xfId="32234"/>
    <cellStyle name="Normal 33 5 3 2 3" xfId="24667"/>
    <cellStyle name="Normal 33 5 3 3" xfId="11604"/>
    <cellStyle name="Normal 33 5 3 3 2" xfId="28453"/>
    <cellStyle name="Normal 33 5 3 4" xfId="20886"/>
    <cellStyle name="Normal 33 5 4" xfId="5444"/>
    <cellStyle name="Normal 33 5 4 2" xfId="13503"/>
    <cellStyle name="Normal 33 5 4 2 2" xfId="30350"/>
    <cellStyle name="Normal 33 5 4 3" xfId="22783"/>
    <cellStyle name="Normal 33 5 5" xfId="9629"/>
    <cellStyle name="Normal 33 5 5 2" xfId="26569"/>
    <cellStyle name="Normal 33 5 6" xfId="17726"/>
    <cellStyle name="Normal 33 5 7" xfId="19001"/>
    <cellStyle name="Normal 33 6" xfId="2021"/>
    <cellStyle name="Normal 33 6 2" xfId="4006"/>
    <cellStyle name="Normal 33 6 2 2" xfId="7789"/>
    <cellStyle name="Normal 33 6 2 2 2" xfId="15848"/>
    <cellStyle name="Normal 33 6 2 2 2 2" xfId="32695"/>
    <cellStyle name="Normal 33 6 2 2 3" xfId="25128"/>
    <cellStyle name="Normal 33 6 2 3" xfId="12065"/>
    <cellStyle name="Normal 33 6 2 3 2" xfId="28914"/>
    <cellStyle name="Normal 33 6 2 4" xfId="21347"/>
    <cellStyle name="Normal 33 6 3" xfId="5905"/>
    <cellStyle name="Normal 33 6 3 2" xfId="13964"/>
    <cellStyle name="Normal 33 6 3 2 2" xfId="30811"/>
    <cellStyle name="Normal 33 6 3 3" xfId="23244"/>
    <cellStyle name="Normal 33 6 4" xfId="10120"/>
    <cellStyle name="Normal 33 6 4 2" xfId="27030"/>
    <cellStyle name="Normal 33 6 5" xfId="17728"/>
    <cellStyle name="Normal 33 6 6" xfId="19462"/>
    <cellStyle name="Normal 33 7" xfId="3064"/>
    <cellStyle name="Normal 33 7 2" xfId="6877"/>
    <cellStyle name="Normal 33 7 2 2" xfId="14936"/>
    <cellStyle name="Normal 33 7 2 2 2" xfId="31783"/>
    <cellStyle name="Normal 33 7 2 3" xfId="24216"/>
    <cellStyle name="Normal 33 7 3" xfId="11127"/>
    <cellStyle name="Normal 33 7 3 2" xfId="28002"/>
    <cellStyle name="Normal 33 7 4" xfId="20435"/>
    <cellStyle name="Normal 33 8" xfId="4993"/>
    <cellStyle name="Normal 33 8 2" xfId="13052"/>
    <cellStyle name="Normal 33 8 2 2" xfId="29899"/>
    <cellStyle name="Normal 33 8 3" xfId="22332"/>
    <cellStyle name="Normal 33 9" xfId="8976"/>
    <cellStyle name="Normal 33 9 2" xfId="26118"/>
    <cellStyle name="Normal 330" xfId="33918"/>
    <cellStyle name="Normal 331" xfId="33919"/>
    <cellStyle name="Normal 332" xfId="33920"/>
    <cellStyle name="Normal 333" xfId="33921"/>
    <cellStyle name="Normal 334" xfId="33922"/>
    <cellStyle name="Normal 335" xfId="33923"/>
    <cellStyle name="Normal 336" xfId="33924"/>
    <cellStyle name="Normal 337" xfId="33925"/>
    <cellStyle name="Normal 338" xfId="33926"/>
    <cellStyle name="Normal 339" xfId="33927"/>
    <cellStyle name="Normal 34" xfId="635"/>
    <cellStyle name="Normal 34 2" xfId="955"/>
    <cellStyle name="Normal 34 2 2" xfId="3135"/>
    <cellStyle name="Normal 34 2 3" xfId="17729"/>
    <cellStyle name="Normal 34 2 4" xfId="34113"/>
    <cellStyle name="Normal 340" xfId="33928"/>
    <cellStyle name="Normal 341" xfId="33929"/>
    <cellStyle name="Normal 342" xfId="33930"/>
    <cellStyle name="Normal 343" xfId="33931"/>
    <cellStyle name="Normal 344" xfId="33932"/>
    <cellStyle name="Normal 345" xfId="33933"/>
    <cellStyle name="Normal 346" xfId="263"/>
    <cellStyle name="Normal 346 2" xfId="33934"/>
    <cellStyle name="Normal 347" xfId="33935"/>
    <cellStyle name="Normal 348" xfId="33936"/>
    <cellStyle name="Normal 349" xfId="33937"/>
    <cellStyle name="Normal 35" xfId="634"/>
    <cellStyle name="Normal 35 10" xfId="17730"/>
    <cellStyle name="Normal 35 11" xfId="18550"/>
    <cellStyle name="Normal 35 12" xfId="34114"/>
    <cellStyle name="Normal 35 2" xfId="956"/>
    <cellStyle name="Normal 35 2 2" xfId="3136"/>
    <cellStyle name="Normal 35 2 3" xfId="17731"/>
    <cellStyle name="Normal 35 2 4" xfId="34115"/>
    <cellStyle name="Normal 35 3" xfId="1050"/>
    <cellStyle name="Normal 35 3 2" xfId="1311"/>
    <cellStyle name="Normal 35 3 2 2" xfId="1807"/>
    <cellStyle name="Normal 35 3 2 2 2" xfId="2806"/>
    <cellStyle name="Normal 35 3 2 2 2 2" xfId="4768"/>
    <cellStyle name="Normal 35 3 2 2 2 2 2" xfId="8551"/>
    <cellStyle name="Normal 35 3 2 2 2 2 2 2" xfId="16610"/>
    <cellStyle name="Normal 35 3 2 2 2 2 2 2 2" xfId="33457"/>
    <cellStyle name="Normal 35 3 2 2 2 2 2 3" xfId="25890"/>
    <cellStyle name="Normal 35 3 2 2 2 2 3" xfId="12827"/>
    <cellStyle name="Normal 35 3 2 2 2 2 3 2" xfId="29676"/>
    <cellStyle name="Normal 35 3 2 2 2 2 4" xfId="22109"/>
    <cellStyle name="Normal 35 3 2 2 2 3" xfId="6667"/>
    <cellStyle name="Normal 35 3 2 2 2 3 2" xfId="14726"/>
    <cellStyle name="Normal 35 3 2 2 2 3 2 2" xfId="31573"/>
    <cellStyle name="Normal 35 3 2 2 2 3 3" xfId="24006"/>
    <cellStyle name="Normal 35 3 2 2 2 4" xfId="10893"/>
    <cellStyle name="Normal 35 3 2 2 2 4 2" xfId="27792"/>
    <cellStyle name="Normal 35 3 2 2 2 5" xfId="17735"/>
    <cellStyle name="Normal 35 3 2 2 2 6" xfId="20224"/>
    <cellStyle name="Normal 35 3 2 2 3" xfId="3856"/>
    <cellStyle name="Normal 35 3 2 2 3 2" xfId="7639"/>
    <cellStyle name="Normal 35 3 2 2 3 2 2" xfId="15698"/>
    <cellStyle name="Normal 35 3 2 2 3 2 2 2" xfId="32545"/>
    <cellStyle name="Normal 35 3 2 2 3 2 3" xfId="24978"/>
    <cellStyle name="Normal 35 3 2 2 3 3" xfId="11915"/>
    <cellStyle name="Normal 35 3 2 2 3 3 2" xfId="28764"/>
    <cellStyle name="Normal 35 3 2 2 3 4" xfId="21197"/>
    <cellStyle name="Normal 35 3 2 2 4" xfId="5755"/>
    <cellStyle name="Normal 35 3 2 2 4 2" xfId="13814"/>
    <cellStyle name="Normal 35 3 2 2 4 2 2" xfId="30661"/>
    <cellStyle name="Normal 35 3 2 2 4 3" xfId="23094"/>
    <cellStyle name="Normal 35 3 2 2 5" xfId="9940"/>
    <cellStyle name="Normal 35 3 2 2 5 2" xfId="26880"/>
    <cellStyle name="Normal 35 3 2 2 6" xfId="17734"/>
    <cellStyle name="Normal 35 3 2 2 7" xfId="19312"/>
    <cellStyle name="Normal 35 3 2 3" xfId="2353"/>
    <cellStyle name="Normal 35 3 2 3 2" xfId="4317"/>
    <cellStyle name="Normal 35 3 2 3 2 2" xfId="8100"/>
    <cellStyle name="Normal 35 3 2 3 2 2 2" xfId="16159"/>
    <cellStyle name="Normal 35 3 2 3 2 2 2 2" xfId="33006"/>
    <cellStyle name="Normal 35 3 2 3 2 2 3" xfId="25439"/>
    <cellStyle name="Normal 35 3 2 3 2 3" xfId="12376"/>
    <cellStyle name="Normal 35 3 2 3 2 3 2" xfId="29225"/>
    <cellStyle name="Normal 35 3 2 3 2 4" xfId="21658"/>
    <cellStyle name="Normal 35 3 2 3 3" xfId="6216"/>
    <cellStyle name="Normal 35 3 2 3 3 2" xfId="14275"/>
    <cellStyle name="Normal 35 3 2 3 3 2 2" xfId="31122"/>
    <cellStyle name="Normal 35 3 2 3 3 3" xfId="23555"/>
    <cellStyle name="Normal 35 3 2 3 4" xfId="10441"/>
    <cellStyle name="Normal 35 3 2 3 4 2" xfId="27341"/>
    <cellStyle name="Normal 35 3 2 3 5" xfId="17736"/>
    <cellStyle name="Normal 35 3 2 3 6" xfId="19773"/>
    <cellStyle name="Normal 35 3 2 4" xfId="3405"/>
    <cellStyle name="Normal 35 3 2 4 2" xfId="7188"/>
    <cellStyle name="Normal 35 3 2 4 2 2" xfId="15247"/>
    <cellStyle name="Normal 35 3 2 4 2 2 2" xfId="32094"/>
    <cellStyle name="Normal 35 3 2 4 2 3" xfId="24527"/>
    <cellStyle name="Normal 35 3 2 4 3" xfId="11464"/>
    <cellStyle name="Normal 35 3 2 4 3 2" xfId="28313"/>
    <cellStyle name="Normal 35 3 2 4 4" xfId="20746"/>
    <cellStyle name="Normal 35 3 2 5" xfId="5304"/>
    <cellStyle name="Normal 35 3 2 5 2" xfId="13363"/>
    <cellStyle name="Normal 35 3 2 5 2 2" xfId="30210"/>
    <cellStyle name="Normal 35 3 2 5 3" xfId="22643"/>
    <cellStyle name="Normal 35 3 2 6" xfId="9465"/>
    <cellStyle name="Normal 35 3 2 6 2" xfId="26429"/>
    <cellStyle name="Normal 35 3 2 7" xfId="17733"/>
    <cellStyle name="Normal 35 3 2 8" xfId="18861"/>
    <cellStyle name="Normal 35 3 3" xfId="1589"/>
    <cellStyle name="Normal 35 3 3 2" xfId="2588"/>
    <cellStyle name="Normal 35 3 3 2 2" xfId="4550"/>
    <cellStyle name="Normal 35 3 3 2 2 2" xfId="8333"/>
    <cellStyle name="Normal 35 3 3 2 2 2 2" xfId="16392"/>
    <cellStyle name="Normal 35 3 3 2 2 2 2 2" xfId="33239"/>
    <cellStyle name="Normal 35 3 3 2 2 2 3" xfId="25672"/>
    <cellStyle name="Normal 35 3 3 2 2 3" xfId="12609"/>
    <cellStyle name="Normal 35 3 3 2 2 3 2" xfId="29458"/>
    <cellStyle name="Normal 35 3 3 2 2 4" xfId="21891"/>
    <cellStyle name="Normal 35 3 3 2 3" xfId="6449"/>
    <cellStyle name="Normal 35 3 3 2 3 2" xfId="14508"/>
    <cellStyle name="Normal 35 3 3 2 3 2 2" xfId="31355"/>
    <cellStyle name="Normal 35 3 3 2 3 3" xfId="23788"/>
    <cellStyle name="Normal 35 3 3 2 4" xfId="10675"/>
    <cellStyle name="Normal 35 3 3 2 4 2" xfId="27574"/>
    <cellStyle name="Normal 35 3 3 2 5" xfId="17738"/>
    <cellStyle name="Normal 35 3 3 2 6" xfId="20006"/>
    <cellStyle name="Normal 35 3 3 3" xfId="3638"/>
    <cellStyle name="Normal 35 3 3 3 2" xfId="7421"/>
    <cellStyle name="Normal 35 3 3 3 2 2" xfId="15480"/>
    <cellStyle name="Normal 35 3 3 3 2 2 2" xfId="32327"/>
    <cellStyle name="Normal 35 3 3 3 2 3" xfId="24760"/>
    <cellStyle name="Normal 35 3 3 3 3" xfId="11697"/>
    <cellStyle name="Normal 35 3 3 3 3 2" xfId="28546"/>
    <cellStyle name="Normal 35 3 3 3 4" xfId="20979"/>
    <cellStyle name="Normal 35 3 3 4" xfId="5537"/>
    <cellStyle name="Normal 35 3 3 4 2" xfId="13596"/>
    <cellStyle name="Normal 35 3 3 4 2 2" xfId="30443"/>
    <cellStyle name="Normal 35 3 3 4 3" xfId="22876"/>
    <cellStyle name="Normal 35 3 3 5" xfId="9722"/>
    <cellStyle name="Normal 35 3 3 5 2" xfId="26662"/>
    <cellStyle name="Normal 35 3 3 6" xfId="17737"/>
    <cellStyle name="Normal 35 3 3 7" xfId="19094"/>
    <cellStyle name="Normal 35 3 4" xfId="2135"/>
    <cellStyle name="Normal 35 3 4 2" xfId="4099"/>
    <cellStyle name="Normal 35 3 4 2 2" xfId="7882"/>
    <cellStyle name="Normal 35 3 4 2 2 2" xfId="15941"/>
    <cellStyle name="Normal 35 3 4 2 2 2 2" xfId="32788"/>
    <cellStyle name="Normal 35 3 4 2 2 3" xfId="25221"/>
    <cellStyle name="Normal 35 3 4 2 3" xfId="12158"/>
    <cellStyle name="Normal 35 3 4 2 3 2" xfId="29007"/>
    <cellStyle name="Normal 35 3 4 2 4" xfId="21440"/>
    <cellStyle name="Normal 35 3 4 3" xfId="5998"/>
    <cellStyle name="Normal 35 3 4 3 2" xfId="14057"/>
    <cellStyle name="Normal 35 3 4 3 2 2" xfId="30904"/>
    <cellStyle name="Normal 35 3 4 3 3" xfId="23337"/>
    <cellStyle name="Normal 35 3 4 4" xfId="10223"/>
    <cellStyle name="Normal 35 3 4 4 2" xfId="27123"/>
    <cellStyle name="Normal 35 3 4 5" xfId="17739"/>
    <cellStyle name="Normal 35 3 4 6" xfId="19555"/>
    <cellStyle name="Normal 35 3 5" xfId="3187"/>
    <cellStyle name="Normal 35 3 5 2" xfId="6970"/>
    <cellStyle name="Normal 35 3 5 2 2" xfId="15029"/>
    <cellStyle name="Normal 35 3 5 2 2 2" xfId="31876"/>
    <cellStyle name="Normal 35 3 5 2 3" xfId="24309"/>
    <cellStyle name="Normal 35 3 5 3" xfId="11246"/>
    <cellStyle name="Normal 35 3 5 3 2" xfId="28095"/>
    <cellStyle name="Normal 35 3 5 4" xfId="20528"/>
    <cellStyle name="Normal 35 3 6" xfId="5086"/>
    <cellStyle name="Normal 35 3 6 2" xfId="13145"/>
    <cellStyle name="Normal 35 3 6 2 2" xfId="29992"/>
    <cellStyle name="Normal 35 3 6 3" xfId="22425"/>
    <cellStyle name="Normal 35 3 7" xfId="9230"/>
    <cellStyle name="Normal 35 3 7 2" xfId="26211"/>
    <cellStyle name="Normal 35 3 8" xfId="17732"/>
    <cellStyle name="Normal 35 3 9" xfId="18643"/>
    <cellStyle name="Normal 35 4" xfId="1219"/>
    <cellStyle name="Normal 35 4 2" xfId="1715"/>
    <cellStyle name="Normal 35 4 2 2" xfId="2714"/>
    <cellStyle name="Normal 35 4 2 2 2" xfId="4676"/>
    <cellStyle name="Normal 35 4 2 2 2 2" xfId="8459"/>
    <cellStyle name="Normal 35 4 2 2 2 2 2" xfId="16518"/>
    <cellStyle name="Normal 35 4 2 2 2 2 2 2" xfId="33365"/>
    <cellStyle name="Normal 35 4 2 2 2 2 3" xfId="25798"/>
    <cellStyle name="Normal 35 4 2 2 2 3" xfId="12735"/>
    <cellStyle name="Normal 35 4 2 2 2 3 2" xfId="29584"/>
    <cellStyle name="Normal 35 4 2 2 2 4" xfId="22017"/>
    <cellStyle name="Normal 35 4 2 2 3" xfId="6575"/>
    <cellStyle name="Normal 35 4 2 2 3 2" xfId="14634"/>
    <cellStyle name="Normal 35 4 2 2 3 2 2" xfId="31481"/>
    <cellStyle name="Normal 35 4 2 2 3 3" xfId="23914"/>
    <cellStyle name="Normal 35 4 2 2 4" xfId="10801"/>
    <cellStyle name="Normal 35 4 2 2 4 2" xfId="27700"/>
    <cellStyle name="Normal 35 4 2 2 5" xfId="17742"/>
    <cellStyle name="Normal 35 4 2 2 6" xfId="20132"/>
    <cellStyle name="Normal 35 4 2 3" xfId="3764"/>
    <cellStyle name="Normal 35 4 2 3 2" xfId="7547"/>
    <cellStyle name="Normal 35 4 2 3 2 2" xfId="15606"/>
    <cellStyle name="Normal 35 4 2 3 2 2 2" xfId="32453"/>
    <cellStyle name="Normal 35 4 2 3 2 3" xfId="24886"/>
    <cellStyle name="Normal 35 4 2 3 3" xfId="11823"/>
    <cellStyle name="Normal 35 4 2 3 3 2" xfId="28672"/>
    <cellStyle name="Normal 35 4 2 3 4" xfId="21105"/>
    <cellStyle name="Normal 35 4 2 4" xfId="5663"/>
    <cellStyle name="Normal 35 4 2 4 2" xfId="13722"/>
    <cellStyle name="Normal 35 4 2 4 2 2" xfId="30569"/>
    <cellStyle name="Normal 35 4 2 4 3" xfId="23002"/>
    <cellStyle name="Normal 35 4 2 5" xfId="9848"/>
    <cellStyle name="Normal 35 4 2 5 2" xfId="26788"/>
    <cellStyle name="Normal 35 4 2 6" xfId="17741"/>
    <cellStyle name="Normal 35 4 2 7" xfId="19220"/>
    <cellStyle name="Normal 35 4 3" xfId="2261"/>
    <cellStyle name="Normal 35 4 3 2" xfId="4225"/>
    <cellStyle name="Normal 35 4 3 2 2" xfId="8008"/>
    <cellStyle name="Normal 35 4 3 2 2 2" xfId="16067"/>
    <cellStyle name="Normal 35 4 3 2 2 2 2" xfId="32914"/>
    <cellStyle name="Normal 35 4 3 2 2 3" xfId="25347"/>
    <cellStyle name="Normal 35 4 3 2 3" xfId="12284"/>
    <cellStyle name="Normal 35 4 3 2 3 2" xfId="29133"/>
    <cellStyle name="Normal 35 4 3 2 4" xfId="21566"/>
    <cellStyle name="Normal 35 4 3 3" xfId="6124"/>
    <cellStyle name="Normal 35 4 3 3 2" xfId="14183"/>
    <cellStyle name="Normal 35 4 3 3 2 2" xfId="31030"/>
    <cellStyle name="Normal 35 4 3 3 3" xfId="23463"/>
    <cellStyle name="Normal 35 4 3 4" xfId="10349"/>
    <cellStyle name="Normal 35 4 3 4 2" xfId="27249"/>
    <cellStyle name="Normal 35 4 3 5" xfId="17743"/>
    <cellStyle name="Normal 35 4 3 6" xfId="19681"/>
    <cellStyle name="Normal 35 4 4" xfId="3313"/>
    <cellStyle name="Normal 35 4 4 2" xfId="7096"/>
    <cellStyle name="Normal 35 4 4 2 2" xfId="15155"/>
    <cellStyle name="Normal 35 4 4 2 2 2" xfId="32002"/>
    <cellStyle name="Normal 35 4 4 2 3" xfId="24435"/>
    <cellStyle name="Normal 35 4 4 3" xfId="11372"/>
    <cellStyle name="Normal 35 4 4 3 2" xfId="28221"/>
    <cellStyle name="Normal 35 4 4 4" xfId="20654"/>
    <cellStyle name="Normal 35 4 5" xfId="5212"/>
    <cellStyle name="Normal 35 4 5 2" xfId="13271"/>
    <cellStyle name="Normal 35 4 5 2 2" xfId="30118"/>
    <cellStyle name="Normal 35 4 5 3" xfId="22551"/>
    <cellStyle name="Normal 35 4 6" xfId="9373"/>
    <cellStyle name="Normal 35 4 6 2" xfId="26337"/>
    <cellStyle name="Normal 35 4 7" xfId="17740"/>
    <cellStyle name="Normal 35 4 8" xfId="18769"/>
    <cellStyle name="Normal 35 5" xfId="1497"/>
    <cellStyle name="Normal 35 5 2" xfId="2496"/>
    <cellStyle name="Normal 35 5 2 2" xfId="4458"/>
    <cellStyle name="Normal 35 5 2 2 2" xfId="8241"/>
    <cellStyle name="Normal 35 5 2 2 2 2" xfId="16300"/>
    <cellStyle name="Normal 35 5 2 2 2 2 2" xfId="33147"/>
    <cellStyle name="Normal 35 5 2 2 2 3" xfId="25580"/>
    <cellStyle name="Normal 35 5 2 2 3" xfId="12517"/>
    <cellStyle name="Normal 35 5 2 2 3 2" xfId="29366"/>
    <cellStyle name="Normal 35 5 2 2 4" xfId="21799"/>
    <cellStyle name="Normal 35 5 2 3" xfId="6357"/>
    <cellStyle name="Normal 35 5 2 3 2" xfId="14416"/>
    <cellStyle name="Normal 35 5 2 3 2 2" xfId="31263"/>
    <cellStyle name="Normal 35 5 2 3 3" xfId="23696"/>
    <cellStyle name="Normal 35 5 2 4" xfId="10583"/>
    <cellStyle name="Normal 35 5 2 4 2" xfId="27482"/>
    <cellStyle name="Normal 35 5 2 5" xfId="17745"/>
    <cellStyle name="Normal 35 5 2 6" xfId="19914"/>
    <cellStyle name="Normal 35 5 3" xfId="3546"/>
    <cellStyle name="Normal 35 5 3 2" xfId="7329"/>
    <cellStyle name="Normal 35 5 3 2 2" xfId="15388"/>
    <cellStyle name="Normal 35 5 3 2 2 2" xfId="32235"/>
    <cellStyle name="Normal 35 5 3 2 3" xfId="24668"/>
    <cellStyle name="Normal 35 5 3 3" xfId="11605"/>
    <cellStyle name="Normal 35 5 3 3 2" xfId="28454"/>
    <cellStyle name="Normal 35 5 3 4" xfId="20887"/>
    <cellStyle name="Normal 35 5 4" xfId="5445"/>
    <cellStyle name="Normal 35 5 4 2" xfId="13504"/>
    <cellStyle name="Normal 35 5 4 2 2" xfId="30351"/>
    <cellStyle name="Normal 35 5 4 3" xfId="22784"/>
    <cellStyle name="Normal 35 5 5" xfId="9630"/>
    <cellStyle name="Normal 35 5 5 2" xfId="26570"/>
    <cellStyle name="Normal 35 5 6" xfId="17744"/>
    <cellStyle name="Normal 35 5 7" xfId="19002"/>
    <cellStyle name="Normal 35 6" xfId="2022"/>
    <cellStyle name="Normal 35 6 2" xfId="4007"/>
    <cellStyle name="Normal 35 6 2 2" xfId="7790"/>
    <cellStyle name="Normal 35 6 2 2 2" xfId="15849"/>
    <cellStyle name="Normal 35 6 2 2 2 2" xfId="32696"/>
    <cellStyle name="Normal 35 6 2 2 3" xfId="25129"/>
    <cellStyle name="Normal 35 6 2 3" xfId="12066"/>
    <cellStyle name="Normal 35 6 2 3 2" xfId="28915"/>
    <cellStyle name="Normal 35 6 2 4" xfId="21348"/>
    <cellStyle name="Normal 35 6 3" xfId="5906"/>
    <cellStyle name="Normal 35 6 3 2" xfId="13965"/>
    <cellStyle name="Normal 35 6 3 2 2" xfId="30812"/>
    <cellStyle name="Normal 35 6 3 3" xfId="23245"/>
    <cellStyle name="Normal 35 6 4" xfId="10121"/>
    <cellStyle name="Normal 35 6 4 2" xfId="27031"/>
    <cellStyle name="Normal 35 6 5" xfId="17746"/>
    <cellStyle name="Normal 35 6 6" xfId="19463"/>
    <cellStyle name="Normal 35 7" xfId="3065"/>
    <cellStyle name="Normal 35 7 2" xfId="6878"/>
    <cellStyle name="Normal 35 7 2 2" xfId="14937"/>
    <cellStyle name="Normal 35 7 2 2 2" xfId="31784"/>
    <cellStyle name="Normal 35 7 2 3" xfId="24217"/>
    <cellStyle name="Normal 35 7 3" xfId="11128"/>
    <cellStyle name="Normal 35 7 3 2" xfId="28003"/>
    <cellStyle name="Normal 35 7 4" xfId="20436"/>
    <cellStyle name="Normal 35 8" xfId="4994"/>
    <cellStyle name="Normal 35 8 2" xfId="13053"/>
    <cellStyle name="Normal 35 8 2 2" xfId="29900"/>
    <cellStyle name="Normal 35 8 3" xfId="22333"/>
    <cellStyle name="Normal 35 9" xfId="8977"/>
    <cellStyle name="Normal 35 9 2" xfId="26119"/>
    <cellStyle name="Normal 350" xfId="33938"/>
    <cellStyle name="Normal 351" xfId="33939"/>
    <cellStyle name="Normal 352" xfId="33940"/>
    <cellStyle name="Normal 353" xfId="33941"/>
    <cellStyle name="Normal 354" xfId="33942"/>
    <cellStyle name="Normal 355" xfId="33943"/>
    <cellStyle name="Normal 356" xfId="33944"/>
    <cellStyle name="Normal 357" xfId="33945"/>
    <cellStyle name="Normal 358" xfId="33946"/>
    <cellStyle name="Normal 359" xfId="33947"/>
    <cellStyle name="Normal 36" xfId="710"/>
    <cellStyle name="Normal 36 2" xfId="957"/>
    <cellStyle name="Normal 36 2 2" xfId="3137"/>
    <cellStyle name="Normal 36 2 3" xfId="17747"/>
    <cellStyle name="Normal 36 2 4" xfId="34116"/>
    <cellStyle name="Normal 360" xfId="33949"/>
    <cellStyle name="Normal 361" xfId="33950"/>
    <cellStyle name="Normal 362" xfId="33951"/>
    <cellStyle name="Normal 363" xfId="33952"/>
    <cellStyle name="Normal 364" xfId="33953"/>
    <cellStyle name="Normal 365" xfId="33954"/>
    <cellStyle name="Normal 366" xfId="33955"/>
    <cellStyle name="Normal 367" xfId="33956"/>
    <cellStyle name="Normal 368" xfId="33957"/>
    <cellStyle name="Normal 369" xfId="33958"/>
    <cellStyle name="Normal 37" xfId="754"/>
    <cellStyle name="Normal 37 10" xfId="17748"/>
    <cellStyle name="Normal 37 11" xfId="18584"/>
    <cellStyle name="Normal 37 12" xfId="34117"/>
    <cellStyle name="Normal 37 2" xfId="958"/>
    <cellStyle name="Normal 37 2 2" xfId="3138"/>
    <cellStyle name="Normal 37 2 3" xfId="17749"/>
    <cellStyle name="Normal 37 2 4" xfId="34118"/>
    <cellStyle name="Normal 37 3" xfId="1084"/>
    <cellStyle name="Normal 37 3 2" xfId="1345"/>
    <cellStyle name="Normal 37 3 2 2" xfId="1841"/>
    <cellStyle name="Normal 37 3 2 2 2" xfId="2840"/>
    <cellStyle name="Normal 37 3 2 2 2 2" xfId="4802"/>
    <cellStyle name="Normal 37 3 2 2 2 2 2" xfId="8585"/>
    <cellStyle name="Normal 37 3 2 2 2 2 2 2" xfId="16644"/>
    <cellStyle name="Normal 37 3 2 2 2 2 2 2 2" xfId="33491"/>
    <cellStyle name="Normal 37 3 2 2 2 2 2 3" xfId="25924"/>
    <cellStyle name="Normal 37 3 2 2 2 2 3" xfId="12861"/>
    <cellStyle name="Normal 37 3 2 2 2 2 3 2" xfId="29710"/>
    <cellStyle name="Normal 37 3 2 2 2 2 4" xfId="22143"/>
    <cellStyle name="Normal 37 3 2 2 2 3" xfId="6701"/>
    <cellStyle name="Normal 37 3 2 2 2 3 2" xfId="14760"/>
    <cellStyle name="Normal 37 3 2 2 2 3 2 2" xfId="31607"/>
    <cellStyle name="Normal 37 3 2 2 2 3 3" xfId="24040"/>
    <cellStyle name="Normal 37 3 2 2 2 4" xfId="10927"/>
    <cellStyle name="Normal 37 3 2 2 2 4 2" xfId="27826"/>
    <cellStyle name="Normal 37 3 2 2 2 5" xfId="17753"/>
    <cellStyle name="Normal 37 3 2 2 2 6" xfId="20258"/>
    <cellStyle name="Normal 37 3 2 2 3" xfId="3890"/>
    <cellStyle name="Normal 37 3 2 2 3 2" xfId="7673"/>
    <cellStyle name="Normal 37 3 2 2 3 2 2" xfId="15732"/>
    <cellStyle name="Normal 37 3 2 2 3 2 2 2" xfId="32579"/>
    <cellStyle name="Normal 37 3 2 2 3 2 3" xfId="25012"/>
    <cellStyle name="Normal 37 3 2 2 3 3" xfId="11949"/>
    <cellStyle name="Normal 37 3 2 2 3 3 2" xfId="28798"/>
    <cellStyle name="Normal 37 3 2 2 3 4" xfId="21231"/>
    <cellStyle name="Normal 37 3 2 2 4" xfId="5789"/>
    <cellStyle name="Normal 37 3 2 2 4 2" xfId="13848"/>
    <cellStyle name="Normal 37 3 2 2 4 2 2" xfId="30695"/>
    <cellStyle name="Normal 37 3 2 2 4 3" xfId="23128"/>
    <cellStyle name="Normal 37 3 2 2 5" xfId="9974"/>
    <cellStyle name="Normal 37 3 2 2 5 2" xfId="26914"/>
    <cellStyle name="Normal 37 3 2 2 6" xfId="17752"/>
    <cellStyle name="Normal 37 3 2 2 7" xfId="19346"/>
    <cellStyle name="Normal 37 3 2 3" xfId="2387"/>
    <cellStyle name="Normal 37 3 2 3 2" xfId="4351"/>
    <cellStyle name="Normal 37 3 2 3 2 2" xfId="8134"/>
    <cellStyle name="Normal 37 3 2 3 2 2 2" xfId="16193"/>
    <cellStyle name="Normal 37 3 2 3 2 2 2 2" xfId="33040"/>
    <cellStyle name="Normal 37 3 2 3 2 2 3" xfId="25473"/>
    <cellStyle name="Normal 37 3 2 3 2 3" xfId="12410"/>
    <cellStyle name="Normal 37 3 2 3 2 3 2" xfId="29259"/>
    <cellStyle name="Normal 37 3 2 3 2 4" xfId="21692"/>
    <cellStyle name="Normal 37 3 2 3 3" xfId="6250"/>
    <cellStyle name="Normal 37 3 2 3 3 2" xfId="14309"/>
    <cellStyle name="Normal 37 3 2 3 3 2 2" xfId="31156"/>
    <cellStyle name="Normal 37 3 2 3 3 3" xfId="23589"/>
    <cellStyle name="Normal 37 3 2 3 4" xfId="10475"/>
    <cellStyle name="Normal 37 3 2 3 4 2" xfId="27375"/>
    <cellStyle name="Normal 37 3 2 3 5" xfId="17754"/>
    <cellStyle name="Normal 37 3 2 3 6" xfId="19807"/>
    <cellStyle name="Normal 37 3 2 4" xfId="3439"/>
    <cellStyle name="Normal 37 3 2 4 2" xfId="7222"/>
    <cellStyle name="Normal 37 3 2 4 2 2" xfId="15281"/>
    <cellStyle name="Normal 37 3 2 4 2 2 2" xfId="32128"/>
    <cellStyle name="Normal 37 3 2 4 2 3" xfId="24561"/>
    <cellStyle name="Normal 37 3 2 4 3" xfId="11498"/>
    <cellStyle name="Normal 37 3 2 4 3 2" xfId="28347"/>
    <cellStyle name="Normal 37 3 2 4 4" xfId="20780"/>
    <cellStyle name="Normal 37 3 2 5" xfId="5338"/>
    <cellStyle name="Normal 37 3 2 5 2" xfId="13397"/>
    <cellStyle name="Normal 37 3 2 5 2 2" xfId="30244"/>
    <cellStyle name="Normal 37 3 2 5 3" xfId="22677"/>
    <cellStyle name="Normal 37 3 2 6" xfId="9499"/>
    <cellStyle name="Normal 37 3 2 6 2" xfId="26463"/>
    <cellStyle name="Normal 37 3 2 7" xfId="17751"/>
    <cellStyle name="Normal 37 3 2 8" xfId="18895"/>
    <cellStyle name="Normal 37 3 3" xfId="1623"/>
    <cellStyle name="Normal 37 3 3 2" xfId="2622"/>
    <cellStyle name="Normal 37 3 3 2 2" xfId="4584"/>
    <cellStyle name="Normal 37 3 3 2 2 2" xfId="8367"/>
    <cellStyle name="Normal 37 3 3 2 2 2 2" xfId="16426"/>
    <cellStyle name="Normal 37 3 3 2 2 2 2 2" xfId="33273"/>
    <cellStyle name="Normal 37 3 3 2 2 2 3" xfId="25706"/>
    <cellStyle name="Normal 37 3 3 2 2 3" xfId="12643"/>
    <cellStyle name="Normal 37 3 3 2 2 3 2" xfId="29492"/>
    <cellStyle name="Normal 37 3 3 2 2 4" xfId="21925"/>
    <cellStyle name="Normal 37 3 3 2 3" xfId="6483"/>
    <cellStyle name="Normal 37 3 3 2 3 2" xfId="14542"/>
    <cellStyle name="Normal 37 3 3 2 3 2 2" xfId="31389"/>
    <cellStyle name="Normal 37 3 3 2 3 3" xfId="23822"/>
    <cellStyle name="Normal 37 3 3 2 4" xfId="10709"/>
    <cellStyle name="Normal 37 3 3 2 4 2" xfId="27608"/>
    <cellStyle name="Normal 37 3 3 2 5" xfId="17756"/>
    <cellStyle name="Normal 37 3 3 2 6" xfId="20040"/>
    <cellStyle name="Normal 37 3 3 3" xfId="3672"/>
    <cellStyle name="Normal 37 3 3 3 2" xfId="7455"/>
    <cellStyle name="Normal 37 3 3 3 2 2" xfId="15514"/>
    <cellStyle name="Normal 37 3 3 3 2 2 2" xfId="32361"/>
    <cellStyle name="Normal 37 3 3 3 2 3" xfId="24794"/>
    <cellStyle name="Normal 37 3 3 3 3" xfId="11731"/>
    <cellStyle name="Normal 37 3 3 3 3 2" xfId="28580"/>
    <cellStyle name="Normal 37 3 3 3 4" xfId="21013"/>
    <cellStyle name="Normal 37 3 3 4" xfId="5571"/>
    <cellStyle name="Normal 37 3 3 4 2" xfId="13630"/>
    <cellStyle name="Normal 37 3 3 4 2 2" xfId="30477"/>
    <cellStyle name="Normal 37 3 3 4 3" xfId="22910"/>
    <cellStyle name="Normal 37 3 3 5" xfId="9756"/>
    <cellStyle name="Normal 37 3 3 5 2" xfId="26696"/>
    <cellStyle name="Normal 37 3 3 6" xfId="17755"/>
    <cellStyle name="Normal 37 3 3 7" xfId="19128"/>
    <cellStyle name="Normal 37 3 4" xfId="2169"/>
    <cellStyle name="Normal 37 3 4 2" xfId="4133"/>
    <cellStyle name="Normal 37 3 4 2 2" xfId="7916"/>
    <cellStyle name="Normal 37 3 4 2 2 2" xfId="15975"/>
    <cellStyle name="Normal 37 3 4 2 2 2 2" xfId="32822"/>
    <cellStyle name="Normal 37 3 4 2 2 3" xfId="25255"/>
    <cellStyle name="Normal 37 3 4 2 3" xfId="12192"/>
    <cellStyle name="Normal 37 3 4 2 3 2" xfId="29041"/>
    <cellStyle name="Normal 37 3 4 2 4" xfId="21474"/>
    <cellStyle name="Normal 37 3 4 3" xfId="6032"/>
    <cellStyle name="Normal 37 3 4 3 2" xfId="14091"/>
    <cellStyle name="Normal 37 3 4 3 2 2" xfId="30938"/>
    <cellStyle name="Normal 37 3 4 3 3" xfId="23371"/>
    <cellStyle name="Normal 37 3 4 4" xfId="10257"/>
    <cellStyle name="Normal 37 3 4 4 2" xfId="27157"/>
    <cellStyle name="Normal 37 3 4 5" xfId="17757"/>
    <cellStyle name="Normal 37 3 4 6" xfId="19589"/>
    <cellStyle name="Normal 37 3 5" xfId="3221"/>
    <cellStyle name="Normal 37 3 5 2" xfId="7004"/>
    <cellStyle name="Normal 37 3 5 2 2" xfId="15063"/>
    <cellStyle name="Normal 37 3 5 2 2 2" xfId="31910"/>
    <cellStyle name="Normal 37 3 5 2 3" xfId="24343"/>
    <cellStyle name="Normal 37 3 5 3" xfId="11280"/>
    <cellStyle name="Normal 37 3 5 3 2" xfId="28129"/>
    <cellStyle name="Normal 37 3 5 4" xfId="20562"/>
    <cellStyle name="Normal 37 3 6" xfId="5120"/>
    <cellStyle name="Normal 37 3 6 2" xfId="13179"/>
    <cellStyle name="Normal 37 3 6 2 2" xfId="30026"/>
    <cellStyle name="Normal 37 3 6 3" xfId="22459"/>
    <cellStyle name="Normal 37 3 7" xfId="9264"/>
    <cellStyle name="Normal 37 3 7 2" xfId="26245"/>
    <cellStyle name="Normal 37 3 8" xfId="17750"/>
    <cellStyle name="Normal 37 3 9" xfId="18677"/>
    <cellStyle name="Normal 37 4" xfId="1253"/>
    <cellStyle name="Normal 37 4 2" xfId="1749"/>
    <cellStyle name="Normal 37 4 2 2" xfId="2748"/>
    <cellStyle name="Normal 37 4 2 2 2" xfId="4710"/>
    <cellStyle name="Normal 37 4 2 2 2 2" xfId="8493"/>
    <cellStyle name="Normal 37 4 2 2 2 2 2" xfId="16552"/>
    <cellStyle name="Normal 37 4 2 2 2 2 2 2" xfId="33399"/>
    <cellStyle name="Normal 37 4 2 2 2 2 3" xfId="25832"/>
    <cellStyle name="Normal 37 4 2 2 2 3" xfId="12769"/>
    <cellStyle name="Normal 37 4 2 2 2 3 2" xfId="29618"/>
    <cellStyle name="Normal 37 4 2 2 2 4" xfId="22051"/>
    <cellStyle name="Normal 37 4 2 2 3" xfId="6609"/>
    <cellStyle name="Normal 37 4 2 2 3 2" xfId="14668"/>
    <cellStyle name="Normal 37 4 2 2 3 2 2" xfId="31515"/>
    <cellStyle name="Normal 37 4 2 2 3 3" xfId="23948"/>
    <cellStyle name="Normal 37 4 2 2 4" xfId="10835"/>
    <cellStyle name="Normal 37 4 2 2 4 2" xfId="27734"/>
    <cellStyle name="Normal 37 4 2 2 5" xfId="17760"/>
    <cellStyle name="Normal 37 4 2 2 6" xfId="20166"/>
    <cellStyle name="Normal 37 4 2 3" xfId="3798"/>
    <cellStyle name="Normal 37 4 2 3 2" xfId="7581"/>
    <cellStyle name="Normal 37 4 2 3 2 2" xfId="15640"/>
    <cellStyle name="Normal 37 4 2 3 2 2 2" xfId="32487"/>
    <cellStyle name="Normal 37 4 2 3 2 3" xfId="24920"/>
    <cellStyle name="Normal 37 4 2 3 3" xfId="11857"/>
    <cellStyle name="Normal 37 4 2 3 3 2" xfId="28706"/>
    <cellStyle name="Normal 37 4 2 3 4" xfId="21139"/>
    <cellStyle name="Normal 37 4 2 4" xfId="5697"/>
    <cellStyle name="Normal 37 4 2 4 2" xfId="13756"/>
    <cellStyle name="Normal 37 4 2 4 2 2" xfId="30603"/>
    <cellStyle name="Normal 37 4 2 4 3" xfId="23036"/>
    <cellStyle name="Normal 37 4 2 5" xfId="9882"/>
    <cellStyle name="Normal 37 4 2 5 2" xfId="26822"/>
    <cellStyle name="Normal 37 4 2 6" xfId="17759"/>
    <cellStyle name="Normal 37 4 2 7" xfId="19254"/>
    <cellStyle name="Normal 37 4 3" xfId="2295"/>
    <cellStyle name="Normal 37 4 3 2" xfId="4259"/>
    <cellStyle name="Normal 37 4 3 2 2" xfId="8042"/>
    <cellStyle name="Normal 37 4 3 2 2 2" xfId="16101"/>
    <cellStyle name="Normal 37 4 3 2 2 2 2" xfId="32948"/>
    <cellStyle name="Normal 37 4 3 2 2 3" xfId="25381"/>
    <cellStyle name="Normal 37 4 3 2 3" xfId="12318"/>
    <cellStyle name="Normal 37 4 3 2 3 2" xfId="29167"/>
    <cellStyle name="Normal 37 4 3 2 4" xfId="21600"/>
    <cellStyle name="Normal 37 4 3 3" xfId="6158"/>
    <cellStyle name="Normal 37 4 3 3 2" xfId="14217"/>
    <cellStyle name="Normal 37 4 3 3 2 2" xfId="31064"/>
    <cellStyle name="Normal 37 4 3 3 3" xfId="23497"/>
    <cellStyle name="Normal 37 4 3 4" xfId="10383"/>
    <cellStyle name="Normal 37 4 3 4 2" xfId="27283"/>
    <cellStyle name="Normal 37 4 3 5" xfId="17761"/>
    <cellStyle name="Normal 37 4 3 6" xfId="19715"/>
    <cellStyle name="Normal 37 4 4" xfId="3347"/>
    <cellStyle name="Normal 37 4 4 2" xfId="7130"/>
    <cellStyle name="Normal 37 4 4 2 2" xfId="15189"/>
    <cellStyle name="Normal 37 4 4 2 2 2" xfId="32036"/>
    <cellStyle name="Normal 37 4 4 2 3" xfId="24469"/>
    <cellStyle name="Normal 37 4 4 3" xfId="11406"/>
    <cellStyle name="Normal 37 4 4 3 2" xfId="28255"/>
    <cellStyle name="Normal 37 4 4 4" xfId="20688"/>
    <cellStyle name="Normal 37 4 5" xfId="5246"/>
    <cellStyle name="Normal 37 4 5 2" xfId="13305"/>
    <cellStyle name="Normal 37 4 5 2 2" xfId="30152"/>
    <cellStyle name="Normal 37 4 5 3" xfId="22585"/>
    <cellStyle name="Normal 37 4 6" xfId="9407"/>
    <cellStyle name="Normal 37 4 6 2" xfId="26371"/>
    <cellStyle name="Normal 37 4 7" xfId="17758"/>
    <cellStyle name="Normal 37 4 8" xfId="18803"/>
    <cellStyle name="Normal 37 5" xfId="1531"/>
    <cellStyle name="Normal 37 5 2" xfId="2530"/>
    <cellStyle name="Normal 37 5 2 2" xfId="4492"/>
    <cellStyle name="Normal 37 5 2 2 2" xfId="8275"/>
    <cellStyle name="Normal 37 5 2 2 2 2" xfId="16334"/>
    <cellStyle name="Normal 37 5 2 2 2 2 2" xfId="33181"/>
    <cellStyle name="Normal 37 5 2 2 2 3" xfId="25614"/>
    <cellStyle name="Normal 37 5 2 2 3" xfId="12551"/>
    <cellStyle name="Normal 37 5 2 2 3 2" xfId="29400"/>
    <cellStyle name="Normal 37 5 2 2 4" xfId="21833"/>
    <cellStyle name="Normal 37 5 2 3" xfId="6391"/>
    <cellStyle name="Normal 37 5 2 3 2" xfId="14450"/>
    <cellStyle name="Normal 37 5 2 3 2 2" xfId="31297"/>
    <cellStyle name="Normal 37 5 2 3 3" xfId="23730"/>
    <cellStyle name="Normal 37 5 2 4" xfId="10617"/>
    <cellStyle name="Normal 37 5 2 4 2" xfId="27516"/>
    <cellStyle name="Normal 37 5 2 5" xfId="17763"/>
    <cellStyle name="Normal 37 5 2 6" xfId="19948"/>
    <cellStyle name="Normal 37 5 3" xfId="3580"/>
    <cellStyle name="Normal 37 5 3 2" xfId="7363"/>
    <cellStyle name="Normal 37 5 3 2 2" xfId="15422"/>
    <cellStyle name="Normal 37 5 3 2 2 2" xfId="32269"/>
    <cellStyle name="Normal 37 5 3 2 3" xfId="24702"/>
    <cellStyle name="Normal 37 5 3 3" xfId="11639"/>
    <cellStyle name="Normal 37 5 3 3 2" xfId="28488"/>
    <cellStyle name="Normal 37 5 3 4" xfId="20921"/>
    <cellStyle name="Normal 37 5 4" xfId="5479"/>
    <cellStyle name="Normal 37 5 4 2" xfId="13538"/>
    <cellStyle name="Normal 37 5 4 2 2" xfId="30385"/>
    <cellStyle name="Normal 37 5 4 3" xfId="22818"/>
    <cellStyle name="Normal 37 5 5" xfId="9664"/>
    <cellStyle name="Normal 37 5 5 2" xfId="26604"/>
    <cellStyle name="Normal 37 5 6" xfId="17762"/>
    <cellStyle name="Normal 37 5 7" xfId="19036"/>
    <cellStyle name="Normal 37 6" xfId="2060"/>
    <cellStyle name="Normal 37 6 2" xfId="4041"/>
    <cellStyle name="Normal 37 6 2 2" xfId="7824"/>
    <cellStyle name="Normal 37 6 2 2 2" xfId="15883"/>
    <cellStyle name="Normal 37 6 2 2 2 2" xfId="32730"/>
    <cellStyle name="Normal 37 6 2 2 3" xfId="25163"/>
    <cellStyle name="Normal 37 6 2 3" xfId="12100"/>
    <cellStyle name="Normal 37 6 2 3 2" xfId="28949"/>
    <cellStyle name="Normal 37 6 2 4" xfId="21382"/>
    <cellStyle name="Normal 37 6 3" xfId="5940"/>
    <cellStyle name="Normal 37 6 3 2" xfId="13999"/>
    <cellStyle name="Normal 37 6 3 2 2" xfId="30846"/>
    <cellStyle name="Normal 37 6 3 3" xfId="23279"/>
    <cellStyle name="Normal 37 6 4" xfId="10158"/>
    <cellStyle name="Normal 37 6 4 2" xfId="27065"/>
    <cellStyle name="Normal 37 6 5" xfId="17764"/>
    <cellStyle name="Normal 37 6 6" xfId="19497"/>
    <cellStyle name="Normal 37 7" xfId="3099"/>
    <cellStyle name="Normal 37 7 2" xfId="6912"/>
    <cellStyle name="Normal 37 7 2 2" xfId="14971"/>
    <cellStyle name="Normal 37 7 2 2 2" xfId="31818"/>
    <cellStyle name="Normal 37 7 2 3" xfId="24251"/>
    <cellStyle name="Normal 37 7 3" xfId="11162"/>
    <cellStyle name="Normal 37 7 3 2" xfId="28037"/>
    <cellStyle name="Normal 37 7 4" xfId="20470"/>
    <cellStyle name="Normal 37 8" xfId="5028"/>
    <cellStyle name="Normal 37 8 2" xfId="13087"/>
    <cellStyle name="Normal 37 8 2 2" xfId="29934"/>
    <cellStyle name="Normal 37 8 3" xfId="22367"/>
    <cellStyle name="Normal 37 9" xfId="9049"/>
    <cellStyle name="Normal 37 9 2" xfId="26153"/>
    <cellStyle name="Normal 370" xfId="33959"/>
    <cellStyle name="Normal 371" xfId="33960"/>
    <cellStyle name="Normal 372" xfId="33961"/>
    <cellStyle name="Normal 373" xfId="33962"/>
    <cellStyle name="Normal 374" xfId="33963"/>
    <cellStyle name="Normal 375" xfId="33964"/>
    <cellStyle name="Normal 376" xfId="33965"/>
    <cellStyle name="Normal 377" xfId="33966"/>
    <cellStyle name="Normal 378" xfId="33967"/>
    <cellStyle name="Normal 379" xfId="33968"/>
    <cellStyle name="Normal 38" xfId="755"/>
    <cellStyle name="Normal 38 10" xfId="17765"/>
    <cellStyle name="Normal 38 11" xfId="18585"/>
    <cellStyle name="Normal 38 12" xfId="34119"/>
    <cellStyle name="Normal 38 2" xfId="959"/>
    <cellStyle name="Normal 38 2 2" xfId="3139"/>
    <cellStyle name="Normal 38 2 3" xfId="17766"/>
    <cellStyle name="Normal 38 2 4" xfId="34120"/>
    <cellStyle name="Normal 38 3" xfId="1085"/>
    <cellStyle name="Normal 38 3 2" xfId="1346"/>
    <cellStyle name="Normal 38 3 2 2" xfId="1842"/>
    <cellStyle name="Normal 38 3 2 2 2" xfId="2841"/>
    <cellStyle name="Normal 38 3 2 2 2 2" xfId="4803"/>
    <cellStyle name="Normal 38 3 2 2 2 2 2" xfId="8586"/>
    <cellStyle name="Normal 38 3 2 2 2 2 2 2" xfId="16645"/>
    <cellStyle name="Normal 38 3 2 2 2 2 2 2 2" xfId="33492"/>
    <cellStyle name="Normal 38 3 2 2 2 2 2 3" xfId="25925"/>
    <cellStyle name="Normal 38 3 2 2 2 2 3" xfId="12862"/>
    <cellStyle name="Normal 38 3 2 2 2 2 3 2" xfId="29711"/>
    <cellStyle name="Normal 38 3 2 2 2 2 4" xfId="22144"/>
    <cellStyle name="Normal 38 3 2 2 2 3" xfId="6702"/>
    <cellStyle name="Normal 38 3 2 2 2 3 2" xfId="14761"/>
    <cellStyle name="Normal 38 3 2 2 2 3 2 2" xfId="31608"/>
    <cellStyle name="Normal 38 3 2 2 2 3 3" xfId="24041"/>
    <cellStyle name="Normal 38 3 2 2 2 4" xfId="10928"/>
    <cellStyle name="Normal 38 3 2 2 2 4 2" xfId="27827"/>
    <cellStyle name="Normal 38 3 2 2 2 5" xfId="17770"/>
    <cellStyle name="Normal 38 3 2 2 2 6" xfId="20259"/>
    <cellStyle name="Normal 38 3 2 2 3" xfId="3891"/>
    <cellStyle name="Normal 38 3 2 2 3 2" xfId="7674"/>
    <cellStyle name="Normal 38 3 2 2 3 2 2" xfId="15733"/>
    <cellStyle name="Normal 38 3 2 2 3 2 2 2" xfId="32580"/>
    <cellStyle name="Normal 38 3 2 2 3 2 3" xfId="25013"/>
    <cellStyle name="Normal 38 3 2 2 3 3" xfId="11950"/>
    <cellStyle name="Normal 38 3 2 2 3 3 2" xfId="28799"/>
    <cellStyle name="Normal 38 3 2 2 3 4" xfId="21232"/>
    <cellStyle name="Normal 38 3 2 2 4" xfId="5790"/>
    <cellStyle name="Normal 38 3 2 2 4 2" xfId="13849"/>
    <cellStyle name="Normal 38 3 2 2 4 2 2" xfId="30696"/>
    <cellStyle name="Normal 38 3 2 2 4 3" xfId="23129"/>
    <cellStyle name="Normal 38 3 2 2 5" xfId="9975"/>
    <cellStyle name="Normal 38 3 2 2 5 2" xfId="26915"/>
    <cellStyle name="Normal 38 3 2 2 6" xfId="17769"/>
    <cellStyle name="Normal 38 3 2 2 7" xfId="19347"/>
    <cellStyle name="Normal 38 3 2 3" xfId="2388"/>
    <cellStyle name="Normal 38 3 2 3 2" xfId="4352"/>
    <cellStyle name="Normal 38 3 2 3 2 2" xfId="8135"/>
    <cellStyle name="Normal 38 3 2 3 2 2 2" xfId="16194"/>
    <cellStyle name="Normal 38 3 2 3 2 2 2 2" xfId="33041"/>
    <cellStyle name="Normal 38 3 2 3 2 2 3" xfId="25474"/>
    <cellStyle name="Normal 38 3 2 3 2 3" xfId="12411"/>
    <cellStyle name="Normal 38 3 2 3 2 3 2" xfId="29260"/>
    <cellStyle name="Normal 38 3 2 3 2 4" xfId="21693"/>
    <cellStyle name="Normal 38 3 2 3 3" xfId="6251"/>
    <cellStyle name="Normal 38 3 2 3 3 2" xfId="14310"/>
    <cellStyle name="Normal 38 3 2 3 3 2 2" xfId="31157"/>
    <cellStyle name="Normal 38 3 2 3 3 3" xfId="23590"/>
    <cellStyle name="Normal 38 3 2 3 4" xfId="10476"/>
    <cellStyle name="Normal 38 3 2 3 4 2" xfId="27376"/>
    <cellStyle name="Normal 38 3 2 3 5" xfId="17771"/>
    <cellStyle name="Normal 38 3 2 3 6" xfId="19808"/>
    <cellStyle name="Normal 38 3 2 4" xfId="3440"/>
    <cellStyle name="Normal 38 3 2 4 2" xfId="7223"/>
    <cellStyle name="Normal 38 3 2 4 2 2" xfId="15282"/>
    <cellStyle name="Normal 38 3 2 4 2 2 2" xfId="32129"/>
    <cellStyle name="Normal 38 3 2 4 2 3" xfId="24562"/>
    <cellStyle name="Normal 38 3 2 4 3" xfId="11499"/>
    <cellStyle name="Normal 38 3 2 4 3 2" xfId="28348"/>
    <cellStyle name="Normal 38 3 2 4 4" xfId="20781"/>
    <cellStyle name="Normal 38 3 2 5" xfId="5339"/>
    <cellStyle name="Normal 38 3 2 5 2" xfId="13398"/>
    <cellStyle name="Normal 38 3 2 5 2 2" xfId="30245"/>
    <cellStyle name="Normal 38 3 2 5 3" xfId="22678"/>
    <cellStyle name="Normal 38 3 2 6" xfId="9500"/>
    <cellStyle name="Normal 38 3 2 6 2" xfId="26464"/>
    <cellStyle name="Normal 38 3 2 7" xfId="17768"/>
    <cellStyle name="Normal 38 3 2 8" xfId="18896"/>
    <cellStyle name="Normal 38 3 3" xfId="1624"/>
    <cellStyle name="Normal 38 3 3 2" xfId="2623"/>
    <cellStyle name="Normal 38 3 3 2 2" xfId="4585"/>
    <cellStyle name="Normal 38 3 3 2 2 2" xfId="8368"/>
    <cellStyle name="Normal 38 3 3 2 2 2 2" xfId="16427"/>
    <cellStyle name="Normal 38 3 3 2 2 2 2 2" xfId="33274"/>
    <cellStyle name="Normal 38 3 3 2 2 2 3" xfId="25707"/>
    <cellStyle name="Normal 38 3 3 2 2 3" xfId="12644"/>
    <cellStyle name="Normal 38 3 3 2 2 3 2" xfId="29493"/>
    <cellStyle name="Normal 38 3 3 2 2 4" xfId="21926"/>
    <cellStyle name="Normal 38 3 3 2 3" xfId="6484"/>
    <cellStyle name="Normal 38 3 3 2 3 2" xfId="14543"/>
    <cellStyle name="Normal 38 3 3 2 3 2 2" xfId="31390"/>
    <cellStyle name="Normal 38 3 3 2 3 3" xfId="23823"/>
    <cellStyle name="Normal 38 3 3 2 4" xfId="10710"/>
    <cellStyle name="Normal 38 3 3 2 4 2" xfId="27609"/>
    <cellStyle name="Normal 38 3 3 2 5" xfId="17773"/>
    <cellStyle name="Normal 38 3 3 2 6" xfId="20041"/>
    <cellStyle name="Normal 38 3 3 3" xfId="3673"/>
    <cellStyle name="Normal 38 3 3 3 2" xfId="7456"/>
    <cellStyle name="Normal 38 3 3 3 2 2" xfId="15515"/>
    <cellStyle name="Normal 38 3 3 3 2 2 2" xfId="32362"/>
    <cellStyle name="Normal 38 3 3 3 2 3" xfId="24795"/>
    <cellStyle name="Normal 38 3 3 3 3" xfId="11732"/>
    <cellStyle name="Normal 38 3 3 3 3 2" xfId="28581"/>
    <cellStyle name="Normal 38 3 3 3 4" xfId="21014"/>
    <cellStyle name="Normal 38 3 3 4" xfId="5572"/>
    <cellStyle name="Normal 38 3 3 4 2" xfId="13631"/>
    <cellStyle name="Normal 38 3 3 4 2 2" xfId="30478"/>
    <cellStyle name="Normal 38 3 3 4 3" xfId="22911"/>
    <cellStyle name="Normal 38 3 3 5" xfId="9757"/>
    <cellStyle name="Normal 38 3 3 5 2" xfId="26697"/>
    <cellStyle name="Normal 38 3 3 6" xfId="17772"/>
    <cellStyle name="Normal 38 3 3 7" xfId="19129"/>
    <cellStyle name="Normal 38 3 4" xfId="2170"/>
    <cellStyle name="Normal 38 3 4 2" xfId="4134"/>
    <cellStyle name="Normal 38 3 4 2 2" xfId="7917"/>
    <cellStyle name="Normal 38 3 4 2 2 2" xfId="15976"/>
    <cellStyle name="Normal 38 3 4 2 2 2 2" xfId="32823"/>
    <cellStyle name="Normal 38 3 4 2 2 3" xfId="25256"/>
    <cellStyle name="Normal 38 3 4 2 3" xfId="12193"/>
    <cellStyle name="Normal 38 3 4 2 3 2" xfId="29042"/>
    <cellStyle name="Normal 38 3 4 2 4" xfId="21475"/>
    <cellStyle name="Normal 38 3 4 3" xfId="6033"/>
    <cellStyle name="Normal 38 3 4 3 2" xfId="14092"/>
    <cellStyle name="Normal 38 3 4 3 2 2" xfId="30939"/>
    <cellStyle name="Normal 38 3 4 3 3" xfId="23372"/>
    <cellStyle name="Normal 38 3 4 4" xfId="10258"/>
    <cellStyle name="Normal 38 3 4 4 2" xfId="27158"/>
    <cellStyle name="Normal 38 3 4 5" xfId="17774"/>
    <cellStyle name="Normal 38 3 4 6" xfId="19590"/>
    <cellStyle name="Normal 38 3 5" xfId="3222"/>
    <cellStyle name="Normal 38 3 5 2" xfId="7005"/>
    <cellStyle name="Normal 38 3 5 2 2" xfId="15064"/>
    <cellStyle name="Normal 38 3 5 2 2 2" xfId="31911"/>
    <cellStyle name="Normal 38 3 5 2 3" xfId="24344"/>
    <cellStyle name="Normal 38 3 5 3" xfId="11281"/>
    <cellStyle name="Normal 38 3 5 3 2" xfId="28130"/>
    <cellStyle name="Normal 38 3 5 4" xfId="20563"/>
    <cellStyle name="Normal 38 3 6" xfId="5121"/>
    <cellStyle name="Normal 38 3 6 2" xfId="13180"/>
    <cellStyle name="Normal 38 3 6 2 2" xfId="30027"/>
    <cellStyle name="Normal 38 3 6 3" xfId="22460"/>
    <cellStyle name="Normal 38 3 7" xfId="9265"/>
    <cellStyle name="Normal 38 3 7 2" xfId="26246"/>
    <cellStyle name="Normal 38 3 8" xfId="17767"/>
    <cellStyle name="Normal 38 3 9" xfId="18678"/>
    <cellStyle name="Normal 38 4" xfId="1254"/>
    <cellStyle name="Normal 38 4 2" xfId="1750"/>
    <cellStyle name="Normal 38 4 2 2" xfId="2749"/>
    <cellStyle name="Normal 38 4 2 2 2" xfId="4711"/>
    <cellStyle name="Normal 38 4 2 2 2 2" xfId="8494"/>
    <cellStyle name="Normal 38 4 2 2 2 2 2" xfId="16553"/>
    <cellStyle name="Normal 38 4 2 2 2 2 2 2" xfId="33400"/>
    <cellStyle name="Normal 38 4 2 2 2 2 3" xfId="25833"/>
    <cellStyle name="Normal 38 4 2 2 2 3" xfId="12770"/>
    <cellStyle name="Normal 38 4 2 2 2 3 2" xfId="29619"/>
    <cellStyle name="Normal 38 4 2 2 2 4" xfId="22052"/>
    <cellStyle name="Normal 38 4 2 2 3" xfId="6610"/>
    <cellStyle name="Normal 38 4 2 2 3 2" xfId="14669"/>
    <cellStyle name="Normal 38 4 2 2 3 2 2" xfId="31516"/>
    <cellStyle name="Normal 38 4 2 2 3 3" xfId="23949"/>
    <cellStyle name="Normal 38 4 2 2 4" xfId="10836"/>
    <cellStyle name="Normal 38 4 2 2 4 2" xfId="27735"/>
    <cellStyle name="Normal 38 4 2 2 5" xfId="17777"/>
    <cellStyle name="Normal 38 4 2 2 6" xfId="20167"/>
    <cellStyle name="Normal 38 4 2 3" xfId="3799"/>
    <cellStyle name="Normal 38 4 2 3 2" xfId="7582"/>
    <cellStyle name="Normal 38 4 2 3 2 2" xfId="15641"/>
    <cellStyle name="Normal 38 4 2 3 2 2 2" xfId="32488"/>
    <cellStyle name="Normal 38 4 2 3 2 3" xfId="24921"/>
    <cellStyle name="Normal 38 4 2 3 3" xfId="11858"/>
    <cellStyle name="Normal 38 4 2 3 3 2" xfId="28707"/>
    <cellStyle name="Normal 38 4 2 3 4" xfId="21140"/>
    <cellStyle name="Normal 38 4 2 4" xfId="5698"/>
    <cellStyle name="Normal 38 4 2 4 2" xfId="13757"/>
    <cellStyle name="Normal 38 4 2 4 2 2" xfId="30604"/>
    <cellStyle name="Normal 38 4 2 4 3" xfId="23037"/>
    <cellStyle name="Normal 38 4 2 5" xfId="9883"/>
    <cellStyle name="Normal 38 4 2 5 2" xfId="26823"/>
    <cellStyle name="Normal 38 4 2 6" xfId="17776"/>
    <cellStyle name="Normal 38 4 2 7" xfId="19255"/>
    <cellStyle name="Normal 38 4 3" xfId="2296"/>
    <cellStyle name="Normal 38 4 3 2" xfId="4260"/>
    <cellStyle name="Normal 38 4 3 2 2" xfId="8043"/>
    <cellStyle name="Normal 38 4 3 2 2 2" xfId="16102"/>
    <cellStyle name="Normal 38 4 3 2 2 2 2" xfId="32949"/>
    <cellStyle name="Normal 38 4 3 2 2 3" xfId="25382"/>
    <cellStyle name="Normal 38 4 3 2 3" xfId="12319"/>
    <cellStyle name="Normal 38 4 3 2 3 2" xfId="29168"/>
    <cellStyle name="Normal 38 4 3 2 4" xfId="21601"/>
    <cellStyle name="Normal 38 4 3 3" xfId="6159"/>
    <cellStyle name="Normal 38 4 3 3 2" xfId="14218"/>
    <cellStyle name="Normal 38 4 3 3 2 2" xfId="31065"/>
    <cellStyle name="Normal 38 4 3 3 3" xfId="23498"/>
    <cellStyle name="Normal 38 4 3 4" xfId="10384"/>
    <cellStyle name="Normal 38 4 3 4 2" xfId="27284"/>
    <cellStyle name="Normal 38 4 3 5" xfId="17778"/>
    <cellStyle name="Normal 38 4 3 6" xfId="19716"/>
    <cellStyle name="Normal 38 4 4" xfId="3348"/>
    <cellStyle name="Normal 38 4 4 2" xfId="7131"/>
    <cellStyle name="Normal 38 4 4 2 2" xfId="15190"/>
    <cellStyle name="Normal 38 4 4 2 2 2" xfId="32037"/>
    <cellStyle name="Normal 38 4 4 2 3" xfId="24470"/>
    <cellStyle name="Normal 38 4 4 3" xfId="11407"/>
    <cellStyle name="Normal 38 4 4 3 2" xfId="28256"/>
    <cellStyle name="Normal 38 4 4 4" xfId="20689"/>
    <cellStyle name="Normal 38 4 5" xfId="5247"/>
    <cellStyle name="Normal 38 4 5 2" xfId="13306"/>
    <cellStyle name="Normal 38 4 5 2 2" xfId="30153"/>
    <cellStyle name="Normal 38 4 5 3" xfId="22586"/>
    <cellStyle name="Normal 38 4 6" xfId="9408"/>
    <cellStyle name="Normal 38 4 6 2" xfId="26372"/>
    <cellStyle name="Normal 38 4 7" xfId="17775"/>
    <cellStyle name="Normal 38 4 8" xfId="18804"/>
    <cellStyle name="Normal 38 5" xfId="1532"/>
    <cellStyle name="Normal 38 5 2" xfId="2531"/>
    <cellStyle name="Normal 38 5 2 2" xfId="4493"/>
    <cellStyle name="Normal 38 5 2 2 2" xfId="8276"/>
    <cellStyle name="Normal 38 5 2 2 2 2" xfId="16335"/>
    <cellStyle name="Normal 38 5 2 2 2 2 2" xfId="33182"/>
    <cellStyle name="Normal 38 5 2 2 2 3" xfId="25615"/>
    <cellStyle name="Normal 38 5 2 2 3" xfId="12552"/>
    <cellStyle name="Normal 38 5 2 2 3 2" xfId="29401"/>
    <cellStyle name="Normal 38 5 2 2 4" xfId="21834"/>
    <cellStyle name="Normal 38 5 2 3" xfId="6392"/>
    <cellStyle name="Normal 38 5 2 3 2" xfId="14451"/>
    <cellStyle name="Normal 38 5 2 3 2 2" xfId="31298"/>
    <cellStyle name="Normal 38 5 2 3 3" xfId="23731"/>
    <cellStyle name="Normal 38 5 2 4" xfId="10618"/>
    <cellStyle name="Normal 38 5 2 4 2" xfId="27517"/>
    <cellStyle name="Normal 38 5 2 5" xfId="17780"/>
    <cellStyle name="Normal 38 5 2 6" xfId="19949"/>
    <cellStyle name="Normal 38 5 3" xfId="3581"/>
    <cellStyle name="Normal 38 5 3 2" xfId="7364"/>
    <cellStyle name="Normal 38 5 3 2 2" xfId="15423"/>
    <cellStyle name="Normal 38 5 3 2 2 2" xfId="32270"/>
    <cellStyle name="Normal 38 5 3 2 3" xfId="24703"/>
    <cellStyle name="Normal 38 5 3 3" xfId="11640"/>
    <cellStyle name="Normal 38 5 3 3 2" xfId="28489"/>
    <cellStyle name="Normal 38 5 3 4" xfId="20922"/>
    <cellStyle name="Normal 38 5 4" xfId="5480"/>
    <cellStyle name="Normal 38 5 4 2" xfId="13539"/>
    <cellStyle name="Normal 38 5 4 2 2" xfId="30386"/>
    <cellStyle name="Normal 38 5 4 3" xfId="22819"/>
    <cellStyle name="Normal 38 5 5" xfId="9665"/>
    <cellStyle name="Normal 38 5 5 2" xfId="26605"/>
    <cellStyle name="Normal 38 5 6" xfId="17779"/>
    <cellStyle name="Normal 38 5 7" xfId="19037"/>
    <cellStyle name="Normal 38 6" xfId="2061"/>
    <cellStyle name="Normal 38 6 2" xfId="4042"/>
    <cellStyle name="Normal 38 6 2 2" xfId="7825"/>
    <cellStyle name="Normal 38 6 2 2 2" xfId="15884"/>
    <cellStyle name="Normal 38 6 2 2 2 2" xfId="32731"/>
    <cellStyle name="Normal 38 6 2 2 3" xfId="25164"/>
    <cellStyle name="Normal 38 6 2 3" xfId="12101"/>
    <cellStyle name="Normal 38 6 2 3 2" xfId="28950"/>
    <cellStyle name="Normal 38 6 2 4" xfId="21383"/>
    <cellStyle name="Normal 38 6 3" xfId="5941"/>
    <cellStyle name="Normal 38 6 3 2" xfId="14000"/>
    <cellStyle name="Normal 38 6 3 2 2" xfId="30847"/>
    <cellStyle name="Normal 38 6 3 3" xfId="23280"/>
    <cellStyle name="Normal 38 6 4" xfId="10159"/>
    <cellStyle name="Normal 38 6 4 2" xfId="27066"/>
    <cellStyle name="Normal 38 6 5" xfId="17781"/>
    <cellStyle name="Normal 38 6 6" xfId="19498"/>
    <cellStyle name="Normal 38 7" xfId="3100"/>
    <cellStyle name="Normal 38 7 2" xfId="6913"/>
    <cellStyle name="Normal 38 7 2 2" xfId="14972"/>
    <cellStyle name="Normal 38 7 2 2 2" xfId="31819"/>
    <cellStyle name="Normal 38 7 2 3" xfId="24252"/>
    <cellStyle name="Normal 38 7 3" xfId="11163"/>
    <cellStyle name="Normal 38 7 3 2" xfId="28038"/>
    <cellStyle name="Normal 38 7 4" xfId="20471"/>
    <cellStyle name="Normal 38 8" xfId="5029"/>
    <cellStyle name="Normal 38 8 2" xfId="13088"/>
    <cellStyle name="Normal 38 8 2 2" xfId="29935"/>
    <cellStyle name="Normal 38 8 3" xfId="22368"/>
    <cellStyle name="Normal 38 9" xfId="9050"/>
    <cellStyle name="Normal 38 9 2" xfId="26154"/>
    <cellStyle name="Normal 380" xfId="33969"/>
    <cellStyle name="Normal 381" xfId="33970"/>
    <cellStyle name="Normal 382" xfId="33971"/>
    <cellStyle name="Normal 383" xfId="33972"/>
    <cellStyle name="Normal 384" xfId="33973"/>
    <cellStyle name="Normal 385" xfId="33974"/>
    <cellStyle name="Normal 386" xfId="33975"/>
    <cellStyle name="Normal 387" xfId="33976"/>
    <cellStyle name="Normal 388" xfId="33977"/>
    <cellStyle name="Normal 389" xfId="33978"/>
    <cellStyle name="Normal 39" xfId="756"/>
    <cellStyle name="Normal 39 10" xfId="17782"/>
    <cellStyle name="Normal 39 11" xfId="18586"/>
    <cellStyle name="Normal 39 12" xfId="34121"/>
    <cellStyle name="Normal 39 2" xfId="960"/>
    <cellStyle name="Normal 39 2 2" xfId="3140"/>
    <cellStyle name="Normal 39 2 3" xfId="17783"/>
    <cellStyle name="Normal 39 2 4" xfId="34122"/>
    <cellStyle name="Normal 39 3" xfId="1086"/>
    <cellStyle name="Normal 39 3 2" xfId="1347"/>
    <cellStyle name="Normal 39 3 2 2" xfId="1843"/>
    <cellStyle name="Normal 39 3 2 2 2" xfId="2842"/>
    <cellStyle name="Normal 39 3 2 2 2 2" xfId="4804"/>
    <cellStyle name="Normal 39 3 2 2 2 2 2" xfId="8587"/>
    <cellStyle name="Normal 39 3 2 2 2 2 2 2" xfId="16646"/>
    <cellStyle name="Normal 39 3 2 2 2 2 2 2 2" xfId="33493"/>
    <cellStyle name="Normal 39 3 2 2 2 2 2 3" xfId="25926"/>
    <cellStyle name="Normal 39 3 2 2 2 2 3" xfId="12863"/>
    <cellStyle name="Normal 39 3 2 2 2 2 3 2" xfId="29712"/>
    <cellStyle name="Normal 39 3 2 2 2 2 4" xfId="22145"/>
    <cellStyle name="Normal 39 3 2 2 2 3" xfId="6703"/>
    <cellStyle name="Normal 39 3 2 2 2 3 2" xfId="14762"/>
    <cellStyle name="Normal 39 3 2 2 2 3 2 2" xfId="31609"/>
    <cellStyle name="Normal 39 3 2 2 2 3 3" xfId="24042"/>
    <cellStyle name="Normal 39 3 2 2 2 4" xfId="10929"/>
    <cellStyle name="Normal 39 3 2 2 2 4 2" xfId="27828"/>
    <cellStyle name="Normal 39 3 2 2 2 5" xfId="17787"/>
    <cellStyle name="Normal 39 3 2 2 2 6" xfId="20260"/>
    <cellStyle name="Normal 39 3 2 2 3" xfId="3892"/>
    <cellStyle name="Normal 39 3 2 2 3 2" xfId="7675"/>
    <cellStyle name="Normal 39 3 2 2 3 2 2" xfId="15734"/>
    <cellStyle name="Normal 39 3 2 2 3 2 2 2" xfId="32581"/>
    <cellStyle name="Normal 39 3 2 2 3 2 3" xfId="25014"/>
    <cellStyle name="Normal 39 3 2 2 3 3" xfId="11951"/>
    <cellStyle name="Normal 39 3 2 2 3 3 2" xfId="28800"/>
    <cellStyle name="Normal 39 3 2 2 3 4" xfId="21233"/>
    <cellStyle name="Normal 39 3 2 2 4" xfId="5791"/>
    <cellStyle name="Normal 39 3 2 2 4 2" xfId="13850"/>
    <cellStyle name="Normal 39 3 2 2 4 2 2" xfId="30697"/>
    <cellStyle name="Normal 39 3 2 2 4 3" xfId="23130"/>
    <cellStyle name="Normal 39 3 2 2 5" xfId="9976"/>
    <cellStyle name="Normal 39 3 2 2 5 2" xfId="26916"/>
    <cellStyle name="Normal 39 3 2 2 6" xfId="17786"/>
    <cellStyle name="Normal 39 3 2 2 7" xfId="19348"/>
    <cellStyle name="Normal 39 3 2 3" xfId="2389"/>
    <cellStyle name="Normal 39 3 2 3 2" xfId="4353"/>
    <cellStyle name="Normal 39 3 2 3 2 2" xfId="8136"/>
    <cellStyle name="Normal 39 3 2 3 2 2 2" xfId="16195"/>
    <cellStyle name="Normal 39 3 2 3 2 2 2 2" xfId="33042"/>
    <cellStyle name="Normal 39 3 2 3 2 2 3" xfId="25475"/>
    <cellStyle name="Normal 39 3 2 3 2 3" xfId="12412"/>
    <cellStyle name="Normal 39 3 2 3 2 3 2" xfId="29261"/>
    <cellStyle name="Normal 39 3 2 3 2 4" xfId="21694"/>
    <cellStyle name="Normal 39 3 2 3 3" xfId="6252"/>
    <cellStyle name="Normal 39 3 2 3 3 2" xfId="14311"/>
    <cellStyle name="Normal 39 3 2 3 3 2 2" xfId="31158"/>
    <cellStyle name="Normal 39 3 2 3 3 3" xfId="23591"/>
    <cellStyle name="Normal 39 3 2 3 4" xfId="10477"/>
    <cellStyle name="Normal 39 3 2 3 4 2" xfId="27377"/>
    <cellStyle name="Normal 39 3 2 3 5" xfId="17788"/>
    <cellStyle name="Normal 39 3 2 3 6" xfId="19809"/>
    <cellStyle name="Normal 39 3 2 4" xfId="3441"/>
    <cellStyle name="Normal 39 3 2 4 2" xfId="7224"/>
    <cellStyle name="Normal 39 3 2 4 2 2" xfId="15283"/>
    <cellStyle name="Normal 39 3 2 4 2 2 2" xfId="32130"/>
    <cellStyle name="Normal 39 3 2 4 2 3" xfId="24563"/>
    <cellStyle name="Normal 39 3 2 4 3" xfId="11500"/>
    <cellStyle name="Normal 39 3 2 4 3 2" xfId="28349"/>
    <cellStyle name="Normal 39 3 2 4 4" xfId="20782"/>
    <cellStyle name="Normal 39 3 2 5" xfId="5340"/>
    <cellStyle name="Normal 39 3 2 5 2" xfId="13399"/>
    <cellStyle name="Normal 39 3 2 5 2 2" xfId="30246"/>
    <cellStyle name="Normal 39 3 2 5 3" xfId="22679"/>
    <cellStyle name="Normal 39 3 2 6" xfId="9501"/>
    <cellStyle name="Normal 39 3 2 6 2" xfId="26465"/>
    <cellStyle name="Normal 39 3 2 7" xfId="17785"/>
    <cellStyle name="Normal 39 3 2 8" xfId="18897"/>
    <cellStyle name="Normal 39 3 3" xfId="1625"/>
    <cellStyle name="Normal 39 3 3 2" xfId="2624"/>
    <cellStyle name="Normal 39 3 3 2 2" xfId="4586"/>
    <cellStyle name="Normal 39 3 3 2 2 2" xfId="8369"/>
    <cellStyle name="Normal 39 3 3 2 2 2 2" xfId="16428"/>
    <cellStyle name="Normal 39 3 3 2 2 2 2 2" xfId="33275"/>
    <cellStyle name="Normal 39 3 3 2 2 2 3" xfId="25708"/>
    <cellStyle name="Normal 39 3 3 2 2 3" xfId="12645"/>
    <cellStyle name="Normal 39 3 3 2 2 3 2" xfId="29494"/>
    <cellStyle name="Normal 39 3 3 2 2 4" xfId="21927"/>
    <cellStyle name="Normal 39 3 3 2 3" xfId="6485"/>
    <cellStyle name="Normal 39 3 3 2 3 2" xfId="14544"/>
    <cellStyle name="Normal 39 3 3 2 3 2 2" xfId="31391"/>
    <cellStyle name="Normal 39 3 3 2 3 3" xfId="23824"/>
    <cellStyle name="Normal 39 3 3 2 4" xfId="10711"/>
    <cellStyle name="Normal 39 3 3 2 4 2" xfId="27610"/>
    <cellStyle name="Normal 39 3 3 2 5" xfId="17790"/>
    <cellStyle name="Normal 39 3 3 2 6" xfId="20042"/>
    <cellStyle name="Normal 39 3 3 3" xfId="3674"/>
    <cellStyle name="Normal 39 3 3 3 2" xfId="7457"/>
    <cellStyle name="Normal 39 3 3 3 2 2" xfId="15516"/>
    <cellStyle name="Normal 39 3 3 3 2 2 2" xfId="32363"/>
    <cellStyle name="Normal 39 3 3 3 2 3" xfId="24796"/>
    <cellStyle name="Normal 39 3 3 3 3" xfId="11733"/>
    <cellStyle name="Normal 39 3 3 3 3 2" xfId="28582"/>
    <cellStyle name="Normal 39 3 3 3 4" xfId="21015"/>
    <cellStyle name="Normal 39 3 3 4" xfId="5573"/>
    <cellStyle name="Normal 39 3 3 4 2" xfId="13632"/>
    <cellStyle name="Normal 39 3 3 4 2 2" xfId="30479"/>
    <cellStyle name="Normal 39 3 3 4 3" xfId="22912"/>
    <cellStyle name="Normal 39 3 3 5" xfId="9758"/>
    <cellStyle name="Normal 39 3 3 5 2" xfId="26698"/>
    <cellStyle name="Normal 39 3 3 6" xfId="17789"/>
    <cellStyle name="Normal 39 3 3 7" xfId="19130"/>
    <cellStyle name="Normal 39 3 4" xfId="2171"/>
    <cellStyle name="Normal 39 3 4 2" xfId="4135"/>
    <cellStyle name="Normal 39 3 4 2 2" xfId="7918"/>
    <cellStyle name="Normal 39 3 4 2 2 2" xfId="15977"/>
    <cellStyle name="Normal 39 3 4 2 2 2 2" xfId="32824"/>
    <cellStyle name="Normal 39 3 4 2 2 3" xfId="25257"/>
    <cellStyle name="Normal 39 3 4 2 3" xfId="12194"/>
    <cellStyle name="Normal 39 3 4 2 3 2" xfId="29043"/>
    <cellStyle name="Normal 39 3 4 2 4" xfId="21476"/>
    <cellStyle name="Normal 39 3 4 3" xfId="6034"/>
    <cellStyle name="Normal 39 3 4 3 2" xfId="14093"/>
    <cellStyle name="Normal 39 3 4 3 2 2" xfId="30940"/>
    <cellStyle name="Normal 39 3 4 3 3" xfId="23373"/>
    <cellStyle name="Normal 39 3 4 4" xfId="10259"/>
    <cellStyle name="Normal 39 3 4 4 2" xfId="27159"/>
    <cellStyle name="Normal 39 3 4 5" xfId="17791"/>
    <cellStyle name="Normal 39 3 4 6" xfId="19591"/>
    <cellStyle name="Normal 39 3 5" xfId="3223"/>
    <cellStyle name="Normal 39 3 5 2" xfId="7006"/>
    <cellStyle name="Normal 39 3 5 2 2" xfId="15065"/>
    <cellStyle name="Normal 39 3 5 2 2 2" xfId="31912"/>
    <cellStyle name="Normal 39 3 5 2 3" xfId="24345"/>
    <cellStyle name="Normal 39 3 5 3" xfId="11282"/>
    <cellStyle name="Normal 39 3 5 3 2" xfId="28131"/>
    <cellStyle name="Normal 39 3 5 4" xfId="20564"/>
    <cellStyle name="Normal 39 3 6" xfId="5122"/>
    <cellStyle name="Normal 39 3 6 2" xfId="13181"/>
    <cellStyle name="Normal 39 3 6 2 2" xfId="30028"/>
    <cellStyle name="Normal 39 3 6 3" xfId="22461"/>
    <cellStyle name="Normal 39 3 7" xfId="9266"/>
    <cellStyle name="Normal 39 3 7 2" xfId="26247"/>
    <cellStyle name="Normal 39 3 8" xfId="17784"/>
    <cellStyle name="Normal 39 3 9" xfId="18679"/>
    <cellStyle name="Normal 39 4" xfId="1255"/>
    <cellStyle name="Normal 39 4 2" xfId="1751"/>
    <cellStyle name="Normal 39 4 2 2" xfId="2750"/>
    <cellStyle name="Normal 39 4 2 2 2" xfId="4712"/>
    <cellStyle name="Normal 39 4 2 2 2 2" xfId="8495"/>
    <cellStyle name="Normal 39 4 2 2 2 2 2" xfId="16554"/>
    <cellStyle name="Normal 39 4 2 2 2 2 2 2" xfId="33401"/>
    <cellStyle name="Normal 39 4 2 2 2 2 3" xfId="25834"/>
    <cellStyle name="Normal 39 4 2 2 2 3" xfId="12771"/>
    <cellStyle name="Normal 39 4 2 2 2 3 2" xfId="29620"/>
    <cellStyle name="Normal 39 4 2 2 2 4" xfId="22053"/>
    <cellStyle name="Normal 39 4 2 2 3" xfId="6611"/>
    <cellStyle name="Normal 39 4 2 2 3 2" xfId="14670"/>
    <cellStyle name="Normal 39 4 2 2 3 2 2" xfId="31517"/>
    <cellStyle name="Normal 39 4 2 2 3 3" xfId="23950"/>
    <cellStyle name="Normal 39 4 2 2 4" xfId="10837"/>
    <cellStyle name="Normal 39 4 2 2 4 2" xfId="27736"/>
    <cellStyle name="Normal 39 4 2 2 5" xfId="17794"/>
    <cellStyle name="Normal 39 4 2 2 6" xfId="20168"/>
    <cellStyle name="Normal 39 4 2 3" xfId="3800"/>
    <cellStyle name="Normal 39 4 2 3 2" xfId="7583"/>
    <cellStyle name="Normal 39 4 2 3 2 2" xfId="15642"/>
    <cellStyle name="Normal 39 4 2 3 2 2 2" xfId="32489"/>
    <cellStyle name="Normal 39 4 2 3 2 3" xfId="24922"/>
    <cellStyle name="Normal 39 4 2 3 3" xfId="11859"/>
    <cellStyle name="Normal 39 4 2 3 3 2" xfId="28708"/>
    <cellStyle name="Normal 39 4 2 3 4" xfId="21141"/>
    <cellStyle name="Normal 39 4 2 4" xfId="5699"/>
    <cellStyle name="Normal 39 4 2 4 2" xfId="13758"/>
    <cellStyle name="Normal 39 4 2 4 2 2" xfId="30605"/>
    <cellStyle name="Normal 39 4 2 4 3" xfId="23038"/>
    <cellStyle name="Normal 39 4 2 5" xfId="9884"/>
    <cellStyle name="Normal 39 4 2 5 2" xfId="26824"/>
    <cellStyle name="Normal 39 4 2 6" xfId="17793"/>
    <cellStyle name="Normal 39 4 2 7" xfId="19256"/>
    <cellStyle name="Normal 39 4 3" xfId="2297"/>
    <cellStyle name="Normal 39 4 3 2" xfId="4261"/>
    <cellStyle name="Normal 39 4 3 2 2" xfId="8044"/>
    <cellStyle name="Normal 39 4 3 2 2 2" xfId="16103"/>
    <cellStyle name="Normal 39 4 3 2 2 2 2" xfId="32950"/>
    <cellStyle name="Normal 39 4 3 2 2 3" xfId="25383"/>
    <cellStyle name="Normal 39 4 3 2 3" xfId="12320"/>
    <cellStyle name="Normal 39 4 3 2 3 2" xfId="29169"/>
    <cellStyle name="Normal 39 4 3 2 4" xfId="21602"/>
    <cellStyle name="Normal 39 4 3 3" xfId="6160"/>
    <cellStyle name="Normal 39 4 3 3 2" xfId="14219"/>
    <cellStyle name="Normal 39 4 3 3 2 2" xfId="31066"/>
    <cellStyle name="Normal 39 4 3 3 3" xfId="23499"/>
    <cellStyle name="Normal 39 4 3 4" xfId="10385"/>
    <cellStyle name="Normal 39 4 3 4 2" xfId="27285"/>
    <cellStyle name="Normal 39 4 3 5" xfId="17795"/>
    <cellStyle name="Normal 39 4 3 6" xfId="19717"/>
    <cellStyle name="Normal 39 4 4" xfId="3349"/>
    <cellStyle name="Normal 39 4 4 2" xfId="7132"/>
    <cellStyle name="Normal 39 4 4 2 2" xfId="15191"/>
    <cellStyle name="Normal 39 4 4 2 2 2" xfId="32038"/>
    <cellStyle name="Normal 39 4 4 2 3" xfId="24471"/>
    <cellStyle name="Normal 39 4 4 3" xfId="11408"/>
    <cellStyle name="Normal 39 4 4 3 2" xfId="28257"/>
    <cellStyle name="Normal 39 4 4 4" xfId="20690"/>
    <cellStyle name="Normal 39 4 5" xfId="5248"/>
    <cellStyle name="Normal 39 4 5 2" xfId="13307"/>
    <cellStyle name="Normal 39 4 5 2 2" xfId="30154"/>
    <cellStyle name="Normal 39 4 5 3" xfId="22587"/>
    <cellStyle name="Normal 39 4 6" xfId="9409"/>
    <cellStyle name="Normal 39 4 6 2" xfId="26373"/>
    <cellStyle name="Normal 39 4 7" xfId="17792"/>
    <cellStyle name="Normal 39 4 8" xfId="18805"/>
    <cellStyle name="Normal 39 5" xfId="1533"/>
    <cellStyle name="Normal 39 5 2" xfId="2532"/>
    <cellStyle name="Normal 39 5 2 2" xfId="4494"/>
    <cellStyle name="Normal 39 5 2 2 2" xfId="8277"/>
    <cellStyle name="Normal 39 5 2 2 2 2" xfId="16336"/>
    <cellStyle name="Normal 39 5 2 2 2 2 2" xfId="33183"/>
    <cellStyle name="Normal 39 5 2 2 2 3" xfId="25616"/>
    <cellStyle name="Normal 39 5 2 2 3" xfId="12553"/>
    <cellStyle name="Normal 39 5 2 2 3 2" xfId="29402"/>
    <cellStyle name="Normal 39 5 2 2 4" xfId="21835"/>
    <cellStyle name="Normal 39 5 2 3" xfId="6393"/>
    <cellStyle name="Normal 39 5 2 3 2" xfId="14452"/>
    <cellStyle name="Normal 39 5 2 3 2 2" xfId="31299"/>
    <cellStyle name="Normal 39 5 2 3 3" xfId="23732"/>
    <cellStyle name="Normal 39 5 2 4" xfId="10619"/>
    <cellStyle name="Normal 39 5 2 4 2" xfId="27518"/>
    <cellStyle name="Normal 39 5 2 5" xfId="17797"/>
    <cellStyle name="Normal 39 5 2 6" xfId="19950"/>
    <cellStyle name="Normal 39 5 3" xfId="3582"/>
    <cellStyle name="Normal 39 5 3 2" xfId="7365"/>
    <cellStyle name="Normal 39 5 3 2 2" xfId="15424"/>
    <cellStyle name="Normal 39 5 3 2 2 2" xfId="32271"/>
    <cellStyle name="Normal 39 5 3 2 3" xfId="24704"/>
    <cellStyle name="Normal 39 5 3 3" xfId="11641"/>
    <cellStyle name="Normal 39 5 3 3 2" xfId="28490"/>
    <cellStyle name="Normal 39 5 3 4" xfId="20923"/>
    <cellStyle name="Normal 39 5 4" xfId="5481"/>
    <cellStyle name="Normal 39 5 4 2" xfId="13540"/>
    <cellStyle name="Normal 39 5 4 2 2" xfId="30387"/>
    <cellStyle name="Normal 39 5 4 3" xfId="22820"/>
    <cellStyle name="Normal 39 5 5" xfId="9666"/>
    <cellStyle name="Normal 39 5 5 2" xfId="26606"/>
    <cellStyle name="Normal 39 5 6" xfId="17796"/>
    <cellStyle name="Normal 39 5 7" xfId="19038"/>
    <cellStyle name="Normal 39 6" xfId="2062"/>
    <cellStyle name="Normal 39 6 2" xfId="4043"/>
    <cellStyle name="Normal 39 6 2 2" xfId="7826"/>
    <cellStyle name="Normal 39 6 2 2 2" xfId="15885"/>
    <cellStyle name="Normal 39 6 2 2 2 2" xfId="32732"/>
    <cellStyle name="Normal 39 6 2 2 3" xfId="25165"/>
    <cellStyle name="Normal 39 6 2 3" xfId="12102"/>
    <cellStyle name="Normal 39 6 2 3 2" xfId="28951"/>
    <cellStyle name="Normal 39 6 2 4" xfId="21384"/>
    <cellStyle name="Normal 39 6 3" xfId="5942"/>
    <cellStyle name="Normal 39 6 3 2" xfId="14001"/>
    <cellStyle name="Normal 39 6 3 2 2" xfId="30848"/>
    <cellStyle name="Normal 39 6 3 3" xfId="23281"/>
    <cellStyle name="Normal 39 6 4" xfId="10160"/>
    <cellStyle name="Normal 39 6 4 2" xfId="27067"/>
    <cellStyle name="Normal 39 6 5" xfId="17798"/>
    <cellStyle name="Normal 39 6 6" xfId="19499"/>
    <cellStyle name="Normal 39 7" xfId="3101"/>
    <cellStyle name="Normal 39 7 2" xfId="6914"/>
    <cellStyle name="Normal 39 7 2 2" xfId="14973"/>
    <cellStyle name="Normal 39 7 2 2 2" xfId="31820"/>
    <cellStyle name="Normal 39 7 2 3" xfId="24253"/>
    <cellStyle name="Normal 39 7 3" xfId="11164"/>
    <cellStyle name="Normal 39 7 3 2" xfId="28039"/>
    <cellStyle name="Normal 39 7 4" xfId="20472"/>
    <cellStyle name="Normal 39 8" xfId="5030"/>
    <cellStyle name="Normal 39 8 2" xfId="13089"/>
    <cellStyle name="Normal 39 8 2 2" xfId="29936"/>
    <cellStyle name="Normal 39 8 3" xfId="22369"/>
    <cellStyle name="Normal 39 9" xfId="9051"/>
    <cellStyle name="Normal 39 9 2" xfId="26155"/>
    <cellStyle name="Normal 390" xfId="33979"/>
    <cellStyle name="Normal 391" xfId="33980"/>
    <cellStyle name="Normal 392" xfId="33981"/>
    <cellStyle name="Normal 393" xfId="273"/>
    <cellStyle name="Normal 394" xfId="33982"/>
    <cellStyle name="Normal 395" xfId="33983"/>
    <cellStyle name="Normal 396" xfId="34147"/>
    <cellStyle name="Normal 397" xfId="34148"/>
    <cellStyle name="Normal 398" xfId="34150"/>
    <cellStyle name="Normal 399" xfId="34151"/>
    <cellStyle name="Normal 4" xfId="180"/>
    <cellStyle name="Normal 4 2" xfId="447"/>
    <cellStyle name="Normal 4 2 2" xfId="2979"/>
    <cellStyle name="Normal 4 2 2 2" xfId="6836"/>
    <cellStyle name="Normal 4 2 2 2 2" xfId="14895"/>
    <cellStyle name="Normal 4 2 2 2 2 2" xfId="31742"/>
    <cellStyle name="Normal 4 2 2 2 3" xfId="24175"/>
    <cellStyle name="Normal 4 2 2 3" xfId="11064"/>
    <cellStyle name="Normal 4 2 2 3 2" xfId="27961"/>
    <cellStyle name="Normal 4 2 2 4" xfId="20393"/>
    <cellStyle name="Normal 4 2 3" xfId="17800"/>
    <cellStyle name="Normal 4 3" xfId="849"/>
    <cellStyle name="Normal 4 3 2" xfId="17801"/>
    <cellStyle name="Normal 4 4" xfId="2969"/>
    <cellStyle name="Normal 4 4 2" xfId="6827"/>
    <cellStyle name="Normal 4 4 2 2" xfId="14886"/>
    <cellStyle name="Normal 4 4 2 2 2" xfId="31733"/>
    <cellStyle name="Normal 4 4 2 3" xfId="24166"/>
    <cellStyle name="Normal 4 4 3" xfId="11055"/>
    <cellStyle name="Normal 4 4 3 2" xfId="27952"/>
    <cellStyle name="Normal 4 4 4" xfId="20384"/>
    <cellStyle name="Normal 4 5" xfId="17799"/>
    <cellStyle name="Normal 4 6" xfId="446"/>
    <cellStyle name="Normal 4_Energía" xfId="17802"/>
    <cellStyle name="Normal 40" xfId="757"/>
    <cellStyle name="Normal 40 10" xfId="17803"/>
    <cellStyle name="Normal 40 11" xfId="18587"/>
    <cellStyle name="Normal 40 12" xfId="34123"/>
    <cellStyle name="Normal 40 2" xfId="961"/>
    <cellStyle name="Normal 40 2 2" xfId="3141"/>
    <cellStyle name="Normal 40 2 3" xfId="17804"/>
    <cellStyle name="Normal 40 2 4" xfId="34124"/>
    <cellStyle name="Normal 40 3" xfId="1087"/>
    <cellStyle name="Normal 40 3 2" xfId="1348"/>
    <cellStyle name="Normal 40 3 2 2" xfId="1844"/>
    <cellStyle name="Normal 40 3 2 2 2" xfId="2843"/>
    <cellStyle name="Normal 40 3 2 2 2 2" xfId="4805"/>
    <cellStyle name="Normal 40 3 2 2 2 2 2" xfId="8588"/>
    <cellStyle name="Normal 40 3 2 2 2 2 2 2" xfId="16647"/>
    <cellStyle name="Normal 40 3 2 2 2 2 2 2 2" xfId="33494"/>
    <cellStyle name="Normal 40 3 2 2 2 2 2 3" xfId="25927"/>
    <cellStyle name="Normal 40 3 2 2 2 2 3" xfId="12864"/>
    <cellStyle name="Normal 40 3 2 2 2 2 3 2" xfId="29713"/>
    <cellStyle name="Normal 40 3 2 2 2 2 4" xfId="22146"/>
    <cellStyle name="Normal 40 3 2 2 2 3" xfId="6704"/>
    <cellStyle name="Normal 40 3 2 2 2 3 2" xfId="14763"/>
    <cellStyle name="Normal 40 3 2 2 2 3 2 2" xfId="31610"/>
    <cellStyle name="Normal 40 3 2 2 2 3 3" xfId="24043"/>
    <cellStyle name="Normal 40 3 2 2 2 4" xfId="10930"/>
    <cellStyle name="Normal 40 3 2 2 2 4 2" xfId="27829"/>
    <cellStyle name="Normal 40 3 2 2 2 5" xfId="17808"/>
    <cellStyle name="Normal 40 3 2 2 2 6" xfId="20261"/>
    <cellStyle name="Normal 40 3 2 2 3" xfId="3893"/>
    <cellStyle name="Normal 40 3 2 2 3 2" xfId="7676"/>
    <cellStyle name="Normal 40 3 2 2 3 2 2" xfId="15735"/>
    <cellStyle name="Normal 40 3 2 2 3 2 2 2" xfId="32582"/>
    <cellStyle name="Normal 40 3 2 2 3 2 3" xfId="25015"/>
    <cellStyle name="Normal 40 3 2 2 3 3" xfId="11952"/>
    <cellStyle name="Normal 40 3 2 2 3 3 2" xfId="28801"/>
    <cellStyle name="Normal 40 3 2 2 3 4" xfId="21234"/>
    <cellStyle name="Normal 40 3 2 2 4" xfId="5792"/>
    <cellStyle name="Normal 40 3 2 2 4 2" xfId="13851"/>
    <cellStyle name="Normal 40 3 2 2 4 2 2" xfId="30698"/>
    <cellStyle name="Normal 40 3 2 2 4 3" xfId="23131"/>
    <cellStyle name="Normal 40 3 2 2 5" xfId="9977"/>
    <cellStyle name="Normal 40 3 2 2 5 2" xfId="26917"/>
    <cellStyle name="Normal 40 3 2 2 6" xfId="17807"/>
    <cellStyle name="Normal 40 3 2 2 7" xfId="19349"/>
    <cellStyle name="Normal 40 3 2 3" xfId="2390"/>
    <cellStyle name="Normal 40 3 2 3 2" xfId="4354"/>
    <cellStyle name="Normal 40 3 2 3 2 2" xfId="8137"/>
    <cellStyle name="Normal 40 3 2 3 2 2 2" xfId="16196"/>
    <cellStyle name="Normal 40 3 2 3 2 2 2 2" xfId="33043"/>
    <cellStyle name="Normal 40 3 2 3 2 2 3" xfId="25476"/>
    <cellStyle name="Normal 40 3 2 3 2 3" xfId="12413"/>
    <cellStyle name="Normal 40 3 2 3 2 3 2" xfId="29262"/>
    <cellStyle name="Normal 40 3 2 3 2 4" xfId="21695"/>
    <cellStyle name="Normal 40 3 2 3 3" xfId="6253"/>
    <cellStyle name="Normal 40 3 2 3 3 2" xfId="14312"/>
    <cellStyle name="Normal 40 3 2 3 3 2 2" xfId="31159"/>
    <cellStyle name="Normal 40 3 2 3 3 3" xfId="23592"/>
    <cellStyle name="Normal 40 3 2 3 4" xfId="10478"/>
    <cellStyle name="Normal 40 3 2 3 4 2" xfId="27378"/>
    <cellStyle name="Normal 40 3 2 3 5" xfId="17809"/>
    <cellStyle name="Normal 40 3 2 3 6" xfId="19810"/>
    <cellStyle name="Normal 40 3 2 4" xfId="3442"/>
    <cellStyle name="Normal 40 3 2 4 2" xfId="7225"/>
    <cellStyle name="Normal 40 3 2 4 2 2" xfId="15284"/>
    <cellStyle name="Normal 40 3 2 4 2 2 2" xfId="32131"/>
    <cellStyle name="Normal 40 3 2 4 2 3" xfId="24564"/>
    <cellStyle name="Normal 40 3 2 4 3" xfId="11501"/>
    <cellStyle name="Normal 40 3 2 4 3 2" xfId="28350"/>
    <cellStyle name="Normal 40 3 2 4 4" xfId="20783"/>
    <cellStyle name="Normal 40 3 2 5" xfId="5341"/>
    <cellStyle name="Normal 40 3 2 5 2" xfId="13400"/>
    <cellStyle name="Normal 40 3 2 5 2 2" xfId="30247"/>
    <cellStyle name="Normal 40 3 2 5 3" xfId="22680"/>
    <cellStyle name="Normal 40 3 2 6" xfId="9502"/>
    <cellStyle name="Normal 40 3 2 6 2" xfId="26466"/>
    <cellStyle name="Normal 40 3 2 7" xfId="17806"/>
    <cellStyle name="Normal 40 3 2 8" xfId="18898"/>
    <cellStyle name="Normal 40 3 3" xfId="1626"/>
    <cellStyle name="Normal 40 3 3 2" xfId="2625"/>
    <cellStyle name="Normal 40 3 3 2 2" xfId="4587"/>
    <cellStyle name="Normal 40 3 3 2 2 2" xfId="8370"/>
    <cellStyle name="Normal 40 3 3 2 2 2 2" xfId="16429"/>
    <cellStyle name="Normal 40 3 3 2 2 2 2 2" xfId="33276"/>
    <cellStyle name="Normal 40 3 3 2 2 2 3" xfId="25709"/>
    <cellStyle name="Normal 40 3 3 2 2 3" xfId="12646"/>
    <cellStyle name="Normal 40 3 3 2 2 3 2" xfId="29495"/>
    <cellStyle name="Normal 40 3 3 2 2 4" xfId="21928"/>
    <cellStyle name="Normal 40 3 3 2 3" xfId="6486"/>
    <cellStyle name="Normal 40 3 3 2 3 2" xfId="14545"/>
    <cellStyle name="Normal 40 3 3 2 3 2 2" xfId="31392"/>
    <cellStyle name="Normal 40 3 3 2 3 3" xfId="23825"/>
    <cellStyle name="Normal 40 3 3 2 4" xfId="10712"/>
    <cellStyle name="Normal 40 3 3 2 4 2" xfId="27611"/>
    <cellStyle name="Normal 40 3 3 2 5" xfId="17811"/>
    <cellStyle name="Normal 40 3 3 2 6" xfId="20043"/>
    <cellStyle name="Normal 40 3 3 3" xfId="3675"/>
    <cellStyle name="Normal 40 3 3 3 2" xfId="7458"/>
    <cellStyle name="Normal 40 3 3 3 2 2" xfId="15517"/>
    <cellStyle name="Normal 40 3 3 3 2 2 2" xfId="32364"/>
    <cellStyle name="Normal 40 3 3 3 2 3" xfId="24797"/>
    <cellStyle name="Normal 40 3 3 3 3" xfId="11734"/>
    <cellStyle name="Normal 40 3 3 3 3 2" xfId="28583"/>
    <cellStyle name="Normal 40 3 3 3 4" xfId="21016"/>
    <cellStyle name="Normal 40 3 3 4" xfId="5574"/>
    <cellStyle name="Normal 40 3 3 4 2" xfId="13633"/>
    <cellStyle name="Normal 40 3 3 4 2 2" xfId="30480"/>
    <cellStyle name="Normal 40 3 3 4 3" xfId="22913"/>
    <cellStyle name="Normal 40 3 3 5" xfId="9759"/>
    <cellStyle name="Normal 40 3 3 5 2" xfId="26699"/>
    <cellStyle name="Normal 40 3 3 6" xfId="17810"/>
    <cellStyle name="Normal 40 3 3 7" xfId="19131"/>
    <cellStyle name="Normal 40 3 4" xfId="2172"/>
    <cellStyle name="Normal 40 3 4 2" xfId="4136"/>
    <cellStyle name="Normal 40 3 4 2 2" xfId="7919"/>
    <cellStyle name="Normal 40 3 4 2 2 2" xfId="15978"/>
    <cellStyle name="Normal 40 3 4 2 2 2 2" xfId="32825"/>
    <cellStyle name="Normal 40 3 4 2 2 3" xfId="25258"/>
    <cellStyle name="Normal 40 3 4 2 3" xfId="12195"/>
    <cellStyle name="Normal 40 3 4 2 3 2" xfId="29044"/>
    <cellStyle name="Normal 40 3 4 2 4" xfId="21477"/>
    <cellStyle name="Normal 40 3 4 3" xfId="6035"/>
    <cellStyle name="Normal 40 3 4 3 2" xfId="14094"/>
    <cellStyle name="Normal 40 3 4 3 2 2" xfId="30941"/>
    <cellStyle name="Normal 40 3 4 3 3" xfId="23374"/>
    <cellStyle name="Normal 40 3 4 4" xfId="10260"/>
    <cellStyle name="Normal 40 3 4 4 2" xfId="27160"/>
    <cellStyle name="Normal 40 3 4 5" xfId="17812"/>
    <cellStyle name="Normal 40 3 4 6" xfId="19592"/>
    <cellStyle name="Normal 40 3 5" xfId="3224"/>
    <cellStyle name="Normal 40 3 5 2" xfId="7007"/>
    <cellStyle name="Normal 40 3 5 2 2" xfId="15066"/>
    <cellStyle name="Normal 40 3 5 2 2 2" xfId="31913"/>
    <cellStyle name="Normal 40 3 5 2 3" xfId="24346"/>
    <cellStyle name="Normal 40 3 5 3" xfId="11283"/>
    <cellStyle name="Normal 40 3 5 3 2" xfId="28132"/>
    <cellStyle name="Normal 40 3 5 4" xfId="20565"/>
    <cellStyle name="Normal 40 3 6" xfId="5123"/>
    <cellStyle name="Normal 40 3 6 2" xfId="13182"/>
    <cellStyle name="Normal 40 3 6 2 2" xfId="30029"/>
    <cellStyle name="Normal 40 3 6 3" xfId="22462"/>
    <cellStyle name="Normal 40 3 7" xfId="9267"/>
    <cellStyle name="Normal 40 3 7 2" xfId="26248"/>
    <cellStyle name="Normal 40 3 8" xfId="17805"/>
    <cellStyle name="Normal 40 3 9" xfId="18680"/>
    <cellStyle name="Normal 40 4" xfId="1256"/>
    <cellStyle name="Normal 40 4 2" xfId="1752"/>
    <cellStyle name="Normal 40 4 2 2" xfId="2751"/>
    <cellStyle name="Normal 40 4 2 2 2" xfId="4713"/>
    <cellStyle name="Normal 40 4 2 2 2 2" xfId="8496"/>
    <cellStyle name="Normal 40 4 2 2 2 2 2" xfId="16555"/>
    <cellStyle name="Normal 40 4 2 2 2 2 2 2" xfId="33402"/>
    <cellStyle name="Normal 40 4 2 2 2 2 3" xfId="25835"/>
    <cellStyle name="Normal 40 4 2 2 2 3" xfId="12772"/>
    <cellStyle name="Normal 40 4 2 2 2 3 2" xfId="29621"/>
    <cellStyle name="Normal 40 4 2 2 2 4" xfId="22054"/>
    <cellStyle name="Normal 40 4 2 2 3" xfId="6612"/>
    <cellStyle name="Normal 40 4 2 2 3 2" xfId="14671"/>
    <cellStyle name="Normal 40 4 2 2 3 2 2" xfId="31518"/>
    <cellStyle name="Normal 40 4 2 2 3 3" xfId="23951"/>
    <cellStyle name="Normal 40 4 2 2 4" xfId="10838"/>
    <cellStyle name="Normal 40 4 2 2 4 2" xfId="27737"/>
    <cellStyle name="Normal 40 4 2 2 5" xfId="17815"/>
    <cellStyle name="Normal 40 4 2 2 6" xfId="20169"/>
    <cellStyle name="Normal 40 4 2 3" xfId="3801"/>
    <cellStyle name="Normal 40 4 2 3 2" xfId="7584"/>
    <cellStyle name="Normal 40 4 2 3 2 2" xfId="15643"/>
    <cellStyle name="Normal 40 4 2 3 2 2 2" xfId="32490"/>
    <cellStyle name="Normal 40 4 2 3 2 3" xfId="24923"/>
    <cellStyle name="Normal 40 4 2 3 3" xfId="11860"/>
    <cellStyle name="Normal 40 4 2 3 3 2" xfId="28709"/>
    <cellStyle name="Normal 40 4 2 3 4" xfId="21142"/>
    <cellStyle name="Normal 40 4 2 4" xfId="5700"/>
    <cellStyle name="Normal 40 4 2 4 2" xfId="13759"/>
    <cellStyle name="Normal 40 4 2 4 2 2" xfId="30606"/>
    <cellStyle name="Normal 40 4 2 4 3" xfId="23039"/>
    <cellStyle name="Normal 40 4 2 5" xfId="9885"/>
    <cellStyle name="Normal 40 4 2 5 2" xfId="26825"/>
    <cellStyle name="Normal 40 4 2 6" xfId="17814"/>
    <cellStyle name="Normal 40 4 2 7" xfId="19257"/>
    <cellStyle name="Normal 40 4 3" xfId="2298"/>
    <cellStyle name="Normal 40 4 3 2" xfId="4262"/>
    <cellStyle name="Normal 40 4 3 2 2" xfId="8045"/>
    <cellStyle name="Normal 40 4 3 2 2 2" xfId="16104"/>
    <cellStyle name="Normal 40 4 3 2 2 2 2" xfId="32951"/>
    <cellStyle name="Normal 40 4 3 2 2 3" xfId="25384"/>
    <cellStyle name="Normal 40 4 3 2 3" xfId="12321"/>
    <cellStyle name="Normal 40 4 3 2 3 2" xfId="29170"/>
    <cellStyle name="Normal 40 4 3 2 4" xfId="21603"/>
    <cellStyle name="Normal 40 4 3 3" xfId="6161"/>
    <cellStyle name="Normal 40 4 3 3 2" xfId="14220"/>
    <cellStyle name="Normal 40 4 3 3 2 2" xfId="31067"/>
    <cellStyle name="Normal 40 4 3 3 3" xfId="23500"/>
    <cellStyle name="Normal 40 4 3 4" xfId="10386"/>
    <cellStyle name="Normal 40 4 3 4 2" xfId="27286"/>
    <cellStyle name="Normal 40 4 3 5" xfId="17816"/>
    <cellStyle name="Normal 40 4 3 6" xfId="19718"/>
    <cellStyle name="Normal 40 4 4" xfId="3350"/>
    <cellStyle name="Normal 40 4 4 2" xfId="7133"/>
    <cellStyle name="Normal 40 4 4 2 2" xfId="15192"/>
    <cellStyle name="Normal 40 4 4 2 2 2" xfId="32039"/>
    <cellStyle name="Normal 40 4 4 2 3" xfId="24472"/>
    <cellStyle name="Normal 40 4 4 3" xfId="11409"/>
    <cellStyle name="Normal 40 4 4 3 2" xfId="28258"/>
    <cellStyle name="Normal 40 4 4 4" xfId="20691"/>
    <cellStyle name="Normal 40 4 5" xfId="5249"/>
    <cellStyle name="Normal 40 4 5 2" xfId="13308"/>
    <cellStyle name="Normal 40 4 5 2 2" xfId="30155"/>
    <cellStyle name="Normal 40 4 5 3" xfId="22588"/>
    <cellStyle name="Normal 40 4 6" xfId="9410"/>
    <cellStyle name="Normal 40 4 6 2" xfId="26374"/>
    <cellStyle name="Normal 40 4 7" xfId="17813"/>
    <cellStyle name="Normal 40 4 8" xfId="18806"/>
    <cellStyle name="Normal 40 5" xfId="1534"/>
    <cellStyle name="Normal 40 5 2" xfId="2533"/>
    <cellStyle name="Normal 40 5 2 2" xfId="4495"/>
    <cellStyle name="Normal 40 5 2 2 2" xfId="8278"/>
    <cellStyle name="Normal 40 5 2 2 2 2" xfId="16337"/>
    <cellStyle name="Normal 40 5 2 2 2 2 2" xfId="33184"/>
    <cellStyle name="Normal 40 5 2 2 2 3" xfId="25617"/>
    <cellStyle name="Normal 40 5 2 2 3" xfId="12554"/>
    <cellStyle name="Normal 40 5 2 2 3 2" xfId="29403"/>
    <cellStyle name="Normal 40 5 2 2 4" xfId="21836"/>
    <cellStyle name="Normal 40 5 2 3" xfId="6394"/>
    <cellStyle name="Normal 40 5 2 3 2" xfId="14453"/>
    <cellStyle name="Normal 40 5 2 3 2 2" xfId="31300"/>
    <cellStyle name="Normal 40 5 2 3 3" xfId="23733"/>
    <cellStyle name="Normal 40 5 2 4" xfId="10620"/>
    <cellStyle name="Normal 40 5 2 4 2" xfId="27519"/>
    <cellStyle name="Normal 40 5 2 5" xfId="17818"/>
    <cellStyle name="Normal 40 5 2 6" xfId="19951"/>
    <cellStyle name="Normal 40 5 3" xfId="3583"/>
    <cellStyle name="Normal 40 5 3 2" xfId="7366"/>
    <cellStyle name="Normal 40 5 3 2 2" xfId="15425"/>
    <cellStyle name="Normal 40 5 3 2 2 2" xfId="32272"/>
    <cellStyle name="Normal 40 5 3 2 3" xfId="24705"/>
    <cellStyle name="Normal 40 5 3 3" xfId="11642"/>
    <cellStyle name="Normal 40 5 3 3 2" xfId="28491"/>
    <cellStyle name="Normal 40 5 3 4" xfId="20924"/>
    <cellStyle name="Normal 40 5 4" xfId="5482"/>
    <cellStyle name="Normal 40 5 4 2" xfId="13541"/>
    <cellStyle name="Normal 40 5 4 2 2" xfId="30388"/>
    <cellStyle name="Normal 40 5 4 3" xfId="22821"/>
    <cellStyle name="Normal 40 5 5" xfId="9667"/>
    <cellStyle name="Normal 40 5 5 2" xfId="26607"/>
    <cellStyle name="Normal 40 5 6" xfId="17817"/>
    <cellStyle name="Normal 40 5 7" xfId="19039"/>
    <cellStyle name="Normal 40 6" xfId="2063"/>
    <cellStyle name="Normal 40 6 2" xfId="4044"/>
    <cellStyle name="Normal 40 6 2 2" xfId="7827"/>
    <cellStyle name="Normal 40 6 2 2 2" xfId="15886"/>
    <cellStyle name="Normal 40 6 2 2 2 2" xfId="32733"/>
    <cellStyle name="Normal 40 6 2 2 3" xfId="25166"/>
    <cellStyle name="Normal 40 6 2 3" xfId="12103"/>
    <cellStyle name="Normal 40 6 2 3 2" xfId="28952"/>
    <cellStyle name="Normal 40 6 2 4" xfId="21385"/>
    <cellStyle name="Normal 40 6 3" xfId="5943"/>
    <cellStyle name="Normal 40 6 3 2" xfId="14002"/>
    <cellStyle name="Normal 40 6 3 2 2" xfId="30849"/>
    <cellStyle name="Normal 40 6 3 3" xfId="23282"/>
    <cellStyle name="Normal 40 6 4" xfId="10161"/>
    <cellStyle name="Normal 40 6 4 2" xfId="27068"/>
    <cellStyle name="Normal 40 6 5" xfId="17819"/>
    <cellStyle name="Normal 40 6 6" xfId="19500"/>
    <cellStyle name="Normal 40 7" xfId="3102"/>
    <cellStyle name="Normal 40 7 2" xfId="6915"/>
    <cellStyle name="Normal 40 7 2 2" xfId="14974"/>
    <cellStyle name="Normal 40 7 2 2 2" xfId="31821"/>
    <cellStyle name="Normal 40 7 2 3" xfId="24254"/>
    <cellStyle name="Normal 40 7 3" xfId="11165"/>
    <cellStyle name="Normal 40 7 3 2" xfId="28040"/>
    <cellStyle name="Normal 40 7 4" xfId="20473"/>
    <cellStyle name="Normal 40 8" xfId="5031"/>
    <cellStyle name="Normal 40 8 2" xfId="13090"/>
    <cellStyle name="Normal 40 8 2 2" xfId="29937"/>
    <cellStyle name="Normal 40 8 3" xfId="22370"/>
    <cellStyle name="Normal 40 9" xfId="9052"/>
    <cellStyle name="Normal 40 9 2" xfId="26156"/>
    <cellStyle name="Normal 400" xfId="34152"/>
    <cellStyle name="Normal 401" xfId="34153"/>
    <cellStyle name="Normal 402" xfId="34154"/>
    <cellStyle name="Normal 403" xfId="34155"/>
    <cellStyle name="Normal 404" xfId="34156"/>
    <cellStyle name="Normal 405" xfId="34157"/>
    <cellStyle name="Normal 406" xfId="34158"/>
    <cellStyle name="Normal 407" xfId="34159"/>
    <cellStyle name="Normal 408" xfId="34160"/>
    <cellStyle name="Normal 409" xfId="34161"/>
    <cellStyle name="Normal 41" xfId="758"/>
    <cellStyle name="Normal 41 10" xfId="17820"/>
    <cellStyle name="Normal 41 11" xfId="18588"/>
    <cellStyle name="Normal 41 12" xfId="34125"/>
    <cellStyle name="Normal 41 2" xfId="962"/>
    <cellStyle name="Normal 41 2 2" xfId="3142"/>
    <cellStyle name="Normal 41 2 3" xfId="17821"/>
    <cellStyle name="Normal 41 2 4" xfId="34126"/>
    <cellStyle name="Normal 41 3" xfId="1088"/>
    <cellStyle name="Normal 41 3 2" xfId="1349"/>
    <cellStyle name="Normal 41 3 2 2" xfId="1845"/>
    <cellStyle name="Normal 41 3 2 2 2" xfId="2844"/>
    <cellStyle name="Normal 41 3 2 2 2 2" xfId="4806"/>
    <cellStyle name="Normal 41 3 2 2 2 2 2" xfId="8589"/>
    <cellStyle name="Normal 41 3 2 2 2 2 2 2" xfId="16648"/>
    <cellStyle name="Normal 41 3 2 2 2 2 2 2 2" xfId="33495"/>
    <cellStyle name="Normal 41 3 2 2 2 2 2 3" xfId="25928"/>
    <cellStyle name="Normal 41 3 2 2 2 2 3" xfId="12865"/>
    <cellStyle name="Normal 41 3 2 2 2 2 3 2" xfId="29714"/>
    <cellStyle name="Normal 41 3 2 2 2 2 4" xfId="22147"/>
    <cellStyle name="Normal 41 3 2 2 2 3" xfId="6705"/>
    <cellStyle name="Normal 41 3 2 2 2 3 2" xfId="14764"/>
    <cellStyle name="Normal 41 3 2 2 2 3 2 2" xfId="31611"/>
    <cellStyle name="Normal 41 3 2 2 2 3 3" xfId="24044"/>
    <cellStyle name="Normal 41 3 2 2 2 4" xfId="10931"/>
    <cellStyle name="Normal 41 3 2 2 2 4 2" xfId="27830"/>
    <cellStyle name="Normal 41 3 2 2 2 5" xfId="17825"/>
    <cellStyle name="Normal 41 3 2 2 2 6" xfId="20262"/>
    <cellStyle name="Normal 41 3 2 2 3" xfId="3894"/>
    <cellStyle name="Normal 41 3 2 2 3 2" xfId="7677"/>
    <cellStyle name="Normal 41 3 2 2 3 2 2" xfId="15736"/>
    <cellStyle name="Normal 41 3 2 2 3 2 2 2" xfId="32583"/>
    <cellStyle name="Normal 41 3 2 2 3 2 3" xfId="25016"/>
    <cellStyle name="Normal 41 3 2 2 3 3" xfId="11953"/>
    <cellStyle name="Normal 41 3 2 2 3 3 2" xfId="28802"/>
    <cellStyle name="Normal 41 3 2 2 3 4" xfId="21235"/>
    <cellStyle name="Normal 41 3 2 2 4" xfId="5793"/>
    <cellStyle name="Normal 41 3 2 2 4 2" xfId="13852"/>
    <cellStyle name="Normal 41 3 2 2 4 2 2" xfId="30699"/>
    <cellStyle name="Normal 41 3 2 2 4 3" xfId="23132"/>
    <cellStyle name="Normal 41 3 2 2 5" xfId="9978"/>
    <cellStyle name="Normal 41 3 2 2 5 2" xfId="26918"/>
    <cellStyle name="Normal 41 3 2 2 6" xfId="17824"/>
    <cellStyle name="Normal 41 3 2 2 7" xfId="19350"/>
    <cellStyle name="Normal 41 3 2 3" xfId="2391"/>
    <cellStyle name="Normal 41 3 2 3 2" xfId="4355"/>
    <cellStyle name="Normal 41 3 2 3 2 2" xfId="8138"/>
    <cellStyle name="Normal 41 3 2 3 2 2 2" xfId="16197"/>
    <cellStyle name="Normal 41 3 2 3 2 2 2 2" xfId="33044"/>
    <cellStyle name="Normal 41 3 2 3 2 2 3" xfId="25477"/>
    <cellStyle name="Normal 41 3 2 3 2 3" xfId="12414"/>
    <cellStyle name="Normal 41 3 2 3 2 3 2" xfId="29263"/>
    <cellStyle name="Normal 41 3 2 3 2 4" xfId="21696"/>
    <cellStyle name="Normal 41 3 2 3 3" xfId="6254"/>
    <cellStyle name="Normal 41 3 2 3 3 2" xfId="14313"/>
    <cellStyle name="Normal 41 3 2 3 3 2 2" xfId="31160"/>
    <cellStyle name="Normal 41 3 2 3 3 3" xfId="23593"/>
    <cellStyle name="Normal 41 3 2 3 4" xfId="10479"/>
    <cellStyle name="Normal 41 3 2 3 4 2" xfId="27379"/>
    <cellStyle name="Normal 41 3 2 3 5" xfId="17826"/>
    <cellStyle name="Normal 41 3 2 3 6" xfId="19811"/>
    <cellStyle name="Normal 41 3 2 4" xfId="3443"/>
    <cellStyle name="Normal 41 3 2 4 2" xfId="7226"/>
    <cellStyle name="Normal 41 3 2 4 2 2" xfId="15285"/>
    <cellStyle name="Normal 41 3 2 4 2 2 2" xfId="32132"/>
    <cellStyle name="Normal 41 3 2 4 2 3" xfId="24565"/>
    <cellStyle name="Normal 41 3 2 4 3" xfId="11502"/>
    <cellStyle name="Normal 41 3 2 4 3 2" xfId="28351"/>
    <cellStyle name="Normal 41 3 2 4 4" xfId="20784"/>
    <cellStyle name="Normal 41 3 2 5" xfId="5342"/>
    <cellStyle name="Normal 41 3 2 5 2" xfId="13401"/>
    <cellStyle name="Normal 41 3 2 5 2 2" xfId="30248"/>
    <cellStyle name="Normal 41 3 2 5 3" xfId="22681"/>
    <cellStyle name="Normal 41 3 2 6" xfId="9503"/>
    <cellStyle name="Normal 41 3 2 6 2" xfId="26467"/>
    <cellStyle name="Normal 41 3 2 7" xfId="17823"/>
    <cellStyle name="Normal 41 3 2 8" xfId="18899"/>
    <cellStyle name="Normal 41 3 3" xfId="1627"/>
    <cellStyle name="Normal 41 3 3 2" xfId="2626"/>
    <cellStyle name="Normal 41 3 3 2 2" xfId="4588"/>
    <cellStyle name="Normal 41 3 3 2 2 2" xfId="8371"/>
    <cellStyle name="Normal 41 3 3 2 2 2 2" xfId="16430"/>
    <cellStyle name="Normal 41 3 3 2 2 2 2 2" xfId="33277"/>
    <cellStyle name="Normal 41 3 3 2 2 2 3" xfId="25710"/>
    <cellStyle name="Normal 41 3 3 2 2 3" xfId="12647"/>
    <cellStyle name="Normal 41 3 3 2 2 3 2" xfId="29496"/>
    <cellStyle name="Normal 41 3 3 2 2 4" xfId="21929"/>
    <cellStyle name="Normal 41 3 3 2 3" xfId="6487"/>
    <cellStyle name="Normal 41 3 3 2 3 2" xfId="14546"/>
    <cellStyle name="Normal 41 3 3 2 3 2 2" xfId="31393"/>
    <cellStyle name="Normal 41 3 3 2 3 3" xfId="23826"/>
    <cellStyle name="Normal 41 3 3 2 4" xfId="10713"/>
    <cellStyle name="Normal 41 3 3 2 4 2" xfId="27612"/>
    <cellStyle name="Normal 41 3 3 2 5" xfId="17828"/>
    <cellStyle name="Normal 41 3 3 2 6" xfId="20044"/>
    <cellStyle name="Normal 41 3 3 3" xfId="3676"/>
    <cellStyle name="Normal 41 3 3 3 2" xfId="7459"/>
    <cellStyle name="Normal 41 3 3 3 2 2" xfId="15518"/>
    <cellStyle name="Normal 41 3 3 3 2 2 2" xfId="32365"/>
    <cellStyle name="Normal 41 3 3 3 2 3" xfId="24798"/>
    <cellStyle name="Normal 41 3 3 3 3" xfId="11735"/>
    <cellStyle name="Normal 41 3 3 3 3 2" xfId="28584"/>
    <cellStyle name="Normal 41 3 3 3 4" xfId="21017"/>
    <cellStyle name="Normal 41 3 3 4" xfId="5575"/>
    <cellStyle name="Normal 41 3 3 4 2" xfId="13634"/>
    <cellStyle name="Normal 41 3 3 4 2 2" xfId="30481"/>
    <cellStyle name="Normal 41 3 3 4 3" xfId="22914"/>
    <cellStyle name="Normal 41 3 3 5" xfId="9760"/>
    <cellStyle name="Normal 41 3 3 5 2" xfId="26700"/>
    <cellStyle name="Normal 41 3 3 6" xfId="17827"/>
    <cellStyle name="Normal 41 3 3 7" xfId="19132"/>
    <cellStyle name="Normal 41 3 4" xfId="2173"/>
    <cellStyle name="Normal 41 3 4 2" xfId="4137"/>
    <cellStyle name="Normal 41 3 4 2 2" xfId="7920"/>
    <cellStyle name="Normal 41 3 4 2 2 2" xfId="15979"/>
    <cellStyle name="Normal 41 3 4 2 2 2 2" xfId="32826"/>
    <cellStyle name="Normal 41 3 4 2 2 3" xfId="25259"/>
    <cellStyle name="Normal 41 3 4 2 3" xfId="12196"/>
    <cellStyle name="Normal 41 3 4 2 3 2" xfId="29045"/>
    <cellStyle name="Normal 41 3 4 2 4" xfId="21478"/>
    <cellStyle name="Normal 41 3 4 3" xfId="6036"/>
    <cellStyle name="Normal 41 3 4 3 2" xfId="14095"/>
    <cellStyle name="Normal 41 3 4 3 2 2" xfId="30942"/>
    <cellStyle name="Normal 41 3 4 3 3" xfId="23375"/>
    <cellStyle name="Normal 41 3 4 4" xfId="10261"/>
    <cellStyle name="Normal 41 3 4 4 2" xfId="27161"/>
    <cellStyle name="Normal 41 3 4 5" xfId="17829"/>
    <cellStyle name="Normal 41 3 4 6" xfId="19593"/>
    <cellStyle name="Normal 41 3 5" xfId="3225"/>
    <cellStyle name="Normal 41 3 5 2" xfId="7008"/>
    <cellStyle name="Normal 41 3 5 2 2" xfId="15067"/>
    <cellStyle name="Normal 41 3 5 2 2 2" xfId="31914"/>
    <cellStyle name="Normal 41 3 5 2 3" xfId="24347"/>
    <cellStyle name="Normal 41 3 5 3" xfId="11284"/>
    <cellStyle name="Normal 41 3 5 3 2" xfId="28133"/>
    <cellStyle name="Normal 41 3 5 4" xfId="20566"/>
    <cellStyle name="Normal 41 3 6" xfId="5124"/>
    <cellStyle name="Normal 41 3 6 2" xfId="13183"/>
    <cellStyle name="Normal 41 3 6 2 2" xfId="30030"/>
    <cellStyle name="Normal 41 3 6 3" xfId="22463"/>
    <cellStyle name="Normal 41 3 7" xfId="9268"/>
    <cellStyle name="Normal 41 3 7 2" xfId="26249"/>
    <cellStyle name="Normal 41 3 8" xfId="17822"/>
    <cellStyle name="Normal 41 3 9" xfId="18681"/>
    <cellStyle name="Normal 41 4" xfId="1257"/>
    <cellStyle name="Normal 41 4 2" xfId="1753"/>
    <cellStyle name="Normal 41 4 2 2" xfId="2752"/>
    <cellStyle name="Normal 41 4 2 2 2" xfId="4714"/>
    <cellStyle name="Normal 41 4 2 2 2 2" xfId="8497"/>
    <cellStyle name="Normal 41 4 2 2 2 2 2" xfId="16556"/>
    <cellStyle name="Normal 41 4 2 2 2 2 2 2" xfId="33403"/>
    <cellStyle name="Normal 41 4 2 2 2 2 3" xfId="25836"/>
    <cellStyle name="Normal 41 4 2 2 2 3" xfId="12773"/>
    <cellStyle name="Normal 41 4 2 2 2 3 2" xfId="29622"/>
    <cellStyle name="Normal 41 4 2 2 2 4" xfId="22055"/>
    <cellStyle name="Normal 41 4 2 2 3" xfId="6613"/>
    <cellStyle name="Normal 41 4 2 2 3 2" xfId="14672"/>
    <cellStyle name="Normal 41 4 2 2 3 2 2" xfId="31519"/>
    <cellStyle name="Normal 41 4 2 2 3 3" xfId="23952"/>
    <cellStyle name="Normal 41 4 2 2 4" xfId="10839"/>
    <cellStyle name="Normal 41 4 2 2 4 2" xfId="27738"/>
    <cellStyle name="Normal 41 4 2 2 5" xfId="17832"/>
    <cellStyle name="Normal 41 4 2 2 6" xfId="20170"/>
    <cellStyle name="Normal 41 4 2 3" xfId="3802"/>
    <cellStyle name="Normal 41 4 2 3 2" xfId="7585"/>
    <cellStyle name="Normal 41 4 2 3 2 2" xfId="15644"/>
    <cellStyle name="Normal 41 4 2 3 2 2 2" xfId="32491"/>
    <cellStyle name="Normal 41 4 2 3 2 3" xfId="24924"/>
    <cellStyle name="Normal 41 4 2 3 3" xfId="11861"/>
    <cellStyle name="Normal 41 4 2 3 3 2" xfId="28710"/>
    <cellStyle name="Normal 41 4 2 3 4" xfId="21143"/>
    <cellStyle name="Normal 41 4 2 4" xfId="5701"/>
    <cellStyle name="Normal 41 4 2 4 2" xfId="13760"/>
    <cellStyle name="Normal 41 4 2 4 2 2" xfId="30607"/>
    <cellStyle name="Normal 41 4 2 4 3" xfId="23040"/>
    <cellStyle name="Normal 41 4 2 5" xfId="9886"/>
    <cellStyle name="Normal 41 4 2 5 2" xfId="26826"/>
    <cellStyle name="Normal 41 4 2 6" xfId="17831"/>
    <cellStyle name="Normal 41 4 2 7" xfId="19258"/>
    <cellStyle name="Normal 41 4 3" xfId="2299"/>
    <cellStyle name="Normal 41 4 3 2" xfId="4263"/>
    <cellStyle name="Normal 41 4 3 2 2" xfId="8046"/>
    <cellStyle name="Normal 41 4 3 2 2 2" xfId="16105"/>
    <cellStyle name="Normal 41 4 3 2 2 2 2" xfId="32952"/>
    <cellStyle name="Normal 41 4 3 2 2 3" xfId="25385"/>
    <cellStyle name="Normal 41 4 3 2 3" xfId="12322"/>
    <cellStyle name="Normal 41 4 3 2 3 2" xfId="29171"/>
    <cellStyle name="Normal 41 4 3 2 4" xfId="21604"/>
    <cellStyle name="Normal 41 4 3 3" xfId="6162"/>
    <cellStyle name="Normal 41 4 3 3 2" xfId="14221"/>
    <cellStyle name="Normal 41 4 3 3 2 2" xfId="31068"/>
    <cellStyle name="Normal 41 4 3 3 3" xfId="23501"/>
    <cellStyle name="Normal 41 4 3 4" xfId="10387"/>
    <cellStyle name="Normal 41 4 3 4 2" xfId="27287"/>
    <cellStyle name="Normal 41 4 3 5" xfId="17833"/>
    <cellStyle name="Normal 41 4 3 6" xfId="19719"/>
    <cellStyle name="Normal 41 4 4" xfId="3351"/>
    <cellStyle name="Normal 41 4 4 2" xfId="7134"/>
    <cellStyle name="Normal 41 4 4 2 2" xfId="15193"/>
    <cellStyle name="Normal 41 4 4 2 2 2" xfId="32040"/>
    <cellStyle name="Normal 41 4 4 2 3" xfId="24473"/>
    <cellStyle name="Normal 41 4 4 3" xfId="11410"/>
    <cellStyle name="Normal 41 4 4 3 2" xfId="28259"/>
    <cellStyle name="Normal 41 4 4 4" xfId="20692"/>
    <cellStyle name="Normal 41 4 5" xfId="5250"/>
    <cellStyle name="Normal 41 4 5 2" xfId="13309"/>
    <cellStyle name="Normal 41 4 5 2 2" xfId="30156"/>
    <cellStyle name="Normal 41 4 5 3" xfId="22589"/>
    <cellStyle name="Normal 41 4 6" xfId="9411"/>
    <cellStyle name="Normal 41 4 6 2" xfId="26375"/>
    <cellStyle name="Normal 41 4 7" xfId="17830"/>
    <cellStyle name="Normal 41 4 8" xfId="18807"/>
    <cellStyle name="Normal 41 5" xfId="1535"/>
    <cellStyle name="Normal 41 5 2" xfId="2534"/>
    <cellStyle name="Normal 41 5 2 2" xfId="4496"/>
    <cellStyle name="Normal 41 5 2 2 2" xfId="8279"/>
    <cellStyle name="Normal 41 5 2 2 2 2" xfId="16338"/>
    <cellStyle name="Normal 41 5 2 2 2 2 2" xfId="33185"/>
    <cellStyle name="Normal 41 5 2 2 2 3" xfId="25618"/>
    <cellStyle name="Normal 41 5 2 2 3" xfId="12555"/>
    <cellStyle name="Normal 41 5 2 2 3 2" xfId="29404"/>
    <cellStyle name="Normal 41 5 2 2 4" xfId="21837"/>
    <cellStyle name="Normal 41 5 2 3" xfId="6395"/>
    <cellStyle name="Normal 41 5 2 3 2" xfId="14454"/>
    <cellStyle name="Normal 41 5 2 3 2 2" xfId="31301"/>
    <cellStyle name="Normal 41 5 2 3 3" xfId="23734"/>
    <cellStyle name="Normal 41 5 2 4" xfId="10621"/>
    <cellStyle name="Normal 41 5 2 4 2" xfId="27520"/>
    <cellStyle name="Normal 41 5 2 5" xfId="17835"/>
    <cellStyle name="Normal 41 5 2 6" xfId="19952"/>
    <cellStyle name="Normal 41 5 3" xfId="3584"/>
    <cellStyle name="Normal 41 5 3 2" xfId="7367"/>
    <cellStyle name="Normal 41 5 3 2 2" xfId="15426"/>
    <cellStyle name="Normal 41 5 3 2 2 2" xfId="32273"/>
    <cellStyle name="Normal 41 5 3 2 3" xfId="24706"/>
    <cellStyle name="Normal 41 5 3 3" xfId="11643"/>
    <cellStyle name="Normal 41 5 3 3 2" xfId="28492"/>
    <cellStyle name="Normal 41 5 3 4" xfId="20925"/>
    <cellStyle name="Normal 41 5 4" xfId="5483"/>
    <cellStyle name="Normal 41 5 4 2" xfId="13542"/>
    <cellStyle name="Normal 41 5 4 2 2" xfId="30389"/>
    <cellStyle name="Normal 41 5 4 3" xfId="22822"/>
    <cellStyle name="Normal 41 5 5" xfId="9668"/>
    <cellStyle name="Normal 41 5 5 2" xfId="26608"/>
    <cellStyle name="Normal 41 5 6" xfId="17834"/>
    <cellStyle name="Normal 41 5 7" xfId="19040"/>
    <cellStyle name="Normal 41 6" xfId="2064"/>
    <cellStyle name="Normal 41 6 2" xfId="4045"/>
    <cellStyle name="Normal 41 6 2 2" xfId="7828"/>
    <cellStyle name="Normal 41 6 2 2 2" xfId="15887"/>
    <cellStyle name="Normal 41 6 2 2 2 2" xfId="32734"/>
    <cellStyle name="Normal 41 6 2 2 3" xfId="25167"/>
    <cellStyle name="Normal 41 6 2 3" xfId="12104"/>
    <cellStyle name="Normal 41 6 2 3 2" xfId="28953"/>
    <cellStyle name="Normal 41 6 2 4" xfId="21386"/>
    <cellStyle name="Normal 41 6 3" xfId="5944"/>
    <cellStyle name="Normal 41 6 3 2" xfId="14003"/>
    <cellStyle name="Normal 41 6 3 2 2" xfId="30850"/>
    <cellStyle name="Normal 41 6 3 3" xfId="23283"/>
    <cellStyle name="Normal 41 6 4" xfId="10162"/>
    <cellStyle name="Normal 41 6 4 2" xfId="27069"/>
    <cellStyle name="Normal 41 6 5" xfId="17836"/>
    <cellStyle name="Normal 41 6 6" xfId="19501"/>
    <cellStyle name="Normal 41 7" xfId="3103"/>
    <cellStyle name="Normal 41 7 2" xfId="6916"/>
    <cellStyle name="Normal 41 7 2 2" xfId="14975"/>
    <cellStyle name="Normal 41 7 2 2 2" xfId="31822"/>
    <cellStyle name="Normal 41 7 2 3" xfId="24255"/>
    <cellStyle name="Normal 41 7 3" xfId="11166"/>
    <cellStyle name="Normal 41 7 3 2" xfId="28041"/>
    <cellStyle name="Normal 41 7 4" xfId="20474"/>
    <cellStyle name="Normal 41 8" xfId="5032"/>
    <cellStyle name="Normal 41 8 2" xfId="13091"/>
    <cellStyle name="Normal 41 8 2 2" xfId="29938"/>
    <cellStyle name="Normal 41 8 3" xfId="22371"/>
    <cellStyle name="Normal 41 9" xfId="9053"/>
    <cellStyle name="Normal 41 9 2" xfId="26157"/>
    <cellStyle name="Normal 410" xfId="34162"/>
    <cellStyle name="Normal 411" xfId="34163"/>
    <cellStyle name="Normal 412" xfId="34164"/>
    <cellStyle name="Normal 413" xfId="34165"/>
    <cellStyle name="Normal 414" xfId="34166"/>
    <cellStyle name="Normal 415" xfId="34167"/>
    <cellStyle name="Normal 416" xfId="34168"/>
    <cellStyle name="Normal 417" xfId="34169"/>
    <cellStyle name="Normal 418" xfId="34170"/>
    <cellStyle name="Normal 419" xfId="34171"/>
    <cellStyle name="Normal 42" xfId="759"/>
    <cellStyle name="Normal 42 10" xfId="17837"/>
    <cellStyle name="Normal 42 11" xfId="18589"/>
    <cellStyle name="Normal 42 12" xfId="34127"/>
    <cellStyle name="Normal 42 2" xfId="963"/>
    <cellStyle name="Normal 42 2 2" xfId="3143"/>
    <cellStyle name="Normal 42 2 3" xfId="17838"/>
    <cellStyle name="Normal 42 2 4" xfId="34128"/>
    <cellStyle name="Normal 42 3" xfId="1089"/>
    <cellStyle name="Normal 42 3 2" xfId="1350"/>
    <cellStyle name="Normal 42 3 2 2" xfId="1846"/>
    <cellStyle name="Normal 42 3 2 2 2" xfId="2845"/>
    <cellStyle name="Normal 42 3 2 2 2 2" xfId="4807"/>
    <cellStyle name="Normal 42 3 2 2 2 2 2" xfId="8590"/>
    <cellStyle name="Normal 42 3 2 2 2 2 2 2" xfId="16649"/>
    <cellStyle name="Normal 42 3 2 2 2 2 2 2 2" xfId="33496"/>
    <cellStyle name="Normal 42 3 2 2 2 2 2 3" xfId="25929"/>
    <cellStyle name="Normal 42 3 2 2 2 2 3" xfId="12866"/>
    <cellStyle name="Normal 42 3 2 2 2 2 3 2" xfId="29715"/>
    <cellStyle name="Normal 42 3 2 2 2 2 4" xfId="22148"/>
    <cellStyle name="Normal 42 3 2 2 2 3" xfId="6706"/>
    <cellStyle name="Normal 42 3 2 2 2 3 2" xfId="14765"/>
    <cellStyle name="Normal 42 3 2 2 2 3 2 2" xfId="31612"/>
    <cellStyle name="Normal 42 3 2 2 2 3 3" xfId="24045"/>
    <cellStyle name="Normal 42 3 2 2 2 4" xfId="10932"/>
    <cellStyle name="Normal 42 3 2 2 2 4 2" xfId="27831"/>
    <cellStyle name="Normal 42 3 2 2 2 5" xfId="17842"/>
    <cellStyle name="Normal 42 3 2 2 2 6" xfId="20263"/>
    <cellStyle name="Normal 42 3 2 2 3" xfId="3895"/>
    <cellStyle name="Normal 42 3 2 2 3 2" xfId="7678"/>
    <cellStyle name="Normal 42 3 2 2 3 2 2" xfId="15737"/>
    <cellStyle name="Normal 42 3 2 2 3 2 2 2" xfId="32584"/>
    <cellStyle name="Normal 42 3 2 2 3 2 3" xfId="25017"/>
    <cellStyle name="Normal 42 3 2 2 3 3" xfId="11954"/>
    <cellStyle name="Normal 42 3 2 2 3 3 2" xfId="28803"/>
    <cellStyle name="Normal 42 3 2 2 3 4" xfId="21236"/>
    <cellStyle name="Normal 42 3 2 2 4" xfId="5794"/>
    <cellStyle name="Normal 42 3 2 2 4 2" xfId="13853"/>
    <cellStyle name="Normal 42 3 2 2 4 2 2" xfId="30700"/>
    <cellStyle name="Normal 42 3 2 2 4 3" xfId="23133"/>
    <cellStyle name="Normal 42 3 2 2 5" xfId="9979"/>
    <cellStyle name="Normal 42 3 2 2 5 2" xfId="26919"/>
    <cellStyle name="Normal 42 3 2 2 6" xfId="17841"/>
    <cellStyle name="Normal 42 3 2 2 7" xfId="19351"/>
    <cellStyle name="Normal 42 3 2 3" xfId="2392"/>
    <cellStyle name="Normal 42 3 2 3 2" xfId="4356"/>
    <cellStyle name="Normal 42 3 2 3 2 2" xfId="8139"/>
    <cellStyle name="Normal 42 3 2 3 2 2 2" xfId="16198"/>
    <cellStyle name="Normal 42 3 2 3 2 2 2 2" xfId="33045"/>
    <cellStyle name="Normal 42 3 2 3 2 2 3" xfId="25478"/>
    <cellStyle name="Normal 42 3 2 3 2 3" xfId="12415"/>
    <cellStyle name="Normal 42 3 2 3 2 3 2" xfId="29264"/>
    <cellStyle name="Normal 42 3 2 3 2 4" xfId="21697"/>
    <cellStyle name="Normal 42 3 2 3 3" xfId="6255"/>
    <cellStyle name="Normal 42 3 2 3 3 2" xfId="14314"/>
    <cellStyle name="Normal 42 3 2 3 3 2 2" xfId="31161"/>
    <cellStyle name="Normal 42 3 2 3 3 3" xfId="23594"/>
    <cellStyle name="Normal 42 3 2 3 4" xfId="10480"/>
    <cellStyle name="Normal 42 3 2 3 4 2" xfId="27380"/>
    <cellStyle name="Normal 42 3 2 3 5" xfId="17843"/>
    <cellStyle name="Normal 42 3 2 3 6" xfId="19812"/>
    <cellStyle name="Normal 42 3 2 4" xfId="3444"/>
    <cellStyle name="Normal 42 3 2 4 2" xfId="7227"/>
    <cellStyle name="Normal 42 3 2 4 2 2" xfId="15286"/>
    <cellStyle name="Normal 42 3 2 4 2 2 2" xfId="32133"/>
    <cellStyle name="Normal 42 3 2 4 2 3" xfId="24566"/>
    <cellStyle name="Normal 42 3 2 4 3" xfId="11503"/>
    <cellStyle name="Normal 42 3 2 4 3 2" xfId="28352"/>
    <cellStyle name="Normal 42 3 2 4 4" xfId="20785"/>
    <cellStyle name="Normal 42 3 2 5" xfId="5343"/>
    <cellStyle name="Normal 42 3 2 5 2" xfId="13402"/>
    <cellStyle name="Normal 42 3 2 5 2 2" xfId="30249"/>
    <cellStyle name="Normal 42 3 2 5 3" xfId="22682"/>
    <cellStyle name="Normal 42 3 2 6" xfId="9504"/>
    <cellStyle name="Normal 42 3 2 6 2" xfId="26468"/>
    <cellStyle name="Normal 42 3 2 7" xfId="17840"/>
    <cellStyle name="Normal 42 3 2 8" xfId="18900"/>
    <cellStyle name="Normal 42 3 3" xfId="1628"/>
    <cellStyle name="Normal 42 3 3 2" xfId="2627"/>
    <cellStyle name="Normal 42 3 3 2 2" xfId="4589"/>
    <cellStyle name="Normal 42 3 3 2 2 2" xfId="8372"/>
    <cellStyle name="Normal 42 3 3 2 2 2 2" xfId="16431"/>
    <cellStyle name="Normal 42 3 3 2 2 2 2 2" xfId="33278"/>
    <cellStyle name="Normal 42 3 3 2 2 2 3" xfId="25711"/>
    <cellStyle name="Normal 42 3 3 2 2 3" xfId="12648"/>
    <cellStyle name="Normal 42 3 3 2 2 3 2" xfId="29497"/>
    <cellStyle name="Normal 42 3 3 2 2 4" xfId="21930"/>
    <cellStyle name="Normal 42 3 3 2 3" xfId="6488"/>
    <cellStyle name="Normal 42 3 3 2 3 2" xfId="14547"/>
    <cellStyle name="Normal 42 3 3 2 3 2 2" xfId="31394"/>
    <cellStyle name="Normal 42 3 3 2 3 3" xfId="23827"/>
    <cellStyle name="Normal 42 3 3 2 4" xfId="10714"/>
    <cellStyle name="Normal 42 3 3 2 4 2" xfId="27613"/>
    <cellStyle name="Normal 42 3 3 2 5" xfId="17845"/>
    <cellStyle name="Normal 42 3 3 2 6" xfId="20045"/>
    <cellStyle name="Normal 42 3 3 3" xfId="3677"/>
    <cellStyle name="Normal 42 3 3 3 2" xfId="7460"/>
    <cellStyle name="Normal 42 3 3 3 2 2" xfId="15519"/>
    <cellStyle name="Normal 42 3 3 3 2 2 2" xfId="32366"/>
    <cellStyle name="Normal 42 3 3 3 2 3" xfId="24799"/>
    <cellStyle name="Normal 42 3 3 3 3" xfId="11736"/>
    <cellStyle name="Normal 42 3 3 3 3 2" xfId="28585"/>
    <cellStyle name="Normal 42 3 3 3 4" xfId="21018"/>
    <cellStyle name="Normal 42 3 3 4" xfId="5576"/>
    <cellStyle name="Normal 42 3 3 4 2" xfId="13635"/>
    <cellStyle name="Normal 42 3 3 4 2 2" xfId="30482"/>
    <cellStyle name="Normal 42 3 3 4 3" xfId="22915"/>
    <cellStyle name="Normal 42 3 3 5" xfId="9761"/>
    <cellStyle name="Normal 42 3 3 5 2" xfId="26701"/>
    <cellStyle name="Normal 42 3 3 6" xfId="17844"/>
    <cellStyle name="Normal 42 3 3 7" xfId="19133"/>
    <cellStyle name="Normal 42 3 4" xfId="2174"/>
    <cellStyle name="Normal 42 3 4 2" xfId="4138"/>
    <cellStyle name="Normal 42 3 4 2 2" xfId="7921"/>
    <cellStyle name="Normal 42 3 4 2 2 2" xfId="15980"/>
    <cellStyle name="Normal 42 3 4 2 2 2 2" xfId="32827"/>
    <cellStyle name="Normal 42 3 4 2 2 3" xfId="25260"/>
    <cellStyle name="Normal 42 3 4 2 3" xfId="12197"/>
    <cellStyle name="Normal 42 3 4 2 3 2" xfId="29046"/>
    <cellStyle name="Normal 42 3 4 2 4" xfId="21479"/>
    <cellStyle name="Normal 42 3 4 3" xfId="6037"/>
    <cellStyle name="Normal 42 3 4 3 2" xfId="14096"/>
    <cellStyle name="Normal 42 3 4 3 2 2" xfId="30943"/>
    <cellStyle name="Normal 42 3 4 3 3" xfId="23376"/>
    <cellStyle name="Normal 42 3 4 4" xfId="10262"/>
    <cellStyle name="Normal 42 3 4 4 2" xfId="27162"/>
    <cellStyle name="Normal 42 3 4 5" xfId="17846"/>
    <cellStyle name="Normal 42 3 4 6" xfId="19594"/>
    <cellStyle name="Normal 42 3 5" xfId="3226"/>
    <cellStyle name="Normal 42 3 5 2" xfId="7009"/>
    <cellStyle name="Normal 42 3 5 2 2" xfId="15068"/>
    <cellStyle name="Normal 42 3 5 2 2 2" xfId="31915"/>
    <cellStyle name="Normal 42 3 5 2 3" xfId="24348"/>
    <cellStyle name="Normal 42 3 5 3" xfId="11285"/>
    <cellStyle name="Normal 42 3 5 3 2" xfId="28134"/>
    <cellStyle name="Normal 42 3 5 4" xfId="20567"/>
    <cellStyle name="Normal 42 3 6" xfId="5125"/>
    <cellStyle name="Normal 42 3 6 2" xfId="13184"/>
    <cellStyle name="Normal 42 3 6 2 2" xfId="30031"/>
    <cellStyle name="Normal 42 3 6 3" xfId="22464"/>
    <cellStyle name="Normal 42 3 7" xfId="9269"/>
    <cellStyle name="Normal 42 3 7 2" xfId="26250"/>
    <cellStyle name="Normal 42 3 8" xfId="17839"/>
    <cellStyle name="Normal 42 3 9" xfId="18682"/>
    <cellStyle name="Normal 42 4" xfId="1258"/>
    <cellStyle name="Normal 42 4 2" xfId="1754"/>
    <cellStyle name="Normal 42 4 2 2" xfId="2753"/>
    <cellStyle name="Normal 42 4 2 2 2" xfId="4715"/>
    <cellStyle name="Normal 42 4 2 2 2 2" xfId="8498"/>
    <cellStyle name="Normal 42 4 2 2 2 2 2" xfId="16557"/>
    <cellStyle name="Normal 42 4 2 2 2 2 2 2" xfId="33404"/>
    <cellStyle name="Normal 42 4 2 2 2 2 3" xfId="25837"/>
    <cellStyle name="Normal 42 4 2 2 2 3" xfId="12774"/>
    <cellStyle name="Normal 42 4 2 2 2 3 2" xfId="29623"/>
    <cellStyle name="Normal 42 4 2 2 2 4" xfId="22056"/>
    <cellStyle name="Normal 42 4 2 2 3" xfId="6614"/>
    <cellStyle name="Normal 42 4 2 2 3 2" xfId="14673"/>
    <cellStyle name="Normal 42 4 2 2 3 2 2" xfId="31520"/>
    <cellStyle name="Normal 42 4 2 2 3 3" xfId="23953"/>
    <cellStyle name="Normal 42 4 2 2 4" xfId="10840"/>
    <cellStyle name="Normal 42 4 2 2 4 2" xfId="27739"/>
    <cellStyle name="Normal 42 4 2 2 5" xfId="17849"/>
    <cellStyle name="Normal 42 4 2 2 6" xfId="20171"/>
    <cellStyle name="Normal 42 4 2 3" xfId="3803"/>
    <cellStyle name="Normal 42 4 2 3 2" xfId="7586"/>
    <cellStyle name="Normal 42 4 2 3 2 2" xfId="15645"/>
    <cellStyle name="Normal 42 4 2 3 2 2 2" xfId="32492"/>
    <cellStyle name="Normal 42 4 2 3 2 3" xfId="24925"/>
    <cellStyle name="Normal 42 4 2 3 3" xfId="11862"/>
    <cellStyle name="Normal 42 4 2 3 3 2" xfId="28711"/>
    <cellStyle name="Normal 42 4 2 3 4" xfId="21144"/>
    <cellStyle name="Normal 42 4 2 4" xfId="5702"/>
    <cellStyle name="Normal 42 4 2 4 2" xfId="13761"/>
    <cellStyle name="Normal 42 4 2 4 2 2" xfId="30608"/>
    <cellStyle name="Normal 42 4 2 4 3" xfId="23041"/>
    <cellStyle name="Normal 42 4 2 5" xfId="9887"/>
    <cellStyle name="Normal 42 4 2 5 2" xfId="26827"/>
    <cellStyle name="Normal 42 4 2 6" xfId="17848"/>
    <cellStyle name="Normal 42 4 2 7" xfId="19259"/>
    <cellStyle name="Normal 42 4 3" xfId="2300"/>
    <cellStyle name="Normal 42 4 3 2" xfId="4264"/>
    <cellStyle name="Normal 42 4 3 2 2" xfId="8047"/>
    <cellStyle name="Normal 42 4 3 2 2 2" xfId="16106"/>
    <cellStyle name="Normal 42 4 3 2 2 2 2" xfId="32953"/>
    <cellStyle name="Normal 42 4 3 2 2 3" xfId="25386"/>
    <cellStyle name="Normal 42 4 3 2 3" xfId="12323"/>
    <cellStyle name="Normal 42 4 3 2 3 2" xfId="29172"/>
    <cellStyle name="Normal 42 4 3 2 4" xfId="21605"/>
    <cellStyle name="Normal 42 4 3 3" xfId="6163"/>
    <cellStyle name="Normal 42 4 3 3 2" xfId="14222"/>
    <cellStyle name="Normal 42 4 3 3 2 2" xfId="31069"/>
    <cellStyle name="Normal 42 4 3 3 3" xfId="23502"/>
    <cellStyle name="Normal 42 4 3 4" xfId="10388"/>
    <cellStyle name="Normal 42 4 3 4 2" xfId="27288"/>
    <cellStyle name="Normal 42 4 3 5" xfId="17850"/>
    <cellStyle name="Normal 42 4 3 6" xfId="19720"/>
    <cellStyle name="Normal 42 4 4" xfId="3352"/>
    <cellStyle name="Normal 42 4 4 2" xfId="7135"/>
    <cellStyle name="Normal 42 4 4 2 2" xfId="15194"/>
    <cellStyle name="Normal 42 4 4 2 2 2" xfId="32041"/>
    <cellStyle name="Normal 42 4 4 2 3" xfId="24474"/>
    <cellStyle name="Normal 42 4 4 3" xfId="11411"/>
    <cellStyle name="Normal 42 4 4 3 2" xfId="28260"/>
    <cellStyle name="Normal 42 4 4 4" xfId="20693"/>
    <cellStyle name="Normal 42 4 5" xfId="5251"/>
    <cellStyle name="Normal 42 4 5 2" xfId="13310"/>
    <cellStyle name="Normal 42 4 5 2 2" xfId="30157"/>
    <cellStyle name="Normal 42 4 5 3" xfId="22590"/>
    <cellStyle name="Normal 42 4 6" xfId="9412"/>
    <cellStyle name="Normal 42 4 6 2" xfId="26376"/>
    <cellStyle name="Normal 42 4 7" xfId="17847"/>
    <cellStyle name="Normal 42 4 8" xfId="18808"/>
    <cellStyle name="Normal 42 5" xfId="1536"/>
    <cellStyle name="Normal 42 5 2" xfId="2535"/>
    <cellStyle name="Normal 42 5 2 2" xfId="4497"/>
    <cellStyle name="Normal 42 5 2 2 2" xfId="8280"/>
    <cellStyle name="Normal 42 5 2 2 2 2" xfId="16339"/>
    <cellStyle name="Normal 42 5 2 2 2 2 2" xfId="33186"/>
    <cellStyle name="Normal 42 5 2 2 2 3" xfId="25619"/>
    <cellStyle name="Normal 42 5 2 2 3" xfId="12556"/>
    <cellStyle name="Normal 42 5 2 2 3 2" xfId="29405"/>
    <cellStyle name="Normal 42 5 2 2 4" xfId="21838"/>
    <cellStyle name="Normal 42 5 2 3" xfId="6396"/>
    <cellStyle name="Normal 42 5 2 3 2" xfId="14455"/>
    <cellStyle name="Normal 42 5 2 3 2 2" xfId="31302"/>
    <cellStyle name="Normal 42 5 2 3 3" xfId="23735"/>
    <cellStyle name="Normal 42 5 2 4" xfId="10622"/>
    <cellStyle name="Normal 42 5 2 4 2" xfId="27521"/>
    <cellStyle name="Normal 42 5 2 5" xfId="17852"/>
    <cellStyle name="Normal 42 5 2 6" xfId="19953"/>
    <cellStyle name="Normal 42 5 3" xfId="3585"/>
    <cellStyle name="Normal 42 5 3 2" xfId="7368"/>
    <cellStyle name="Normal 42 5 3 2 2" xfId="15427"/>
    <cellStyle name="Normal 42 5 3 2 2 2" xfId="32274"/>
    <cellStyle name="Normal 42 5 3 2 3" xfId="24707"/>
    <cellStyle name="Normal 42 5 3 3" xfId="11644"/>
    <cellStyle name="Normal 42 5 3 3 2" xfId="28493"/>
    <cellStyle name="Normal 42 5 3 4" xfId="20926"/>
    <cellStyle name="Normal 42 5 4" xfId="5484"/>
    <cellStyle name="Normal 42 5 4 2" xfId="13543"/>
    <cellStyle name="Normal 42 5 4 2 2" xfId="30390"/>
    <cellStyle name="Normal 42 5 4 3" xfId="22823"/>
    <cellStyle name="Normal 42 5 5" xfId="9669"/>
    <cellStyle name="Normal 42 5 5 2" xfId="26609"/>
    <cellStyle name="Normal 42 5 6" xfId="17851"/>
    <cellStyle name="Normal 42 5 7" xfId="19041"/>
    <cellStyle name="Normal 42 6" xfId="2065"/>
    <cellStyle name="Normal 42 6 2" xfId="4046"/>
    <cellStyle name="Normal 42 6 2 2" xfId="7829"/>
    <cellStyle name="Normal 42 6 2 2 2" xfId="15888"/>
    <cellStyle name="Normal 42 6 2 2 2 2" xfId="32735"/>
    <cellStyle name="Normal 42 6 2 2 3" xfId="25168"/>
    <cellStyle name="Normal 42 6 2 3" xfId="12105"/>
    <cellStyle name="Normal 42 6 2 3 2" xfId="28954"/>
    <cellStyle name="Normal 42 6 2 4" xfId="21387"/>
    <cellStyle name="Normal 42 6 3" xfId="5945"/>
    <cellStyle name="Normal 42 6 3 2" xfId="14004"/>
    <cellStyle name="Normal 42 6 3 2 2" xfId="30851"/>
    <cellStyle name="Normal 42 6 3 3" xfId="23284"/>
    <cellStyle name="Normal 42 6 4" xfId="10163"/>
    <cellStyle name="Normal 42 6 4 2" xfId="27070"/>
    <cellStyle name="Normal 42 6 5" xfId="17853"/>
    <cellStyle name="Normal 42 6 6" xfId="19502"/>
    <cellStyle name="Normal 42 7" xfId="3104"/>
    <cellStyle name="Normal 42 7 2" xfId="6917"/>
    <cellStyle name="Normal 42 7 2 2" xfId="14976"/>
    <cellStyle name="Normal 42 7 2 2 2" xfId="31823"/>
    <cellStyle name="Normal 42 7 2 3" xfId="24256"/>
    <cellStyle name="Normal 42 7 3" xfId="11167"/>
    <cellStyle name="Normal 42 7 3 2" xfId="28042"/>
    <cellStyle name="Normal 42 7 4" xfId="20475"/>
    <cellStyle name="Normal 42 8" xfId="5033"/>
    <cellStyle name="Normal 42 8 2" xfId="13092"/>
    <cellStyle name="Normal 42 8 2 2" xfId="29939"/>
    <cellStyle name="Normal 42 8 3" xfId="22372"/>
    <cellStyle name="Normal 42 9" xfId="9054"/>
    <cellStyle name="Normal 42 9 2" xfId="26158"/>
    <cellStyle name="Normal 420" xfId="34172"/>
    <cellStyle name="Normal 421" xfId="34173"/>
    <cellStyle name="Normal 422" xfId="34174"/>
    <cellStyle name="Normal 43" xfId="761"/>
    <cellStyle name="Normal 43 10" xfId="18590"/>
    <cellStyle name="Normal 43 11" xfId="34129"/>
    <cellStyle name="Normal 43 2" xfId="1090"/>
    <cellStyle name="Normal 43 2 2" xfId="1351"/>
    <cellStyle name="Normal 43 2 2 2" xfId="1847"/>
    <cellStyle name="Normal 43 2 2 2 2" xfId="2846"/>
    <cellStyle name="Normal 43 2 2 2 2 2" xfId="4808"/>
    <cellStyle name="Normal 43 2 2 2 2 2 2" xfId="8591"/>
    <cellStyle name="Normal 43 2 2 2 2 2 2 2" xfId="16650"/>
    <cellStyle name="Normal 43 2 2 2 2 2 2 2 2" xfId="33497"/>
    <cellStyle name="Normal 43 2 2 2 2 2 2 3" xfId="25930"/>
    <cellStyle name="Normal 43 2 2 2 2 2 3" xfId="12867"/>
    <cellStyle name="Normal 43 2 2 2 2 2 3 2" xfId="29716"/>
    <cellStyle name="Normal 43 2 2 2 2 2 4" xfId="22149"/>
    <cellStyle name="Normal 43 2 2 2 2 3" xfId="6707"/>
    <cellStyle name="Normal 43 2 2 2 2 3 2" xfId="14766"/>
    <cellStyle name="Normal 43 2 2 2 2 3 2 2" xfId="31613"/>
    <cellStyle name="Normal 43 2 2 2 2 3 3" xfId="24046"/>
    <cellStyle name="Normal 43 2 2 2 2 4" xfId="10933"/>
    <cellStyle name="Normal 43 2 2 2 2 4 2" xfId="27832"/>
    <cellStyle name="Normal 43 2 2 2 2 5" xfId="17858"/>
    <cellStyle name="Normal 43 2 2 2 2 6" xfId="20264"/>
    <cellStyle name="Normal 43 2 2 2 3" xfId="3896"/>
    <cellStyle name="Normal 43 2 2 2 3 2" xfId="7679"/>
    <cellStyle name="Normal 43 2 2 2 3 2 2" xfId="15738"/>
    <cellStyle name="Normal 43 2 2 2 3 2 2 2" xfId="32585"/>
    <cellStyle name="Normal 43 2 2 2 3 2 3" xfId="25018"/>
    <cellStyle name="Normal 43 2 2 2 3 3" xfId="11955"/>
    <cellStyle name="Normal 43 2 2 2 3 3 2" xfId="28804"/>
    <cellStyle name="Normal 43 2 2 2 3 4" xfId="21237"/>
    <cellStyle name="Normal 43 2 2 2 4" xfId="5795"/>
    <cellStyle name="Normal 43 2 2 2 4 2" xfId="13854"/>
    <cellStyle name="Normal 43 2 2 2 4 2 2" xfId="30701"/>
    <cellStyle name="Normal 43 2 2 2 4 3" xfId="23134"/>
    <cellStyle name="Normal 43 2 2 2 5" xfId="9980"/>
    <cellStyle name="Normal 43 2 2 2 5 2" xfId="26920"/>
    <cellStyle name="Normal 43 2 2 2 6" xfId="17857"/>
    <cellStyle name="Normal 43 2 2 2 7" xfId="19352"/>
    <cellStyle name="Normal 43 2 2 3" xfId="2393"/>
    <cellStyle name="Normal 43 2 2 3 2" xfId="4357"/>
    <cellStyle name="Normal 43 2 2 3 2 2" xfId="8140"/>
    <cellStyle name="Normal 43 2 2 3 2 2 2" xfId="16199"/>
    <cellStyle name="Normal 43 2 2 3 2 2 2 2" xfId="33046"/>
    <cellStyle name="Normal 43 2 2 3 2 2 3" xfId="25479"/>
    <cellStyle name="Normal 43 2 2 3 2 3" xfId="12416"/>
    <cellStyle name="Normal 43 2 2 3 2 3 2" xfId="29265"/>
    <cellStyle name="Normal 43 2 2 3 2 4" xfId="21698"/>
    <cellStyle name="Normal 43 2 2 3 3" xfId="6256"/>
    <cellStyle name="Normal 43 2 2 3 3 2" xfId="14315"/>
    <cellStyle name="Normal 43 2 2 3 3 2 2" xfId="31162"/>
    <cellStyle name="Normal 43 2 2 3 3 3" xfId="23595"/>
    <cellStyle name="Normal 43 2 2 3 4" xfId="10481"/>
    <cellStyle name="Normal 43 2 2 3 4 2" xfId="27381"/>
    <cellStyle name="Normal 43 2 2 3 5" xfId="17859"/>
    <cellStyle name="Normal 43 2 2 3 6" xfId="19813"/>
    <cellStyle name="Normal 43 2 2 4" xfId="3445"/>
    <cellStyle name="Normal 43 2 2 4 2" xfId="7228"/>
    <cellStyle name="Normal 43 2 2 4 2 2" xfId="15287"/>
    <cellStyle name="Normal 43 2 2 4 2 2 2" xfId="32134"/>
    <cellStyle name="Normal 43 2 2 4 2 3" xfId="24567"/>
    <cellStyle name="Normal 43 2 2 4 3" xfId="11504"/>
    <cellStyle name="Normal 43 2 2 4 3 2" xfId="28353"/>
    <cellStyle name="Normal 43 2 2 4 4" xfId="20786"/>
    <cellStyle name="Normal 43 2 2 5" xfId="5344"/>
    <cellStyle name="Normal 43 2 2 5 2" xfId="13403"/>
    <cellStyle name="Normal 43 2 2 5 2 2" xfId="30250"/>
    <cellStyle name="Normal 43 2 2 5 3" xfId="22683"/>
    <cellStyle name="Normal 43 2 2 6" xfId="9505"/>
    <cellStyle name="Normal 43 2 2 6 2" xfId="26469"/>
    <cellStyle name="Normal 43 2 2 7" xfId="17856"/>
    <cellStyle name="Normal 43 2 2 8" xfId="18901"/>
    <cellStyle name="Normal 43 2 3" xfId="1629"/>
    <cellStyle name="Normal 43 2 3 2" xfId="2628"/>
    <cellStyle name="Normal 43 2 3 2 2" xfId="4590"/>
    <cellStyle name="Normal 43 2 3 2 2 2" xfId="8373"/>
    <cellStyle name="Normal 43 2 3 2 2 2 2" xfId="16432"/>
    <cellStyle name="Normal 43 2 3 2 2 2 2 2" xfId="33279"/>
    <cellStyle name="Normal 43 2 3 2 2 2 3" xfId="25712"/>
    <cellStyle name="Normal 43 2 3 2 2 3" xfId="12649"/>
    <cellStyle name="Normal 43 2 3 2 2 3 2" xfId="29498"/>
    <cellStyle name="Normal 43 2 3 2 2 4" xfId="21931"/>
    <cellStyle name="Normal 43 2 3 2 3" xfId="6489"/>
    <cellStyle name="Normal 43 2 3 2 3 2" xfId="14548"/>
    <cellStyle name="Normal 43 2 3 2 3 2 2" xfId="31395"/>
    <cellStyle name="Normal 43 2 3 2 3 3" xfId="23828"/>
    <cellStyle name="Normal 43 2 3 2 4" xfId="10715"/>
    <cellStyle name="Normal 43 2 3 2 4 2" xfId="27614"/>
    <cellStyle name="Normal 43 2 3 2 5" xfId="17861"/>
    <cellStyle name="Normal 43 2 3 2 6" xfId="20046"/>
    <cellStyle name="Normal 43 2 3 3" xfId="3678"/>
    <cellStyle name="Normal 43 2 3 3 2" xfId="7461"/>
    <cellStyle name="Normal 43 2 3 3 2 2" xfId="15520"/>
    <cellStyle name="Normal 43 2 3 3 2 2 2" xfId="32367"/>
    <cellStyle name="Normal 43 2 3 3 2 3" xfId="24800"/>
    <cellStyle name="Normal 43 2 3 3 3" xfId="11737"/>
    <cellStyle name="Normal 43 2 3 3 3 2" xfId="28586"/>
    <cellStyle name="Normal 43 2 3 3 4" xfId="21019"/>
    <cellStyle name="Normal 43 2 3 4" xfId="5577"/>
    <cellStyle name="Normal 43 2 3 4 2" xfId="13636"/>
    <cellStyle name="Normal 43 2 3 4 2 2" xfId="30483"/>
    <cellStyle name="Normal 43 2 3 4 3" xfId="22916"/>
    <cellStyle name="Normal 43 2 3 5" xfId="9762"/>
    <cellStyle name="Normal 43 2 3 5 2" xfId="26702"/>
    <cellStyle name="Normal 43 2 3 6" xfId="17860"/>
    <cellStyle name="Normal 43 2 3 7" xfId="19134"/>
    <cellStyle name="Normal 43 2 4" xfId="2175"/>
    <cellStyle name="Normal 43 2 4 2" xfId="4139"/>
    <cellStyle name="Normal 43 2 4 2 2" xfId="7922"/>
    <cellStyle name="Normal 43 2 4 2 2 2" xfId="15981"/>
    <cellStyle name="Normal 43 2 4 2 2 2 2" xfId="32828"/>
    <cellStyle name="Normal 43 2 4 2 2 3" xfId="25261"/>
    <cellStyle name="Normal 43 2 4 2 3" xfId="12198"/>
    <cellStyle name="Normal 43 2 4 2 3 2" xfId="29047"/>
    <cellStyle name="Normal 43 2 4 2 4" xfId="21480"/>
    <cellStyle name="Normal 43 2 4 3" xfId="6038"/>
    <cellStyle name="Normal 43 2 4 3 2" xfId="14097"/>
    <cellStyle name="Normal 43 2 4 3 2 2" xfId="30944"/>
    <cellStyle name="Normal 43 2 4 3 3" xfId="23377"/>
    <cellStyle name="Normal 43 2 4 4" xfId="10263"/>
    <cellStyle name="Normal 43 2 4 4 2" xfId="27163"/>
    <cellStyle name="Normal 43 2 4 5" xfId="17862"/>
    <cellStyle name="Normal 43 2 4 6" xfId="19595"/>
    <cellStyle name="Normal 43 2 5" xfId="3227"/>
    <cellStyle name="Normal 43 2 5 2" xfId="7010"/>
    <cellStyle name="Normal 43 2 5 2 2" xfId="15069"/>
    <cellStyle name="Normal 43 2 5 2 2 2" xfId="31916"/>
    <cellStyle name="Normal 43 2 5 2 3" xfId="24349"/>
    <cellStyle name="Normal 43 2 5 3" xfId="11286"/>
    <cellStyle name="Normal 43 2 5 3 2" xfId="28135"/>
    <cellStyle name="Normal 43 2 5 4" xfId="20568"/>
    <cellStyle name="Normal 43 2 6" xfId="5126"/>
    <cellStyle name="Normal 43 2 6 2" xfId="13185"/>
    <cellStyle name="Normal 43 2 6 2 2" xfId="30032"/>
    <cellStyle name="Normal 43 2 6 3" xfId="22465"/>
    <cellStyle name="Normal 43 2 7" xfId="9270"/>
    <cellStyle name="Normal 43 2 7 2" xfId="26251"/>
    <cellStyle name="Normal 43 2 8" xfId="17855"/>
    <cellStyle name="Normal 43 2 9" xfId="18683"/>
    <cellStyle name="Normal 43 3" xfId="1259"/>
    <cellStyle name="Normal 43 3 2" xfId="1755"/>
    <cellStyle name="Normal 43 3 2 2" xfId="2754"/>
    <cellStyle name="Normal 43 3 2 2 2" xfId="4716"/>
    <cellStyle name="Normal 43 3 2 2 2 2" xfId="8499"/>
    <cellStyle name="Normal 43 3 2 2 2 2 2" xfId="16558"/>
    <cellStyle name="Normal 43 3 2 2 2 2 2 2" xfId="33405"/>
    <cellStyle name="Normal 43 3 2 2 2 2 3" xfId="25838"/>
    <cellStyle name="Normal 43 3 2 2 2 3" xfId="12775"/>
    <cellStyle name="Normal 43 3 2 2 2 3 2" xfId="29624"/>
    <cellStyle name="Normal 43 3 2 2 2 4" xfId="22057"/>
    <cellStyle name="Normal 43 3 2 2 3" xfId="6615"/>
    <cellStyle name="Normal 43 3 2 2 3 2" xfId="14674"/>
    <cellStyle name="Normal 43 3 2 2 3 2 2" xfId="31521"/>
    <cellStyle name="Normal 43 3 2 2 3 3" xfId="23954"/>
    <cellStyle name="Normal 43 3 2 2 4" xfId="10841"/>
    <cellStyle name="Normal 43 3 2 2 4 2" xfId="27740"/>
    <cellStyle name="Normal 43 3 2 2 5" xfId="17865"/>
    <cellStyle name="Normal 43 3 2 2 6" xfId="20172"/>
    <cellStyle name="Normal 43 3 2 3" xfId="3804"/>
    <cellStyle name="Normal 43 3 2 3 2" xfId="7587"/>
    <cellStyle name="Normal 43 3 2 3 2 2" xfId="15646"/>
    <cellStyle name="Normal 43 3 2 3 2 2 2" xfId="32493"/>
    <cellStyle name="Normal 43 3 2 3 2 3" xfId="24926"/>
    <cellStyle name="Normal 43 3 2 3 3" xfId="11863"/>
    <cellStyle name="Normal 43 3 2 3 3 2" xfId="28712"/>
    <cellStyle name="Normal 43 3 2 3 4" xfId="21145"/>
    <cellStyle name="Normal 43 3 2 4" xfId="5703"/>
    <cellStyle name="Normal 43 3 2 4 2" xfId="13762"/>
    <cellStyle name="Normal 43 3 2 4 2 2" xfId="30609"/>
    <cellStyle name="Normal 43 3 2 4 3" xfId="23042"/>
    <cellStyle name="Normal 43 3 2 5" xfId="9888"/>
    <cellStyle name="Normal 43 3 2 5 2" xfId="26828"/>
    <cellStyle name="Normal 43 3 2 6" xfId="17864"/>
    <cellStyle name="Normal 43 3 2 7" xfId="19260"/>
    <cellStyle name="Normal 43 3 3" xfId="2301"/>
    <cellStyle name="Normal 43 3 3 2" xfId="4265"/>
    <cellStyle name="Normal 43 3 3 2 2" xfId="8048"/>
    <cellStyle name="Normal 43 3 3 2 2 2" xfId="16107"/>
    <cellStyle name="Normal 43 3 3 2 2 2 2" xfId="32954"/>
    <cellStyle name="Normal 43 3 3 2 2 3" xfId="25387"/>
    <cellStyle name="Normal 43 3 3 2 3" xfId="12324"/>
    <cellStyle name="Normal 43 3 3 2 3 2" xfId="29173"/>
    <cellStyle name="Normal 43 3 3 2 4" xfId="21606"/>
    <cellStyle name="Normal 43 3 3 3" xfId="6164"/>
    <cellStyle name="Normal 43 3 3 3 2" xfId="14223"/>
    <cellStyle name="Normal 43 3 3 3 2 2" xfId="31070"/>
    <cellStyle name="Normal 43 3 3 3 3" xfId="23503"/>
    <cellStyle name="Normal 43 3 3 4" xfId="10389"/>
    <cellStyle name="Normal 43 3 3 4 2" xfId="27289"/>
    <cellStyle name="Normal 43 3 3 5" xfId="17866"/>
    <cellStyle name="Normal 43 3 3 6" xfId="19721"/>
    <cellStyle name="Normal 43 3 4" xfId="3353"/>
    <cellStyle name="Normal 43 3 4 2" xfId="7136"/>
    <cellStyle name="Normal 43 3 4 2 2" xfId="15195"/>
    <cellStyle name="Normal 43 3 4 2 2 2" xfId="32042"/>
    <cellStyle name="Normal 43 3 4 2 3" xfId="24475"/>
    <cellStyle name="Normal 43 3 4 3" xfId="11412"/>
    <cellStyle name="Normal 43 3 4 3 2" xfId="28261"/>
    <cellStyle name="Normal 43 3 4 4" xfId="20694"/>
    <cellStyle name="Normal 43 3 5" xfId="5252"/>
    <cellStyle name="Normal 43 3 5 2" xfId="13311"/>
    <cellStyle name="Normal 43 3 5 2 2" xfId="30158"/>
    <cellStyle name="Normal 43 3 5 3" xfId="22591"/>
    <cellStyle name="Normal 43 3 6" xfId="9413"/>
    <cellStyle name="Normal 43 3 6 2" xfId="26377"/>
    <cellStyle name="Normal 43 3 7" xfId="17863"/>
    <cellStyle name="Normal 43 3 8" xfId="18809"/>
    <cellStyle name="Normal 43 4" xfId="1537"/>
    <cellStyle name="Normal 43 4 2" xfId="2536"/>
    <cellStyle name="Normal 43 4 2 2" xfId="4498"/>
    <cellStyle name="Normal 43 4 2 2 2" xfId="8281"/>
    <cellStyle name="Normal 43 4 2 2 2 2" xfId="16340"/>
    <cellStyle name="Normal 43 4 2 2 2 2 2" xfId="33187"/>
    <cellStyle name="Normal 43 4 2 2 2 3" xfId="25620"/>
    <cellStyle name="Normal 43 4 2 2 3" xfId="12557"/>
    <cellStyle name="Normal 43 4 2 2 3 2" xfId="29406"/>
    <cellStyle name="Normal 43 4 2 2 4" xfId="21839"/>
    <cellStyle name="Normal 43 4 2 3" xfId="6397"/>
    <cellStyle name="Normal 43 4 2 3 2" xfId="14456"/>
    <cellStyle name="Normal 43 4 2 3 2 2" xfId="31303"/>
    <cellStyle name="Normal 43 4 2 3 3" xfId="23736"/>
    <cellStyle name="Normal 43 4 2 4" xfId="10623"/>
    <cellStyle name="Normal 43 4 2 4 2" xfId="27522"/>
    <cellStyle name="Normal 43 4 2 5" xfId="17868"/>
    <cellStyle name="Normal 43 4 2 6" xfId="19954"/>
    <cellStyle name="Normal 43 4 3" xfId="3586"/>
    <cellStyle name="Normal 43 4 3 2" xfId="7369"/>
    <cellStyle name="Normal 43 4 3 2 2" xfId="15428"/>
    <cellStyle name="Normal 43 4 3 2 2 2" xfId="32275"/>
    <cellStyle name="Normal 43 4 3 2 3" xfId="24708"/>
    <cellStyle name="Normal 43 4 3 3" xfId="11645"/>
    <cellStyle name="Normal 43 4 3 3 2" xfId="28494"/>
    <cellStyle name="Normal 43 4 3 4" xfId="20927"/>
    <cellStyle name="Normal 43 4 4" xfId="5485"/>
    <cellStyle name="Normal 43 4 4 2" xfId="13544"/>
    <cellStyle name="Normal 43 4 4 2 2" xfId="30391"/>
    <cellStyle name="Normal 43 4 4 3" xfId="22824"/>
    <cellStyle name="Normal 43 4 5" xfId="9670"/>
    <cellStyle name="Normal 43 4 5 2" xfId="26610"/>
    <cellStyle name="Normal 43 4 6" xfId="17867"/>
    <cellStyle name="Normal 43 4 7" xfId="19042"/>
    <cellStyle name="Normal 43 5" xfId="2067"/>
    <cellStyle name="Normal 43 5 2" xfId="4047"/>
    <cellStyle name="Normal 43 5 2 2" xfId="7830"/>
    <cellStyle name="Normal 43 5 2 2 2" xfId="15889"/>
    <cellStyle name="Normal 43 5 2 2 2 2" xfId="32736"/>
    <cellStyle name="Normal 43 5 2 2 3" xfId="25169"/>
    <cellStyle name="Normal 43 5 2 3" xfId="12106"/>
    <cellStyle name="Normal 43 5 2 3 2" xfId="28955"/>
    <cellStyle name="Normal 43 5 2 4" xfId="21388"/>
    <cellStyle name="Normal 43 5 3" xfId="5946"/>
    <cellStyle name="Normal 43 5 3 2" xfId="14005"/>
    <cellStyle name="Normal 43 5 3 2 2" xfId="30852"/>
    <cellStyle name="Normal 43 5 3 3" xfId="23285"/>
    <cellStyle name="Normal 43 5 4" xfId="10164"/>
    <cellStyle name="Normal 43 5 4 2" xfId="27071"/>
    <cellStyle name="Normal 43 5 5" xfId="17869"/>
    <cellStyle name="Normal 43 5 6" xfId="19503"/>
    <cellStyle name="Normal 43 6" xfId="3105"/>
    <cellStyle name="Normal 43 6 2" xfId="6918"/>
    <cellStyle name="Normal 43 6 2 2" xfId="14977"/>
    <cellStyle name="Normal 43 6 2 2 2" xfId="31824"/>
    <cellStyle name="Normal 43 6 2 3" xfId="24257"/>
    <cellStyle name="Normal 43 6 3" xfId="11168"/>
    <cellStyle name="Normal 43 6 3 2" xfId="28043"/>
    <cellStyle name="Normal 43 6 4" xfId="20476"/>
    <cellStyle name="Normal 43 7" xfId="5034"/>
    <cellStyle name="Normal 43 7 2" xfId="13093"/>
    <cellStyle name="Normal 43 7 2 2" xfId="29940"/>
    <cellStyle name="Normal 43 7 3" xfId="22373"/>
    <cellStyle name="Normal 43 8" xfId="9057"/>
    <cellStyle name="Normal 43 8 2" xfId="26159"/>
    <cellStyle name="Normal 43 9" xfId="17854"/>
    <cellStyle name="Normal 44" xfId="762"/>
    <cellStyle name="Normal 44 10" xfId="18591"/>
    <cellStyle name="Normal 44 11" xfId="34130"/>
    <cellStyle name="Normal 44 2" xfId="1091"/>
    <cellStyle name="Normal 44 2 2" xfId="1352"/>
    <cellStyle name="Normal 44 2 2 2" xfId="1848"/>
    <cellStyle name="Normal 44 2 2 2 2" xfId="2847"/>
    <cellStyle name="Normal 44 2 2 2 2 2" xfId="4809"/>
    <cellStyle name="Normal 44 2 2 2 2 2 2" xfId="8592"/>
    <cellStyle name="Normal 44 2 2 2 2 2 2 2" xfId="16651"/>
    <cellStyle name="Normal 44 2 2 2 2 2 2 2 2" xfId="33498"/>
    <cellStyle name="Normal 44 2 2 2 2 2 2 3" xfId="25931"/>
    <cellStyle name="Normal 44 2 2 2 2 2 3" xfId="12868"/>
    <cellStyle name="Normal 44 2 2 2 2 2 3 2" xfId="29717"/>
    <cellStyle name="Normal 44 2 2 2 2 2 4" xfId="22150"/>
    <cellStyle name="Normal 44 2 2 2 2 3" xfId="6708"/>
    <cellStyle name="Normal 44 2 2 2 2 3 2" xfId="14767"/>
    <cellStyle name="Normal 44 2 2 2 2 3 2 2" xfId="31614"/>
    <cellStyle name="Normal 44 2 2 2 2 3 3" xfId="24047"/>
    <cellStyle name="Normal 44 2 2 2 2 4" xfId="10934"/>
    <cellStyle name="Normal 44 2 2 2 2 4 2" xfId="27833"/>
    <cellStyle name="Normal 44 2 2 2 2 5" xfId="17874"/>
    <cellStyle name="Normal 44 2 2 2 2 6" xfId="20265"/>
    <cellStyle name="Normal 44 2 2 2 3" xfId="3897"/>
    <cellStyle name="Normal 44 2 2 2 3 2" xfId="7680"/>
    <cellStyle name="Normal 44 2 2 2 3 2 2" xfId="15739"/>
    <cellStyle name="Normal 44 2 2 2 3 2 2 2" xfId="32586"/>
    <cellStyle name="Normal 44 2 2 2 3 2 3" xfId="25019"/>
    <cellStyle name="Normal 44 2 2 2 3 3" xfId="11956"/>
    <cellStyle name="Normal 44 2 2 2 3 3 2" xfId="28805"/>
    <cellStyle name="Normal 44 2 2 2 3 4" xfId="21238"/>
    <cellStyle name="Normal 44 2 2 2 4" xfId="5796"/>
    <cellStyle name="Normal 44 2 2 2 4 2" xfId="13855"/>
    <cellStyle name="Normal 44 2 2 2 4 2 2" xfId="30702"/>
    <cellStyle name="Normal 44 2 2 2 4 3" xfId="23135"/>
    <cellStyle name="Normal 44 2 2 2 5" xfId="9981"/>
    <cellStyle name="Normal 44 2 2 2 5 2" xfId="26921"/>
    <cellStyle name="Normal 44 2 2 2 6" xfId="17873"/>
    <cellStyle name="Normal 44 2 2 2 7" xfId="19353"/>
    <cellStyle name="Normal 44 2 2 3" xfId="2394"/>
    <cellStyle name="Normal 44 2 2 3 2" xfId="4358"/>
    <cellStyle name="Normal 44 2 2 3 2 2" xfId="8141"/>
    <cellStyle name="Normal 44 2 2 3 2 2 2" xfId="16200"/>
    <cellStyle name="Normal 44 2 2 3 2 2 2 2" xfId="33047"/>
    <cellStyle name="Normal 44 2 2 3 2 2 3" xfId="25480"/>
    <cellStyle name="Normal 44 2 2 3 2 3" xfId="12417"/>
    <cellStyle name="Normal 44 2 2 3 2 3 2" xfId="29266"/>
    <cellStyle name="Normal 44 2 2 3 2 4" xfId="21699"/>
    <cellStyle name="Normal 44 2 2 3 3" xfId="6257"/>
    <cellStyle name="Normal 44 2 2 3 3 2" xfId="14316"/>
    <cellStyle name="Normal 44 2 2 3 3 2 2" xfId="31163"/>
    <cellStyle name="Normal 44 2 2 3 3 3" xfId="23596"/>
    <cellStyle name="Normal 44 2 2 3 4" xfId="10482"/>
    <cellStyle name="Normal 44 2 2 3 4 2" xfId="27382"/>
    <cellStyle name="Normal 44 2 2 3 5" xfId="17875"/>
    <cellStyle name="Normal 44 2 2 3 6" xfId="19814"/>
    <cellStyle name="Normal 44 2 2 4" xfId="3446"/>
    <cellStyle name="Normal 44 2 2 4 2" xfId="7229"/>
    <cellStyle name="Normal 44 2 2 4 2 2" xfId="15288"/>
    <cellStyle name="Normal 44 2 2 4 2 2 2" xfId="32135"/>
    <cellStyle name="Normal 44 2 2 4 2 3" xfId="24568"/>
    <cellStyle name="Normal 44 2 2 4 3" xfId="11505"/>
    <cellStyle name="Normal 44 2 2 4 3 2" xfId="28354"/>
    <cellStyle name="Normal 44 2 2 4 4" xfId="20787"/>
    <cellStyle name="Normal 44 2 2 5" xfId="5345"/>
    <cellStyle name="Normal 44 2 2 5 2" xfId="13404"/>
    <cellStyle name="Normal 44 2 2 5 2 2" xfId="30251"/>
    <cellStyle name="Normal 44 2 2 5 3" xfId="22684"/>
    <cellStyle name="Normal 44 2 2 6" xfId="9506"/>
    <cellStyle name="Normal 44 2 2 6 2" xfId="26470"/>
    <cellStyle name="Normal 44 2 2 7" xfId="17872"/>
    <cellStyle name="Normal 44 2 2 8" xfId="18902"/>
    <cellStyle name="Normal 44 2 3" xfId="1630"/>
    <cellStyle name="Normal 44 2 3 2" xfId="2629"/>
    <cellStyle name="Normal 44 2 3 2 2" xfId="4591"/>
    <cellStyle name="Normal 44 2 3 2 2 2" xfId="8374"/>
    <cellStyle name="Normal 44 2 3 2 2 2 2" xfId="16433"/>
    <cellStyle name="Normal 44 2 3 2 2 2 2 2" xfId="33280"/>
    <cellStyle name="Normal 44 2 3 2 2 2 3" xfId="25713"/>
    <cellStyle name="Normal 44 2 3 2 2 3" xfId="12650"/>
    <cellStyle name="Normal 44 2 3 2 2 3 2" xfId="29499"/>
    <cellStyle name="Normal 44 2 3 2 2 4" xfId="21932"/>
    <cellStyle name="Normal 44 2 3 2 3" xfId="6490"/>
    <cellStyle name="Normal 44 2 3 2 3 2" xfId="14549"/>
    <cellStyle name="Normal 44 2 3 2 3 2 2" xfId="31396"/>
    <cellStyle name="Normal 44 2 3 2 3 3" xfId="23829"/>
    <cellStyle name="Normal 44 2 3 2 4" xfId="10716"/>
    <cellStyle name="Normal 44 2 3 2 4 2" xfId="27615"/>
    <cellStyle name="Normal 44 2 3 2 5" xfId="17877"/>
    <cellStyle name="Normal 44 2 3 2 6" xfId="20047"/>
    <cellStyle name="Normal 44 2 3 3" xfId="3679"/>
    <cellStyle name="Normal 44 2 3 3 2" xfId="7462"/>
    <cellStyle name="Normal 44 2 3 3 2 2" xfId="15521"/>
    <cellStyle name="Normal 44 2 3 3 2 2 2" xfId="32368"/>
    <cellStyle name="Normal 44 2 3 3 2 3" xfId="24801"/>
    <cellStyle name="Normal 44 2 3 3 3" xfId="11738"/>
    <cellStyle name="Normal 44 2 3 3 3 2" xfId="28587"/>
    <cellStyle name="Normal 44 2 3 3 4" xfId="21020"/>
    <cellStyle name="Normal 44 2 3 4" xfId="5578"/>
    <cellStyle name="Normal 44 2 3 4 2" xfId="13637"/>
    <cellStyle name="Normal 44 2 3 4 2 2" xfId="30484"/>
    <cellStyle name="Normal 44 2 3 4 3" xfId="22917"/>
    <cellStyle name="Normal 44 2 3 5" xfId="9763"/>
    <cellStyle name="Normal 44 2 3 5 2" xfId="26703"/>
    <cellStyle name="Normal 44 2 3 6" xfId="17876"/>
    <cellStyle name="Normal 44 2 3 7" xfId="19135"/>
    <cellStyle name="Normal 44 2 4" xfId="2176"/>
    <cellStyle name="Normal 44 2 4 2" xfId="4140"/>
    <cellStyle name="Normal 44 2 4 2 2" xfId="7923"/>
    <cellStyle name="Normal 44 2 4 2 2 2" xfId="15982"/>
    <cellStyle name="Normal 44 2 4 2 2 2 2" xfId="32829"/>
    <cellStyle name="Normal 44 2 4 2 2 3" xfId="25262"/>
    <cellStyle name="Normal 44 2 4 2 3" xfId="12199"/>
    <cellStyle name="Normal 44 2 4 2 3 2" xfId="29048"/>
    <cellStyle name="Normal 44 2 4 2 4" xfId="21481"/>
    <cellStyle name="Normal 44 2 4 3" xfId="6039"/>
    <cellStyle name="Normal 44 2 4 3 2" xfId="14098"/>
    <cellStyle name="Normal 44 2 4 3 2 2" xfId="30945"/>
    <cellStyle name="Normal 44 2 4 3 3" xfId="23378"/>
    <cellStyle name="Normal 44 2 4 4" xfId="10264"/>
    <cellStyle name="Normal 44 2 4 4 2" xfId="27164"/>
    <cellStyle name="Normal 44 2 4 5" xfId="17878"/>
    <cellStyle name="Normal 44 2 4 6" xfId="19596"/>
    <cellStyle name="Normal 44 2 5" xfId="3228"/>
    <cellStyle name="Normal 44 2 5 2" xfId="7011"/>
    <cellStyle name="Normal 44 2 5 2 2" xfId="15070"/>
    <cellStyle name="Normal 44 2 5 2 2 2" xfId="31917"/>
    <cellStyle name="Normal 44 2 5 2 3" xfId="24350"/>
    <cellStyle name="Normal 44 2 5 3" xfId="11287"/>
    <cellStyle name="Normal 44 2 5 3 2" xfId="28136"/>
    <cellStyle name="Normal 44 2 5 4" xfId="20569"/>
    <cellStyle name="Normal 44 2 6" xfId="5127"/>
    <cellStyle name="Normal 44 2 6 2" xfId="13186"/>
    <cellStyle name="Normal 44 2 6 2 2" xfId="30033"/>
    <cellStyle name="Normal 44 2 6 3" xfId="22466"/>
    <cellStyle name="Normal 44 2 7" xfId="9271"/>
    <cellStyle name="Normal 44 2 7 2" xfId="26252"/>
    <cellStyle name="Normal 44 2 8" xfId="17871"/>
    <cellStyle name="Normal 44 2 9" xfId="18684"/>
    <cellStyle name="Normal 44 3" xfId="1260"/>
    <cellStyle name="Normal 44 3 2" xfId="1756"/>
    <cellStyle name="Normal 44 3 2 2" xfId="2755"/>
    <cellStyle name="Normal 44 3 2 2 2" xfId="4717"/>
    <cellStyle name="Normal 44 3 2 2 2 2" xfId="8500"/>
    <cellStyle name="Normal 44 3 2 2 2 2 2" xfId="16559"/>
    <cellStyle name="Normal 44 3 2 2 2 2 2 2" xfId="33406"/>
    <cellStyle name="Normal 44 3 2 2 2 2 3" xfId="25839"/>
    <cellStyle name="Normal 44 3 2 2 2 3" xfId="12776"/>
    <cellStyle name="Normal 44 3 2 2 2 3 2" xfId="29625"/>
    <cellStyle name="Normal 44 3 2 2 2 4" xfId="22058"/>
    <cellStyle name="Normal 44 3 2 2 3" xfId="6616"/>
    <cellStyle name="Normal 44 3 2 2 3 2" xfId="14675"/>
    <cellStyle name="Normal 44 3 2 2 3 2 2" xfId="31522"/>
    <cellStyle name="Normal 44 3 2 2 3 3" xfId="23955"/>
    <cellStyle name="Normal 44 3 2 2 4" xfId="10842"/>
    <cellStyle name="Normal 44 3 2 2 4 2" xfId="27741"/>
    <cellStyle name="Normal 44 3 2 2 5" xfId="17881"/>
    <cellStyle name="Normal 44 3 2 2 6" xfId="20173"/>
    <cellStyle name="Normal 44 3 2 3" xfId="3805"/>
    <cellStyle name="Normal 44 3 2 3 2" xfId="7588"/>
    <cellStyle name="Normal 44 3 2 3 2 2" xfId="15647"/>
    <cellStyle name="Normal 44 3 2 3 2 2 2" xfId="32494"/>
    <cellStyle name="Normal 44 3 2 3 2 3" xfId="24927"/>
    <cellStyle name="Normal 44 3 2 3 3" xfId="11864"/>
    <cellStyle name="Normal 44 3 2 3 3 2" xfId="28713"/>
    <cellStyle name="Normal 44 3 2 3 4" xfId="21146"/>
    <cellStyle name="Normal 44 3 2 4" xfId="5704"/>
    <cellStyle name="Normal 44 3 2 4 2" xfId="13763"/>
    <cellStyle name="Normal 44 3 2 4 2 2" xfId="30610"/>
    <cellStyle name="Normal 44 3 2 4 3" xfId="23043"/>
    <cellStyle name="Normal 44 3 2 5" xfId="9889"/>
    <cellStyle name="Normal 44 3 2 5 2" xfId="26829"/>
    <cellStyle name="Normal 44 3 2 6" xfId="17880"/>
    <cellStyle name="Normal 44 3 2 7" xfId="19261"/>
    <cellStyle name="Normal 44 3 3" xfId="2302"/>
    <cellStyle name="Normal 44 3 3 2" xfId="4266"/>
    <cellStyle name="Normal 44 3 3 2 2" xfId="8049"/>
    <cellStyle name="Normal 44 3 3 2 2 2" xfId="16108"/>
    <cellStyle name="Normal 44 3 3 2 2 2 2" xfId="32955"/>
    <cellStyle name="Normal 44 3 3 2 2 3" xfId="25388"/>
    <cellStyle name="Normal 44 3 3 2 3" xfId="12325"/>
    <cellStyle name="Normal 44 3 3 2 3 2" xfId="29174"/>
    <cellStyle name="Normal 44 3 3 2 4" xfId="21607"/>
    <cellStyle name="Normal 44 3 3 3" xfId="6165"/>
    <cellStyle name="Normal 44 3 3 3 2" xfId="14224"/>
    <cellStyle name="Normal 44 3 3 3 2 2" xfId="31071"/>
    <cellStyle name="Normal 44 3 3 3 3" xfId="23504"/>
    <cellStyle name="Normal 44 3 3 4" xfId="10390"/>
    <cellStyle name="Normal 44 3 3 4 2" xfId="27290"/>
    <cellStyle name="Normal 44 3 3 5" xfId="17882"/>
    <cellStyle name="Normal 44 3 3 6" xfId="19722"/>
    <cellStyle name="Normal 44 3 4" xfId="3354"/>
    <cellStyle name="Normal 44 3 4 2" xfId="7137"/>
    <cellStyle name="Normal 44 3 4 2 2" xfId="15196"/>
    <cellStyle name="Normal 44 3 4 2 2 2" xfId="32043"/>
    <cellStyle name="Normal 44 3 4 2 3" xfId="24476"/>
    <cellStyle name="Normal 44 3 4 3" xfId="11413"/>
    <cellStyle name="Normal 44 3 4 3 2" xfId="28262"/>
    <cellStyle name="Normal 44 3 4 4" xfId="20695"/>
    <cellStyle name="Normal 44 3 5" xfId="5253"/>
    <cellStyle name="Normal 44 3 5 2" xfId="13312"/>
    <cellStyle name="Normal 44 3 5 2 2" xfId="30159"/>
    <cellStyle name="Normal 44 3 5 3" xfId="22592"/>
    <cellStyle name="Normal 44 3 6" xfId="9414"/>
    <cellStyle name="Normal 44 3 6 2" xfId="26378"/>
    <cellStyle name="Normal 44 3 7" xfId="17879"/>
    <cellStyle name="Normal 44 3 8" xfId="18810"/>
    <cellStyle name="Normal 44 4" xfId="1538"/>
    <cellStyle name="Normal 44 4 2" xfId="2537"/>
    <cellStyle name="Normal 44 4 2 2" xfId="4499"/>
    <cellStyle name="Normal 44 4 2 2 2" xfId="8282"/>
    <cellStyle name="Normal 44 4 2 2 2 2" xfId="16341"/>
    <cellStyle name="Normal 44 4 2 2 2 2 2" xfId="33188"/>
    <cellStyle name="Normal 44 4 2 2 2 3" xfId="25621"/>
    <cellStyle name="Normal 44 4 2 2 3" xfId="12558"/>
    <cellStyle name="Normal 44 4 2 2 3 2" xfId="29407"/>
    <cellStyle name="Normal 44 4 2 2 4" xfId="21840"/>
    <cellStyle name="Normal 44 4 2 3" xfId="6398"/>
    <cellStyle name="Normal 44 4 2 3 2" xfId="14457"/>
    <cellStyle name="Normal 44 4 2 3 2 2" xfId="31304"/>
    <cellStyle name="Normal 44 4 2 3 3" xfId="23737"/>
    <cellStyle name="Normal 44 4 2 4" xfId="10624"/>
    <cellStyle name="Normal 44 4 2 4 2" xfId="27523"/>
    <cellStyle name="Normal 44 4 2 5" xfId="17884"/>
    <cellStyle name="Normal 44 4 2 6" xfId="19955"/>
    <cellStyle name="Normal 44 4 3" xfId="3587"/>
    <cellStyle name="Normal 44 4 3 2" xfId="7370"/>
    <cellStyle name="Normal 44 4 3 2 2" xfId="15429"/>
    <cellStyle name="Normal 44 4 3 2 2 2" xfId="32276"/>
    <cellStyle name="Normal 44 4 3 2 3" xfId="24709"/>
    <cellStyle name="Normal 44 4 3 3" xfId="11646"/>
    <cellStyle name="Normal 44 4 3 3 2" xfId="28495"/>
    <cellStyle name="Normal 44 4 3 4" xfId="20928"/>
    <cellStyle name="Normal 44 4 4" xfId="5486"/>
    <cellStyle name="Normal 44 4 4 2" xfId="13545"/>
    <cellStyle name="Normal 44 4 4 2 2" xfId="30392"/>
    <cellStyle name="Normal 44 4 4 3" xfId="22825"/>
    <cellStyle name="Normal 44 4 5" xfId="9671"/>
    <cellStyle name="Normal 44 4 5 2" xfId="26611"/>
    <cellStyle name="Normal 44 4 6" xfId="17883"/>
    <cellStyle name="Normal 44 4 7" xfId="19043"/>
    <cellStyle name="Normal 44 5" xfId="2068"/>
    <cellStyle name="Normal 44 5 2" xfId="4048"/>
    <cellStyle name="Normal 44 5 2 2" xfId="7831"/>
    <cellStyle name="Normal 44 5 2 2 2" xfId="15890"/>
    <cellStyle name="Normal 44 5 2 2 2 2" xfId="32737"/>
    <cellStyle name="Normal 44 5 2 2 3" xfId="25170"/>
    <cellStyle name="Normal 44 5 2 3" xfId="12107"/>
    <cellStyle name="Normal 44 5 2 3 2" xfId="28956"/>
    <cellStyle name="Normal 44 5 2 4" xfId="21389"/>
    <cellStyle name="Normal 44 5 3" xfId="5947"/>
    <cellStyle name="Normal 44 5 3 2" xfId="14006"/>
    <cellStyle name="Normal 44 5 3 2 2" xfId="30853"/>
    <cellStyle name="Normal 44 5 3 3" xfId="23286"/>
    <cellStyle name="Normal 44 5 4" xfId="10165"/>
    <cellStyle name="Normal 44 5 4 2" xfId="27072"/>
    <cellStyle name="Normal 44 5 5" xfId="17885"/>
    <cellStyle name="Normal 44 5 6" xfId="19504"/>
    <cellStyle name="Normal 44 6" xfId="3106"/>
    <cellStyle name="Normal 44 6 2" xfId="6919"/>
    <cellStyle name="Normal 44 6 2 2" xfId="14978"/>
    <cellStyle name="Normal 44 6 2 2 2" xfId="31825"/>
    <cellStyle name="Normal 44 6 2 3" xfId="24258"/>
    <cellStyle name="Normal 44 6 3" xfId="11169"/>
    <cellStyle name="Normal 44 6 3 2" xfId="28044"/>
    <cellStyle name="Normal 44 6 4" xfId="20477"/>
    <cellStyle name="Normal 44 7" xfId="5035"/>
    <cellStyle name="Normal 44 7 2" xfId="13094"/>
    <cellStyle name="Normal 44 7 2 2" xfId="29941"/>
    <cellStyle name="Normal 44 7 3" xfId="22374"/>
    <cellStyle name="Normal 44 8" xfId="9058"/>
    <cellStyle name="Normal 44 8 2" xfId="26160"/>
    <cellStyle name="Normal 44 9" xfId="17870"/>
    <cellStyle name="Normal 45" xfId="763"/>
    <cellStyle name="Normal 45 10" xfId="18592"/>
    <cellStyle name="Normal 45 11" xfId="34131"/>
    <cellStyle name="Normal 45 2" xfId="1092"/>
    <cellStyle name="Normal 45 2 2" xfId="1353"/>
    <cellStyle name="Normal 45 2 2 2" xfId="1849"/>
    <cellStyle name="Normal 45 2 2 2 2" xfId="2848"/>
    <cellStyle name="Normal 45 2 2 2 2 2" xfId="4810"/>
    <cellStyle name="Normal 45 2 2 2 2 2 2" xfId="8593"/>
    <cellStyle name="Normal 45 2 2 2 2 2 2 2" xfId="16652"/>
    <cellStyle name="Normal 45 2 2 2 2 2 2 2 2" xfId="33499"/>
    <cellStyle name="Normal 45 2 2 2 2 2 2 3" xfId="25932"/>
    <cellStyle name="Normal 45 2 2 2 2 2 3" xfId="12869"/>
    <cellStyle name="Normal 45 2 2 2 2 2 3 2" xfId="29718"/>
    <cellStyle name="Normal 45 2 2 2 2 2 4" xfId="22151"/>
    <cellStyle name="Normal 45 2 2 2 2 3" xfId="6709"/>
    <cellStyle name="Normal 45 2 2 2 2 3 2" xfId="14768"/>
    <cellStyle name="Normal 45 2 2 2 2 3 2 2" xfId="31615"/>
    <cellStyle name="Normal 45 2 2 2 2 3 3" xfId="24048"/>
    <cellStyle name="Normal 45 2 2 2 2 4" xfId="10935"/>
    <cellStyle name="Normal 45 2 2 2 2 4 2" xfId="27834"/>
    <cellStyle name="Normal 45 2 2 2 2 5" xfId="17890"/>
    <cellStyle name="Normal 45 2 2 2 2 6" xfId="20266"/>
    <cellStyle name="Normal 45 2 2 2 3" xfId="3898"/>
    <cellStyle name="Normal 45 2 2 2 3 2" xfId="7681"/>
    <cellStyle name="Normal 45 2 2 2 3 2 2" xfId="15740"/>
    <cellStyle name="Normal 45 2 2 2 3 2 2 2" xfId="32587"/>
    <cellStyle name="Normal 45 2 2 2 3 2 3" xfId="25020"/>
    <cellStyle name="Normal 45 2 2 2 3 3" xfId="11957"/>
    <cellStyle name="Normal 45 2 2 2 3 3 2" xfId="28806"/>
    <cellStyle name="Normal 45 2 2 2 3 4" xfId="21239"/>
    <cellStyle name="Normal 45 2 2 2 4" xfId="5797"/>
    <cellStyle name="Normal 45 2 2 2 4 2" xfId="13856"/>
    <cellStyle name="Normal 45 2 2 2 4 2 2" xfId="30703"/>
    <cellStyle name="Normal 45 2 2 2 4 3" xfId="23136"/>
    <cellStyle name="Normal 45 2 2 2 5" xfId="9982"/>
    <cellStyle name="Normal 45 2 2 2 5 2" xfId="26922"/>
    <cellStyle name="Normal 45 2 2 2 6" xfId="17889"/>
    <cellStyle name="Normal 45 2 2 2 7" xfId="19354"/>
    <cellStyle name="Normal 45 2 2 3" xfId="2395"/>
    <cellStyle name="Normal 45 2 2 3 2" xfId="4359"/>
    <cellStyle name="Normal 45 2 2 3 2 2" xfId="8142"/>
    <cellStyle name="Normal 45 2 2 3 2 2 2" xfId="16201"/>
    <cellStyle name="Normal 45 2 2 3 2 2 2 2" xfId="33048"/>
    <cellStyle name="Normal 45 2 2 3 2 2 3" xfId="25481"/>
    <cellStyle name="Normal 45 2 2 3 2 3" xfId="12418"/>
    <cellStyle name="Normal 45 2 2 3 2 3 2" xfId="29267"/>
    <cellStyle name="Normal 45 2 2 3 2 4" xfId="21700"/>
    <cellStyle name="Normal 45 2 2 3 3" xfId="6258"/>
    <cellStyle name="Normal 45 2 2 3 3 2" xfId="14317"/>
    <cellStyle name="Normal 45 2 2 3 3 2 2" xfId="31164"/>
    <cellStyle name="Normal 45 2 2 3 3 3" xfId="23597"/>
    <cellStyle name="Normal 45 2 2 3 4" xfId="10483"/>
    <cellStyle name="Normal 45 2 2 3 4 2" xfId="27383"/>
    <cellStyle name="Normal 45 2 2 3 5" xfId="17891"/>
    <cellStyle name="Normal 45 2 2 3 6" xfId="19815"/>
    <cellStyle name="Normal 45 2 2 4" xfId="3447"/>
    <cellStyle name="Normal 45 2 2 4 2" xfId="7230"/>
    <cellStyle name="Normal 45 2 2 4 2 2" xfId="15289"/>
    <cellStyle name="Normal 45 2 2 4 2 2 2" xfId="32136"/>
    <cellStyle name="Normal 45 2 2 4 2 3" xfId="24569"/>
    <cellStyle name="Normal 45 2 2 4 3" xfId="11506"/>
    <cellStyle name="Normal 45 2 2 4 3 2" xfId="28355"/>
    <cellStyle name="Normal 45 2 2 4 4" xfId="20788"/>
    <cellStyle name="Normal 45 2 2 5" xfId="5346"/>
    <cellStyle name="Normal 45 2 2 5 2" xfId="13405"/>
    <cellStyle name="Normal 45 2 2 5 2 2" xfId="30252"/>
    <cellStyle name="Normal 45 2 2 5 3" xfId="22685"/>
    <cellStyle name="Normal 45 2 2 6" xfId="9507"/>
    <cellStyle name="Normal 45 2 2 6 2" xfId="26471"/>
    <cellStyle name="Normal 45 2 2 7" xfId="17888"/>
    <cellStyle name="Normal 45 2 2 8" xfId="18903"/>
    <cellStyle name="Normal 45 2 3" xfId="1631"/>
    <cellStyle name="Normal 45 2 3 2" xfId="2630"/>
    <cellStyle name="Normal 45 2 3 2 2" xfId="4592"/>
    <cellStyle name="Normal 45 2 3 2 2 2" xfId="8375"/>
    <cellStyle name="Normal 45 2 3 2 2 2 2" xfId="16434"/>
    <cellStyle name="Normal 45 2 3 2 2 2 2 2" xfId="33281"/>
    <cellStyle name="Normal 45 2 3 2 2 2 3" xfId="25714"/>
    <cellStyle name="Normal 45 2 3 2 2 3" xfId="12651"/>
    <cellStyle name="Normal 45 2 3 2 2 3 2" xfId="29500"/>
    <cellStyle name="Normal 45 2 3 2 2 4" xfId="21933"/>
    <cellStyle name="Normal 45 2 3 2 3" xfId="6491"/>
    <cellStyle name="Normal 45 2 3 2 3 2" xfId="14550"/>
    <cellStyle name="Normal 45 2 3 2 3 2 2" xfId="31397"/>
    <cellStyle name="Normal 45 2 3 2 3 3" xfId="23830"/>
    <cellStyle name="Normal 45 2 3 2 4" xfId="10717"/>
    <cellStyle name="Normal 45 2 3 2 4 2" xfId="27616"/>
    <cellStyle name="Normal 45 2 3 2 5" xfId="17893"/>
    <cellStyle name="Normal 45 2 3 2 6" xfId="20048"/>
    <cellStyle name="Normal 45 2 3 3" xfId="3680"/>
    <cellStyle name="Normal 45 2 3 3 2" xfId="7463"/>
    <cellStyle name="Normal 45 2 3 3 2 2" xfId="15522"/>
    <cellStyle name="Normal 45 2 3 3 2 2 2" xfId="32369"/>
    <cellStyle name="Normal 45 2 3 3 2 3" xfId="24802"/>
    <cellStyle name="Normal 45 2 3 3 3" xfId="11739"/>
    <cellStyle name="Normal 45 2 3 3 3 2" xfId="28588"/>
    <cellStyle name="Normal 45 2 3 3 4" xfId="21021"/>
    <cellStyle name="Normal 45 2 3 4" xfId="5579"/>
    <cellStyle name="Normal 45 2 3 4 2" xfId="13638"/>
    <cellStyle name="Normal 45 2 3 4 2 2" xfId="30485"/>
    <cellStyle name="Normal 45 2 3 4 3" xfId="22918"/>
    <cellStyle name="Normal 45 2 3 5" xfId="9764"/>
    <cellStyle name="Normal 45 2 3 5 2" xfId="26704"/>
    <cellStyle name="Normal 45 2 3 6" xfId="17892"/>
    <cellStyle name="Normal 45 2 3 7" xfId="19136"/>
    <cellStyle name="Normal 45 2 4" xfId="2177"/>
    <cellStyle name="Normal 45 2 4 2" xfId="4141"/>
    <cellStyle name="Normal 45 2 4 2 2" xfId="7924"/>
    <cellStyle name="Normal 45 2 4 2 2 2" xfId="15983"/>
    <cellStyle name="Normal 45 2 4 2 2 2 2" xfId="32830"/>
    <cellStyle name="Normal 45 2 4 2 2 3" xfId="25263"/>
    <cellStyle name="Normal 45 2 4 2 3" xfId="12200"/>
    <cellStyle name="Normal 45 2 4 2 3 2" xfId="29049"/>
    <cellStyle name="Normal 45 2 4 2 4" xfId="21482"/>
    <cellStyle name="Normal 45 2 4 3" xfId="6040"/>
    <cellStyle name="Normal 45 2 4 3 2" xfId="14099"/>
    <cellStyle name="Normal 45 2 4 3 2 2" xfId="30946"/>
    <cellStyle name="Normal 45 2 4 3 3" xfId="23379"/>
    <cellStyle name="Normal 45 2 4 4" xfId="10265"/>
    <cellStyle name="Normal 45 2 4 4 2" xfId="27165"/>
    <cellStyle name="Normal 45 2 4 5" xfId="17894"/>
    <cellStyle name="Normal 45 2 4 6" xfId="19597"/>
    <cellStyle name="Normal 45 2 5" xfId="3229"/>
    <cellStyle name="Normal 45 2 5 2" xfId="7012"/>
    <cellStyle name="Normal 45 2 5 2 2" xfId="15071"/>
    <cellStyle name="Normal 45 2 5 2 2 2" xfId="31918"/>
    <cellStyle name="Normal 45 2 5 2 3" xfId="24351"/>
    <cellStyle name="Normal 45 2 5 3" xfId="11288"/>
    <cellStyle name="Normal 45 2 5 3 2" xfId="28137"/>
    <cellStyle name="Normal 45 2 5 4" xfId="20570"/>
    <cellStyle name="Normal 45 2 6" xfId="5128"/>
    <cellStyle name="Normal 45 2 6 2" xfId="13187"/>
    <cellStyle name="Normal 45 2 6 2 2" xfId="30034"/>
    <cellStyle name="Normal 45 2 6 3" xfId="22467"/>
    <cellStyle name="Normal 45 2 7" xfId="9272"/>
    <cellStyle name="Normal 45 2 7 2" xfId="26253"/>
    <cellStyle name="Normal 45 2 8" xfId="17887"/>
    <cellStyle name="Normal 45 2 9" xfId="18685"/>
    <cellStyle name="Normal 45 3" xfId="1261"/>
    <cellStyle name="Normal 45 3 2" xfId="1757"/>
    <cellStyle name="Normal 45 3 2 2" xfId="2756"/>
    <cellStyle name="Normal 45 3 2 2 2" xfId="4718"/>
    <cellStyle name="Normal 45 3 2 2 2 2" xfId="8501"/>
    <cellStyle name="Normal 45 3 2 2 2 2 2" xfId="16560"/>
    <cellStyle name="Normal 45 3 2 2 2 2 2 2" xfId="33407"/>
    <cellStyle name="Normal 45 3 2 2 2 2 3" xfId="25840"/>
    <cellStyle name="Normal 45 3 2 2 2 3" xfId="12777"/>
    <cellStyle name="Normal 45 3 2 2 2 3 2" xfId="29626"/>
    <cellStyle name="Normal 45 3 2 2 2 4" xfId="22059"/>
    <cellStyle name="Normal 45 3 2 2 3" xfId="6617"/>
    <cellStyle name="Normal 45 3 2 2 3 2" xfId="14676"/>
    <cellStyle name="Normal 45 3 2 2 3 2 2" xfId="31523"/>
    <cellStyle name="Normal 45 3 2 2 3 3" xfId="23956"/>
    <cellStyle name="Normal 45 3 2 2 4" xfId="10843"/>
    <cellStyle name="Normal 45 3 2 2 4 2" xfId="27742"/>
    <cellStyle name="Normal 45 3 2 2 5" xfId="17897"/>
    <cellStyle name="Normal 45 3 2 2 6" xfId="20174"/>
    <cellStyle name="Normal 45 3 2 3" xfId="3806"/>
    <cellStyle name="Normal 45 3 2 3 2" xfId="7589"/>
    <cellStyle name="Normal 45 3 2 3 2 2" xfId="15648"/>
    <cellStyle name="Normal 45 3 2 3 2 2 2" xfId="32495"/>
    <cellStyle name="Normal 45 3 2 3 2 3" xfId="24928"/>
    <cellStyle name="Normal 45 3 2 3 3" xfId="11865"/>
    <cellStyle name="Normal 45 3 2 3 3 2" xfId="28714"/>
    <cellStyle name="Normal 45 3 2 3 4" xfId="21147"/>
    <cellStyle name="Normal 45 3 2 4" xfId="5705"/>
    <cellStyle name="Normal 45 3 2 4 2" xfId="13764"/>
    <cellStyle name="Normal 45 3 2 4 2 2" xfId="30611"/>
    <cellStyle name="Normal 45 3 2 4 3" xfId="23044"/>
    <cellStyle name="Normal 45 3 2 5" xfId="9890"/>
    <cellStyle name="Normal 45 3 2 5 2" xfId="26830"/>
    <cellStyle name="Normal 45 3 2 6" xfId="17896"/>
    <cellStyle name="Normal 45 3 2 7" xfId="19262"/>
    <cellStyle name="Normal 45 3 3" xfId="2303"/>
    <cellStyle name="Normal 45 3 3 2" xfId="4267"/>
    <cellStyle name="Normal 45 3 3 2 2" xfId="8050"/>
    <cellStyle name="Normal 45 3 3 2 2 2" xfId="16109"/>
    <cellStyle name="Normal 45 3 3 2 2 2 2" xfId="32956"/>
    <cellStyle name="Normal 45 3 3 2 2 3" xfId="25389"/>
    <cellStyle name="Normal 45 3 3 2 3" xfId="12326"/>
    <cellStyle name="Normal 45 3 3 2 3 2" xfId="29175"/>
    <cellStyle name="Normal 45 3 3 2 4" xfId="21608"/>
    <cellStyle name="Normal 45 3 3 3" xfId="6166"/>
    <cellStyle name="Normal 45 3 3 3 2" xfId="14225"/>
    <cellStyle name="Normal 45 3 3 3 2 2" xfId="31072"/>
    <cellStyle name="Normal 45 3 3 3 3" xfId="23505"/>
    <cellStyle name="Normal 45 3 3 4" xfId="10391"/>
    <cellStyle name="Normal 45 3 3 4 2" xfId="27291"/>
    <cellStyle name="Normal 45 3 3 5" xfId="17898"/>
    <cellStyle name="Normal 45 3 3 6" xfId="19723"/>
    <cellStyle name="Normal 45 3 4" xfId="3355"/>
    <cellStyle name="Normal 45 3 4 2" xfId="7138"/>
    <cellStyle name="Normal 45 3 4 2 2" xfId="15197"/>
    <cellStyle name="Normal 45 3 4 2 2 2" xfId="32044"/>
    <cellStyle name="Normal 45 3 4 2 3" xfId="24477"/>
    <cellStyle name="Normal 45 3 4 3" xfId="11414"/>
    <cellStyle name="Normal 45 3 4 3 2" xfId="28263"/>
    <cellStyle name="Normal 45 3 4 4" xfId="20696"/>
    <cellStyle name="Normal 45 3 5" xfId="5254"/>
    <cellStyle name="Normal 45 3 5 2" xfId="13313"/>
    <cellStyle name="Normal 45 3 5 2 2" xfId="30160"/>
    <cellStyle name="Normal 45 3 5 3" xfId="22593"/>
    <cellStyle name="Normal 45 3 6" xfId="9415"/>
    <cellStyle name="Normal 45 3 6 2" xfId="26379"/>
    <cellStyle name="Normal 45 3 7" xfId="17895"/>
    <cellStyle name="Normal 45 3 8" xfId="18811"/>
    <cellStyle name="Normal 45 4" xfId="1539"/>
    <cellStyle name="Normal 45 4 2" xfId="2538"/>
    <cellStyle name="Normal 45 4 2 2" xfId="4500"/>
    <cellStyle name="Normal 45 4 2 2 2" xfId="8283"/>
    <cellStyle name="Normal 45 4 2 2 2 2" xfId="16342"/>
    <cellStyle name="Normal 45 4 2 2 2 2 2" xfId="33189"/>
    <cellStyle name="Normal 45 4 2 2 2 3" xfId="25622"/>
    <cellStyle name="Normal 45 4 2 2 3" xfId="12559"/>
    <cellStyle name="Normal 45 4 2 2 3 2" xfId="29408"/>
    <cellStyle name="Normal 45 4 2 2 4" xfId="21841"/>
    <cellStyle name="Normal 45 4 2 3" xfId="6399"/>
    <cellStyle name="Normal 45 4 2 3 2" xfId="14458"/>
    <cellStyle name="Normal 45 4 2 3 2 2" xfId="31305"/>
    <cellStyle name="Normal 45 4 2 3 3" xfId="23738"/>
    <cellStyle name="Normal 45 4 2 4" xfId="10625"/>
    <cellStyle name="Normal 45 4 2 4 2" xfId="27524"/>
    <cellStyle name="Normal 45 4 2 5" xfId="17900"/>
    <cellStyle name="Normal 45 4 2 6" xfId="19956"/>
    <cellStyle name="Normal 45 4 3" xfId="3588"/>
    <cellStyle name="Normal 45 4 3 2" xfId="7371"/>
    <cellStyle name="Normal 45 4 3 2 2" xfId="15430"/>
    <cellStyle name="Normal 45 4 3 2 2 2" xfId="32277"/>
    <cellStyle name="Normal 45 4 3 2 3" xfId="24710"/>
    <cellStyle name="Normal 45 4 3 3" xfId="11647"/>
    <cellStyle name="Normal 45 4 3 3 2" xfId="28496"/>
    <cellStyle name="Normal 45 4 3 4" xfId="20929"/>
    <cellStyle name="Normal 45 4 4" xfId="5487"/>
    <cellStyle name="Normal 45 4 4 2" xfId="13546"/>
    <cellStyle name="Normal 45 4 4 2 2" xfId="30393"/>
    <cellStyle name="Normal 45 4 4 3" xfId="22826"/>
    <cellStyle name="Normal 45 4 5" xfId="9672"/>
    <cellStyle name="Normal 45 4 5 2" xfId="26612"/>
    <cellStyle name="Normal 45 4 6" xfId="17899"/>
    <cellStyle name="Normal 45 4 7" xfId="19044"/>
    <cellStyle name="Normal 45 5" xfId="2069"/>
    <cellStyle name="Normal 45 5 2" xfId="4049"/>
    <cellStyle name="Normal 45 5 2 2" xfId="7832"/>
    <cellStyle name="Normal 45 5 2 2 2" xfId="15891"/>
    <cellStyle name="Normal 45 5 2 2 2 2" xfId="32738"/>
    <cellStyle name="Normal 45 5 2 2 3" xfId="25171"/>
    <cellStyle name="Normal 45 5 2 3" xfId="12108"/>
    <cellStyle name="Normal 45 5 2 3 2" xfId="28957"/>
    <cellStyle name="Normal 45 5 2 4" xfId="21390"/>
    <cellStyle name="Normal 45 5 3" xfId="5948"/>
    <cellStyle name="Normal 45 5 3 2" xfId="14007"/>
    <cellStyle name="Normal 45 5 3 2 2" xfId="30854"/>
    <cellStyle name="Normal 45 5 3 3" xfId="23287"/>
    <cellStyle name="Normal 45 5 4" xfId="10166"/>
    <cellStyle name="Normal 45 5 4 2" xfId="27073"/>
    <cellStyle name="Normal 45 5 5" xfId="17901"/>
    <cellStyle name="Normal 45 5 6" xfId="19505"/>
    <cellStyle name="Normal 45 6" xfId="3107"/>
    <cellStyle name="Normal 45 6 2" xfId="6920"/>
    <cellStyle name="Normal 45 6 2 2" xfId="14979"/>
    <cellStyle name="Normal 45 6 2 2 2" xfId="31826"/>
    <cellStyle name="Normal 45 6 2 3" xfId="24259"/>
    <cellStyle name="Normal 45 6 3" xfId="11170"/>
    <cellStyle name="Normal 45 6 3 2" xfId="28045"/>
    <cellStyle name="Normal 45 6 4" xfId="20478"/>
    <cellStyle name="Normal 45 7" xfId="5036"/>
    <cellStyle name="Normal 45 7 2" xfId="13095"/>
    <cellStyle name="Normal 45 7 2 2" xfId="29942"/>
    <cellStyle name="Normal 45 7 3" xfId="22375"/>
    <cellStyle name="Normal 45 8" xfId="9059"/>
    <cellStyle name="Normal 45 8 2" xfId="26161"/>
    <cellStyle name="Normal 45 9" xfId="17886"/>
    <cellStyle name="Normal 46" xfId="764"/>
    <cellStyle name="Normal 46 10" xfId="18593"/>
    <cellStyle name="Normal 46 11" xfId="34132"/>
    <cellStyle name="Normal 46 2" xfId="1093"/>
    <cellStyle name="Normal 46 2 2" xfId="1354"/>
    <cellStyle name="Normal 46 2 2 2" xfId="1850"/>
    <cellStyle name="Normal 46 2 2 2 2" xfId="2849"/>
    <cellStyle name="Normal 46 2 2 2 2 2" xfId="4811"/>
    <cellStyle name="Normal 46 2 2 2 2 2 2" xfId="8594"/>
    <cellStyle name="Normal 46 2 2 2 2 2 2 2" xfId="16653"/>
    <cellStyle name="Normal 46 2 2 2 2 2 2 2 2" xfId="33500"/>
    <cellStyle name="Normal 46 2 2 2 2 2 2 3" xfId="25933"/>
    <cellStyle name="Normal 46 2 2 2 2 2 3" xfId="12870"/>
    <cellStyle name="Normal 46 2 2 2 2 2 3 2" xfId="29719"/>
    <cellStyle name="Normal 46 2 2 2 2 2 4" xfId="22152"/>
    <cellStyle name="Normal 46 2 2 2 2 3" xfId="6710"/>
    <cellStyle name="Normal 46 2 2 2 2 3 2" xfId="14769"/>
    <cellStyle name="Normal 46 2 2 2 2 3 2 2" xfId="31616"/>
    <cellStyle name="Normal 46 2 2 2 2 3 3" xfId="24049"/>
    <cellStyle name="Normal 46 2 2 2 2 4" xfId="10936"/>
    <cellStyle name="Normal 46 2 2 2 2 4 2" xfId="27835"/>
    <cellStyle name="Normal 46 2 2 2 2 5" xfId="17906"/>
    <cellStyle name="Normal 46 2 2 2 2 6" xfId="20267"/>
    <cellStyle name="Normal 46 2 2 2 3" xfId="3899"/>
    <cellStyle name="Normal 46 2 2 2 3 2" xfId="7682"/>
    <cellStyle name="Normal 46 2 2 2 3 2 2" xfId="15741"/>
    <cellStyle name="Normal 46 2 2 2 3 2 2 2" xfId="32588"/>
    <cellStyle name="Normal 46 2 2 2 3 2 3" xfId="25021"/>
    <cellStyle name="Normal 46 2 2 2 3 3" xfId="11958"/>
    <cellStyle name="Normal 46 2 2 2 3 3 2" xfId="28807"/>
    <cellStyle name="Normal 46 2 2 2 3 4" xfId="21240"/>
    <cellStyle name="Normal 46 2 2 2 4" xfId="5798"/>
    <cellStyle name="Normal 46 2 2 2 4 2" xfId="13857"/>
    <cellStyle name="Normal 46 2 2 2 4 2 2" xfId="30704"/>
    <cellStyle name="Normal 46 2 2 2 4 3" xfId="23137"/>
    <cellStyle name="Normal 46 2 2 2 5" xfId="9983"/>
    <cellStyle name="Normal 46 2 2 2 5 2" xfId="26923"/>
    <cellStyle name="Normal 46 2 2 2 6" xfId="17905"/>
    <cellStyle name="Normal 46 2 2 2 7" xfId="19355"/>
    <cellStyle name="Normal 46 2 2 3" xfId="2396"/>
    <cellStyle name="Normal 46 2 2 3 2" xfId="4360"/>
    <cellStyle name="Normal 46 2 2 3 2 2" xfId="8143"/>
    <cellStyle name="Normal 46 2 2 3 2 2 2" xfId="16202"/>
    <cellStyle name="Normal 46 2 2 3 2 2 2 2" xfId="33049"/>
    <cellStyle name="Normal 46 2 2 3 2 2 3" xfId="25482"/>
    <cellStyle name="Normal 46 2 2 3 2 3" xfId="12419"/>
    <cellStyle name="Normal 46 2 2 3 2 3 2" xfId="29268"/>
    <cellStyle name="Normal 46 2 2 3 2 4" xfId="21701"/>
    <cellStyle name="Normal 46 2 2 3 3" xfId="6259"/>
    <cellStyle name="Normal 46 2 2 3 3 2" xfId="14318"/>
    <cellStyle name="Normal 46 2 2 3 3 2 2" xfId="31165"/>
    <cellStyle name="Normal 46 2 2 3 3 3" xfId="23598"/>
    <cellStyle name="Normal 46 2 2 3 4" xfId="10484"/>
    <cellStyle name="Normal 46 2 2 3 4 2" xfId="27384"/>
    <cellStyle name="Normal 46 2 2 3 5" xfId="17907"/>
    <cellStyle name="Normal 46 2 2 3 6" xfId="19816"/>
    <cellStyle name="Normal 46 2 2 4" xfId="3448"/>
    <cellStyle name="Normal 46 2 2 4 2" xfId="7231"/>
    <cellStyle name="Normal 46 2 2 4 2 2" xfId="15290"/>
    <cellStyle name="Normal 46 2 2 4 2 2 2" xfId="32137"/>
    <cellStyle name="Normal 46 2 2 4 2 3" xfId="24570"/>
    <cellStyle name="Normal 46 2 2 4 3" xfId="11507"/>
    <cellStyle name="Normal 46 2 2 4 3 2" xfId="28356"/>
    <cellStyle name="Normal 46 2 2 4 4" xfId="20789"/>
    <cellStyle name="Normal 46 2 2 5" xfId="5347"/>
    <cellStyle name="Normal 46 2 2 5 2" xfId="13406"/>
    <cellStyle name="Normal 46 2 2 5 2 2" xfId="30253"/>
    <cellStyle name="Normal 46 2 2 5 3" xfId="22686"/>
    <cellStyle name="Normal 46 2 2 6" xfId="9508"/>
    <cellStyle name="Normal 46 2 2 6 2" xfId="26472"/>
    <cellStyle name="Normal 46 2 2 7" xfId="17904"/>
    <cellStyle name="Normal 46 2 2 8" xfId="18904"/>
    <cellStyle name="Normal 46 2 3" xfId="1632"/>
    <cellStyle name="Normal 46 2 3 2" xfId="2631"/>
    <cellStyle name="Normal 46 2 3 2 2" xfId="4593"/>
    <cellStyle name="Normal 46 2 3 2 2 2" xfId="8376"/>
    <cellStyle name="Normal 46 2 3 2 2 2 2" xfId="16435"/>
    <cellStyle name="Normal 46 2 3 2 2 2 2 2" xfId="33282"/>
    <cellStyle name="Normal 46 2 3 2 2 2 3" xfId="25715"/>
    <cellStyle name="Normal 46 2 3 2 2 3" xfId="12652"/>
    <cellStyle name="Normal 46 2 3 2 2 3 2" xfId="29501"/>
    <cellStyle name="Normal 46 2 3 2 2 4" xfId="21934"/>
    <cellStyle name="Normal 46 2 3 2 3" xfId="6492"/>
    <cellStyle name="Normal 46 2 3 2 3 2" xfId="14551"/>
    <cellStyle name="Normal 46 2 3 2 3 2 2" xfId="31398"/>
    <cellStyle name="Normal 46 2 3 2 3 3" xfId="23831"/>
    <cellStyle name="Normal 46 2 3 2 4" xfId="10718"/>
    <cellStyle name="Normal 46 2 3 2 4 2" xfId="27617"/>
    <cellStyle name="Normal 46 2 3 2 5" xfId="17909"/>
    <cellStyle name="Normal 46 2 3 2 6" xfId="20049"/>
    <cellStyle name="Normal 46 2 3 3" xfId="3681"/>
    <cellStyle name="Normal 46 2 3 3 2" xfId="7464"/>
    <cellStyle name="Normal 46 2 3 3 2 2" xfId="15523"/>
    <cellStyle name="Normal 46 2 3 3 2 2 2" xfId="32370"/>
    <cellStyle name="Normal 46 2 3 3 2 3" xfId="24803"/>
    <cellStyle name="Normal 46 2 3 3 3" xfId="11740"/>
    <cellStyle name="Normal 46 2 3 3 3 2" xfId="28589"/>
    <cellStyle name="Normal 46 2 3 3 4" xfId="21022"/>
    <cellStyle name="Normal 46 2 3 4" xfId="5580"/>
    <cellStyle name="Normal 46 2 3 4 2" xfId="13639"/>
    <cellStyle name="Normal 46 2 3 4 2 2" xfId="30486"/>
    <cellStyle name="Normal 46 2 3 4 3" xfId="22919"/>
    <cellStyle name="Normal 46 2 3 5" xfId="9765"/>
    <cellStyle name="Normal 46 2 3 5 2" xfId="26705"/>
    <cellStyle name="Normal 46 2 3 6" xfId="17908"/>
    <cellStyle name="Normal 46 2 3 7" xfId="19137"/>
    <cellStyle name="Normal 46 2 4" xfId="2178"/>
    <cellStyle name="Normal 46 2 4 2" xfId="4142"/>
    <cellStyle name="Normal 46 2 4 2 2" xfId="7925"/>
    <cellStyle name="Normal 46 2 4 2 2 2" xfId="15984"/>
    <cellStyle name="Normal 46 2 4 2 2 2 2" xfId="32831"/>
    <cellStyle name="Normal 46 2 4 2 2 3" xfId="25264"/>
    <cellStyle name="Normal 46 2 4 2 3" xfId="12201"/>
    <cellStyle name="Normal 46 2 4 2 3 2" xfId="29050"/>
    <cellStyle name="Normal 46 2 4 2 4" xfId="21483"/>
    <cellStyle name="Normal 46 2 4 3" xfId="6041"/>
    <cellStyle name="Normal 46 2 4 3 2" xfId="14100"/>
    <cellStyle name="Normal 46 2 4 3 2 2" xfId="30947"/>
    <cellStyle name="Normal 46 2 4 3 3" xfId="23380"/>
    <cellStyle name="Normal 46 2 4 4" xfId="10266"/>
    <cellStyle name="Normal 46 2 4 4 2" xfId="27166"/>
    <cellStyle name="Normal 46 2 4 5" xfId="17910"/>
    <cellStyle name="Normal 46 2 4 6" xfId="19598"/>
    <cellStyle name="Normal 46 2 5" xfId="3230"/>
    <cellStyle name="Normal 46 2 5 2" xfId="7013"/>
    <cellStyle name="Normal 46 2 5 2 2" xfId="15072"/>
    <cellStyle name="Normal 46 2 5 2 2 2" xfId="31919"/>
    <cellStyle name="Normal 46 2 5 2 3" xfId="24352"/>
    <cellStyle name="Normal 46 2 5 3" xfId="11289"/>
    <cellStyle name="Normal 46 2 5 3 2" xfId="28138"/>
    <cellStyle name="Normal 46 2 5 4" xfId="20571"/>
    <cellStyle name="Normal 46 2 6" xfId="5129"/>
    <cellStyle name="Normal 46 2 6 2" xfId="13188"/>
    <cellStyle name="Normal 46 2 6 2 2" xfId="30035"/>
    <cellStyle name="Normal 46 2 6 3" xfId="22468"/>
    <cellStyle name="Normal 46 2 7" xfId="9273"/>
    <cellStyle name="Normal 46 2 7 2" xfId="26254"/>
    <cellStyle name="Normal 46 2 8" xfId="17903"/>
    <cellStyle name="Normal 46 2 9" xfId="18686"/>
    <cellStyle name="Normal 46 3" xfId="1262"/>
    <cellStyle name="Normal 46 3 2" xfId="1758"/>
    <cellStyle name="Normal 46 3 2 2" xfId="2757"/>
    <cellStyle name="Normal 46 3 2 2 2" xfId="4719"/>
    <cellStyle name="Normal 46 3 2 2 2 2" xfId="8502"/>
    <cellStyle name="Normal 46 3 2 2 2 2 2" xfId="16561"/>
    <cellStyle name="Normal 46 3 2 2 2 2 2 2" xfId="33408"/>
    <cellStyle name="Normal 46 3 2 2 2 2 3" xfId="25841"/>
    <cellStyle name="Normal 46 3 2 2 2 3" xfId="12778"/>
    <cellStyle name="Normal 46 3 2 2 2 3 2" xfId="29627"/>
    <cellStyle name="Normal 46 3 2 2 2 4" xfId="22060"/>
    <cellStyle name="Normal 46 3 2 2 3" xfId="6618"/>
    <cellStyle name="Normal 46 3 2 2 3 2" xfId="14677"/>
    <cellStyle name="Normal 46 3 2 2 3 2 2" xfId="31524"/>
    <cellStyle name="Normal 46 3 2 2 3 3" xfId="23957"/>
    <cellStyle name="Normal 46 3 2 2 4" xfId="10844"/>
    <cellStyle name="Normal 46 3 2 2 4 2" xfId="27743"/>
    <cellStyle name="Normal 46 3 2 2 5" xfId="17913"/>
    <cellStyle name="Normal 46 3 2 2 6" xfId="20175"/>
    <cellStyle name="Normal 46 3 2 3" xfId="3807"/>
    <cellStyle name="Normal 46 3 2 3 2" xfId="7590"/>
    <cellStyle name="Normal 46 3 2 3 2 2" xfId="15649"/>
    <cellStyle name="Normal 46 3 2 3 2 2 2" xfId="32496"/>
    <cellStyle name="Normal 46 3 2 3 2 3" xfId="24929"/>
    <cellStyle name="Normal 46 3 2 3 3" xfId="11866"/>
    <cellStyle name="Normal 46 3 2 3 3 2" xfId="28715"/>
    <cellStyle name="Normal 46 3 2 3 4" xfId="21148"/>
    <cellStyle name="Normal 46 3 2 4" xfId="5706"/>
    <cellStyle name="Normal 46 3 2 4 2" xfId="13765"/>
    <cellStyle name="Normal 46 3 2 4 2 2" xfId="30612"/>
    <cellStyle name="Normal 46 3 2 4 3" xfId="23045"/>
    <cellStyle name="Normal 46 3 2 5" xfId="9891"/>
    <cellStyle name="Normal 46 3 2 5 2" xfId="26831"/>
    <cellStyle name="Normal 46 3 2 6" xfId="17912"/>
    <cellStyle name="Normal 46 3 2 7" xfId="19263"/>
    <cellStyle name="Normal 46 3 3" xfId="2304"/>
    <cellStyle name="Normal 46 3 3 2" xfId="4268"/>
    <cellStyle name="Normal 46 3 3 2 2" xfId="8051"/>
    <cellStyle name="Normal 46 3 3 2 2 2" xfId="16110"/>
    <cellStyle name="Normal 46 3 3 2 2 2 2" xfId="32957"/>
    <cellStyle name="Normal 46 3 3 2 2 3" xfId="25390"/>
    <cellStyle name="Normal 46 3 3 2 3" xfId="12327"/>
    <cellStyle name="Normal 46 3 3 2 3 2" xfId="29176"/>
    <cellStyle name="Normal 46 3 3 2 4" xfId="21609"/>
    <cellStyle name="Normal 46 3 3 3" xfId="6167"/>
    <cellStyle name="Normal 46 3 3 3 2" xfId="14226"/>
    <cellStyle name="Normal 46 3 3 3 2 2" xfId="31073"/>
    <cellStyle name="Normal 46 3 3 3 3" xfId="23506"/>
    <cellStyle name="Normal 46 3 3 4" xfId="10392"/>
    <cellStyle name="Normal 46 3 3 4 2" xfId="27292"/>
    <cellStyle name="Normal 46 3 3 5" xfId="17914"/>
    <cellStyle name="Normal 46 3 3 6" xfId="19724"/>
    <cellStyle name="Normal 46 3 4" xfId="3356"/>
    <cellStyle name="Normal 46 3 4 2" xfId="7139"/>
    <cellStyle name="Normal 46 3 4 2 2" xfId="15198"/>
    <cellStyle name="Normal 46 3 4 2 2 2" xfId="32045"/>
    <cellStyle name="Normal 46 3 4 2 3" xfId="24478"/>
    <cellStyle name="Normal 46 3 4 3" xfId="11415"/>
    <cellStyle name="Normal 46 3 4 3 2" xfId="28264"/>
    <cellStyle name="Normal 46 3 4 4" xfId="20697"/>
    <cellStyle name="Normal 46 3 5" xfId="5255"/>
    <cellStyle name="Normal 46 3 5 2" xfId="13314"/>
    <cellStyle name="Normal 46 3 5 2 2" xfId="30161"/>
    <cellStyle name="Normal 46 3 5 3" xfId="22594"/>
    <cellStyle name="Normal 46 3 6" xfId="9416"/>
    <cellStyle name="Normal 46 3 6 2" xfId="26380"/>
    <cellStyle name="Normal 46 3 7" xfId="17911"/>
    <cellStyle name="Normal 46 3 8" xfId="18812"/>
    <cellStyle name="Normal 46 4" xfId="1540"/>
    <cellStyle name="Normal 46 4 2" xfId="2539"/>
    <cellStyle name="Normal 46 4 2 2" xfId="4501"/>
    <cellStyle name="Normal 46 4 2 2 2" xfId="8284"/>
    <cellStyle name="Normal 46 4 2 2 2 2" xfId="16343"/>
    <cellStyle name="Normal 46 4 2 2 2 2 2" xfId="33190"/>
    <cellStyle name="Normal 46 4 2 2 2 3" xfId="25623"/>
    <cellStyle name="Normal 46 4 2 2 3" xfId="12560"/>
    <cellStyle name="Normal 46 4 2 2 3 2" xfId="29409"/>
    <cellStyle name="Normal 46 4 2 2 4" xfId="21842"/>
    <cellStyle name="Normal 46 4 2 3" xfId="6400"/>
    <cellStyle name="Normal 46 4 2 3 2" xfId="14459"/>
    <cellStyle name="Normal 46 4 2 3 2 2" xfId="31306"/>
    <cellStyle name="Normal 46 4 2 3 3" xfId="23739"/>
    <cellStyle name="Normal 46 4 2 4" xfId="10626"/>
    <cellStyle name="Normal 46 4 2 4 2" xfId="27525"/>
    <cellStyle name="Normal 46 4 2 5" xfId="17916"/>
    <cellStyle name="Normal 46 4 2 6" xfId="19957"/>
    <cellStyle name="Normal 46 4 3" xfId="3589"/>
    <cellStyle name="Normal 46 4 3 2" xfId="7372"/>
    <cellStyle name="Normal 46 4 3 2 2" xfId="15431"/>
    <cellStyle name="Normal 46 4 3 2 2 2" xfId="32278"/>
    <cellStyle name="Normal 46 4 3 2 3" xfId="24711"/>
    <cellStyle name="Normal 46 4 3 3" xfId="11648"/>
    <cellStyle name="Normal 46 4 3 3 2" xfId="28497"/>
    <cellStyle name="Normal 46 4 3 4" xfId="20930"/>
    <cellStyle name="Normal 46 4 4" xfId="5488"/>
    <cellStyle name="Normal 46 4 4 2" xfId="13547"/>
    <cellStyle name="Normal 46 4 4 2 2" xfId="30394"/>
    <cellStyle name="Normal 46 4 4 3" xfId="22827"/>
    <cellStyle name="Normal 46 4 5" xfId="9673"/>
    <cellStyle name="Normal 46 4 5 2" xfId="26613"/>
    <cellStyle name="Normal 46 4 6" xfId="17915"/>
    <cellStyle name="Normal 46 4 7" xfId="19045"/>
    <cellStyle name="Normal 46 5" xfId="2070"/>
    <cellStyle name="Normal 46 5 2" xfId="4050"/>
    <cellStyle name="Normal 46 5 2 2" xfId="7833"/>
    <cellStyle name="Normal 46 5 2 2 2" xfId="15892"/>
    <cellStyle name="Normal 46 5 2 2 2 2" xfId="32739"/>
    <cellStyle name="Normal 46 5 2 2 3" xfId="25172"/>
    <cellStyle name="Normal 46 5 2 3" xfId="12109"/>
    <cellStyle name="Normal 46 5 2 3 2" xfId="28958"/>
    <cellStyle name="Normal 46 5 2 4" xfId="21391"/>
    <cellStyle name="Normal 46 5 3" xfId="5949"/>
    <cellStyle name="Normal 46 5 3 2" xfId="14008"/>
    <cellStyle name="Normal 46 5 3 2 2" xfId="30855"/>
    <cellStyle name="Normal 46 5 3 3" xfId="23288"/>
    <cellStyle name="Normal 46 5 4" xfId="10167"/>
    <cellStyle name="Normal 46 5 4 2" xfId="27074"/>
    <cellStyle name="Normal 46 5 5" xfId="17917"/>
    <cellStyle name="Normal 46 5 6" xfId="19506"/>
    <cellStyle name="Normal 46 6" xfId="3108"/>
    <cellStyle name="Normal 46 6 2" xfId="6921"/>
    <cellStyle name="Normal 46 6 2 2" xfId="14980"/>
    <cellStyle name="Normal 46 6 2 2 2" xfId="31827"/>
    <cellStyle name="Normal 46 6 2 3" xfId="24260"/>
    <cellStyle name="Normal 46 6 3" xfId="11171"/>
    <cellStyle name="Normal 46 6 3 2" xfId="28046"/>
    <cellStyle name="Normal 46 6 4" xfId="20479"/>
    <cellStyle name="Normal 46 7" xfId="5037"/>
    <cellStyle name="Normal 46 7 2" xfId="13096"/>
    <cellStyle name="Normal 46 7 2 2" xfId="29943"/>
    <cellStyle name="Normal 46 7 3" xfId="22376"/>
    <cellStyle name="Normal 46 8" xfId="9060"/>
    <cellStyle name="Normal 46 8 2" xfId="26162"/>
    <cellStyle name="Normal 46 9" xfId="17902"/>
    <cellStyle name="Normal 47" xfId="765"/>
    <cellStyle name="Normal 47 10" xfId="18594"/>
    <cellStyle name="Normal 47 11" xfId="34133"/>
    <cellStyle name="Normal 47 2" xfId="1094"/>
    <cellStyle name="Normal 47 2 2" xfId="1355"/>
    <cellStyle name="Normal 47 2 2 2" xfId="1851"/>
    <cellStyle name="Normal 47 2 2 2 2" xfId="2850"/>
    <cellStyle name="Normal 47 2 2 2 2 2" xfId="4812"/>
    <cellStyle name="Normal 47 2 2 2 2 2 2" xfId="8595"/>
    <cellStyle name="Normal 47 2 2 2 2 2 2 2" xfId="16654"/>
    <cellStyle name="Normal 47 2 2 2 2 2 2 2 2" xfId="33501"/>
    <cellStyle name="Normal 47 2 2 2 2 2 2 3" xfId="25934"/>
    <cellStyle name="Normal 47 2 2 2 2 2 3" xfId="12871"/>
    <cellStyle name="Normal 47 2 2 2 2 2 3 2" xfId="29720"/>
    <cellStyle name="Normal 47 2 2 2 2 2 4" xfId="22153"/>
    <cellStyle name="Normal 47 2 2 2 2 3" xfId="6711"/>
    <cellStyle name="Normal 47 2 2 2 2 3 2" xfId="14770"/>
    <cellStyle name="Normal 47 2 2 2 2 3 2 2" xfId="31617"/>
    <cellStyle name="Normal 47 2 2 2 2 3 3" xfId="24050"/>
    <cellStyle name="Normal 47 2 2 2 2 4" xfId="10937"/>
    <cellStyle name="Normal 47 2 2 2 2 4 2" xfId="27836"/>
    <cellStyle name="Normal 47 2 2 2 2 5" xfId="17922"/>
    <cellStyle name="Normal 47 2 2 2 2 6" xfId="20268"/>
    <cellStyle name="Normal 47 2 2 2 3" xfId="3900"/>
    <cellStyle name="Normal 47 2 2 2 3 2" xfId="7683"/>
    <cellStyle name="Normal 47 2 2 2 3 2 2" xfId="15742"/>
    <cellStyle name="Normal 47 2 2 2 3 2 2 2" xfId="32589"/>
    <cellStyle name="Normal 47 2 2 2 3 2 3" xfId="25022"/>
    <cellStyle name="Normal 47 2 2 2 3 3" xfId="11959"/>
    <cellStyle name="Normal 47 2 2 2 3 3 2" xfId="28808"/>
    <cellStyle name="Normal 47 2 2 2 3 4" xfId="21241"/>
    <cellStyle name="Normal 47 2 2 2 4" xfId="5799"/>
    <cellStyle name="Normal 47 2 2 2 4 2" xfId="13858"/>
    <cellStyle name="Normal 47 2 2 2 4 2 2" xfId="30705"/>
    <cellStyle name="Normal 47 2 2 2 4 3" xfId="23138"/>
    <cellStyle name="Normal 47 2 2 2 5" xfId="9984"/>
    <cellStyle name="Normal 47 2 2 2 5 2" xfId="26924"/>
    <cellStyle name="Normal 47 2 2 2 6" xfId="17921"/>
    <cellStyle name="Normal 47 2 2 2 7" xfId="19356"/>
    <cellStyle name="Normal 47 2 2 3" xfId="2397"/>
    <cellStyle name="Normal 47 2 2 3 2" xfId="4361"/>
    <cellStyle name="Normal 47 2 2 3 2 2" xfId="8144"/>
    <cellStyle name="Normal 47 2 2 3 2 2 2" xfId="16203"/>
    <cellStyle name="Normal 47 2 2 3 2 2 2 2" xfId="33050"/>
    <cellStyle name="Normal 47 2 2 3 2 2 3" xfId="25483"/>
    <cellStyle name="Normal 47 2 2 3 2 3" xfId="12420"/>
    <cellStyle name="Normal 47 2 2 3 2 3 2" xfId="29269"/>
    <cellStyle name="Normal 47 2 2 3 2 4" xfId="21702"/>
    <cellStyle name="Normal 47 2 2 3 3" xfId="6260"/>
    <cellStyle name="Normal 47 2 2 3 3 2" xfId="14319"/>
    <cellStyle name="Normal 47 2 2 3 3 2 2" xfId="31166"/>
    <cellStyle name="Normal 47 2 2 3 3 3" xfId="23599"/>
    <cellStyle name="Normal 47 2 2 3 4" xfId="10485"/>
    <cellStyle name="Normal 47 2 2 3 4 2" xfId="27385"/>
    <cellStyle name="Normal 47 2 2 3 5" xfId="17923"/>
    <cellStyle name="Normal 47 2 2 3 6" xfId="19817"/>
    <cellStyle name="Normal 47 2 2 4" xfId="3449"/>
    <cellStyle name="Normal 47 2 2 4 2" xfId="7232"/>
    <cellStyle name="Normal 47 2 2 4 2 2" xfId="15291"/>
    <cellStyle name="Normal 47 2 2 4 2 2 2" xfId="32138"/>
    <cellStyle name="Normal 47 2 2 4 2 3" xfId="24571"/>
    <cellStyle name="Normal 47 2 2 4 3" xfId="11508"/>
    <cellStyle name="Normal 47 2 2 4 3 2" xfId="28357"/>
    <cellStyle name="Normal 47 2 2 4 4" xfId="20790"/>
    <cellStyle name="Normal 47 2 2 5" xfId="5348"/>
    <cellStyle name="Normal 47 2 2 5 2" xfId="13407"/>
    <cellStyle name="Normal 47 2 2 5 2 2" xfId="30254"/>
    <cellStyle name="Normal 47 2 2 5 3" xfId="22687"/>
    <cellStyle name="Normal 47 2 2 6" xfId="9509"/>
    <cellStyle name="Normal 47 2 2 6 2" xfId="26473"/>
    <cellStyle name="Normal 47 2 2 7" xfId="17920"/>
    <cellStyle name="Normal 47 2 2 8" xfId="18905"/>
    <cellStyle name="Normal 47 2 3" xfId="1633"/>
    <cellStyle name="Normal 47 2 3 2" xfId="2632"/>
    <cellStyle name="Normal 47 2 3 2 2" xfId="4594"/>
    <cellStyle name="Normal 47 2 3 2 2 2" xfId="8377"/>
    <cellStyle name="Normal 47 2 3 2 2 2 2" xfId="16436"/>
    <cellStyle name="Normal 47 2 3 2 2 2 2 2" xfId="33283"/>
    <cellStyle name="Normal 47 2 3 2 2 2 3" xfId="25716"/>
    <cellStyle name="Normal 47 2 3 2 2 3" xfId="12653"/>
    <cellStyle name="Normal 47 2 3 2 2 3 2" xfId="29502"/>
    <cellStyle name="Normal 47 2 3 2 2 4" xfId="21935"/>
    <cellStyle name="Normal 47 2 3 2 3" xfId="6493"/>
    <cellStyle name="Normal 47 2 3 2 3 2" xfId="14552"/>
    <cellStyle name="Normal 47 2 3 2 3 2 2" xfId="31399"/>
    <cellStyle name="Normal 47 2 3 2 3 3" xfId="23832"/>
    <cellStyle name="Normal 47 2 3 2 4" xfId="10719"/>
    <cellStyle name="Normal 47 2 3 2 4 2" xfId="27618"/>
    <cellStyle name="Normal 47 2 3 2 5" xfId="17925"/>
    <cellStyle name="Normal 47 2 3 2 6" xfId="20050"/>
    <cellStyle name="Normal 47 2 3 3" xfId="3682"/>
    <cellStyle name="Normal 47 2 3 3 2" xfId="7465"/>
    <cellStyle name="Normal 47 2 3 3 2 2" xfId="15524"/>
    <cellStyle name="Normal 47 2 3 3 2 2 2" xfId="32371"/>
    <cellStyle name="Normal 47 2 3 3 2 3" xfId="24804"/>
    <cellStyle name="Normal 47 2 3 3 3" xfId="11741"/>
    <cellStyle name="Normal 47 2 3 3 3 2" xfId="28590"/>
    <cellStyle name="Normal 47 2 3 3 4" xfId="21023"/>
    <cellStyle name="Normal 47 2 3 4" xfId="5581"/>
    <cellStyle name="Normal 47 2 3 4 2" xfId="13640"/>
    <cellStyle name="Normal 47 2 3 4 2 2" xfId="30487"/>
    <cellStyle name="Normal 47 2 3 4 3" xfId="22920"/>
    <cellStyle name="Normal 47 2 3 5" xfId="9766"/>
    <cellStyle name="Normal 47 2 3 5 2" xfId="26706"/>
    <cellStyle name="Normal 47 2 3 6" xfId="17924"/>
    <cellStyle name="Normal 47 2 3 7" xfId="19138"/>
    <cellStyle name="Normal 47 2 4" xfId="2179"/>
    <cellStyle name="Normal 47 2 4 2" xfId="4143"/>
    <cellStyle name="Normal 47 2 4 2 2" xfId="7926"/>
    <cellStyle name="Normal 47 2 4 2 2 2" xfId="15985"/>
    <cellStyle name="Normal 47 2 4 2 2 2 2" xfId="32832"/>
    <cellStyle name="Normal 47 2 4 2 2 3" xfId="25265"/>
    <cellStyle name="Normal 47 2 4 2 3" xfId="12202"/>
    <cellStyle name="Normal 47 2 4 2 3 2" xfId="29051"/>
    <cellStyle name="Normal 47 2 4 2 4" xfId="21484"/>
    <cellStyle name="Normal 47 2 4 3" xfId="6042"/>
    <cellStyle name="Normal 47 2 4 3 2" xfId="14101"/>
    <cellStyle name="Normal 47 2 4 3 2 2" xfId="30948"/>
    <cellStyle name="Normal 47 2 4 3 3" xfId="23381"/>
    <cellStyle name="Normal 47 2 4 4" xfId="10267"/>
    <cellStyle name="Normal 47 2 4 4 2" xfId="27167"/>
    <cellStyle name="Normal 47 2 4 5" xfId="17926"/>
    <cellStyle name="Normal 47 2 4 6" xfId="19599"/>
    <cellStyle name="Normal 47 2 5" xfId="3231"/>
    <cellStyle name="Normal 47 2 5 2" xfId="7014"/>
    <cellStyle name="Normal 47 2 5 2 2" xfId="15073"/>
    <cellStyle name="Normal 47 2 5 2 2 2" xfId="31920"/>
    <cellStyle name="Normal 47 2 5 2 3" xfId="24353"/>
    <cellStyle name="Normal 47 2 5 3" xfId="11290"/>
    <cellStyle name="Normal 47 2 5 3 2" xfId="28139"/>
    <cellStyle name="Normal 47 2 5 4" xfId="20572"/>
    <cellStyle name="Normal 47 2 6" xfId="5130"/>
    <cellStyle name="Normal 47 2 6 2" xfId="13189"/>
    <cellStyle name="Normal 47 2 6 2 2" xfId="30036"/>
    <cellStyle name="Normal 47 2 6 3" xfId="22469"/>
    <cellStyle name="Normal 47 2 7" xfId="9274"/>
    <cellStyle name="Normal 47 2 7 2" xfId="26255"/>
    <cellStyle name="Normal 47 2 8" xfId="17919"/>
    <cellStyle name="Normal 47 2 9" xfId="18687"/>
    <cellStyle name="Normal 47 3" xfId="1263"/>
    <cellStyle name="Normal 47 3 2" xfId="1759"/>
    <cellStyle name="Normal 47 3 2 2" xfId="2758"/>
    <cellStyle name="Normal 47 3 2 2 2" xfId="4720"/>
    <cellStyle name="Normal 47 3 2 2 2 2" xfId="8503"/>
    <cellStyle name="Normal 47 3 2 2 2 2 2" xfId="16562"/>
    <cellStyle name="Normal 47 3 2 2 2 2 2 2" xfId="33409"/>
    <cellStyle name="Normal 47 3 2 2 2 2 3" xfId="25842"/>
    <cellStyle name="Normal 47 3 2 2 2 3" xfId="12779"/>
    <cellStyle name="Normal 47 3 2 2 2 3 2" xfId="29628"/>
    <cellStyle name="Normal 47 3 2 2 2 4" xfId="22061"/>
    <cellStyle name="Normal 47 3 2 2 3" xfId="6619"/>
    <cellStyle name="Normal 47 3 2 2 3 2" xfId="14678"/>
    <cellStyle name="Normal 47 3 2 2 3 2 2" xfId="31525"/>
    <cellStyle name="Normal 47 3 2 2 3 3" xfId="23958"/>
    <cellStyle name="Normal 47 3 2 2 4" xfId="10845"/>
    <cellStyle name="Normal 47 3 2 2 4 2" xfId="27744"/>
    <cellStyle name="Normal 47 3 2 2 5" xfId="17929"/>
    <cellStyle name="Normal 47 3 2 2 6" xfId="20176"/>
    <cellStyle name="Normal 47 3 2 3" xfId="3808"/>
    <cellStyle name="Normal 47 3 2 3 2" xfId="7591"/>
    <cellStyle name="Normal 47 3 2 3 2 2" xfId="15650"/>
    <cellStyle name="Normal 47 3 2 3 2 2 2" xfId="32497"/>
    <cellStyle name="Normal 47 3 2 3 2 3" xfId="24930"/>
    <cellStyle name="Normal 47 3 2 3 3" xfId="11867"/>
    <cellStyle name="Normal 47 3 2 3 3 2" xfId="28716"/>
    <cellStyle name="Normal 47 3 2 3 4" xfId="21149"/>
    <cellStyle name="Normal 47 3 2 4" xfId="5707"/>
    <cellStyle name="Normal 47 3 2 4 2" xfId="13766"/>
    <cellStyle name="Normal 47 3 2 4 2 2" xfId="30613"/>
    <cellStyle name="Normal 47 3 2 4 3" xfId="23046"/>
    <cellStyle name="Normal 47 3 2 5" xfId="9892"/>
    <cellStyle name="Normal 47 3 2 5 2" xfId="26832"/>
    <cellStyle name="Normal 47 3 2 6" xfId="17928"/>
    <cellStyle name="Normal 47 3 2 7" xfId="19264"/>
    <cellStyle name="Normal 47 3 3" xfId="2305"/>
    <cellStyle name="Normal 47 3 3 2" xfId="4269"/>
    <cellStyle name="Normal 47 3 3 2 2" xfId="8052"/>
    <cellStyle name="Normal 47 3 3 2 2 2" xfId="16111"/>
    <cellStyle name="Normal 47 3 3 2 2 2 2" xfId="32958"/>
    <cellStyle name="Normal 47 3 3 2 2 3" xfId="25391"/>
    <cellStyle name="Normal 47 3 3 2 3" xfId="12328"/>
    <cellStyle name="Normal 47 3 3 2 3 2" xfId="29177"/>
    <cellStyle name="Normal 47 3 3 2 4" xfId="21610"/>
    <cellStyle name="Normal 47 3 3 3" xfId="6168"/>
    <cellStyle name="Normal 47 3 3 3 2" xfId="14227"/>
    <cellStyle name="Normal 47 3 3 3 2 2" xfId="31074"/>
    <cellStyle name="Normal 47 3 3 3 3" xfId="23507"/>
    <cellStyle name="Normal 47 3 3 4" xfId="10393"/>
    <cellStyle name="Normal 47 3 3 4 2" xfId="27293"/>
    <cellStyle name="Normal 47 3 3 5" xfId="17930"/>
    <cellStyle name="Normal 47 3 3 6" xfId="19725"/>
    <cellStyle name="Normal 47 3 4" xfId="3357"/>
    <cellStyle name="Normal 47 3 4 2" xfId="7140"/>
    <cellStyle name="Normal 47 3 4 2 2" xfId="15199"/>
    <cellStyle name="Normal 47 3 4 2 2 2" xfId="32046"/>
    <cellStyle name="Normal 47 3 4 2 3" xfId="24479"/>
    <cellStyle name="Normal 47 3 4 3" xfId="11416"/>
    <cellStyle name="Normal 47 3 4 3 2" xfId="28265"/>
    <cellStyle name="Normal 47 3 4 4" xfId="20698"/>
    <cellStyle name="Normal 47 3 5" xfId="5256"/>
    <cellStyle name="Normal 47 3 5 2" xfId="13315"/>
    <cellStyle name="Normal 47 3 5 2 2" xfId="30162"/>
    <cellStyle name="Normal 47 3 5 3" xfId="22595"/>
    <cellStyle name="Normal 47 3 6" xfId="9417"/>
    <cellStyle name="Normal 47 3 6 2" xfId="26381"/>
    <cellStyle name="Normal 47 3 7" xfId="17927"/>
    <cellStyle name="Normal 47 3 8" xfId="18813"/>
    <cellStyle name="Normal 47 4" xfId="1541"/>
    <cellStyle name="Normal 47 4 2" xfId="2540"/>
    <cellStyle name="Normal 47 4 2 2" xfId="4502"/>
    <cellStyle name="Normal 47 4 2 2 2" xfId="8285"/>
    <cellStyle name="Normal 47 4 2 2 2 2" xfId="16344"/>
    <cellStyle name="Normal 47 4 2 2 2 2 2" xfId="33191"/>
    <cellStyle name="Normal 47 4 2 2 2 3" xfId="25624"/>
    <cellStyle name="Normal 47 4 2 2 3" xfId="12561"/>
    <cellStyle name="Normal 47 4 2 2 3 2" xfId="29410"/>
    <cellStyle name="Normal 47 4 2 2 4" xfId="21843"/>
    <cellStyle name="Normal 47 4 2 3" xfId="6401"/>
    <cellStyle name="Normal 47 4 2 3 2" xfId="14460"/>
    <cellStyle name="Normal 47 4 2 3 2 2" xfId="31307"/>
    <cellStyle name="Normal 47 4 2 3 3" xfId="23740"/>
    <cellStyle name="Normal 47 4 2 4" xfId="10627"/>
    <cellStyle name="Normal 47 4 2 4 2" xfId="27526"/>
    <cellStyle name="Normal 47 4 2 5" xfId="17932"/>
    <cellStyle name="Normal 47 4 2 6" xfId="19958"/>
    <cellStyle name="Normal 47 4 3" xfId="3590"/>
    <cellStyle name="Normal 47 4 3 2" xfId="7373"/>
    <cellStyle name="Normal 47 4 3 2 2" xfId="15432"/>
    <cellStyle name="Normal 47 4 3 2 2 2" xfId="32279"/>
    <cellStyle name="Normal 47 4 3 2 3" xfId="24712"/>
    <cellStyle name="Normal 47 4 3 3" xfId="11649"/>
    <cellStyle name="Normal 47 4 3 3 2" xfId="28498"/>
    <cellStyle name="Normal 47 4 3 4" xfId="20931"/>
    <cellStyle name="Normal 47 4 4" xfId="5489"/>
    <cellStyle name="Normal 47 4 4 2" xfId="13548"/>
    <cellStyle name="Normal 47 4 4 2 2" xfId="30395"/>
    <cellStyle name="Normal 47 4 4 3" xfId="22828"/>
    <cellStyle name="Normal 47 4 5" xfId="9674"/>
    <cellStyle name="Normal 47 4 5 2" xfId="26614"/>
    <cellStyle name="Normal 47 4 6" xfId="17931"/>
    <cellStyle name="Normal 47 4 7" xfId="19046"/>
    <cellStyle name="Normal 47 5" xfId="2071"/>
    <cellStyle name="Normal 47 5 2" xfId="4051"/>
    <cellStyle name="Normal 47 5 2 2" xfId="7834"/>
    <cellStyle name="Normal 47 5 2 2 2" xfId="15893"/>
    <cellStyle name="Normal 47 5 2 2 2 2" xfId="32740"/>
    <cellStyle name="Normal 47 5 2 2 3" xfId="25173"/>
    <cellStyle name="Normal 47 5 2 3" xfId="12110"/>
    <cellStyle name="Normal 47 5 2 3 2" xfId="28959"/>
    <cellStyle name="Normal 47 5 2 4" xfId="21392"/>
    <cellStyle name="Normal 47 5 3" xfId="5950"/>
    <cellStyle name="Normal 47 5 3 2" xfId="14009"/>
    <cellStyle name="Normal 47 5 3 2 2" xfId="30856"/>
    <cellStyle name="Normal 47 5 3 3" xfId="23289"/>
    <cellStyle name="Normal 47 5 4" xfId="10168"/>
    <cellStyle name="Normal 47 5 4 2" xfId="27075"/>
    <cellStyle name="Normal 47 5 5" xfId="17933"/>
    <cellStyle name="Normal 47 5 6" xfId="19507"/>
    <cellStyle name="Normal 47 6" xfId="3109"/>
    <cellStyle name="Normal 47 6 2" xfId="6922"/>
    <cellStyle name="Normal 47 6 2 2" xfId="14981"/>
    <cellStyle name="Normal 47 6 2 2 2" xfId="31828"/>
    <cellStyle name="Normal 47 6 2 3" xfId="24261"/>
    <cellStyle name="Normal 47 6 3" xfId="11172"/>
    <cellStyle name="Normal 47 6 3 2" xfId="28047"/>
    <cellStyle name="Normal 47 6 4" xfId="20480"/>
    <cellStyle name="Normal 47 7" xfId="5038"/>
    <cellStyle name="Normal 47 7 2" xfId="13097"/>
    <cellStyle name="Normal 47 7 2 2" xfId="29944"/>
    <cellStyle name="Normal 47 7 3" xfId="22377"/>
    <cellStyle name="Normal 47 8" xfId="9061"/>
    <cellStyle name="Normal 47 8 2" xfId="26163"/>
    <cellStyle name="Normal 47 9" xfId="17918"/>
    <cellStyle name="Normal 48" xfId="964"/>
    <cellStyle name="Normal 48 10" xfId="18600"/>
    <cellStyle name="Normal 48 11" xfId="34134"/>
    <cellStyle name="Normal 48 2" xfId="1099"/>
    <cellStyle name="Normal 48 2 2" xfId="1360"/>
    <cellStyle name="Normal 48 2 2 2" xfId="1856"/>
    <cellStyle name="Normal 48 2 2 2 2" xfId="2855"/>
    <cellStyle name="Normal 48 2 2 2 2 2" xfId="4817"/>
    <cellStyle name="Normal 48 2 2 2 2 2 2" xfId="8600"/>
    <cellStyle name="Normal 48 2 2 2 2 2 2 2" xfId="16659"/>
    <cellStyle name="Normal 48 2 2 2 2 2 2 2 2" xfId="33506"/>
    <cellStyle name="Normal 48 2 2 2 2 2 2 3" xfId="25939"/>
    <cellStyle name="Normal 48 2 2 2 2 2 3" xfId="12876"/>
    <cellStyle name="Normal 48 2 2 2 2 2 3 2" xfId="29725"/>
    <cellStyle name="Normal 48 2 2 2 2 2 4" xfId="22158"/>
    <cellStyle name="Normal 48 2 2 2 2 3" xfId="6716"/>
    <cellStyle name="Normal 48 2 2 2 2 3 2" xfId="14775"/>
    <cellStyle name="Normal 48 2 2 2 2 3 2 2" xfId="31622"/>
    <cellStyle name="Normal 48 2 2 2 2 3 3" xfId="24055"/>
    <cellStyle name="Normal 48 2 2 2 2 4" xfId="10942"/>
    <cellStyle name="Normal 48 2 2 2 2 4 2" xfId="27841"/>
    <cellStyle name="Normal 48 2 2 2 2 5" xfId="17938"/>
    <cellStyle name="Normal 48 2 2 2 2 6" xfId="20273"/>
    <cellStyle name="Normal 48 2 2 2 3" xfId="3905"/>
    <cellStyle name="Normal 48 2 2 2 3 2" xfId="7688"/>
    <cellStyle name="Normal 48 2 2 2 3 2 2" xfId="15747"/>
    <cellStyle name="Normal 48 2 2 2 3 2 2 2" xfId="32594"/>
    <cellStyle name="Normal 48 2 2 2 3 2 3" xfId="25027"/>
    <cellStyle name="Normal 48 2 2 2 3 3" xfId="11964"/>
    <cellStyle name="Normal 48 2 2 2 3 3 2" xfId="28813"/>
    <cellStyle name="Normal 48 2 2 2 3 4" xfId="21246"/>
    <cellStyle name="Normal 48 2 2 2 4" xfId="5804"/>
    <cellStyle name="Normal 48 2 2 2 4 2" xfId="13863"/>
    <cellStyle name="Normal 48 2 2 2 4 2 2" xfId="30710"/>
    <cellStyle name="Normal 48 2 2 2 4 3" xfId="23143"/>
    <cellStyle name="Normal 48 2 2 2 5" xfId="9989"/>
    <cellStyle name="Normal 48 2 2 2 5 2" xfId="26929"/>
    <cellStyle name="Normal 48 2 2 2 6" xfId="17937"/>
    <cellStyle name="Normal 48 2 2 2 7" xfId="19361"/>
    <cellStyle name="Normal 48 2 2 3" xfId="2402"/>
    <cellStyle name="Normal 48 2 2 3 2" xfId="4366"/>
    <cellStyle name="Normal 48 2 2 3 2 2" xfId="8149"/>
    <cellStyle name="Normal 48 2 2 3 2 2 2" xfId="16208"/>
    <cellStyle name="Normal 48 2 2 3 2 2 2 2" xfId="33055"/>
    <cellStyle name="Normal 48 2 2 3 2 2 3" xfId="25488"/>
    <cellStyle name="Normal 48 2 2 3 2 3" xfId="12425"/>
    <cellStyle name="Normal 48 2 2 3 2 3 2" xfId="29274"/>
    <cellStyle name="Normal 48 2 2 3 2 4" xfId="21707"/>
    <cellStyle name="Normal 48 2 2 3 3" xfId="6265"/>
    <cellStyle name="Normal 48 2 2 3 3 2" xfId="14324"/>
    <cellStyle name="Normal 48 2 2 3 3 2 2" xfId="31171"/>
    <cellStyle name="Normal 48 2 2 3 3 3" xfId="23604"/>
    <cellStyle name="Normal 48 2 2 3 4" xfId="10490"/>
    <cellStyle name="Normal 48 2 2 3 4 2" xfId="27390"/>
    <cellStyle name="Normal 48 2 2 3 5" xfId="17939"/>
    <cellStyle name="Normal 48 2 2 3 6" xfId="19822"/>
    <cellStyle name="Normal 48 2 2 4" xfId="3454"/>
    <cellStyle name="Normal 48 2 2 4 2" xfId="7237"/>
    <cellStyle name="Normal 48 2 2 4 2 2" xfId="15296"/>
    <cellStyle name="Normal 48 2 2 4 2 2 2" xfId="32143"/>
    <cellStyle name="Normal 48 2 2 4 2 3" xfId="24576"/>
    <cellStyle name="Normal 48 2 2 4 3" xfId="11513"/>
    <cellStyle name="Normal 48 2 2 4 3 2" xfId="28362"/>
    <cellStyle name="Normal 48 2 2 4 4" xfId="20795"/>
    <cellStyle name="Normal 48 2 2 5" xfId="5353"/>
    <cellStyle name="Normal 48 2 2 5 2" xfId="13412"/>
    <cellStyle name="Normal 48 2 2 5 2 2" xfId="30259"/>
    <cellStyle name="Normal 48 2 2 5 3" xfId="22692"/>
    <cellStyle name="Normal 48 2 2 6" xfId="9514"/>
    <cellStyle name="Normal 48 2 2 6 2" xfId="26478"/>
    <cellStyle name="Normal 48 2 2 7" xfId="17936"/>
    <cellStyle name="Normal 48 2 2 8" xfId="18910"/>
    <cellStyle name="Normal 48 2 3" xfId="1638"/>
    <cellStyle name="Normal 48 2 3 2" xfId="2637"/>
    <cellStyle name="Normal 48 2 3 2 2" xfId="4599"/>
    <cellStyle name="Normal 48 2 3 2 2 2" xfId="8382"/>
    <cellStyle name="Normal 48 2 3 2 2 2 2" xfId="16441"/>
    <cellStyle name="Normal 48 2 3 2 2 2 2 2" xfId="33288"/>
    <cellStyle name="Normal 48 2 3 2 2 2 3" xfId="25721"/>
    <cellStyle name="Normal 48 2 3 2 2 3" xfId="12658"/>
    <cellStyle name="Normal 48 2 3 2 2 3 2" xfId="29507"/>
    <cellStyle name="Normal 48 2 3 2 2 4" xfId="21940"/>
    <cellStyle name="Normal 48 2 3 2 3" xfId="6498"/>
    <cellStyle name="Normal 48 2 3 2 3 2" xfId="14557"/>
    <cellStyle name="Normal 48 2 3 2 3 2 2" xfId="31404"/>
    <cellStyle name="Normal 48 2 3 2 3 3" xfId="23837"/>
    <cellStyle name="Normal 48 2 3 2 4" xfId="10724"/>
    <cellStyle name="Normal 48 2 3 2 4 2" xfId="27623"/>
    <cellStyle name="Normal 48 2 3 2 5" xfId="17941"/>
    <cellStyle name="Normal 48 2 3 2 6" xfId="20055"/>
    <cellStyle name="Normal 48 2 3 3" xfId="3687"/>
    <cellStyle name="Normal 48 2 3 3 2" xfId="7470"/>
    <cellStyle name="Normal 48 2 3 3 2 2" xfId="15529"/>
    <cellStyle name="Normal 48 2 3 3 2 2 2" xfId="32376"/>
    <cellStyle name="Normal 48 2 3 3 2 3" xfId="24809"/>
    <cellStyle name="Normal 48 2 3 3 3" xfId="11746"/>
    <cellStyle name="Normal 48 2 3 3 3 2" xfId="28595"/>
    <cellStyle name="Normal 48 2 3 3 4" xfId="21028"/>
    <cellStyle name="Normal 48 2 3 4" xfId="5586"/>
    <cellStyle name="Normal 48 2 3 4 2" xfId="13645"/>
    <cellStyle name="Normal 48 2 3 4 2 2" xfId="30492"/>
    <cellStyle name="Normal 48 2 3 4 3" xfId="22925"/>
    <cellStyle name="Normal 48 2 3 5" xfId="9771"/>
    <cellStyle name="Normal 48 2 3 5 2" xfId="26711"/>
    <cellStyle name="Normal 48 2 3 6" xfId="17940"/>
    <cellStyle name="Normal 48 2 3 7" xfId="19143"/>
    <cellStyle name="Normal 48 2 4" xfId="2184"/>
    <cellStyle name="Normal 48 2 4 2" xfId="4148"/>
    <cellStyle name="Normal 48 2 4 2 2" xfId="7931"/>
    <cellStyle name="Normal 48 2 4 2 2 2" xfId="15990"/>
    <cellStyle name="Normal 48 2 4 2 2 2 2" xfId="32837"/>
    <cellStyle name="Normal 48 2 4 2 2 3" xfId="25270"/>
    <cellStyle name="Normal 48 2 4 2 3" xfId="12207"/>
    <cellStyle name="Normal 48 2 4 2 3 2" xfId="29056"/>
    <cellStyle name="Normal 48 2 4 2 4" xfId="21489"/>
    <cellStyle name="Normal 48 2 4 3" xfId="6047"/>
    <cellStyle name="Normal 48 2 4 3 2" xfId="14106"/>
    <cellStyle name="Normal 48 2 4 3 2 2" xfId="30953"/>
    <cellStyle name="Normal 48 2 4 3 3" xfId="23386"/>
    <cellStyle name="Normal 48 2 4 4" xfId="10272"/>
    <cellStyle name="Normal 48 2 4 4 2" xfId="27172"/>
    <cellStyle name="Normal 48 2 4 5" xfId="17942"/>
    <cellStyle name="Normal 48 2 4 6" xfId="19604"/>
    <cellStyle name="Normal 48 2 5" xfId="3236"/>
    <cellStyle name="Normal 48 2 5 2" xfId="7019"/>
    <cellStyle name="Normal 48 2 5 2 2" xfId="15078"/>
    <cellStyle name="Normal 48 2 5 2 2 2" xfId="31925"/>
    <cellStyle name="Normal 48 2 5 2 3" xfId="24358"/>
    <cellStyle name="Normal 48 2 5 3" xfId="11295"/>
    <cellStyle name="Normal 48 2 5 3 2" xfId="28144"/>
    <cellStyle name="Normal 48 2 5 4" xfId="20577"/>
    <cellStyle name="Normal 48 2 6" xfId="5135"/>
    <cellStyle name="Normal 48 2 6 2" xfId="13194"/>
    <cellStyle name="Normal 48 2 6 2 2" xfId="30041"/>
    <cellStyle name="Normal 48 2 6 3" xfId="22474"/>
    <cellStyle name="Normal 48 2 7" xfId="9279"/>
    <cellStyle name="Normal 48 2 7 2" xfId="26260"/>
    <cellStyle name="Normal 48 2 8" xfId="17935"/>
    <cellStyle name="Normal 48 2 9" xfId="18692"/>
    <cellStyle name="Normal 48 3" xfId="1268"/>
    <cellStyle name="Normal 48 3 2" xfId="1764"/>
    <cellStyle name="Normal 48 3 2 2" xfId="2763"/>
    <cellStyle name="Normal 48 3 2 2 2" xfId="4725"/>
    <cellStyle name="Normal 48 3 2 2 2 2" xfId="8508"/>
    <cellStyle name="Normal 48 3 2 2 2 2 2" xfId="16567"/>
    <cellStyle name="Normal 48 3 2 2 2 2 2 2" xfId="33414"/>
    <cellStyle name="Normal 48 3 2 2 2 2 3" xfId="25847"/>
    <cellStyle name="Normal 48 3 2 2 2 3" xfId="12784"/>
    <cellStyle name="Normal 48 3 2 2 2 3 2" xfId="29633"/>
    <cellStyle name="Normal 48 3 2 2 2 4" xfId="22066"/>
    <cellStyle name="Normal 48 3 2 2 3" xfId="6624"/>
    <cellStyle name="Normal 48 3 2 2 3 2" xfId="14683"/>
    <cellStyle name="Normal 48 3 2 2 3 2 2" xfId="31530"/>
    <cellStyle name="Normal 48 3 2 2 3 3" xfId="23963"/>
    <cellStyle name="Normal 48 3 2 2 4" xfId="10850"/>
    <cellStyle name="Normal 48 3 2 2 4 2" xfId="27749"/>
    <cellStyle name="Normal 48 3 2 2 5" xfId="17945"/>
    <cellStyle name="Normal 48 3 2 2 6" xfId="20181"/>
    <cellStyle name="Normal 48 3 2 3" xfId="3813"/>
    <cellStyle name="Normal 48 3 2 3 2" xfId="7596"/>
    <cellStyle name="Normal 48 3 2 3 2 2" xfId="15655"/>
    <cellStyle name="Normal 48 3 2 3 2 2 2" xfId="32502"/>
    <cellStyle name="Normal 48 3 2 3 2 3" xfId="24935"/>
    <cellStyle name="Normal 48 3 2 3 3" xfId="11872"/>
    <cellStyle name="Normal 48 3 2 3 3 2" xfId="28721"/>
    <cellStyle name="Normal 48 3 2 3 4" xfId="21154"/>
    <cellStyle name="Normal 48 3 2 4" xfId="5712"/>
    <cellStyle name="Normal 48 3 2 4 2" xfId="13771"/>
    <cellStyle name="Normal 48 3 2 4 2 2" xfId="30618"/>
    <cellStyle name="Normal 48 3 2 4 3" xfId="23051"/>
    <cellStyle name="Normal 48 3 2 5" xfId="9897"/>
    <cellStyle name="Normal 48 3 2 5 2" xfId="26837"/>
    <cellStyle name="Normal 48 3 2 6" xfId="17944"/>
    <cellStyle name="Normal 48 3 2 7" xfId="19269"/>
    <cellStyle name="Normal 48 3 3" xfId="2310"/>
    <cellStyle name="Normal 48 3 3 2" xfId="4274"/>
    <cellStyle name="Normal 48 3 3 2 2" xfId="8057"/>
    <cellStyle name="Normal 48 3 3 2 2 2" xfId="16116"/>
    <cellStyle name="Normal 48 3 3 2 2 2 2" xfId="32963"/>
    <cellStyle name="Normal 48 3 3 2 2 3" xfId="25396"/>
    <cellStyle name="Normal 48 3 3 2 3" xfId="12333"/>
    <cellStyle name="Normal 48 3 3 2 3 2" xfId="29182"/>
    <cellStyle name="Normal 48 3 3 2 4" xfId="21615"/>
    <cellStyle name="Normal 48 3 3 3" xfId="6173"/>
    <cellStyle name="Normal 48 3 3 3 2" xfId="14232"/>
    <cellStyle name="Normal 48 3 3 3 2 2" xfId="31079"/>
    <cellStyle name="Normal 48 3 3 3 3" xfId="23512"/>
    <cellStyle name="Normal 48 3 3 4" xfId="10398"/>
    <cellStyle name="Normal 48 3 3 4 2" xfId="27298"/>
    <cellStyle name="Normal 48 3 3 5" xfId="17946"/>
    <cellStyle name="Normal 48 3 3 6" xfId="19730"/>
    <cellStyle name="Normal 48 3 4" xfId="3362"/>
    <cellStyle name="Normal 48 3 4 2" xfId="7145"/>
    <cellStyle name="Normal 48 3 4 2 2" xfId="15204"/>
    <cellStyle name="Normal 48 3 4 2 2 2" xfId="32051"/>
    <cellStyle name="Normal 48 3 4 2 3" xfId="24484"/>
    <cellStyle name="Normal 48 3 4 3" xfId="11421"/>
    <cellStyle name="Normal 48 3 4 3 2" xfId="28270"/>
    <cellStyle name="Normal 48 3 4 4" xfId="20703"/>
    <cellStyle name="Normal 48 3 5" xfId="5261"/>
    <cellStyle name="Normal 48 3 5 2" xfId="13320"/>
    <cellStyle name="Normal 48 3 5 2 2" xfId="30167"/>
    <cellStyle name="Normal 48 3 5 3" xfId="22600"/>
    <cellStyle name="Normal 48 3 6" xfId="9422"/>
    <cellStyle name="Normal 48 3 6 2" xfId="26386"/>
    <cellStyle name="Normal 48 3 7" xfId="17943"/>
    <cellStyle name="Normal 48 3 8" xfId="18818"/>
    <cellStyle name="Normal 48 4" xfId="1546"/>
    <cellStyle name="Normal 48 4 2" xfId="2545"/>
    <cellStyle name="Normal 48 4 2 2" xfId="4507"/>
    <cellStyle name="Normal 48 4 2 2 2" xfId="8290"/>
    <cellStyle name="Normal 48 4 2 2 2 2" xfId="16349"/>
    <cellStyle name="Normal 48 4 2 2 2 2 2" xfId="33196"/>
    <cellStyle name="Normal 48 4 2 2 2 3" xfId="25629"/>
    <cellStyle name="Normal 48 4 2 2 3" xfId="12566"/>
    <cellStyle name="Normal 48 4 2 2 3 2" xfId="29415"/>
    <cellStyle name="Normal 48 4 2 2 4" xfId="21848"/>
    <cellStyle name="Normal 48 4 2 3" xfId="6406"/>
    <cellStyle name="Normal 48 4 2 3 2" xfId="14465"/>
    <cellStyle name="Normal 48 4 2 3 2 2" xfId="31312"/>
    <cellStyle name="Normal 48 4 2 3 3" xfId="23745"/>
    <cellStyle name="Normal 48 4 2 4" xfId="10632"/>
    <cellStyle name="Normal 48 4 2 4 2" xfId="27531"/>
    <cellStyle name="Normal 48 4 2 5" xfId="17948"/>
    <cellStyle name="Normal 48 4 2 6" xfId="19963"/>
    <cellStyle name="Normal 48 4 3" xfId="3595"/>
    <cellStyle name="Normal 48 4 3 2" xfId="7378"/>
    <cellStyle name="Normal 48 4 3 2 2" xfId="15437"/>
    <cellStyle name="Normal 48 4 3 2 2 2" xfId="32284"/>
    <cellStyle name="Normal 48 4 3 2 3" xfId="24717"/>
    <cellStyle name="Normal 48 4 3 3" xfId="11654"/>
    <cellStyle name="Normal 48 4 3 3 2" xfId="28503"/>
    <cellStyle name="Normal 48 4 3 4" xfId="20936"/>
    <cellStyle name="Normal 48 4 4" xfId="5494"/>
    <cellStyle name="Normal 48 4 4 2" xfId="13553"/>
    <cellStyle name="Normal 48 4 4 2 2" xfId="30400"/>
    <cellStyle name="Normal 48 4 4 3" xfId="22833"/>
    <cellStyle name="Normal 48 4 5" xfId="9679"/>
    <cellStyle name="Normal 48 4 5 2" xfId="26619"/>
    <cellStyle name="Normal 48 4 6" xfId="17947"/>
    <cellStyle name="Normal 48 4 7" xfId="19051"/>
    <cellStyle name="Normal 48 5" xfId="2091"/>
    <cellStyle name="Normal 48 5 2" xfId="4056"/>
    <cellStyle name="Normal 48 5 2 2" xfId="7839"/>
    <cellStyle name="Normal 48 5 2 2 2" xfId="15898"/>
    <cellStyle name="Normal 48 5 2 2 2 2" xfId="32745"/>
    <cellStyle name="Normal 48 5 2 2 3" xfId="25178"/>
    <cellStyle name="Normal 48 5 2 3" xfId="12115"/>
    <cellStyle name="Normal 48 5 2 3 2" xfId="28964"/>
    <cellStyle name="Normal 48 5 2 4" xfId="21397"/>
    <cellStyle name="Normal 48 5 3" xfId="5955"/>
    <cellStyle name="Normal 48 5 3 2" xfId="14014"/>
    <cellStyle name="Normal 48 5 3 2 2" xfId="30861"/>
    <cellStyle name="Normal 48 5 3 3" xfId="23294"/>
    <cellStyle name="Normal 48 5 4" xfId="10180"/>
    <cellStyle name="Normal 48 5 4 2" xfId="27080"/>
    <cellStyle name="Normal 48 5 5" xfId="17949"/>
    <cellStyle name="Normal 48 5 6" xfId="19512"/>
    <cellStyle name="Normal 48 6" xfId="3144"/>
    <cellStyle name="Normal 48 6 2" xfId="6927"/>
    <cellStyle name="Normal 48 6 2 2" xfId="14986"/>
    <cellStyle name="Normal 48 6 2 2 2" xfId="31833"/>
    <cellStyle name="Normal 48 6 2 3" xfId="24266"/>
    <cellStyle name="Normal 48 6 3" xfId="11203"/>
    <cellStyle name="Normal 48 6 3 2" xfId="28052"/>
    <cellStyle name="Normal 48 6 4" xfId="20485"/>
    <cellStyle name="Normal 48 7" xfId="5043"/>
    <cellStyle name="Normal 48 7 2" xfId="13102"/>
    <cellStyle name="Normal 48 7 2 2" xfId="29949"/>
    <cellStyle name="Normal 48 7 3" xfId="22382"/>
    <cellStyle name="Normal 48 8" xfId="9163"/>
    <cellStyle name="Normal 48 8 2" xfId="26168"/>
    <cellStyle name="Normal 48 9" xfId="17934"/>
    <cellStyle name="Normal 49" xfId="965"/>
    <cellStyle name="Normal 49 10" xfId="18601"/>
    <cellStyle name="Normal 49 11" xfId="34135"/>
    <cellStyle name="Normal 49 2" xfId="1100"/>
    <cellStyle name="Normal 49 2 2" xfId="1361"/>
    <cellStyle name="Normal 49 2 2 2" xfId="1857"/>
    <cellStyle name="Normal 49 2 2 2 2" xfId="2856"/>
    <cellStyle name="Normal 49 2 2 2 2 2" xfId="4818"/>
    <cellStyle name="Normal 49 2 2 2 2 2 2" xfId="8601"/>
    <cellStyle name="Normal 49 2 2 2 2 2 2 2" xfId="16660"/>
    <cellStyle name="Normal 49 2 2 2 2 2 2 2 2" xfId="33507"/>
    <cellStyle name="Normal 49 2 2 2 2 2 2 3" xfId="25940"/>
    <cellStyle name="Normal 49 2 2 2 2 2 3" xfId="12877"/>
    <cellStyle name="Normal 49 2 2 2 2 2 3 2" xfId="29726"/>
    <cellStyle name="Normal 49 2 2 2 2 2 4" xfId="22159"/>
    <cellStyle name="Normal 49 2 2 2 2 3" xfId="6717"/>
    <cellStyle name="Normal 49 2 2 2 2 3 2" xfId="14776"/>
    <cellStyle name="Normal 49 2 2 2 2 3 2 2" xfId="31623"/>
    <cellStyle name="Normal 49 2 2 2 2 3 3" xfId="24056"/>
    <cellStyle name="Normal 49 2 2 2 2 4" xfId="10943"/>
    <cellStyle name="Normal 49 2 2 2 2 4 2" xfId="27842"/>
    <cellStyle name="Normal 49 2 2 2 2 5" xfId="17954"/>
    <cellStyle name="Normal 49 2 2 2 2 6" xfId="20274"/>
    <cellStyle name="Normal 49 2 2 2 3" xfId="3906"/>
    <cellStyle name="Normal 49 2 2 2 3 2" xfId="7689"/>
    <cellStyle name="Normal 49 2 2 2 3 2 2" xfId="15748"/>
    <cellStyle name="Normal 49 2 2 2 3 2 2 2" xfId="32595"/>
    <cellStyle name="Normal 49 2 2 2 3 2 3" xfId="25028"/>
    <cellStyle name="Normal 49 2 2 2 3 3" xfId="11965"/>
    <cellStyle name="Normal 49 2 2 2 3 3 2" xfId="28814"/>
    <cellStyle name="Normal 49 2 2 2 3 4" xfId="21247"/>
    <cellStyle name="Normal 49 2 2 2 4" xfId="5805"/>
    <cellStyle name="Normal 49 2 2 2 4 2" xfId="13864"/>
    <cellStyle name="Normal 49 2 2 2 4 2 2" xfId="30711"/>
    <cellStyle name="Normal 49 2 2 2 4 3" xfId="23144"/>
    <cellStyle name="Normal 49 2 2 2 5" xfId="9990"/>
    <cellStyle name="Normal 49 2 2 2 5 2" xfId="26930"/>
    <cellStyle name="Normal 49 2 2 2 6" xfId="17953"/>
    <cellStyle name="Normal 49 2 2 2 7" xfId="19362"/>
    <cellStyle name="Normal 49 2 2 3" xfId="2403"/>
    <cellStyle name="Normal 49 2 2 3 2" xfId="4367"/>
    <cellStyle name="Normal 49 2 2 3 2 2" xfId="8150"/>
    <cellStyle name="Normal 49 2 2 3 2 2 2" xfId="16209"/>
    <cellStyle name="Normal 49 2 2 3 2 2 2 2" xfId="33056"/>
    <cellStyle name="Normal 49 2 2 3 2 2 3" xfId="25489"/>
    <cellStyle name="Normal 49 2 2 3 2 3" xfId="12426"/>
    <cellStyle name="Normal 49 2 2 3 2 3 2" xfId="29275"/>
    <cellStyle name="Normal 49 2 2 3 2 4" xfId="21708"/>
    <cellStyle name="Normal 49 2 2 3 3" xfId="6266"/>
    <cellStyle name="Normal 49 2 2 3 3 2" xfId="14325"/>
    <cellStyle name="Normal 49 2 2 3 3 2 2" xfId="31172"/>
    <cellStyle name="Normal 49 2 2 3 3 3" xfId="23605"/>
    <cellStyle name="Normal 49 2 2 3 4" xfId="10491"/>
    <cellStyle name="Normal 49 2 2 3 4 2" xfId="27391"/>
    <cellStyle name="Normal 49 2 2 3 5" xfId="17955"/>
    <cellStyle name="Normal 49 2 2 3 6" xfId="19823"/>
    <cellStyle name="Normal 49 2 2 4" xfId="3455"/>
    <cellStyle name="Normal 49 2 2 4 2" xfId="7238"/>
    <cellStyle name="Normal 49 2 2 4 2 2" xfId="15297"/>
    <cellStyle name="Normal 49 2 2 4 2 2 2" xfId="32144"/>
    <cellStyle name="Normal 49 2 2 4 2 3" xfId="24577"/>
    <cellStyle name="Normal 49 2 2 4 3" xfId="11514"/>
    <cellStyle name="Normal 49 2 2 4 3 2" xfId="28363"/>
    <cellStyle name="Normal 49 2 2 4 4" xfId="20796"/>
    <cellStyle name="Normal 49 2 2 5" xfId="5354"/>
    <cellStyle name="Normal 49 2 2 5 2" xfId="13413"/>
    <cellStyle name="Normal 49 2 2 5 2 2" xfId="30260"/>
    <cellStyle name="Normal 49 2 2 5 3" xfId="22693"/>
    <cellStyle name="Normal 49 2 2 6" xfId="9515"/>
    <cellStyle name="Normal 49 2 2 6 2" xfId="26479"/>
    <cellStyle name="Normal 49 2 2 7" xfId="17952"/>
    <cellStyle name="Normal 49 2 2 8" xfId="18911"/>
    <cellStyle name="Normal 49 2 3" xfId="1639"/>
    <cellStyle name="Normal 49 2 3 2" xfId="2638"/>
    <cellStyle name="Normal 49 2 3 2 2" xfId="4600"/>
    <cellStyle name="Normal 49 2 3 2 2 2" xfId="8383"/>
    <cellStyle name="Normal 49 2 3 2 2 2 2" xfId="16442"/>
    <cellStyle name="Normal 49 2 3 2 2 2 2 2" xfId="33289"/>
    <cellStyle name="Normal 49 2 3 2 2 2 3" xfId="25722"/>
    <cellStyle name="Normal 49 2 3 2 2 3" xfId="12659"/>
    <cellStyle name="Normal 49 2 3 2 2 3 2" xfId="29508"/>
    <cellStyle name="Normal 49 2 3 2 2 4" xfId="21941"/>
    <cellStyle name="Normal 49 2 3 2 3" xfId="6499"/>
    <cellStyle name="Normal 49 2 3 2 3 2" xfId="14558"/>
    <cellStyle name="Normal 49 2 3 2 3 2 2" xfId="31405"/>
    <cellStyle name="Normal 49 2 3 2 3 3" xfId="23838"/>
    <cellStyle name="Normal 49 2 3 2 4" xfId="10725"/>
    <cellStyle name="Normal 49 2 3 2 4 2" xfId="27624"/>
    <cellStyle name="Normal 49 2 3 2 5" xfId="17957"/>
    <cellStyle name="Normal 49 2 3 2 6" xfId="20056"/>
    <cellStyle name="Normal 49 2 3 3" xfId="3688"/>
    <cellStyle name="Normal 49 2 3 3 2" xfId="7471"/>
    <cellStyle name="Normal 49 2 3 3 2 2" xfId="15530"/>
    <cellStyle name="Normal 49 2 3 3 2 2 2" xfId="32377"/>
    <cellStyle name="Normal 49 2 3 3 2 3" xfId="24810"/>
    <cellStyle name="Normal 49 2 3 3 3" xfId="11747"/>
    <cellStyle name="Normal 49 2 3 3 3 2" xfId="28596"/>
    <cellStyle name="Normal 49 2 3 3 4" xfId="21029"/>
    <cellStyle name="Normal 49 2 3 4" xfId="5587"/>
    <cellStyle name="Normal 49 2 3 4 2" xfId="13646"/>
    <cellStyle name="Normal 49 2 3 4 2 2" xfId="30493"/>
    <cellStyle name="Normal 49 2 3 4 3" xfId="22926"/>
    <cellStyle name="Normal 49 2 3 5" xfId="9772"/>
    <cellStyle name="Normal 49 2 3 5 2" xfId="26712"/>
    <cellStyle name="Normal 49 2 3 6" xfId="17956"/>
    <cellStyle name="Normal 49 2 3 7" xfId="19144"/>
    <cellStyle name="Normal 49 2 4" xfId="2185"/>
    <cellStyle name="Normal 49 2 4 2" xfId="4149"/>
    <cellStyle name="Normal 49 2 4 2 2" xfId="7932"/>
    <cellStyle name="Normal 49 2 4 2 2 2" xfId="15991"/>
    <cellStyle name="Normal 49 2 4 2 2 2 2" xfId="32838"/>
    <cellStyle name="Normal 49 2 4 2 2 3" xfId="25271"/>
    <cellStyle name="Normal 49 2 4 2 3" xfId="12208"/>
    <cellStyle name="Normal 49 2 4 2 3 2" xfId="29057"/>
    <cellStyle name="Normal 49 2 4 2 4" xfId="21490"/>
    <cellStyle name="Normal 49 2 4 3" xfId="6048"/>
    <cellStyle name="Normal 49 2 4 3 2" xfId="14107"/>
    <cellStyle name="Normal 49 2 4 3 2 2" xfId="30954"/>
    <cellStyle name="Normal 49 2 4 3 3" xfId="23387"/>
    <cellStyle name="Normal 49 2 4 4" xfId="10273"/>
    <cellStyle name="Normal 49 2 4 4 2" xfId="27173"/>
    <cellStyle name="Normal 49 2 4 5" xfId="17958"/>
    <cellStyle name="Normal 49 2 4 6" xfId="19605"/>
    <cellStyle name="Normal 49 2 5" xfId="3237"/>
    <cellStyle name="Normal 49 2 5 2" xfId="7020"/>
    <cellStyle name="Normal 49 2 5 2 2" xfId="15079"/>
    <cellStyle name="Normal 49 2 5 2 2 2" xfId="31926"/>
    <cellStyle name="Normal 49 2 5 2 3" xfId="24359"/>
    <cellStyle name="Normal 49 2 5 3" xfId="11296"/>
    <cellStyle name="Normal 49 2 5 3 2" xfId="28145"/>
    <cellStyle name="Normal 49 2 5 4" xfId="20578"/>
    <cellStyle name="Normal 49 2 6" xfId="5136"/>
    <cellStyle name="Normal 49 2 6 2" xfId="13195"/>
    <cellStyle name="Normal 49 2 6 2 2" xfId="30042"/>
    <cellStyle name="Normal 49 2 6 3" xfId="22475"/>
    <cellStyle name="Normal 49 2 7" xfId="9280"/>
    <cellStyle name="Normal 49 2 7 2" xfId="26261"/>
    <cellStyle name="Normal 49 2 8" xfId="17951"/>
    <cellStyle name="Normal 49 2 9" xfId="18693"/>
    <cellStyle name="Normal 49 3" xfId="1269"/>
    <cellStyle name="Normal 49 3 2" xfId="1765"/>
    <cellStyle name="Normal 49 3 2 2" xfId="2764"/>
    <cellStyle name="Normal 49 3 2 2 2" xfId="4726"/>
    <cellStyle name="Normal 49 3 2 2 2 2" xfId="8509"/>
    <cellStyle name="Normal 49 3 2 2 2 2 2" xfId="16568"/>
    <cellStyle name="Normal 49 3 2 2 2 2 2 2" xfId="33415"/>
    <cellStyle name="Normal 49 3 2 2 2 2 3" xfId="25848"/>
    <cellStyle name="Normal 49 3 2 2 2 3" xfId="12785"/>
    <cellStyle name="Normal 49 3 2 2 2 3 2" xfId="29634"/>
    <cellStyle name="Normal 49 3 2 2 2 4" xfId="22067"/>
    <cellStyle name="Normal 49 3 2 2 3" xfId="6625"/>
    <cellStyle name="Normal 49 3 2 2 3 2" xfId="14684"/>
    <cellStyle name="Normal 49 3 2 2 3 2 2" xfId="31531"/>
    <cellStyle name="Normal 49 3 2 2 3 3" xfId="23964"/>
    <cellStyle name="Normal 49 3 2 2 4" xfId="10851"/>
    <cellStyle name="Normal 49 3 2 2 4 2" xfId="27750"/>
    <cellStyle name="Normal 49 3 2 2 5" xfId="17961"/>
    <cellStyle name="Normal 49 3 2 2 6" xfId="20182"/>
    <cellStyle name="Normal 49 3 2 3" xfId="3814"/>
    <cellStyle name="Normal 49 3 2 3 2" xfId="7597"/>
    <cellStyle name="Normal 49 3 2 3 2 2" xfId="15656"/>
    <cellStyle name="Normal 49 3 2 3 2 2 2" xfId="32503"/>
    <cellStyle name="Normal 49 3 2 3 2 3" xfId="24936"/>
    <cellStyle name="Normal 49 3 2 3 3" xfId="11873"/>
    <cellStyle name="Normal 49 3 2 3 3 2" xfId="28722"/>
    <cellStyle name="Normal 49 3 2 3 4" xfId="21155"/>
    <cellStyle name="Normal 49 3 2 4" xfId="5713"/>
    <cellStyle name="Normal 49 3 2 4 2" xfId="13772"/>
    <cellStyle name="Normal 49 3 2 4 2 2" xfId="30619"/>
    <cellStyle name="Normal 49 3 2 4 3" xfId="23052"/>
    <cellStyle name="Normal 49 3 2 5" xfId="9898"/>
    <cellStyle name="Normal 49 3 2 5 2" xfId="26838"/>
    <cellStyle name="Normal 49 3 2 6" xfId="17960"/>
    <cellStyle name="Normal 49 3 2 7" xfId="19270"/>
    <cellStyle name="Normal 49 3 3" xfId="2311"/>
    <cellStyle name="Normal 49 3 3 2" xfId="4275"/>
    <cellStyle name="Normal 49 3 3 2 2" xfId="8058"/>
    <cellStyle name="Normal 49 3 3 2 2 2" xfId="16117"/>
    <cellStyle name="Normal 49 3 3 2 2 2 2" xfId="32964"/>
    <cellStyle name="Normal 49 3 3 2 2 3" xfId="25397"/>
    <cellStyle name="Normal 49 3 3 2 3" xfId="12334"/>
    <cellStyle name="Normal 49 3 3 2 3 2" xfId="29183"/>
    <cellStyle name="Normal 49 3 3 2 4" xfId="21616"/>
    <cellStyle name="Normal 49 3 3 3" xfId="6174"/>
    <cellStyle name="Normal 49 3 3 3 2" xfId="14233"/>
    <cellStyle name="Normal 49 3 3 3 2 2" xfId="31080"/>
    <cellStyle name="Normal 49 3 3 3 3" xfId="23513"/>
    <cellStyle name="Normal 49 3 3 4" xfId="10399"/>
    <cellStyle name="Normal 49 3 3 4 2" xfId="27299"/>
    <cellStyle name="Normal 49 3 3 5" xfId="17962"/>
    <cellStyle name="Normal 49 3 3 6" xfId="19731"/>
    <cellStyle name="Normal 49 3 4" xfId="3363"/>
    <cellStyle name="Normal 49 3 4 2" xfId="7146"/>
    <cellStyle name="Normal 49 3 4 2 2" xfId="15205"/>
    <cellStyle name="Normal 49 3 4 2 2 2" xfId="32052"/>
    <cellStyle name="Normal 49 3 4 2 3" xfId="24485"/>
    <cellStyle name="Normal 49 3 4 3" xfId="11422"/>
    <cellStyle name="Normal 49 3 4 3 2" xfId="28271"/>
    <cellStyle name="Normal 49 3 4 4" xfId="20704"/>
    <cellStyle name="Normal 49 3 5" xfId="5262"/>
    <cellStyle name="Normal 49 3 5 2" xfId="13321"/>
    <cellStyle name="Normal 49 3 5 2 2" xfId="30168"/>
    <cellStyle name="Normal 49 3 5 3" xfId="22601"/>
    <cellStyle name="Normal 49 3 6" xfId="9423"/>
    <cellStyle name="Normal 49 3 6 2" xfId="26387"/>
    <cellStyle name="Normal 49 3 7" xfId="17959"/>
    <cellStyle name="Normal 49 3 8" xfId="18819"/>
    <cellStyle name="Normal 49 4" xfId="1547"/>
    <cellStyle name="Normal 49 4 2" xfId="2546"/>
    <cellStyle name="Normal 49 4 2 2" xfId="4508"/>
    <cellStyle name="Normal 49 4 2 2 2" xfId="8291"/>
    <cellStyle name="Normal 49 4 2 2 2 2" xfId="16350"/>
    <cellStyle name="Normal 49 4 2 2 2 2 2" xfId="33197"/>
    <cellStyle name="Normal 49 4 2 2 2 3" xfId="25630"/>
    <cellStyle name="Normal 49 4 2 2 3" xfId="12567"/>
    <cellStyle name="Normal 49 4 2 2 3 2" xfId="29416"/>
    <cellStyle name="Normal 49 4 2 2 4" xfId="21849"/>
    <cellStyle name="Normal 49 4 2 3" xfId="6407"/>
    <cellStyle name="Normal 49 4 2 3 2" xfId="14466"/>
    <cellStyle name="Normal 49 4 2 3 2 2" xfId="31313"/>
    <cellStyle name="Normal 49 4 2 3 3" xfId="23746"/>
    <cellStyle name="Normal 49 4 2 4" xfId="10633"/>
    <cellStyle name="Normal 49 4 2 4 2" xfId="27532"/>
    <cellStyle name="Normal 49 4 2 5" xfId="17964"/>
    <cellStyle name="Normal 49 4 2 6" xfId="19964"/>
    <cellStyle name="Normal 49 4 3" xfId="3596"/>
    <cellStyle name="Normal 49 4 3 2" xfId="7379"/>
    <cellStyle name="Normal 49 4 3 2 2" xfId="15438"/>
    <cellStyle name="Normal 49 4 3 2 2 2" xfId="32285"/>
    <cellStyle name="Normal 49 4 3 2 3" xfId="24718"/>
    <cellStyle name="Normal 49 4 3 3" xfId="11655"/>
    <cellStyle name="Normal 49 4 3 3 2" xfId="28504"/>
    <cellStyle name="Normal 49 4 3 4" xfId="20937"/>
    <cellStyle name="Normal 49 4 4" xfId="5495"/>
    <cellStyle name="Normal 49 4 4 2" xfId="13554"/>
    <cellStyle name="Normal 49 4 4 2 2" xfId="30401"/>
    <cellStyle name="Normal 49 4 4 3" xfId="22834"/>
    <cellStyle name="Normal 49 4 5" xfId="9680"/>
    <cellStyle name="Normal 49 4 5 2" xfId="26620"/>
    <cellStyle name="Normal 49 4 6" xfId="17963"/>
    <cellStyle name="Normal 49 4 7" xfId="19052"/>
    <cellStyle name="Normal 49 5" xfId="2092"/>
    <cellStyle name="Normal 49 5 2" xfId="4057"/>
    <cellStyle name="Normal 49 5 2 2" xfId="7840"/>
    <cellStyle name="Normal 49 5 2 2 2" xfId="15899"/>
    <cellStyle name="Normal 49 5 2 2 2 2" xfId="32746"/>
    <cellStyle name="Normal 49 5 2 2 3" xfId="25179"/>
    <cellStyle name="Normal 49 5 2 3" xfId="12116"/>
    <cellStyle name="Normal 49 5 2 3 2" xfId="28965"/>
    <cellStyle name="Normal 49 5 2 4" xfId="21398"/>
    <cellStyle name="Normal 49 5 3" xfId="5956"/>
    <cellStyle name="Normal 49 5 3 2" xfId="14015"/>
    <cellStyle name="Normal 49 5 3 2 2" xfId="30862"/>
    <cellStyle name="Normal 49 5 3 3" xfId="23295"/>
    <cellStyle name="Normal 49 5 4" xfId="10181"/>
    <cellStyle name="Normal 49 5 4 2" xfId="27081"/>
    <cellStyle name="Normal 49 5 5" xfId="17965"/>
    <cellStyle name="Normal 49 5 6" xfId="19513"/>
    <cellStyle name="Normal 49 6" xfId="3145"/>
    <cellStyle name="Normal 49 6 2" xfId="6928"/>
    <cellStyle name="Normal 49 6 2 2" xfId="14987"/>
    <cellStyle name="Normal 49 6 2 2 2" xfId="31834"/>
    <cellStyle name="Normal 49 6 2 3" xfId="24267"/>
    <cellStyle name="Normal 49 6 3" xfId="11204"/>
    <cellStyle name="Normal 49 6 3 2" xfId="28053"/>
    <cellStyle name="Normal 49 6 4" xfId="20486"/>
    <cellStyle name="Normal 49 7" xfId="5044"/>
    <cellStyle name="Normal 49 7 2" xfId="13103"/>
    <cellStyle name="Normal 49 7 2 2" xfId="29950"/>
    <cellStyle name="Normal 49 7 3" xfId="22383"/>
    <cellStyle name="Normal 49 8" xfId="9164"/>
    <cellStyle name="Normal 49 8 2" xfId="26169"/>
    <cellStyle name="Normal 49 9" xfId="17950"/>
    <cellStyle name="Normal 5" xfId="181"/>
    <cellStyle name="Normal 5 2" xfId="449"/>
    <cellStyle name="Normal 5 2 2" xfId="2980"/>
    <cellStyle name="Normal 5 2 2 2" xfId="6837"/>
    <cellStyle name="Normal 5 2 2 2 2" xfId="14896"/>
    <cellStyle name="Normal 5 2 2 2 2 2" xfId="31743"/>
    <cellStyle name="Normal 5 2 2 2 3" xfId="24176"/>
    <cellStyle name="Normal 5 2 2 3" xfId="11065"/>
    <cellStyle name="Normal 5 2 2 3 2" xfId="27962"/>
    <cellStyle name="Normal 5 2 2 4" xfId="20394"/>
    <cellStyle name="Normal 5 2 3" xfId="17967"/>
    <cellStyle name="Normal 5 3" xfId="850"/>
    <cellStyle name="Normal 5 4" xfId="2970"/>
    <cellStyle name="Normal 5 4 2" xfId="6828"/>
    <cellStyle name="Normal 5 4 2 2" xfId="14887"/>
    <cellStyle name="Normal 5 4 2 2 2" xfId="31734"/>
    <cellStyle name="Normal 5 4 2 3" xfId="24167"/>
    <cellStyle name="Normal 5 4 3" xfId="11056"/>
    <cellStyle name="Normal 5 4 3 2" xfId="27953"/>
    <cellStyle name="Normal 5 4 4" xfId="20385"/>
    <cellStyle name="Normal 5 5" xfId="17966"/>
    <cellStyle name="Normal 5 6" xfId="448"/>
    <cellStyle name="Normal 5_Energía" xfId="17968"/>
    <cellStyle name="Normal 50" xfId="966"/>
    <cellStyle name="Normal 50 10" xfId="18602"/>
    <cellStyle name="Normal 50 2" xfId="1101"/>
    <cellStyle name="Normal 50 2 2" xfId="1362"/>
    <cellStyle name="Normal 50 2 2 2" xfId="1858"/>
    <cellStyle name="Normal 50 2 2 2 2" xfId="2857"/>
    <cellStyle name="Normal 50 2 2 2 2 2" xfId="4819"/>
    <cellStyle name="Normal 50 2 2 2 2 2 2" xfId="8602"/>
    <cellStyle name="Normal 50 2 2 2 2 2 2 2" xfId="16661"/>
    <cellStyle name="Normal 50 2 2 2 2 2 2 2 2" xfId="33508"/>
    <cellStyle name="Normal 50 2 2 2 2 2 2 3" xfId="25941"/>
    <cellStyle name="Normal 50 2 2 2 2 2 3" xfId="12878"/>
    <cellStyle name="Normal 50 2 2 2 2 2 3 2" xfId="29727"/>
    <cellStyle name="Normal 50 2 2 2 2 2 4" xfId="22160"/>
    <cellStyle name="Normal 50 2 2 2 2 3" xfId="6718"/>
    <cellStyle name="Normal 50 2 2 2 2 3 2" xfId="14777"/>
    <cellStyle name="Normal 50 2 2 2 2 3 2 2" xfId="31624"/>
    <cellStyle name="Normal 50 2 2 2 2 3 3" xfId="24057"/>
    <cellStyle name="Normal 50 2 2 2 2 4" xfId="10944"/>
    <cellStyle name="Normal 50 2 2 2 2 4 2" xfId="27843"/>
    <cellStyle name="Normal 50 2 2 2 2 5" xfId="17973"/>
    <cellStyle name="Normal 50 2 2 2 2 6" xfId="20275"/>
    <cellStyle name="Normal 50 2 2 2 3" xfId="3907"/>
    <cellStyle name="Normal 50 2 2 2 3 2" xfId="7690"/>
    <cellStyle name="Normal 50 2 2 2 3 2 2" xfId="15749"/>
    <cellStyle name="Normal 50 2 2 2 3 2 2 2" xfId="32596"/>
    <cellStyle name="Normal 50 2 2 2 3 2 3" xfId="25029"/>
    <cellStyle name="Normal 50 2 2 2 3 3" xfId="11966"/>
    <cellStyle name="Normal 50 2 2 2 3 3 2" xfId="28815"/>
    <cellStyle name="Normal 50 2 2 2 3 4" xfId="21248"/>
    <cellStyle name="Normal 50 2 2 2 4" xfId="5806"/>
    <cellStyle name="Normal 50 2 2 2 4 2" xfId="13865"/>
    <cellStyle name="Normal 50 2 2 2 4 2 2" xfId="30712"/>
    <cellStyle name="Normal 50 2 2 2 4 3" xfId="23145"/>
    <cellStyle name="Normal 50 2 2 2 5" xfId="9991"/>
    <cellStyle name="Normal 50 2 2 2 5 2" xfId="26931"/>
    <cellStyle name="Normal 50 2 2 2 6" xfId="17972"/>
    <cellStyle name="Normal 50 2 2 2 7" xfId="19363"/>
    <cellStyle name="Normal 50 2 2 3" xfId="2404"/>
    <cellStyle name="Normal 50 2 2 3 2" xfId="4368"/>
    <cellStyle name="Normal 50 2 2 3 2 2" xfId="8151"/>
    <cellStyle name="Normal 50 2 2 3 2 2 2" xfId="16210"/>
    <cellStyle name="Normal 50 2 2 3 2 2 2 2" xfId="33057"/>
    <cellStyle name="Normal 50 2 2 3 2 2 3" xfId="25490"/>
    <cellStyle name="Normal 50 2 2 3 2 3" xfId="12427"/>
    <cellStyle name="Normal 50 2 2 3 2 3 2" xfId="29276"/>
    <cellStyle name="Normal 50 2 2 3 2 4" xfId="21709"/>
    <cellStyle name="Normal 50 2 2 3 3" xfId="6267"/>
    <cellStyle name="Normal 50 2 2 3 3 2" xfId="14326"/>
    <cellStyle name="Normal 50 2 2 3 3 2 2" xfId="31173"/>
    <cellStyle name="Normal 50 2 2 3 3 3" xfId="23606"/>
    <cellStyle name="Normal 50 2 2 3 4" xfId="10492"/>
    <cellStyle name="Normal 50 2 2 3 4 2" xfId="27392"/>
    <cellStyle name="Normal 50 2 2 3 5" xfId="17974"/>
    <cellStyle name="Normal 50 2 2 3 6" xfId="19824"/>
    <cellStyle name="Normal 50 2 2 4" xfId="3456"/>
    <cellStyle name="Normal 50 2 2 4 2" xfId="7239"/>
    <cellStyle name="Normal 50 2 2 4 2 2" xfId="15298"/>
    <cellStyle name="Normal 50 2 2 4 2 2 2" xfId="32145"/>
    <cellStyle name="Normal 50 2 2 4 2 3" xfId="24578"/>
    <cellStyle name="Normal 50 2 2 4 3" xfId="11515"/>
    <cellStyle name="Normal 50 2 2 4 3 2" xfId="28364"/>
    <cellStyle name="Normal 50 2 2 4 4" xfId="20797"/>
    <cellStyle name="Normal 50 2 2 5" xfId="5355"/>
    <cellStyle name="Normal 50 2 2 5 2" xfId="13414"/>
    <cellStyle name="Normal 50 2 2 5 2 2" xfId="30261"/>
    <cellStyle name="Normal 50 2 2 5 3" xfId="22694"/>
    <cellStyle name="Normal 50 2 2 6" xfId="9516"/>
    <cellStyle name="Normal 50 2 2 6 2" xfId="26480"/>
    <cellStyle name="Normal 50 2 2 7" xfId="17971"/>
    <cellStyle name="Normal 50 2 2 8" xfId="18912"/>
    <cellStyle name="Normal 50 2 3" xfId="1640"/>
    <cellStyle name="Normal 50 2 3 2" xfId="2639"/>
    <cellStyle name="Normal 50 2 3 2 2" xfId="4601"/>
    <cellStyle name="Normal 50 2 3 2 2 2" xfId="8384"/>
    <cellStyle name="Normal 50 2 3 2 2 2 2" xfId="16443"/>
    <cellStyle name="Normal 50 2 3 2 2 2 2 2" xfId="33290"/>
    <cellStyle name="Normal 50 2 3 2 2 2 3" xfId="25723"/>
    <cellStyle name="Normal 50 2 3 2 2 3" xfId="12660"/>
    <cellStyle name="Normal 50 2 3 2 2 3 2" xfId="29509"/>
    <cellStyle name="Normal 50 2 3 2 2 4" xfId="21942"/>
    <cellStyle name="Normal 50 2 3 2 3" xfId="6500"/>
    <cellStyle name="Normal 50 2 3 2 3 2" xfId="14559"/>
    <cellStyle name="Normal 50 2 3 2 3 2 2" xfId="31406"/>
    <cellStyle name="Normal 50 2 3 2 3 3" xfId="23839"/>
    <cellStyle name="Normal 50 2 3 2 4" xfId="10726"/>
    <cellStyle name="Normal 50 2 3 2 4 2" xfId="27625"/>
    <cellStyle name="Normal 50 2 3 2 5" xfId="17976"/>
    <cellStyle name="Normal 50 2 3 2 6" xfId="20057"/>
    <cellStyle name="Normal 50 2 3 3" xfId="3689"/>
    <cellStyle name="Normal 50 2 3 3 2" xfId="7472"/>
    <cellStyle name="Normal 50 2 3 3 2 2" xfId="15531"/>
    <cellStyle name="Normal 50 2 3 3 2 2 2" xfId="32378"/>
    <cellStyle name="Normal 50 2 3 3 2 3" xfId="24811"/>
    <cellStyle name="Normal 50 2 3 3 3" xfId="11748"/>
    <cellStyle name="Normal 50 2 3 3 3 2" xfId="28597"/>
    <cellStyle name="Normal 50 2 3 3 4" xfId="21030"/>
    <cellStyle name="Normal 50 2 3 4" xfId="5588"/>
    <cellStyle name="Normal 50 2 3 4 2" xfId="13647"/>
    <cellStyle name="Normal 50 2 3 4 2 2" xfId="30494"/>
    <cellStyle name="Normal 50 2 3 4 3" xfId="22927"/>
    <cellStyle name="Normal 50 2 3 5" xfId="9773"/>
    <cellStyle name="Normal 50 2 3 5 2" xfId="26713"/>
    <cellStyle name="Normal 50 2 3 6" xfId="17975"/>
    <cellStyle name="Normal 50 2 3 7" xfId="19145"/>
    <cellStyle name="Normal 50 2 4" xfId="2186"/>
    <cellStyle name="Normal 50 2 4 2" xfId="4150"/>
    <cellStyle name="Normal 50 2 4 2 2" xfId="7933"/>
    <cellStyle name="Normal 50 2 4 2 2 2" xfId="15992"/>
    <cellStyle name="Normal 50 2 4 2 2 2 2" xfId="32839"/>
    <cellStyle name="Normal 50 2 4 2 2 3" xfId="25272"/>
    <cellStyle name="Normal 50 2 4 2 3" xfId="12209"/>
    <cellStyle name="Normal 50 2 4 2 3 2" xfId="29058"/>
    <cellStyle name="Normal 50 2 4 2 4" xfId="21491"/>
    <cellStyle name="Normal 50 2 4 3" xfId="6049"/>
    <cellStyle name="Normal 50 2 4 3 2" xfId="14108"/>
    <cellStyle name="Normal 50 2 4 3 2 2" xfId="30955"/>
    <cellStyle name="Normal 50 2 4 3 3" xfId="23388"/>
    <cellStyle name="Normal 50 2 4 4" xfId="10274"/>
    <cellStyle name="Normal 50 2 4 4 2" xfId="27174"/>
    <cellStyle name="Normal 50 2 4 5" xfId="17977"/>
    <cellStyle name="Normal 50 2 4 6" xfId="19606"/>
    <cellStyle name="Normal 50 2 5" xfId="3238"/>
    <cellStyle name="Normal 50 2 5 2" xfId="7021"/>
    <cellStyle name="Normal 50 2 5 2 2" xfId="15080"/>
    <cellStyle name="Normal 50 2 5 2 2 2" xfId="31927"/>
    <cellStyle name="Normal 50 2 5 2 3" xfId="24360"/>
    <cellStyle name="Normal 50 2 5 3" xfId="11297"/>
    <cellStyle name="Normal 50 2 5 3 2" xfId="28146"/>
    <cellStyle name="Normal 50 2 5 4" xfId="20579"/>
    <cellStyle name="Normal 50 2 6" xfId="5137"/>
    <cellStyle name="Normal 50 2 6 2" xfId="13196"/>
    <cellStyle name="Normal 50 2 6 2 2" xfId="30043"/>
    <cellStyle name="Normal 50 2 6 3" xfId="22476"/>
    <cellStyle name="Normal 50 2 7" xfId="9281"/>
    <cellStyle name="Normal 50 2 7 2" xfId="26262"/>
    <cellStyle name="Normal 50 2 8" xfId="17970"/>
    <cellStyle name="Normal 50 2 9" xfId="18694"/>
    <cellStyle name="Normal 50 3" xfId="1270"/>
    <cellStyle name="Normal 50 3 2" xfId="1766"/>
    <cellStyle name="Normal 50 3 2 2" xfId="2765"/>
    <cellStyle name="Normal 50 3 2 2 2" xfId="4727"/>
    <cellStyle name="Normal 50 3 2 2 2 2" xfId="8510"/>
    <cellStyle name="Normal 50 3 2 2 2 2 2" xfId="16569"/>
    <cellStyle name="Normal 50 3 2 2 2 2 2 2" xfId="33416"/>
    <cellStyle name="Normal 50 3 2 2 2 2 3" xfId="25849"/>
    <cellStyle name="Normal 50 3 2 2 2 3" xfId="12786"/>
    <cellStyle name="Normal 50 3 2 2 2 3 2" xfId="29635"/>
    <cellStyle name="Normal 50 3 2 2 2 4" xfId="22068"/>
    <cellStyle name="Normal 50 3 2 2 3" xfId="6626"/>
    <cellStyle name="Normal 50 3 2 2 3 2" xfId="14685"/>
    <cellStyle name="Normal 50 3 2 2 3 2 2" xfId="31532"/>
    <cellStyle name="Normal 50 3 2 2 3 3" xfId="23965"/>
    <cellStyle name="Normal 50 3 2 2 4" xfId="10852"/>
    <cellStyle name="Normal 50 3 2 2 4 2" xfId="27751"/>
    <cellStyle name="Normal 50 3 2 2 5" xfId="17980"/>
    <cellStyle name="Normal 50 3 2 2 6" xfId="20183"/>
    <cellStyle name="Normal 50 3 2 3" xfId="3815"/>
    <cellStyle name="Normal 50 3 2 3 2" xfId="7598"/>
    <cellStyle name="Normal 50 3 2 3 2 2" xfId="15657"/>
    <cellStyle name="Normal 50 3 2 3 2 2 2" xfId="32504"/>
    <cellStyle name="Normal 50 3 2 3 2 3" xfId="24937"/>
    <cellStyle name="Normal 50 3 2 3 3" xfId="11874"/>
    <cellStyle name="Normal 50 3 2 3 3 2" xfId="28723"/>
    <cellStyle name="Normal 50 3 2 3 4" xfId="21156"/>
    <cellStyle name="Normal 50 3 2 4" xfId="5714"/>
    <cellStyle name="Normal 50 3 2 4 2" xfId="13773"/>
    <cellStyle name="Normal 50 3 2 4 2 2" xfId="30620"/>
    <cellStyle name="Normal 50 3 2 4 3" xfId="23053"/>
    <cellStyle name="Normal 50 3 2 5" xfId="9899"/>
    <cellStyle name="Normal 50 3 2 5 2" xfId="26839"/>
    <cellStyle name="Normal 50 3 2 6" xfId="17979"/>
    <cellStyle name="Normal 50 3 2 7" xfId="19271"/>
    <cellStyle name="Normal 50 3 3" xfId="2312"/>
    <cellStyle name="Normal 50 3 3 2" xfId="4276"/>
    <cellStyle name="Normal 50 3 3 2 2" xfId="8059"/>
    <cellStyle name="Normal 50 3 3 2 2 2" xfId="16118"/>
    <cellStyle name="Normal 50 3 3 2 2 2 2" xfId="32965"/>
    <cellStyle name="Normal 50 3 3 2 2 3" xfId="25398"/>
    <cellStyle name="Normal 50 3 3 2 3" xfId="12335"/>
    <cellStyle name="Normal 50 3 3 2 3 2" xfId="29184"/>
    <cellStyle name="Normal 50 3 3 2 4" xfId="21617"/>
    <cellStyle name="Normal 50 3 3 3" xfId="6175"/>
    <cellStyle name="Normal 50 3 3 3 2" xfId="14234"/>
    <cellStyle name="Normal 50 3 3 3 2 2" xfId="31081"/>
    <cellStyle name="Normal 50 3 3 3 3" xfId="23514"/>
    <cellStyle name="Normal 50 3 3 4" xfId="10400"/>
    <cellStyle name="Normal 50 3 3 4 2" xfId="27300"/>
    <cellStyle name="Normal 50 3 3 5" xfId="17981"/>
    <cellStyle name="Normal 50 3 3 6" xfId="19732"/>
    <cellStyle name="Normal 50 3 4" xfId="3364"/>
    <cellStyle name="Normal 50 3 4 2" xfId="7147"/>
    <cellStyle name="Normal 50 3 4 2 2" xfId="15206"/>
    <cellStyle name="Normal 50 3 4 2 2 2" xfId="32053"/>
    <cellStyle name="Normal 50 3 4 2 3" xfId="24486"/>
    <cellStyle name="Normal 50 3 4 3" xfId="11423"/>
    <cellStyle name="Normal 50 3 4 3 2" xfId="28272"/>
    <cellStyle name="Normal 50 3 4 4" xfId="20705"/>
    <cellStyle name="Normal 50 3 5" xfId="5263"/>
    <cellStyle name="Normal 50 3 5 2" xfId="13322"/>
    <cellStyle name="Normal 50 3 5 2 2" xfId="30169"/>
    <cellStyle name="Normal 50 3 5 3" xfId="22602"/>
    <cellStyle name="Normal 50 3 6" xfId="9424"/>
    <cellStyle name="Normal 50 3 6 2" xfId="26388"/>
    <cellStyle name="Normal 50 3 7" xfId="17978"/>
    <cellStyle name="Normal 50 3 8" xfId="18820"/>
    <cellStyle name="Normal 50 4" xfId="1548"/>
    <cellStyle name="Normal 50 4 2" xfId="2547"/>
    <cellStyle name="Normal 50 4 2 2" xfId="4509"/>
    <cellStyle name="Normal 50 4 2 2 2" xfId="8292"/>
    <cellStyle name="Normal 50 4 2 2 2 2" xfId="16351"/>
    <cellStyle name="Normal 50 4 2 2 2 2 2" xfId="33198"/>
    <cellStyle name="Normal 50 4 2 2 2 3" xfId="25631"/>
    <cellStyle name="Normal 50 4 2 2 3" xfId="12568"/>
    <cellStyle name="Normal 50 4 2 2 3 2" xfId="29417"/>
    <cellStyle name="Normal 50 4 2 2 4" xfId="21850"/>
    <cellStyle name="Normal 50 4 2 3" xfId="6408"/>
    <cellStyle name="Normal 50 4 2 3 2" xfId="14467"/>
    <cellStyle name="Normal 50 4 2 3 2 2" xfId="31314"/>
    <cellStyle name="Normal 50 4 2 3 3" xfId="23747"/>
    <cellStyle name="Normal 50 4 2 4" xfId="10634"/>
    <cellStyle name="Normal 50 4 2 4 2" xfId="27533"/>
    <cellStyle name="Normal 50 4 2 5" xfId="17983"/>
    <cellStyle name="Normal 50 4 2 6" xfId="19965"/>
    <cellStyle name="Normal 50 4 3" xfId="3597"/>
    <cellStyle name="Normal 50 4 3 2" xfId="7380"/>
    <cellStyle name="Normal 50 4 3 2 2" xfId="15439"/>
    <cellStyle name="Normal 50 4 3 2 2 2" xfId="32286"/>
    <cellStyle name="Normal 50 4 3 2 3" xfId="24719"/>
    <cellStyle name="Normal 50 4 3 3" xfId="11656"/>
    <cellStyle name="Normal 50 4 3 3 2" xfId="28505"/>
    <cellStyle name="Normal 50 4 3 4" xfId="20938"/>
    <cellStyle name="Normal 50 4 4" xfId="5496"/>
    <cellStyle name="Normal 50 4 4 2" xfId="13555"/>
    <cellStyle name="Normal 50 4 4 2 2" xfId="30402"/>
    <cellStyle name="Normal 50 4 4 3" xfId="22835"/>
    <cellStyle name="Normal 50 4 5" xfId="9681"/>
    <cellStyle name="Normal 50 4 5 2" xfId="26621"/>
    <cellStyle name="Normal 50 4 6" xfId="17982"/>
    <cellStyle name="Normal 50 4 7" xfId="19053"/>
    <cellStyle name="Normal 50 5" xfId="2093"/>
    <cellStyle name="Normal 50 5 2" xfId="4058"/>
    <cellStyle name="Normal 50 5 2 2" xfId="7841"/>
    <cellStyle name="Normal 50 5 2 2 2" xfId="15900"/>
    <cellStyle name="Normal 50 5 2 2 2 2" xfId="32747"/>
    <cellStyle name="Normal 50 5 2 2 3" xfId="25180"/>
    <cellStyle name="Normal 50 5 2 3" xfId="12117"/>
    <cellStyle name="Normal 50 5 2 3 2" xfId="28966"/>
    <cellStyle name="Normal 50 5 2 4" xfId="21399"/>
    <cellStyle name="Normal 50 5 3" xfId="5957"/>
    <cellStyle name="Normal 50 5 3 2" xfId="14016"/>
    <cellStyle name="Normal 50 5 3 2 2" xfId="30863"/>
    <cellStyle name="Normal 50 5 3 3" xfId="23296"/>
    <cellStyle name="Normal 50 5 4" xfId="10182"/>
    <cellStyle name="Normal 50 5 4 2" xfId="27082"/>
    <cellStyle name="Normal 50 5 5" xfId="17984"/>
    <cellStyle name="Normal 50 5 6" xfId="19514"/>
    <cellStyle name="Normal 50 6" xfId="3146"/>
    <cellStyle name="Normal 50 6 2" xfId="6929"/>
    <cellStyle name="Normal 50 6 2 2" xfId="14988"/>
    <cellStyle name="Normal 50 6 2 2 2" xfId="31835"/>
    <cellStyle name="Normal 50 6 2 3" xfId="24268"/>
    <cellStyle name="Normal 50 6 3" xfId="11205"/>
    <cellStyle name="Normal 50 6 3 2" xfId="28054"/>
    <cellStyle name="Normal 50 6 4" xfId="20487"/>
    <cellStyle name="Normal 50 7" xfId="5045"/>
    <cellStyle name="Normal 50 7 2" xfId="13104"/>
    <cellStyle name="Normal 50 7 2 2" xfId="29951"/>
    <cellStyle name="Normal 50 7 3" xfId="22384"/>
    <cellStyle name="Normal 50 8" xfId="9165"/>
    <cellStyle name="Normal 50 8 2" xfId="26170"/>
    <cellStyle name="Normal 50 9" xfId="17969"/>
    <cellStyle name="Normal 51" xfId="967"/>
    <cellStyle name="Normal 51 10" xfId="18603"/>
    <cellStyle name="Normal 51 2" xfId="1102"/>
    <cellStyle name="Normal 51 2 2" xfId="1363"/>
    <cellStyle name="Normal 51 2 2 2" xfId="1859"/>
    <cellStyle name="Normal 51 2 2 2 2" xfId="2858"/>
    <cellStyle name="Normal 51 2 2 2 2 2" xfId="4820"/>
    <cellStyle name="Normal 51 2 2 2 2 2 2" xfId="8603"/>
    <cellStyle name="Normal 51 2 2 2 2 2 2 2" xfId="16662"/>
    <cellStyle name="Normal 51 2 2 2 2 2 2 2 2" xfId="33509"/>
    <cellStyle name="Normal 51 2 2 2 2 2 2 3" xfId="25942"/>
    <cellStyle name="Normal 51 2 2 2 2 2 3" xfId="12879"/>
    <cellStyle name="Normal 51 2 2 2 2 2 3 2" xfId="29728"/>
    <cellStyle name="Normal 51 2 2 2 2 2 4" xfId="22161"/>
    <cellStyle name="Normal 51 2 2 2 2 3" xfId="6719"/>
    <cellStyle name="Normal 51 2 2 2 2 3 2" xfId="14778"/>
    <cellStyle name="Normal 51 2 2 2 2 3 2 2" xfId="31625"/>
    <cellStyle name="Normal 51 2 2 2 2 3 3" xfId="24058"/>
    <cellStyle name="Normal 51 2 2 2 2 4" xfId="10945"/>
    <cellStyle name="Normal 51 2 2 2 2 4 2" xfId="27844"/>
    <cellStyle name="Normal 51 2 2 2 2 5" xfId="17989"/>
    <cellStyle name="Normal 51 2 2 2 2 6" xfId="20276"/>
    <cellStyle name="Normal 51 2 2 2 3" xfId="3908"/>
    <cellStyle name="Normal 51 2 2 2 3 2" xfId="7691"/>
    <cellStyle name="Normal 51 2 2 2 3 2 2" xfId="15750"/>
    <cellStyle name="Normal 51 2 2 2 3 2 2 2" xfId="32597"/>
    <cellStyle name="Normal 51 2 2 2 3 2 3" xfId="25030"/>
    <cellStyle name="Normal 51 2 2 2 3 3" xfId="11967"/>
    <cellStyle name="Normal 51 2 2 2 3 3 2" xfId="28816"/>
    <cellStyle name="Normal 51 2 2 2 3 4" xfId="21249"/>
    <cellStyle name="Normal 51 2 2 2 4" xfId="5807"/>
    <cellStyle name="Normal 51 2 2 2 4 2" xfId="13866"/>
    <cellStyle name="Normal 51 2 2 2 4 2 2" xfId="30713"/>
    <cellStyle name="Normal 51 2 2 2 4 3" xfId="23146"/>
    <cellStyle name="Normal 51 2 2 2 5" xfId="9992"/>
    <cellStyle name="Normal 51 2 2 2 5 2" xfId="26932"/>
    <cellStyle name="Normal 51 2 2 2 6" xfId="17988"/>
    <cellStyle name="Normal 51 2 2 2 7" xfId="19364"/>
    <cellStyle name="Normal 51 2 2 3" xfId="2405"/>
    <cellStyle name="Normal 51 2 2 3 2" xfId="4369"/>
    <cellStyle name="Normal 51 2 2 3 2 2" xfId="8152"/>
    <cellStyle name="Normal 51 2 2 3 2 2 2" xfId="16211"/>
    <cellStyle name="Normal 51 2 2 3 2 2 2 2" xfId="33058"/>
    <cellStyle name="Normal 51 2 2 3 2 2 3" xfId="25491"/>
    <cellStyle name="Normal 51 2 2 3 2 3" xfId="12428"/>
    <cellStyle name="Normal 51 2 2 3 2 3 2" xfId="29277"/>
    <cellStyle name="Normal 51 2 2 3 2 4" xfId="21710"/>
    <cellStyle name="Normal 51 2 2 3 3" xfId="6268"/>
    <cellStyle name="Normal 51 2 2 3 3 2" xfId="14327"/>
    <cellStyle name="Normal 51 2 2 3 3 2 2" xfId="31174"/>
    <cellStyle name="Normal 51 2 2 3 3 3" xfId="23607"/>
    <cellStyle name="Normal 51 2 2 3 4" xfId="10493"/>
    <cellStyle name="Normal 51 2 2 3 4 2" xfId="27393"/>
    <cellStyle name="Normal 51 2 2 3 5" xfId="17990"/>
    <cellStyle name="Normal 51 2 2 3 6" xfId="19825"/>
    <cellStyle name="Normal 51 2 2 4" xfId="3457"/>
    <cellStyle name="Normal 51 2 2 4 2" xfId="7240"/>
    <cellStyle name="Normal 51 2 2 4 2 2" xfId="15299"/>
    <cellStyle name="Normal 51 2 2 4 2 2 2" xfId="32146"/>
    <cellStyle name="Normal 51 2 2 4 2 3" xfId="24579"/>
    <cellStyle name="Normal 51 2 2 4 3" xfId="11516"/>
    <cellStyle name="Normal 51 2 2 4 3 2" xfId="28365"/>
    <cellStyle name="Normal 51 2 2 4 4" xfId="20798"/>
    <cellStyle name="Normal 51 2 2 5" xfId="5356"/>
    <cellStyle name="Normal 51 2 2 5 2" xfId="13415"/>
    <cellStyle name="Normal 51 2 2 5 2 2" xfId="30262"/>
    <cellStyle name="Normal 51 2 2 5 3" xfId="22695"/>
    <cellStyle name="Normal 51 2 2 6" xfId="9517"/>
    <cellStyle name="Normal 51 2 2 6 2" xfId="26481"/>
    <cellStyle name="Normal 51 2 2 7" xfId="17987"/>
    <cellStyle name="Normal 51 2 2 8" xfId="18913"/>
    <cellStyle name="Normal 51 2 3" xfId="1641"/>
    <cellStyle name="Normal 51 2 3 2" xfId="2640"/>
    <cellStyle name="Normal 51 2 3 2 2" xfId="4602"/>
    <cellStyle name="Normal 51 2 3 2 2 2" xfId="8385"/>
    <cellStyle name="Normal 51 2 3 2 2 2 2" xfId="16444"/>
    <cellStyle name="Normal 51 2 3 2 2 2 2 2" xfId="33291"/>
    <cellStyle name="Normal 51 2 3 2 2 2 3" xfId="25724"/>
    <cellStyle name="Normal 51 2 3 2 2 3" xfId="12661"/>
    <cellStyle name="Normal 51 2 3 2 2 3 2" xfId="29510"/>
    <cellStyle name="Normal 51 2 3 2 2 4" xfId="21943"/>
    <cellStyle name="Normal 51 2 3 2 3" xfId="6501"/>
    <cellStyle name="Normal 51 2 3 2 3 2" xfId="14560"/>
    <cellStyle name="Normal 51 2 3 2 3 2 2" xfId="31407"/>
    <cellStyle name="Normal 51 2 3 2 3 3" xfId="23840"/>
    <cellStyle name="Normal 51 2 3 2 4" xfId="10727"/>
    <cellStyle name="Normal 51 2 3 2 4 2" xfId="27626"/>
    <cellStyle name="Normal 51 2 3 2 5" xfId="17992"/>
    <cellStyle name="Normal 51 2 3 2 6" xfId="20058"/>
    <cellStyle name="Normal 51 2 3 3" xfId="3690"/>
    <cellStyle name="Normal 51 2 3 3 2" xfId="7473"/>
    <cellStyle name="Normal 51 2 3 3 2 2" xfId="15532"/>
    <cellStyle name="Normal 51 2 3 3 2 2 2" xfId="32379"/>
    <cellStyle name="Normal 51 2 3 3 2 3" xfId="24812"/>
    <cellStyle name="Normal 51 2 3 3 3" xfId="11749"/>
    <cellStyle name="Normal 51 2 3 3 3 2" xfId="28598"/>
    <cellStyle name="Normal 51 2 3 3 4" xfId="21031"/>
    <cellStyle name="Normal 51 2 3 4" xfId="5589"/>
    <cellStyle name="Normal 51 2 3 4 2" xfId="13648"/>
    <cellStyle name="Normal 51 2 3 4 2 2" xfId="30495"/>
    <cellStyle name="Normal 51 2 3 4 3" xfId="22928"/>
    <cellStyle name="Normal 51 2 3 5" xfId="9774"/>
    <cellStyle name="Normal 51 2 3 5 2" xfId="26714"/>
    <cellStyle name="Normal 51 2 3 6" xfId="17991"/>
    <cellStyle name="Normal 51 2 3 7" xfId="19146"/>
    <cellStyle name="Normal 51 2 4" xfId="2187"/>
    <cellStyle name="Normal 51 2 4 2" xfId="4151"/>
    <cellStyle name="Normal 51 2 4 2 2" xfId="7934"/>
    <cellStyle name="Normal 51 2 4 2 2 2" xfId="15993"/>
    <cellStyle name="Normal 51 2 4 2 2 2 2" xfId="32840"/>
    <cellStyle name="Normal 51 2 4 2 2 3" xfId="25273"/>
    <cellStyle name="Normal 51 2 4 2 3" xfId="12210"/>
    <cellStyle name="Normal 51 2 4 2 3 2" xfId="29059"/>
    <cellStyle name="Normal 51 2 4 2 4" xfId="21492"/>
    <cellStyle name="Normal 51 2 4 3" xfId="6050"/>
    <cellStyle name="Normal 51 2 4 3 2" xfId="14109"/>
    <cellStyle name="Normal 51 2 4 3 2 2" xfId="30956"/>
    <cellStyle name="Normal 51 2 4 3 3" xfId="23389"/>
    <cellStyle name="Normal 51 2 4 4" xfId="10275"/>
    <cellStyle name="Normal 51 2 4 4 2" xfId="27175"/>
    <cellStyle name="Normal 51 2 4 5" xfId="17993"/>
    <cellStyle name="Normal 51 2 4 6" xfId="19607"/>
    <cellStyle name="Normal 51 2 5" xfId="3239"/>
    <cellStyle name="Normal 51 2 5 2" xfId="7022"/>
    <cellStyle name="Normal 51 2 5 2 2" xfId="15081"/>
    <cellStyle name="Normal 51 2 5 2 2 2" xfId="31928"/>
    <cellStyle name="Normal 51 2 5 2 3" xfId="24361"/>
    <cellStyle name="Normal 51 2 5 3" xfId="11298"/>
    <cellStyle name="Normal 51 2 5 3 2" xfId="28147"/>
    <cellStyle name="Normal 51 2 5 4" xfId="20580"/>
    <cellStyle name="Normal 51 2 6" xfId="5138"/>
    <cellStyle name="Normal 51 2 6 2" xfId="13197"/>
    <cellStyle name="Normal 51 2 6 2 2" xfId="30044"/>
    <cellStyle name="Normal 51 2 6 3" xfId="22477"/>
    <cellStyle name="Normal 51 2 7" xfId="9282"/>
    <cellStyle name="Normal 51 2 7 2" xfId="26263"/>
    <cellStyle name="Normal 51 2 8" xfId="17986"/>
    <cellStyle name="Normal 51 2 9" xfId="18695"/>
    <cellStyle name="Normal 51 3" xfId="1271"/>
    <cellStyle name="Normal 51 3 2" xfId="1767"/>
    <cellStyle name="Normal 51 3 2 2" xfId="2766"/>
    <cellStyle name="Normal 51 3 2 2 2" xfId="4728"/>
    <cellStyle name="Normal 51 3 2 2 2 2" xfId="8511"/>
    <cellStyle name="Normal 51 3 2 2 2 2 2" xfId="16570"/>
    <cellStyle name="Normal 51 3 2 2 2 2 2 2" xfId="33417"/>
    <cellStyle name="Normal 51 3 2 2 2 2 3" xfId="25850"/>
    <cellStyle name="Normal 51 3 2 2 2 3" xfId="12787"/>
    <cellStyle name="Normal 51 3 2 2 2 3 2" xfId="29636"/>
    <cellStyle name="Normal 51 3 2 2 2 4" xfId="22069"/>
    <cellStyle name="Normal 51 3 2 2 3" xfId="6627"/>
    <cellStyle name="Normal 51 3 2 2 3 2" xfId="14686"/>
    <cellStyle name="Normal 51 3 2 2 3 2 2" xfId="31533"/>
    <cellStyle name="Normal 51 3 2 2 3 3" xfId="23966"/>
    <cellStyle name="Normal 51 3 2 2 4" xfId="10853"/>
    <cellStyle name="Normal 51 3 2 2 4 2" xfId="27752"/>
    <cellStyle name="Normal 51 3 2 2 5" xfId="17996"/>
    <cellStyle name="Normal 51 3 2 2 6" xfId="20184"/>
    <cellStyle name="Normal 51 3 2 3" xfId="3816"/>
    <cellStyle name="Normal 51 3 2 3 2" xfId="7599"/>
    <cellStyle name="Normal 51 3 2 3 2 2" xfId="15658"/>
    <cellStyle name="Normal 51 3 2 3 2 2 2" xfId="32505"/>
    <cellStyle name="Normal 51 3 2 3 2 3" xfId="24938"/>
    <cellStyle name="Normal 51 3 2 3 3" xfId="11875"/>
    <cellStyle name="Normal 51 3 2 3 3 2" xfId="28724"/>
    <cellStyle name="Normal 51 3 2 3 4" xfId="21157"/>
    <cellStyle name="Normal 51 3 2 4" xfId="5715"/>
    <cellStyle name="Normal 51 3 2 4 2" xfId="13774"/>
    <cellStyle name="Normal 51 3 2 4 2 2" xfId="30621"/>
    <cellStyle name="Normal 51 3 2 4 3" xfId="23054"/>
    <cellStyle name="Normal 51 3 2 5" xfId="9900"/>
    <cellStyle name="Normal 51 3 2 5 2" xfId="26840"/>
    <cellStyle name="Normal 51 3 2 6" xfId="17995"/>
    <cellStyle name="Normal 51 3 2 7" xfId="19272"/>
    <cellStyle name="Normal 51 3 3" xfId="2313"/>
    <cellStyle name="Normal 51 3 3 2" xfId="4277"/>
    <cellStyle name="Normal 51 3 3 2 2" xfId="8060"/>
    <cellStyle name="Normal 51 3 3 2 2 2" xfId="16119"/>
    <cellStyle name="Normal 51 3 3 2 2 2 2" xfId="32966"/>
    <cellStyle name="Normal 51 3 3 2 2 3" xfId="25399"/>
    <cellStyle name="Normal 51 3 3 2 3" xfId="12336"/>
    <cellStyle name="Normal 51 3 3 2 3 2" xfId="29185"/>
    <cellStyle name="Normal 51 3 3 2 4" xfId="21618"/>
    <cellStyle name="Normal 51 3 3 3" xfId="6176"/>
    <cellStyle name="Normal 51 3 3 3 2" xfId="14235"/>
    <cellStyle name="Normal 51 3 3 3 2 2" xfId="31082"/>
    <cellStyle name="Normal 51 3 3 3 3" xfId="23515"/>
    <cellStyle name="Normal 51 3 3 4" xfId="10401"/>
    <cellStyle name="Normal 51 3 3 4 2" xfId="27301"/>
    <cellStyle name="Normal 51 3 3 5" xfId="17997"/>
    <cellStyle name="Normal 51 3 3 6" xfId="19733"/>
    <cellStyle name="Normal 51 3 4" xfId="3365"/>
    <cellStyle name="Normal 51 3 4 2" xfId="7148"/>
    <cellStyle name="Normal 51 3 4 2 2" xfId="15207"/>
    <cellStyle name="Normal 51 3 4 2 2 2" xfId="32054"/>
    <cellStyle name="Normal 51 3 4 2 3" xfId="24487"/>
    <cellStyle name="Normal 51 3 4 3" xfId="11424"/>
    <cellStyle name="Normal 51 3 4 3 2" xfId="28273"/>
    <cellStyle name="Normal 51 3 4 4" xfId="20706"/>
    <cellStyle name="Normal 51 3 5" xfId="5264"/>
    <cellStyle name="Normal 51 3 5 2" xfId="13323"/>
    <cellStyle name="Normal 51 3 5 2 2" xfId="30170"/>
    <cellStyle name="Normal 51 3 5 3" xfId="22603"/>
    <cellStyle name="Normal 51 3 6" xfId="9425"/>
    <cellStyle name="Normal 51 3 6 2" xfId="26389"/>
    <cellStyle name="Normal 51 3 7" xfId="17994"/>
    <cellStyle name="Normal 51 3 8" xfId="18821"/>
    <cellStyle name="Normal 51 4" xfId="1549"/>
    <cellStyle name="Normal 51 4 2" xfId="2548"/>
    <cellStyle name="Normal 51 4 2 2" xfId="4510"/>
    <cellStyle name="Normal 51 4 2 2 2" xfId="8293"/>
    <cellStyle name="Normal 51 4 2 2 2 2" xfId="16352"/>
    <cellStyle name="Normal 51 4 2 2 2 2 2" xfId="33199"/>
    <cellStyle name="Normal 51 4 2 2 2 3" xfId="25632"/>
    <cellStyle name="Normal 51 4 2 2 3" xfId="12569"/>
    <cellStyle name="Normal 51 4 2 2 3 2" xfId="29418"/>
    <cellStyle name="Normal 51 4 2 2 4" xfId="21851"/>
    <cellStyle name="Normal 51 4 2 3" xfId="6409"/>
    <cellStyle name="Normal 51 4 2 3 2" xfId="14468"/>
    <cellStyle name="Normal 51 4 2 3 2 2" xfId="31315"/>
    <cellStyle name="Normal 51 4 2 3 3" xfId="23748"/>
    <cellStyle name="Normal 51 4 2 4" xfId="10635"/>
    <cellStyle name="Normal 51 4 2 4 2" xfId="27534"/>
    <cellStyle name="Normal 51 4 2 5" xfId="17999"/>
    <cellStyle name="Normal 51 4 2 6" xfId="19966"/>
    <cellStyle name="Normal 51 4 3" xfId="3598"/>
    <cellStyle name="Normal 51 4 3 2" xfId="7381"/>
    <cellStyle name="Normal 51 4 3 2 2" xfId="15440"/>
    <cellStyle name="Normal 51 4 3 2 2 2" xfId="32287"/>
    <cellStyle name="Normal 51 4 3 2 3" xfId="24720"/>
    <cellStyle name="Normal 51 4 3 3" xfId="11657"/>
    <cellStyle name="Normal 51 4 3 3 2" xfId="28506"/>
    <cellStyle name="Normal 51 4 3 4" xfId="20939"/>
    <cellStyle name="Normal 51 4 4" xfId="5497"/>
    <cellStyle name="Normal 51 4 4 2" xfId="13556"/>
    <cellStyle name="Normal 51 4 4 2 2" xfId="30403"/>
    <cellStyle name="Normal 51 4 4 3" xfId="22836"/>
    <cellStyle name="Normal 51 4 5" xfId="9682"/>
    <cellStyle name="Normal 51 4 5 2" xfId="26622"/>
    <cellStyle name="Normal 51 4 6" xfId="17998"/>
    <cellStyle name="Normal 51 4 7" xfId="19054"/>
    <cellStyle name="Normal 51 5" xfId="2094"/>
    <cellStyle name="Normal 51 5 2" xfId="4059"/>
    <cellStyle name="Normal 51 5 2 2" xfId="7842"/>
    <cellStyle name="Normal 51 5 2 2 2" xfId="15901"/>
    <cellStyle name="Normal 51 5 2 2 2 2" xfId="32748"/>
    <cellStyle name="Normal 51 5 2 2 3" xfId="25181"/>
    <cellStyle name="Normal 51 5 2 3" xfId="12118"/>
    <cellStyle name="Normal 51 5 2 3 2" xfId="28967"/>
    <cellStyle name="Normal 51 5 2 4" xfId="21400"/>
    <cellStyle name="Normal 51 5 3" xfId="5958"/>
    <cellStyle name="Normal 51 5 3 2" xfId="14017"/>
    <cellStyle name="Normal 51 5 3 2 2" xfId="30864"/>
    <cellStyle name="Normal 51 5 3 3" xfId="23297"/>
    <cellStyle name="Normal 51 5 4" xfId="10183"/>
    <cellStyle name="Normal 51 5 4 2" xfId="27083"/>
    <cellStyle name="Normal 51 5 5" xfId="18000"/>
    <cellStyle name="Normal 51 5 6" xfId="19515"/>
    <cellStyle name="Normal 51 6" xfId="3147"/>
    <cellStyle name="Normal 51 6 2" xfId="6930"/>
    <cellStyle name="Normal 51 6 2 2" xfId="14989"/>
    <cellStyle name="Normal 51 6 2 2 2" xfId="31836"/>
    <cellStyle name="Normal 51 6 2 3" xfId="24269"/>
    <cellStyle name="Normal 51 6 3" xfId="11206"/>
    <cellStyle name="Normal 51 6 3 2" xfId="28055"/>
    <cellStyle name="Normal 51 6 4" xfId="20488"/>
    <cellStyle name="Normal 51 7" xfId="5046"/>
    <cellStyle name="Normal 51 7 2" xfId="13105"/>
    <cellStyle name="Normal 51 7 2 2" xfId="29952"/>
    <cellStyle name="Normal 51 7 3" xfId="22385"/>
    <cellStyle name="Normal 51 8" xfId="9166"/>
    <cellStyle name="Normal 51 8 2" xfId="26171"/>
    <cellStyle name="Normal 51 9" xfId="17985"/>
    <cellStyle name="Normal 52" xfId="968"/>
    <cellStyle name="Normal 52 2" xfId="1272"/>
    <cellStyle name="Normal 52 2 2" xfId="1768"/>
    <cellStyle name="Normal 52 2 2 2" xfId="2767"/>
    <cellStyle name="Normal 52 2 2 2 2" xfId="4729"/>
    <cellStyle name="Normal 52 2 2 2 2 2" xfId="8512"/>
    <cellStyle name="Normal 52 2 2 2 2 2 2" xfId="16571"/>
    <cellStyle name="Normal 52 2 2 2 2 2 2 2" xfId="33418"/>
    <cellStyle name="Normal 52 2 2 2 2 2 3" xfId="25851"/>
    <cellStyle name="Normal 52 2 2 2 2 3" xfId="12788"/>
    <cellStyle name="Normal 52 2 2 2 2 3 2" xfId="29637"/>
    <cellStyle name="Normal 52 2 2 2 2 4" xfId="22070"/>
    <cellStyle name="Normal 52 2 2 2 3" xfId="6628"/>
    <cellStyle name="Normal 52 2 2 2 3 2" xfId="14687"/>
    <cellStyle name="Normal 52 2 2 2 3 2 2" xfId="31534"/>
    <cellStyle name="Normal 52 2 2 2 3 3" xfId="23967"/>
    <cellStyle name="Normal 52 2 2 2 4" xfId="10854"/>
    <cellStyle name="Normal 52 2 2 2 4 2" xfId="27753"/>
    <cellStyle name="Normal 52 2 2 2 5" xfId="18004"/>
    <cellStyle name="Normal 52 2 2 2 6" xfId="20185"/>
    <cellStyle name="Normal 52 2 2 3" xfId="3817"/>
    <cellStyle name="Normal 52 2 2 3 2" xfId="7600"/>
    <cellStyle name="Normal 52 2 2 3 2 2" xfId="15659"/>
    <cellStyle name="Normal 52 2 2 3 2 2 2" xfId="32506"/>
    <cellStyle name="Normal 52 2 2 3 2 3" xfId="24939"/>
    <cellStyle name="Normal 52 2 2 3 3" xfId="11876"/>
    <cellStyle name="Normal 52 2 2 3 3 2" xfId="28725"/>
    <cellStyle name="Normal 52 2 2 3 4" xfId="21158"/>
    <cellStyle name="Normal 52 2 2 4" xfId="5716"/>
    <cellStyle name="Normal 52 2 2 4 2" xfId="13775"/>
    <cellStyle name="Normal 52 2 2 4 2 2" xfId="30622"/>
    <cellStyle name="Normal 52 2 2 4 3" xfId="23055"/>
    <cellStyle name="Normal 52 2 2 5" xfId="9901"/>
    <cellStyle name="Normal 52 2 2 5 2" xfId="26841"/>
    <cellStyle name="Normal 52 2 2 6" xfId="18003"/>
    <cellStyle name="Normal 52 2 2 7" xfId="19273"/>
    <cellStyle name="Normal 52 2 3" xfId="2314"/>
    <cellStyle name="Normal 52 2 3 2" xfId="4278"/>
    <cellStyle name="Normal 52 2 3 2 2" xfId="8061"/>
    <cellStyle name="Normal 52 2 3 2 2 2" xfId="16120"/>
    <cellStyle name="Normal 52 2 3 2 2 2 2" xfId="32967"/>
    <cellStyle name="Normal 52 2 3 2 2 3" xfId="25400"/>
    <cellStyle name="Normal 52 2 3 2 3" xfId="12337"/>
    <cellStyle name="Normal 52 2 3 2 3 2" xfId="29186"/>
    <cellStyle name="Normal 52 2 3 2 4" xfId="21619"/>
    <cellStyle name="Normal 52 2 3 3" xfId="6177"/>
    <cellStyle name="Normal 52 2 3 3 2" xfId="14236"/>
    <cellStyle name="Normal 52 2 3 3 2 2" xfId="31083"/>
    <cellStyle name="Normal 52 2 3 3 3" xfId="23516"/>
    <cellStyle name="Normal 52 2 3 4" xfId="10402"/>
    <cellStyle name="Normal 52 2 3 4 2" xfId="27302"/>
    <cellStyle name="Normal 52 2 3 5" xfId="18005"/>
    <cellStyle name="Normal 52 2 3 6" xfId="19734"/>
    <cellStyle name="Normal 52 2 4" xfId="3366"/>
    <cellStyle name="Normal 52 2 4 2" xfId="7149"/>
    <cellStyle name="Normal 52 2 4 2 2" xfId="15208"/>
    <cellStyle name="Normal 52 2 4 2 2 2" xfId="32055"/>
    <cellStyle name="Normal 52 2 4 2 3" xfId="24488"/>
    <cellStyle name="Normal 52 2 4 3" xfId="11425"/>
    <cellStyle name="Normal 52 2 4 3 2" xfId="28274"/>
    <cellStyle name="Normal 52 2 4 4" xfId="20707"/>
    <cellStyle name="Normal 52 2 5" xfId="5265"/>
    <cellStyle name="Normal 52 2 5 2" xfId="13324"/>
    <cellStyle name="Normal 52 2 5 2 2" xfId="30171"/>
    <cellStyle name="Normal 52 2 5 3" xfId="22604"/>
    <cellStyle name="Normal 52 2 6" xfId="9426"/>
    <cellStyle name="Normal 52 2 6 2" xfId="26390"/>
    <cellStyle name="Normal 52 2 7" xfId="18002"/>
    <cellStyle name="Normal 52 2 8" xfId="18822"/>
    <cellStyle name="Normal 52 3" xfId="1550"/>
    <cellStyle name="Normal 52 3 2" xfId="2549"/>
    <cellStyle name="Normal 52 3 2 2" xfId="4511"/>
    <cellStyle name="Normal 52 3 2 2 2" xfId="8294"/>
    <cellStyle name="Normal 52 3 2 2 2 2" xfId="16353"/>
    <cellStyle name="Normal 52 3 2 2 2 2 2" xfId="33200"/>
    <cellStyle name="Normal 52 3 2 2 2 3" xfId="25633"/>
    <cellStyle name="Normal 52 3 2 2 3" xfId="12570"/>
    <cellStyle name="Normal 52 3 2 2 3 2" xfId="29419"/>
    <cellStyle name="Normal 52 3 2 2 4" xfId="21852"/>
    <cellStyle name="Normal 52 3 2 3" xfId="6410"/>
    <cellStyle name="Normal 52 3 2 3 2" xfId="14469"/>
    <cellStyle name="Normal 52 3 2 3 2 2" xfId="31316"/>
    <cellStyle name="Normal 52 3 2 3 3" xfId="23749"/>
    <cellStyle name="Normal 52 3 2 4" xfId="10636"/>
    <cellStyle name="Normal 52 3 2 4 2" xfId="27535"/>
    <cellStyle name="Normal 52 3 2 5" xfId="18007"/>
    <cellStyle name="Normal 52 3 2 6" xfId="19967"/>
    <cellStyle name="Normal 52 3 3" xfId="3599"/>
    <cellStyle name="Normal 52 3 3 2" xfId="7382"/>
    <cellStyle name="Normal 52 3 3 2 2" xfId="15441"/>
    <cellStyle name="Normal 52 3 3 2 2 2" xfId="32288"/>
    <cellStyle name="Normal 52 3 3 2 3" xfId="24721"/>
    <cellStyle name="Normal 52 3 3 3" xfId="11658"/>
    <cellStyle name="Normal 52 3 3 3 2" xfId="28507"/>
    <cellStyle name="Normal 52 3 3 4" xfId="20940"/>
    <cellStyle name="Normal 52 3 4" xfId="5498"/>
    <cellStyle name="Normal 52 3 4 2" xfId="13557"/>
    <cellStyle name="Normal 52 3 4 2 2" xfId="30404"/>
    <cellStyle name="Normal 52 3 4 3" xfId="22837"/>
    <cellStyle name="Normal 52 3 5" xfId="9683"/>
    <cellStyle name="Normal 52 3 5 2" xfId="26623"/>
    <cellStyle name="Normal 52 3 6" xfId="18006"/>
    <cellStyle name="Normal 52 3 7" xfId="19055"/>
    <cellStyle name="Normal 52 4" xfId="2095"/>
    <cellStyle name="Normal 52 4 2" xfId="4060"/>
    <cellStyle name="Normal 52 4 2 2" xfId="7843"/>
    <cellStyle name="Normal 52 4 2 2 2" xfId="15902"/>
    <cellStyle name="Normal 52 4 2 2 2 2" xfId="32749"/>
    <cellStyle name="Normal 52 4 2 2 3" xfId="25182"/>
    <cellStyle name="Normal 52 4 2 3" xfId="12119"/>
    <cellStyle name="Normal 52 4 2 3 2" xfId="28968"/>
    <cellStyle name="Normal 52 4 2 4" xfId="21401"/>
    <cellStyle name="Normal 52 4 3" xfId="5959"/>
    <cellStyle name="Normal 52 4 3 2" xfId="14018"/>
    <cellStyle name="Normal 52 4 3 2 2" xfId="30865"/>
    <cellStyle name="Normal 52 4 3 3" xfId="23298"/>
    <cellStyle name="Normal 52 4 4" xfId="10184"/>
    <cellStyle name="Normal 52 4 4 2" xfId="27084"/>
    <cellStyle name="Normal 52 4 5" xfId="18008"/>
    <cellStyle name="Normal 52 4 6" xfId="19516"/>
    <cellStyle name="Normal 52 5" xfId="3148"/>
    <cellStyle name="Normal 52 5 2" xfId="6931"/>
    <cellStyle name="Normal 52 5 2 2" xfId="14990"/>
    <cellStyle name="Normal 52 5 2 2 2" xfId="31837"/>
    <cellStyle name="Normal 52 5 2 3" xfId="24270"/>
    <cellStyle name="Normal 52 5 3" xfId="11207"/>
    <cellStyle name="Normal 52 5 3 2" xfId="28056"/>
    <cellStyle name="Normal 52 5 4" xfId="20489"/>
    <cellStyle name="Normal 52 6" xfId="5047"/>
    <cellStyle name="Normal 52 6 2" xfId="13106"/>
    <cellStyle name="Normal 52 6 2 2" xfId="29953"/>
    <cellStyle name="Normal 52 6 3" xfId="22386"/>
    <cellStyle name="Normal 52 7" xfId="9167"/>
    <cellStyle name="Normal 52 7 2" xfId="26172"/>
    <cellStyle name="Normal 52 8" xfId="18001"/>
    <cellStyle name="Normal 52 9" xfId="18604"/>
    <cellStyle name="Normal 53" xfId="969"/>
    <cellStyle name="Normal 53 2" xfId="1273"/>
    <cellStyle name="Normal 53 2 2" xfId="1769"/>
    <cellStyle name="Normal 53 2 2 2" xfId="2768"/>
    <cellStyle name="Normal 53 2 2 2 2" xfId="4730"/>
    <cellStyle name="Normal 53 2 2 2 2 2" xfId="8513"/>
    <cellStyle name="Normal 53 2 2 2 2 2 2" xfId="16572"/>
    <cellStyle name="Normal 53 2 2 2 2 2 2 2" xfId="33419"/>
    <cellStyle name="Normal 53 2 2 2 2 2 3" xfId="25852"/>
    <cellStyle name="Normal 53 2 2 2 2 3" xfId="12789"/>
    <cellStyle name="Normal 53 2 2 2 2 3 2" xfId="29638"/>
    <cellStyle name="Normal 53 2 2 2 2 4" xfId="22071"/>
    <cellStyle name="Normal 53 2 2 2 3" xfId="6629"/>
    <cellStyle name="Normal 53 2 2 2 3 2" xfId="14688"/>
    <cellStyle name="Normal 53 2 2 2 3 2 2" xfId="31535"/>
    <cellStyle name="Normal 53 2 2 2 3 3" xfId="23968"/>
    <cellStyle name="Normal 53 2 2 2 4" xfId="10855"/>
    <cellStyle name="Normal 53 2 2 2 4 2" xfId="27754"/>
    <cellStyle name="Normal 53 2 2 2 5" xfId="18012"/>
    <cellStyle name="Normal 53 2 2 2 6" xfId="20186"/>
    <cellStyle name="Normal 53 2 2 3" xfId="3818"/>
    <cellStyle name="Normal 53 2 2 3 2" xfId="7601"/>
    <cellStyle name="Normal 53 2 2 3 2 2" xfId="15660"/>
    <cellStyle name="Normal 53 2 2 3 2 2 2" xfId="32507"/>
    <cellStyle name="Normal 53 2 2 3 2 3" xfId="24940"/>
    <cellStyle name="Normal 53 2 2 3 3" xfId="11877"/>
    <cellStyle name="Normal 53 2 2 3 3 2" xfId="28726"/>
    <cellStyle name="Normal 53 2 2 3 4" xfId="21159"/>
    <cellStyle name="Normal 53 2 2 4" xfId="5717"/>
    <cellStyle name="Normal 53 2 2 4 2" xfId="13776"/>
    <cellStyle name="Normal 53 2 2 4 2 2" xfId="30623"/>
    <cellStyle name="Normal 53 2 2 4 3" xfId="23056"/>
    <cellStyle name="Normal 53 2 2 5" xfId="9902"/>
    <cellStyle name="Normal 53 2 2 5 2" xfId="26842"/>
    <cellStyle name="Normal 53 2 2 6" xfId="18011"/>
    <cellStyle name="Normal 53 2 2 7" xfId="19274"/>
    <cellStyle name="Normal 53 2 3" xfId="2315"/>
    <cellStyle name="Normal 53 2 3 2" xfId="4279"/>
    <cellStyle name="Normal 53 2 3 2 2" xfId="8062"/>
    <cellStyle name="Normal 53 2 3 2 2 2" xfId="16121"/>
    <cellStyle name="Normal 53 2 3 2 2 2 2" xfId="32968"/>
    <cellStyle name="Normal 53 2 3 2 2 3" xfId="25401"/>
    <cellStyle name="Normal 53 2 3 2 3" xfId="12338"/>
    <cellStyle name="Normal 53 2 3 2 3 2" xfId="29187"/>
    <cellStyle name="Normal 53 2 3 2 4" xfId="21620"/>
    <cellStyle name="Normal 53 2 3 3" xfId="6178"/>
    <cellStyle name="Normal 53 2 3 3 2" xfId="14237"/>
    <cellStyle name="Normal 53 2 3 3 2 2" xfId="31084"/>
    <cellStyle name="Normal 53 2 3 3 3" xfId="23517"/>
    <cellStyle name="Normal 53 2 3 4" xfId="10403"/>
    <cellStyle name="Normal 53 2 3 4 2" xfId="27303"/>
    <cellStyle name="Normal 53 2 3 5" xfId="18013"/>
    <cellStyle name="Normal 53 2 3 6" xfId="19735"/>
    <cellStyle name="Normal 53 2 4" xfId="3367"/>
    <cellStyle name="Normal 53 2 4 2" xfId="7150"/>
    <cellStyle name="Normal 53 2 4 2 2" xfId="15209"/>
    <cellStyle name="Normal 53 2 4 2 2 2" xfId="32056"/>
    <cellStyle name="Normal 53 2 4 2 3" xfId="24489"/>
    <cellStyle name="Normal 53 2 4 3" xfId="11426"/>
    <cellStyle name="Normal 53 2 4 3 2" xfId="28275"/>
    <cellStyle name="Normal 53 2 4 4" xfId="20708"/>
    <cellStyle name="Normal 53 2 5" xfId="5266"/>
    <cellStyle name="Normal 53 2 5 2" xfId="13325"/>
    <cellStyle name="Normal 53 2 5 2 2" xfId="30172"/>
    <cellStyle name="Normal 53 2 5 3" xfId="22605"/>
    <cellStyle name="Normal 53 2 6" xfId="9427"/>
    <cellStyle name="Normal 53 2 6 2" xfId="26391"/>
    <cellStyle name="Normal 53 2 7" xfId="18010"/>
    <cellStyle name="Normal 53 2 8" xfId="18823"/>
    <cellStyle name="Normal 53 3" xfId="1551"/>
    <cellStyle name="Normal 53 3 2" xfId="2550"/>
    <cellStyle name="Normal 53 3 2 2" xfId="4512"/>
    <cellStyle name="Normal 53 3 2 2 2" xfId="8295"/>
    <cellStyle name="Normal 53 3 2 2 2 2" xfId="16354"/>
    <cellStyle name="Normal 53 3 2 2 2 2 2" xfId="33201"/>
    <cellStyle name="Normal 53 3 2 2 2 3" xfId="25634"/>
    <cellStyle name="Normal 53 3 2 2 3" xfId="12571"/>
    <cellStyle name="Normal 53 3 2 2 3 2" xfId="29420"/>
    <cellStyle name="Normal 53 3 2 2 4" xfId="21853"/>
    <cellStyle name="Normal 53 3 2 3" xfId="6411"/>
    <cellStyle name="Normal 53 3 2 3 2" xfId="14470"/>
    <cellStyle name="Normal 53 3 2 3 2 2" xfId="31317"/>
    <cellStyle name="Normal 53 3 2 3 3" xfId="23750"/>
    <cellStyle name="Normal 53 3 2 4" xfId="10637"/>
    <cellStyle name="Normal 53 3 2 4 2" xfId="27536"/>
    <cellStyle name="Normal 53 3 2 5" xfId="18015"/>
    <cellStyle name="Normal 53 3 2 6" xfId="19968"/>
    <cellStyle name="Normal 53 3 3" xfId="3600"/>
    <cellStyle name="Normal 53 3 3 2" xfId="7383"/>
    <cellStyle name="Normal 53 3 3 2 2" xfId="15442"/>
    <cellStyle name="Normal 53 3 3 2 2 2" xfId="32289"/>
    <cellStyle name="Normal 53 3 3 2 3" xfId="24722"/>
    <cellStyle name="Normal 53 3 3 3" xfId="11659"/>
    <cellStyle name="Normal 53 3 3 3 2" xfId="28508"/>
    <cellStyle name="Normal 53 3 3 4" xfId="20941"/>
    <cellStyle name="Normal 53 3 4" xfId="5499"/>
    <cellStyle name="Normal 53 3 4 2" xfId="13558"/>
    <cellStyle name="Normal 53 3 4 2 2" xfId="30405"/>
    <cellStyle name="Normal 53 3 4 3" xfId="22838"/>
    <cellStyle name="Normal 53 3 5" xfId="9684"/>
    <cellStyle name="Normal 53 3 5 2" xfId="26624"/>
    <cellStyle name="Normal 53 3 6" xfId="18014"/>
    <cellStyle name="Normal 53 3 7" xfId="19056"/>
    <cellStyle name="Normal 53 4" xfId="2096"/>
    <cellStyle name="Normal 53 4 2" xfId="4061"/>
    <cellStyle name="Normal 53 4 2 2" xfId="7844"/>
    <cellStyle name="Normal 53 4 2 2 2" xfId="15903"/>
    <cellStyle name="Normal 53 4 2 2 2 2" xfId="32750"/>
    <cellStyle name="Normal 53 4 2 2 3" xfId="25183"/>
    <cellStyle name="Normal 53 4 2 3" xfId="12120"/>
    <cellStyle name="Normal 53 4 2 3 2" xfId="28969"/>
    <cellStyle name="Normal 53 4 2 4" xfId="21402"/>
    <cellStyle name="Normal 53 4 3" xfId="5960"/>
    <cellStyle name="Normal 53 4 3 2" xfId="14019"/>
    <cellStyle name="Normal 53 4 3 2 2" xfId="30866"/>
    <cellStyle name="Normal 53 4 3 3" xfId="23299"/>
    <cellStyle name="Normal 53 4 4" xfId="10185"/>
    <cellStyle name="Normal 53 4 4 2" xfId="27085"/>
    <cellStyle name="Normal 53 4 5" xfId="18016"/>
    <cellStyle name="Normal 53 4 6" xfId="19517"/>
    <cellStyle name="Normal 53 5" xfId="3149"/>
    <cellStyle name="Normal 53 5 2" xfId="6932"/>
    <cellStyle name="Normal 53 5 2 2" xfId="14991"/>
    <cellStyle name="Normal 53 5 2 2 2" xfId="31838"/>
    <cellStyle name="Normal 53 5 2 3" xfId="24271"/>
    <cellStyle name="Normal 53 5 3" xfId="11208"/>
    <cellStyle name="Normal 53 5 3 2" xfId="28057"/>
    <cellStyle name="Normal 53 5 4" xfId="20490"/>
    <cellStyle name="Normal 53 6" xfId="5048"/>
    <cellStyle name="Normal 53 6 2" xfId="13107"/>
    <cellStyle name="Normal 53 6 2 2" xfId="29954"/>
    <cellStyle name="Normal 53 6 3" xfId="22387"/>
    <cellStyle name="Normal 53 7" xfId="9168"/>
    <cellStyle name="Normal 53 7 2" xfId="26173"/>
    <cellStyle name="Normal 53 8" xfId="18009"/>
    <cellStyle name="Normal 53 9" xfId="18605"/>
    <cellStyle name="Normal 54" xfId="970"/>
    <cellStyle name="Normal 54 2" xfId="1274"/>
    <cellStyle name="Normal 54 2 2" xfId="1770"/>
    <cellStyle name="Normal 54 2 2 2" xfId="2769"/>
    <cellStyle name="Normal 54 2 2 2 2" xfId="4731"/>
    <cellStyle name="Normal 54 2 2 2 2 2" xfId="8514"/>
    <cellStyle name="Normal 54 2 2 2 2 2 2" xfId="16573"/>
    <cellStyle name="Normal 54 2 2 2 2 2 2 2" xfId="33420"/>
    <cellStyle name="Normal 54 2 2 2 2 2 3" xfId="25853"/>
    <cellStyle name="Normal 54 2 2 2 2 3" xfId="12790"/>
    <cellStyle name="Normal 54 2 2 2 2 3 2" xfId="29639"/>
    <cellStyle name="Normal 54 2 2 2 2 4" xfId="22072"/>
    <cellStyle name="Normal 54 2 2 2 3" xfId="6630"/>
    <cellStyle name="Normal 54 2 2 2 3 2" xfId="14689"/>
    <cellStyle name="Normal 54 2 2 2 3 2 2" xfId="31536"/>
    <cellStyle name="Normal 54 2 2 2 3 3" xfId="23969"/>
    <cellStyle name="Normal 54 2 2 2 4" xfId="10856"/>
    <cellStyle name="Normal 54 2 2 2 4 2" xfId="27755"/>
    <cellStyle name="Normal 54 2 2 2 5" xfId="18020"/>
    <cellStyle name="Normal 54 2 2 2 6" xfId="20187"/>
    <cellStyle name="Normal 54 2 2 3" xfId="3819"/>
    <cellStyle name="Normal 54 2 2 3 2" xfId="7602"/>
    <cellStyle name="Normal 54 2 2 3 2 2" xfId="15661"/>
    <cellStyle name="Normal 54 2 2 3 2 2 2" xfId="32508"/>
    <cellStyle name="Normal 54 2 2 3 2 3" xfId="24941"/>
    <cellStyle name="Normal 54 2 2 3 3" xfId="11878"/>
    <cellStyle name="Normal 54 2 2 3 3 2" xfId="28727"/>
    <cellStyle name="Normal 54 2 2 3 4" xfId="21160"/>
    <cellStyle name="Normal 54 2 2 4" xfId="5718"/>
    <cellStyle name="Normal 54 2 2 4 2" xfId="13777"/>
    <cellStyle name="Normal 54 2 2 4 2 2" xfId="30624"/>
    <cellStyle name="Normal 54 2 2 4 3" xfId="23057"/>
    <cellStyle name="Normal 54 2 2 5" xfId="9903"/>
    <cellStyle name="Normal 54 2 2 5 2" xfId="26843"/>
    <cellStyle name="Normal 54 2 2 6" xfId="18019"/>
    <cellStyle name="Normal 54 2 2 7" xfId="19275"/>
    <cellStyle name="Normal 54 2 3" xfId="2316"/>
    <cellStyle name="Normal 54 2 3 2" xfId="4280"/>
    <cellStyle name="Normal 54 2 3 2 2" xfId="8063"/>
    <cellStyle name="Normal 54 2 3 2 2 2" xfId="16122"/>
    <cellStyle name="Normal 54 2 3 2 2 2 2" xfId="32969"/>
    <cellStyle name="Normal 54 2 3 2 2 3" xfId="25402"/>
    <cellStyle name="Normal 54 2 3 2 3" xfId="12339"/>
    <cellStyle name="Normal 54 2 3 2 3 2" xfId="29188"/>
    <cellStyle name="Normal 54 2 3 2 4" xfId="21621"/>
    <cellStyle name="Normal 54 2 3 3" xfId="6179"/>
    <cellStyle name="Normal 54 2 3 3 2" xfId="14238"/>
    <cellStyle name="Normal 54 2 3 3 2 2" xfId="31085"/>
    <cellStyle name="Normal 54 2 3 3 3" xfId="23518"/>
    <cellStyle name="Normal 54 2 3 4" xfId="10404"/>
    <cellStyle name="Normal 54 2 3 4 2" xfId="27304"/>
    <cellStyle name="Normal 54 2 3 5" xfId="18021"/>
    <cellStyle name="Normal 54 2 3 6" xfId="19736"/>
    <cellStyle name="Normal 54 2 4" xfId="3368"/>
    <cellStyle name="Normal 54 2 4 2" xfId="7151"/>
    <cellStyle name="Normal 54 2 4 2 2" xfId="15210"/>
    <cellStyle name="Normal 54 2 4 2 2 2" xfId="32057"/>
    <cellStyle name="Normal 54 2 4 2 3" xfId="24490"/>
    <cellStyle name="Normal 54 2 4 3" xfId="11427"/>
    <cellStyle name="Normal 54 2 4 3 2" xfId="28276"/>
    <cellStyle name="Normal 54 2 4 4" xfId="20709"/>
    <cellStyle name="Normal 54 2 5" xfId="5267"/>
    <cellStyle name="Normal 54 2 5 2" xfId="13326"/>
    <cellStyle name="Normal 54 2 5 2 2" xfId="30173"/>
    <cellStyle name="Normal 54 2 5 3" xfId="22606"/>
    <cellStyle name="Normal 54 2 6" xfId="9428"/>
    <cellStyle name="Normal 54 2 6 2" xfId="26392"/>
    <cellStyle name="Normal 54 2 7" xfId="18018"/>
    <cellStyle name="Normal 54 2 8" xfId="18824"/>
    <cellStyle name="Normal 54 3" xfId="1552"/>
    <cellStyle name="Normal 54 3 2" xfId="2551"/>
    <cellStyle name="Normal 54 3 2 2" xfId="4513"/>
    <cellStyle name="Normal 54 3 2 2 2" xfId="8296"/>
    <cellStyle name="Normal 54 3 2 2 2 2" xfId="16355"/>
    <cellStyle name="Normal 54 3 2 2 2 2 2" xfId="33202"/>
    <cellStyle name="Normal 54 3 2 2 2 3" xfId="25635"/>
    <cellStyle name="Normal 54 3 2 2 3" xfId="12572"/>
    <cellStyle name="Normal 54 3 2 2 3 2" xfId="29421"/>
    <cellStyle name="Normal 54 3 2 2 4" xfId="21854"/>
    <cellStyle name="Normal 54 3 2 3" xfId="6412"/>
    <cellStyle name="Normal 54 3 2 3 2" xfId="14471"/>
    <cellStyle name="Normal 54 3 2 3 2 2" xfId="31318"/>
    <cellStyle name="Normal 54 3 2 3 3" xfId="23751"/>
    <cellStyle name="Normal 54 3 2 4" xfId="10638"/>
    <cellStyle name="Normal 54 3 2 4 2" xfId="27537"/>
    <cellStyle name="Normal 54 3 2 5" xfId="18023"/>
    <cellStyle name="Normal 54 3 2 6" xfId="19969"/>
    <cellStyle name="Normal 54 3 3" xfId="3601"/>
    <cellStyle name="Normal 54 3 3 2" xfId="7384"/>
    <cellStyle name="Normal 54 3 3 2 2" xfId="15443"/>
    <cellStyle name="Normal 54 3 3 2 2 2" xfId="32290"/>
    <cellStyle name="Normal 54 3 3 2 3" xfId="24723"/>
    <cellStyle name="Normal 54 3 3 3" xfId="11660"/>
    <cellStyle name="Normal 54 3 3 3 2" xfId="28509"/>
    <cellStyle name="Normal 54 3 3 4" xfId="20942"/>
    <cellStyle name="Normal 54 3 4" xfId="5500"/>
    <cellStyle name="Normal 54 3 4 2" xfId="13559"/>
    <cellStyle name="Normal 54 3 4 2 2" xfId="30406"/>
    <cellStyle name="Normal 54 3 4 3" xfId="22839"/>
    <cellStyle name="Normal 54 3 5" xfId="9685"/>
    <cellStyle name="Normal 54 3 5 2" xfId="26625"/>
    <cellStyle name="Normal 54 3 6" xfId="18022"/>
    <cellStyle name="Normal 54 3 7" xfId="19057"/>
    <cellStyle name="Normal 54 4" xfId="2097"/>
    <cellStyle name="Normal 54 4 2" xfId="4062"/>
    <cellStyle name="Normal 54 4 2 2" xfId="7845"/>
    <cellStyle name="Normal 54 4 2 2 2" xfId="15904"/>
    <cellStyle name="Normal 54 4 2 2 2 2" xfId="32751"/>
    <cellStyle name="Normal 54 4 2 2 3" xfId="25184"/>
    <cellStyle name="Normal 54 4 2 3" xfId="12121"/>
    <cellStyle name="Normal 54 4 2 3 2" xfId="28970"/>
    <cellStyle name="Normal 54 4 2 4" xfId="21403"/>
    <cellStyle name="Normal 54 4 3" xfId="5961"/>
    <cellStyle name="Normal 54 4 3 2" xfId="14020"/>
    <cellStyle name="Normal 54 4 3 2 2" xfId="30867"/>
    <cellStyle name="Normal 54 4 3 3" xfId="23300"/>
    <cellStyle name="Normal 54 4 4" xfId="10186"/>
    <cellStyle name="Normal 54 4 4 2" xfId="27086"/>
    <cellStyle name="Normal 54 4 5" xfId="18024"/>
    <cellStyle name="Normal 54 4 6" xfId="19518"/>
    <cellStyle name="Normal 54 5" xfId="3150"/>
    <cellStyle name="Normal 54 5 2" xfId="6933"/>
    <cellStyle name="Normal 54 5 2 2" xfId="14992"/>
    <cellStyle name="Normal 54 5 2 2 2" xfId="31839"/>
    <cellStyle name="Normal 54 5 2 3" xfId="24272"/>
    <cellStyle name="Normal 54 5 3" xfId="11209"/>
    <cellStyle name="Normal 54 5 3 2" xfId="28058"/>
    <cellStyle name="Normal 54 5 4" xfId="20491"/>
    <cellStyle name="Normal 54 6" xfId="5049"/>
    <cellStyle name="Normal 54 6 2" xfId="13108"/>
    <cellStyle name="Normal 54 6 2 2" xfId="29955"/>
    <cellStyle name="Normal 54 6 3" xfId="22388"/>
    <cellStyle name="Normal 54 7" xfId="9169"/>
    <cellStyle name="Normal 54 7 2" xfId="26174"/>
    <cellStyle name="Normal 54 8" xfId="18017"/>
    <cellStyle name="Normal 54 9" xfId="18606"/>
    <cellStyle name="Normal 55" xfId="971"/>
    <cellStyle name="Normal 55 2" xfId="1275"/>
    <cellStyle name="Normal 55 2 2" xfId="1771"/>
    <cellStyle name="Normal 55 2 2 2" xfId="2770"/>
    <cellStyle name="Normal 55 2 2 2 2" xfId="4732"/>
    <cellStyle name="Normal 55 2 2 2 2 2" xfId="8515"/>
    <cellStyle name="Normal 55 2 2 2 2 2 2" xfId="16574"/>
    <cellStyle name="Normal 55 2 2 2 2 2 2 2" xfId="33421"/>
    <cellStyle name="Normal 55 2 2 2 2 2 3" xfId="25854"/>
    <cellStyle name="Normal 55 2 2 2 2 3" xfId="12791"/>
    <cellStyle name="Normal 55 2 2 2 2 3 2" xfId="29640"/>
    <cellStyle name="Normal 55 2 2 2 2 4" xfId="22073"/>
    <cellStyle name="Normal 55 2 2 2 3" xfId="6631"/>
    <cellStyle name="Normal 55 2 2 2 3 2" xfId="14690"/>
    <cellStyle name="Normal 55 2 2 2 3 2 2" xfId="31537"/>
    <cellStyle name="Normal 55 2 2 2 3 3" xfId="23970"/>
    <cellStyle name="Normal 55 2 2 2 4" xfId="10857"/>
    <cellStyle name="Normal 55 2 2 2 4 2" xfId="27756"/>
    <cellStyle name="Normal 55 2 2 2 5" xfId="18028"/>
    <cellStyle name="Normal 55 2 2 2 6" xfId="20188"/>
    <cellStyle name="Normal 55 2 2 3" xfId="3820"/>
    <cellStyle name="Normal 55 2 2 3 2" xfId="7603"/>
    <cellStyle name="Normal 55 2 2 3 2 2" xfId="15662"/>
    <cellStyle name="Normal 55 2 2 3 2 2 2" xfId="32509"/>
    <cellStyle name="Normal 55 2 2 3 2 3" xfId="24942"/>
    <cellStyle name="Normal 55 2 2 3 3" xfId="11879"/>
    <cellStyle name="Normal 55 2 2 3 3 2" xfId="28728"/>
    <cellStyle name="Normal 55 2 2 3 4" xfId="21161"/>
    <cellStyle name="Normal 55 2 2 4" xfId="5719"/>
    <cellStyle name="Normal 55 2 2 4 2" xfId="13778"/>
    <cellStyle name="Normal 55 2 2 4 2 2" xfId="30625"/>
    <cellStyle name="Normal 55 2 2 4 3" xfId="23058"/>
    <cellStyle name="Normal 55 2 2 5" xfId="9904"/>
    <cellStyle name="Normal 55 2 2 5 2" xfId="26844"/>
    <cellStyle name="Normal 55 2 2 6" xfId="18027"/>
    <cellStyle name="Normal 55 2 2 7" xfId="19276"/>
    <cellStyle name="Normal 55 2 3" xfId="2317"/>
    <cellStyle name="Normal 55 2 3 2" xfId="4281"/>
    <cellStyle name="Normal 55 2 3 2 2" xfId="8064"/>
    <cellStyle name="Normal 55 2 3 2 2 2" xfId="16123"/>
    <cellStyle name="Normal 55 2 3 2 2 2 2" xfId="32970"/>
    <cellStyle name="Normal 55 2 3 2 2 3" xfId="25403"/>
    <cellStyle name="Normal 55 2 3 2 3" xfId="12340"/>
    <cellStyle name="Normal 55 2 3 2 3 2" xfId="29189"/>
    <cellStyle name="Normal 55 2 3 2 4" xfId="21622"/>
    <cellStyle name="Normal 55 2 3 3" xfId="6180"/>
    <cellStyle name="Normal 55 2 3 3 2" xfId="14239"/>
    <cellStyle name="Normal 55 2 3 3 2 2" xfId="31086"/>
    <cellStyle name="Normal 55 2 3 3 3" xfId="23519"/>
    <cellStyle name="Normal 55 2 3 4" xfId="10405"/>
    <cellStyle name="Normal 55 2 3 4 2" xfId="27305"/>
    <cellStyle name="Normal 55 2 3 5" xfId="18029"/>
    <cellStyle name="Normal 55 2 3 6" xfId="19737"/>
    <cellStyle name="Normal 55 2 4" xfId="3369"/>
    <cellStyle name="Normal 55 2 4 2" xfId="7152"/>
    <cellStyle name="Normal 55 2 4 2 2" xfId="15211"/>
    <cellStyle name="Normal 55 2 4 2 2 2" xfId="32058"/>
    <cellStyle name="Normal 55 2 4 2 3" xfId="24491"/>
    <cellStyle name="Normal 55 2 4 3" xfId="11428"/>
    <cellStyle name="Normal 55 2 4 3 2" xfId="28277"/>
    <cellStyle name="Normal 55 2 4 4" xfId="20710"/>
    <cellStyle name="Normal 55 2 5" xfId="5268"/>
    <cellStyle name="Normal 55 2 5 2" xfId="13327"/>
    <cellStyle name="Normal 55 2 5 2 2" xfId="30174"/>
    <cellStyle name="Normal 55 2 5 3" xfId="22607"/>
    <cellStyle name="Normal 55 2 6" xfId="9429"/>
    <cellStyle name="Normal 55 2 6 2" xfId="26393"/>
    <cellStyle name="Normal 55 2 7" xfId="18026"/>
    <cellStyle name="Normal 55 2 8" xfId="18825"/>
    <cellStyle name="Normal 55 3" xfId="1553"/>
    <cellStyle name="Normal 55 3 2" xfId="2552"/>
    <cellStyle name="Normal 55 3 2 2" xfId="4514"/>
    <cellStyle name="Normal 55 3 2 2 2" xfId="8297"/>
    <cellStyle name="Normal 55 3 2 2 2 2" xfId="16356"/>
    <cellStyle name="Normal 55 3 2 2 2 2 2" xfId="33203"/>
    <cellStyle name="Normal 55 3 2 2 2 3" xfId="25636"/>
    <cellStyle name="Normal 55 3 2 2 3" xfId="12573"/>
    <cellStyle name="Normal 55 3 2 2 3 2" xfId="29422"/>
    <cellStyle name="Normal 55 3 2 2 4" xfId="21855"/>
    <cellStyle name="Normal 55 3 2 3" xfId="6413"/>
    <cellStyle name="Normal 55 3 2 3 2" xfId="14472"/>
    <cellStyle name="Normal 55 3 2 3 2 2" xfId="31319"/>
    <cellStyle name="Normal 55 3 2 3 3" xfId="23752"/>
    <cellStyle name="Normal 55 3 2 4" xfId="10639"/>
    <cellStyle name="Normal 55 3 2 4 2" xfId="27538"/>
    <cellStyle name="Normal 55 3 2 5" xfId="18031"/>
    <cellStyle name="Normal 55 3 2 6" xfId="19970"/>
    <cellStyle name="Normal 55 3 3" xfId="3602"/>
    <cellStyle name="Normal 55 3 3 2" xfId="7385"/>
    <cellStyle name="Normal 55 3 3 2 2" xfId="15444"/>
    <cellStyle name="Normal 55 3 3 2 2 2" xfId="32291"/>
    <cellStyle name="Normal 55 3 3 2 3" xfId="24724"/>
    <cellStyle name="Normal 55 3 3 3" xfId="11661"/>
    <cellStyle name="Normal 55 3 3 3 2" xfId="28510"/>
    <cellStyle name="Normal 55 3 3 4" xfId="20943"/>
    <cellStyle name="Normal 55 3 4" xfId="5501"/>
    <cellStyle name="Normal 55 3 4 2" xfId="13560"/>
    <cellStyle name="Normal 55 3 4 2 2" xfId="30407"/>
    <cellStyle name="Normal 55 3 4 3" xfId="22840"/>
    <cellStyle name="Normal 55 3 5" xfId="9686"/>
    <cellStyle name="Normal 55 3 5 2" xfId="26626"/>
    <cellStyle name="Normal 55 3 6" xfId="18030"/>
    <cellStyle name="Normal 55 3 7" xfId="19058"/>
    <cellStyle name="Normal 55 4" xfId="2098"/>
    <cellStyle name="Normal 55 4 2" xfId="4063"/>
    <cellStyle name="Normal 55 4 2 2" xfId="7846"/>
    <cellStyle name="Normal 55 4 2 2 2" xfId="15905"/>
    <cellStyle name="Normal 55 4 2 2 2 2" xfId="32752"/>
    <cellStyle name="Normal 55 4 2 2 3" xfId="25185"/>
    <cellStyle name="Normal 55 4 2 3" xfId="12122"/>
    <cellStyle name="Normal 55 4 2 3 2" xfId="28971"/>
    <cellStyle name="Normal 55 4 2 4" xfId="21404"/>
    <cellStyle name="Normal 55 4 3" xfId="5962"/>
    <cellStyle name="Normal 55 4 3 2" xfId="14021"/>
    <cellStyle name="Normal 55 4 3 2 2" xfId="30868"/>
    <cellStyle name="Normal 55 4 3 3" xfId="23301"/>
    <cellStyle name="Normal 55 4 4" xfId="10187"/>
    <cellStyle name="Normal 55 4 4 2" xfId="27087"/>
    <cellStyle name="Normal 55 4 5" xfId="18032"/>
    <cellStyle name="Normal 55 4 6" xfId="19519"/>
    <cellStyle name="Normal 55 5" xfId="3151"/>
    <cellStyle name="Normal 55 5 2" xfId="6934"/>
    <cellStyle name="Normal 55 5 2 2" xfId="14993"/>
    <cellStyle name="Normal 55 5 2 2 2" xfId="31840"/>
    <cellStyle name="Normal 55 5 2 3" xfId="24273"/>
    <cellStyle name="Normal 55 5 3" xfId="11210"/>
    <cellStyle name="Normal 55 5 3 2" xfId="28059"/>
    <cellStyle name="Normal 55 5 4" xfId="20492"/>
    <cellStyle name="Normal 55 6" xfId="5050"/>
    <cellStyle name="Normal 55 6 2" xfId="13109"/>
    <cellStyle name="Normal 55 6 2 2" xfId="29956"/>
    <cellStyle name="Normal 55 6 3" xfId="22389"/>
    <cellStyle name="Normal 55 7" xfId="9170"/>
    <cellStyle name="Normal 55 7 2" xfId="26175"/>
    <cellStyle name="Normal 55 8" xfId="18025"/>
    <cellStyle name="Normal 55 9" xfId="18607"/>
    <cellStyle name="Normal 56" xfId="973"/>
    <cellStyle name="Normal 57" xfId="972"/>
    <cellStyle name="Normal 57 2" xfId="1276"/>
    <cellStyle name="Normal 57 2 2" xfId="1772"/>
    <cellStyle name="Normal 57 2 2 2" xfId="2771"/>
    <cellStyle name="Normal 57 2 2 2 2" xfId="4733"/>
    <cellStyle name="Normal 57 2 2 2 2 2" xfId="8516"/>
    <cellStyle name="Normal 57 2 2 2 2 2 2" xfId="16575"/>
    <cellStyle name="Normal 57 2 2 2 2 2 2 2" xfId="33422"/>
    <cellStyle name="Normal 57 2 2 2 2 2 3" xfId="25855"/>
    <cellStyle name="Normal 57 2 2 2 2 3" xfId="12792"/>
    <cellStyle name="Normal 57 2 2 2 2 3 2" xfId="29641"/>
    <cellStyle name="Normal 57 2 2 2 2 4" xfId="22074"/>
    <cellStyle name="Normal 57 2 2 2 3" xfId="6632"/>
    <cellStyle name="Normal 57 2 2 2 3 2" xfId="14691"/>
    <cellStyle name="Normal 57 2 2 2 3 2 2" xfId="31538"/>
    <cellStyle name="Normal 57 2 2 2 3 3" xfId="23971"/>
    <cellStyle name="Normal 57 2 2 2 4" xfId="10858"/>
    <cellStyle name="Normal 57 2 2 2 4 2" xfId="27757"/>
    <cellStyle name="Normal 57 2 2 2 5" xfId="18036"/>
    <cellStyle name="Normal 57 2 2 2 6" xfId="20189"/>
    <cellStyle name="Normal 57 2 2 3" xfId="3821"/>
    <cellStyle name="Normal 57 2 2 3 2" xfId="7604"/>
    <cellStyle name="Normal 57 2 2 3 2 2" xfId="15663"/>
    <cellStyle name="Normal 57 2 2 3 2 2 2" xfId="32510"/>
    <cellStyle name="Normal 57 2 2 3 2 3" xfId="24943"/>
    <cellStyle name="Normal 57 2 2 3 3" xfId="11880"/>
    <cellStyle name="Normal 57 2 2 3 3 2" xfId="28729"/>
    <cellStyle name="Normal 57 2 2 3 4" xfId="21162"/>
    <cellStyle name="Normal 57 2 2 4" xfId="5720"/>
    <cellStyle name="Normal 57 2 2 4 2" xfId="13779"/>
    <cellStyle name="Normal 57 2 2 4 2 2" xfId="30626"/>
    <cellStyle name="Normal 57 2 2 4 3" xfId="23059"/>
    <cellStyle name="Normal 57 2 2 5" xfId="9905"/>
    <cellStyle name="Normal 57 2 2 5 2" xfId="26845"/>
    <cellStyle name="Normal 57 2 2 6" xfId="18035"/>
    <cellStyle name="Normal 57 2 2 7" xfId="19277"/>
    <cellStyle name="Normal 57 2 3" xfId="2318"/>
    <cellStyle name="Normal 57 2 3 2" xfId="4282"/>
    <cellStyle name="Normal 57 2 3 2 2" xfId="8065"/>
    <cellStyle name="Normal 57 2 3 2 2 2" xfId="16124"/>
    <cellStyle name="Normal 57 2 3 2 2 2 2" xfId="32971"/>
    <cellStyle name="Normal 57 2 3 2 2 3" xfId="25404"/>
    <cellStyle name="Normal 57 2 3 2 3" xfId="12341"/>
    <cellStyle name="Normal 57 2 3 2 3 2" xfId="29190"/>
    <cellStyle name="Normal 57 2 3 2 4" xfId="21623"/>
    <cellStyle name="Normal 57 2 3 3" xfId="6181"/>
    <cellStyle name="Normal 57 2 3 3 2" xfId="14240"/>
    <cellStyle name="Normal 57 2 3 3 2 2" xfId="31087"/>
    <cellStyle name="Normal 57 2 3 3 3" xfId="23520"/>
    <cellStyle name="Normal 57 2 3 4" xfId="10406"/>
    <cellStyle name="Normal 57 2 3 4 2" xfId="27306"/>
    <cellStyle name="Normal 57 2 3 5" xfId="18037"/>
    <cellStyle name="Normal 57 2 3 6" xfId="19738"/>
    <cellStyle name="Normal 57 2 4" xfId="3370"/>
    <cellStyle name="Normal 57 2 4 2" xfId="7153"/>
    <cellStyle name="Normal 57 2 4 2 2" xfId="15212"/>
    <cellStyle name="Normal 57 2 4 2 2 2" xfId="32059"/>
    <cellStyle name="Normal 57 2 4 2 3" xfId="24492"/>
    <cellStyle name="Normal 57 2 4 3" xfId="11429"/>
    <cellStyle name="Normal 57 2 4 3 2" xfId="28278"/>
    <cellStyle name="Normal 57 2 4 4" xfId="20711"/>
    <cellStyle name="Normal 57 2 5" xfId="5269"/>
    <cellStyle name="Normal 57 2 5 2" xfId="13328"/>
    <cellStyle name="Normal 57 2 5 2 2" xfId="30175"/>
    <cellStyle name="Normal 57 2 5 3" xfId="22608"/>
    <cellStyle name="Normal 57 2 6" xfId="9430"/>
    <cellStyle name="Normal 57 2 6 2" xfId="26394"/>
    <cellStyle name="Normal 57 2 7" xfId="18034"/>
    <cellStyle name="Normal 57 2 8" xfId="18826"/>
    <cellStyle name="Normal 57 3" xfId="1554"/>
    <cellStyle name="Normal 57 3 2" xfId="2553"/>
    <cellStyle name="Normal 57 3 2 2" xfId="4515"/>
    <cellStyle name="Normal 57 3 2 2 2" xfId="8298"/>
    <cellStyle name="Normal 57 3 2 2 2 2" xfId="16357"/>
    <cellStyle name="Normal 57 3 2 2 2 2 2" xfId="33204"/>
    <cellStyle name="Normal 57 3 2 2 2 3" xfId="25637"/>
    <cellStyle name="Normal 57 3 2 2 3" xfId="12574"/>
    <cellStyle name="Normal 57 3 2 2 3 2" xfId="29423"/>
    <cellStyle name="Normal 57 3 2 2 4" xfId="21856"/>
    <cellStyle name="Normal 57 3 2 3" xfId="6414"/>
    <cellStyle name="Normal 57 3 2 3 2" xfId="14473"/>
    <cellStyle name="Normal 57 3 2 3 2 2" xfId="31320"/>
    <cellStyle name="Normal 57 3 2 3 3" xfId="23753"/>
    <cellStyle name="Normal 57 3 2 4" xfId="10640"/>
    <cellStyle name="Normal 57 3 2 4 2" xfId="27539"/>
    <cellStyle name="Normal 57 3 2 5" xfId="18039"/>
    <cellStyle name="Normal 57 3 2 6" xfId="19971"/>
    <cellStyle name="Normal 57 3 3" xfId="3603"/>
    <cellStyle name="Normal 57 3 3 2" xfId="7386"/>
    <cellStyle name="Normal 57 3 3 2 2" xfId="15445"/>
    <cellStyle name="Normal 57 3 3 2 2 2" xfId="32292"/>
    <cellStyle name="Normal 57 3 3 2 3" xfId="24725"/>
    <cellStyle name="Normal 57 3 3 3" xfId="11662"/>
    <cellStyle name="Normal 57 3 3 3 2" xfId="28511"/>
    <cellStyle name="Normal 57 3 3 4" xfId="20944"/>
    <cellStyle name="Normal 57 3 4" xfId="5502"/>
    <cellStyle name="Normal 57 3 4 2" xfId="13561"/>
    <cellStyle name="Normal 57 3 4 2 2" xfId="30408"/>
    <cellStyle name="Normal 57 3 4 3" xfId="22841"/>
    <cellStyle name="Normal 57 3 5" xfId="9687"/>
    <cellStyle name="Normal 57 3 5 2" xfId="26627"/>
    <cellStyle name="Normal 57 3 6" xfId="18038"/>
    <cellStyle name="Normal 57 3 7" xfId="19059"/>
    <cellStyle name="Normal 57 4" xfId="2099"/>
    <cellStyle name="Normal 57 4 2" xfId="4064"/>
    <cellStyle name="Normal 57 4 2 2" xfId="7847"/>
    <cellStyle name="Normal 57 4 2 2 2" xfId="15906"/>
    <cellStyle name="Normal 57 4 2 2 2 2" xfId="32753"/>
    <cellStyle name="Normal 57 4 2 2 3" xfId="25186"/>
    <cellStyle name="Normal 57 4 2 3" xfId="12123"/>
    <cellStyle name="Normal 57 4 2 3 2" xfId="28972"/>
    <cellStyle name="Normal 57 4 2 4" xfId="21405"/>
    <cellStyle name="Normal 57 4 3" xfId="5963"/>
    <cellStyle name="Normal 57 4 3 2" xfId="14022"/>
    <cellStyle name="Normal 57 4 3 2 2" xfId="30869"/>
    <cellStyle name="Normal 57 4 3 3" xfId="23302"/>
    <cellStyle name="Normal 57 4 4" xfId="10188"/>
    <cellStyle name="Normal 57 4 4 2" xfId="27088"/>
    <cellStyle name="Normal 57 4 5" xfId="18040"/>
    <cellStyle name="Normal 57 4 6" xfId="19520"/>
    <cellStyle name="Normal 57 5" xfId="3152"/>
    <cellStyle name="Normal 57 5 2" xfId="6935"/>
    <cellStyle name="Normal 57 5 2 2" xfId="14994"/>
    <cellStyle name="Normal 57 5 2 2 2" xfId="31841"/>
    <cellStyle name="Normal 57 5 2 3" xfId="24274"/>
    <cellStyle name="Normal 57 5 3" xfId="11211"/>
    <cellStyle name="Normal 57 5 3 2" xfId="28060"/>
    <cellStyle name="Normal 57 5 4" xfId="20493"/>
    <cellStyle name="Normal 57 6" xfId="5051"/>
    <cellStyle name="Normal 57 6 2" xfId="13110"/>
    <cellStyle name="Normal 57 6 2 2" xfId="29957"/>
    <cellStyle name="Normal 57 6 3" xfId="22390"/>
    <cellStyle name="Normal 57 7" xfId="9171"/>
    <cellStyle name="Normal 57 7 2" xfId="26176"/>
    <cellStyle name="Normal 57 8" xfId="18033"/>
    <cellStyle name="Normal 57 9" xfId="18608"/>
    <cellStyle name="Normal 58" xfId="1103"/>
    <cellStyle name="Normal 58 2" xfId="1364"/>
    <cellStyle name="Normal 58 2 2" xfId="1860"/>
    <cellStyle name="Normal 58 2 2 2" xfId="2859"/>
    <cellStyle name="Normal 58 2 2 2 2" xfId="4821"/>
    <cellStyle name="Normal 58 2 2 2 2 2" xfId="8604"/>
    <cellStyle name="Normal 58 2 2 2 2 2 2" xfId="16663"/>
    <cellStyle name="Normal 58 2 2 2 2 2 2 2" xfId="33510"/>
    <cellStyle name="Normal 58 2 2 2 2 2 3" xfId="25943"/>
    <cellStyle name="Normal 58 2 2 2 2 3" xfId="12880"/>
    <cellStyle name="Normal 58 2 2 2 2 3 2" xfId="29729"/>
    <cellStyle name="Normal 58 2 2 2 2 4" xfId="22162"/>
    <cellStyle name="Normal 58 2 2 2 3" xfId="6720"/>
    <cellStyle name="Normal 58 2 2 2 3 2" xfId="14779"/>
    <cellStyle name="Normal 58 2 2 2 3 2 2" xfId="31626"/>
    <cellStyle name="Normal 58 2 2 2 3 3" xfId="24059"/>
    <cellStyle name="Normal 58 2 2 2 4" xfId="10946"/>
    <cellStyle name="Normal 58 2 2 2 4 2" xfId="27845"/>
    <cellStyle name="Normal 58 2 2 2 5" xfId="18044"/>
    <cellStyle name="Normal 58 2 2 2 6" xfId="20277"/>
    <cellStyle name="Normal 58 2 2 3" xfId="3909"/>
    <cellStyle name="Normal 58 2 2 3 2" xfId="7692"/>
    <cellStyle name="Normal 58 2 2 3 2 2" xfId="15751"/>
    <cellStyle name="Normal 58 2 2 3 2 2 2" xfId="32598"/>
    <cellStyle name="Normal 58 2 2 3 2 3" xfId="25031"/>
    <cellStyle name="Normal 58 2 2 3 3" xfId="11968"/>
    <cellStyle name="Normal 58 2 2 3 3 2" xfId="28817"/>
    <cellStyle name="Normal 58 2 2 3 4" xfId="21250"/>
    <cellStyle name="Normal 58 2 2 4" xfId="5808"/>
    <cellStyle name="Normal 58 2 2 4 2" xfId="13867"/>
    <cellStyle name="Normal 58 2 2 4 2 2" xfId="30714"/>
    <cellStyle name="Normal 58 2 2 4 3" xfId="23147"/>
    <cellStyle name="Normal 58 2 2 5" xfId="9993"/>
    <cellStyle name="Normal 58 2 2 5 2" xfId="26933"/>
    <cellStyle name="Normal 58 2 2 6" xfId="18043"/>
    <cellStyle name="Normal 58 2 2 7" xfId="19365"/>
    <cellStyle name="Normal 58 2 3" xfId="2406"/>
    <cellStyle name="Normal 58 2 3 2" xfId="4370"/>
    <cellStyle name="Normal 58 2 3 2 2" xfId="8153"/>
    <cellStyle name="Normal 58 2 3 2 2 2" xfId="16212"/>
    <cellStyle name="Normal 58 2 3 2 2 2 2" xfId="33059"/>
    <cellStyle name="Normal 58 2 3 2 2 3" xfId="25492"/>
    <cellStyle name="Normal 58 2 3 2 3" xfId="12429"/>
    <cellStyle name="Normal 58 2 3 2 3 2" xfId="29278"/>
    <cellStyle name="Normal 58 2 3 2 4" xfId="21711"/>
    <cellStyle name="Normal 58 2 3 3" xfId="6269"/>
    <cellStyle name="Normal 58 2 3 3 2" xfId="14328"/>
    <cellStyle name="Normal 58 2 3 3 2 2" xfId="31175"/>
    <cellStyle name="Normal 58 2 3 3 3" xfId="23608"/>
    <cellStyle name="Normal 58 2 3 4" xfId="10494"/>
    <cellStyle name="Normal 58 2 3 4 2" xfId="27394"/>
    <cellStyle name="Normal 58 2 3 5" xfId="18045"/>
    <cellStyle name="Normal 58 2 3 6" xfId="19826"/>
    <cellStyle name="Normal 58 2 4" xfId="3458"/>
    <cellStyle name="Normal 58 2 4 2" xfId="7241"/>
    <cellStyle name="Normal 58 2 4 2 2" xfId="15300"/>
    <cellStyle name="Normal 58 2 4 2 2 2" xfId="32147"/>
    <cellStyle name="Normal 58 2 4 2 3" xfId="24580"/>
    <cellStyle name="Normal 58 2 4 3" xfId="11517"/>
    <cellStyle name="Normal 58 2 4 3 2" xfId="28366"/>
    <cellStyle name="Normal 58 2 4 4" xfId="20799"/>
    <cellStyle name="Normal 58 2 5" xfId="5357"/>
    <cellStyle name="Normal 58 2 5 2" xfId="13416"/>
    <cellStyle name="Normal 58 2 5 2 2" xfId="30263"/>
    <cellStyle name="Normal 58 2 5 3" xfId="22696"/>
    <cellStyle name="Normal 58 2 6" xfId="9518"/>
    <cellStyle name="Normal 58 2 6 2" xfId="26482"/>
    <cellStyle name="Normal 58 2 7" xfId="18042"/>
    <cellStyle name="Normal 58 2 8" xfId="18914"/>
    <cellStyle name="Normal 58 3" xfId="1642"/>
    <cellStyle name="Normal 58 3 2" xfId="2641"/>
    <cellStyle name="Normal 58 3 2 2" xfId="4603"/>
    <cellStyle name="Normal 58 3 2 2 2" xfId="8386"/>
    <cellStyle name="Normal 58 3 2 2 2 2" xfId="16445"/>
    <cellStyle name="Normal 58 3 2 2 2 2 2" xfId="33292"/>
    <cellStyle name="Normal 58 3 2 2 2 3" xfId="25725"/>
    <cellStyle name="Normal 58 3 2 2 3" xfId="12662"/>
    <cellStyle name="Normal 58 3 2 2 3 2" xfId="29511"/>
    <cellStyle name="Normal 58 3 2 2 4" xfId="21944"/>
    <cellStyle name="Normal 58 3 2 3" xfId="6502"/>
    <cellStyle name="Normal 58 3 2 3 2" xfId="14561"/>
    <cellStyle name="Normal 58 3 2 3 2 2" xfId="31408"/>
    <cellStyle name="Normal 58 3 2 3 3" xfId="23841"/>
    <cellStyle name="Normal 58 3 2 4" xfId="10728"/>
    <cellStyle name="Normal 58 3 2 4 2" xfId="27627"/>
    <cellStyle name="Normal 58 3 2 5" xfId="18047"/>
    <cellStyle name="Normal 58 3 2 6" xfId="20059"/>
    <cellStyle name="Normal 58 3 3" xfId="3691"/>
    <cellStyle name="Normal 58 3 3 2" xfId="7474"/>
    <cellStyle name="Normal 58 3 3 2 2" xfId="15533"/>
    <cellStyle name="Normal 58 3 3 2 2 2" xfId="32380"/>
    <cellStyle name="Normal 58 3 3 2 3" xfId="24813"/>
    <cellStyle name="Normal 58 3 3 3" xfId="11750"/>
    <cellStyle name="Normal 58 3 3 3 2" xfId="28599"/>
    <cellStyle name="Normal 58 3 3 4" xfId="21032"/>
    <cellStyle name="Normal 58 3 4" xfId="5590"/>
    <cellStyle name="Normal 58 3 4 2" xfId="13649"/>
    <cellStyle name="Normal 58 3 4 2 2" xfId="30496"/>
    <cellStyle name="Normal 58 3 4 3" xfId="22929"/>
    <cellStyle name="Normal 58 3 5" xfId="9775"/>
    <cellStyle name="Normal 58 3 5 2" xfId="26715"/>
    <cellStyle name="Normal 58 3 6" xfId="18046"/>
    <cellStyle name="Normal 58 3 7" xfId="19147"/>
    <cellStyle name="Normal 58 4" xfId="2188"/>
    <cellStyle name="Normal 58 4 2" xfId="4152"/>
    <cellStyle name="Normal 58 4 2 2" xfId="7935"/>
    <cellStyle name="Normal 58 4 2 2 2" xfId="15994"/>
    <cellStyle name="Normal 58 4 2 2 2 2" xfId="32841"/>
    <cellStyle name="Normal 58 4 2 2 3" xfId="25274"/>
    <cellStyle name="Normal 58 4 2 3" xfId="12211"/>
    <cellStyle name="Normal 58 4 2 3 2" xfId="29060"/>
    <cellStyle name="Normal 58 4 2 4" xfId="21493"/>
    <cellStyle name="Normal 58 4 3" xfId="6051"/>
    <cellStyle name="Normal 58 4 3 2" xfId="14110"/>
    <cellStyle name="Normal 58 4 3 2 2" xfId="30957"/>
    <cellStyle name="Normal 58 4 3 3" xfId="23390"/>
    <cellStyle name="Normal 58 4 4" xfId="10276"/>
    <cellStyle name="Normal 58 4 4 2" xfId="27176"/>
    <cellStyle name="Normal 58 4 5" xfId="18048"/>
    <cellStyle name="Normal 58 4 6" xfId="19608"/>
    <cellStyle name="Normal 58 5" xfId="3240"/>
    <cellStyle name="Normal 58 5 2" xfId="7023"/>
    <cellStyle name="Normal 58 5 2 2" xfId="15082"/>
    <cellStyle name="Normal 58 5 2 2 2" xfId="31929"/>
    <cellStyle name="Normal 58 5 2 3" xfId="24362"/>
    <cellStyle name="Normal 58 5 3" xfId="11299"/>
    <cellStyle name="Normal 58 5 3 2" xfId="28148"/>
    <cellStyle name="Normal 58 5 4" xfId="20581"/>
    <cellStyle name="Normal 58 6" xfId="5139"/>
    <cellStyle name="Normal 58 6 2" xfId="13198"/>
    <cellStyle name="Normal 58 6 2 2" xfId="30045"/>
    <cellStyle name="Normal 58 6 3" xfId="22478"/>
    <cellStyle name="Normal 58 7" xfId="9283"/>
    <cellStyle name="Normal 58 7 2" xfId="26264"/>
    <cellStyle name="Normal 58 8" xfId="18041"/>
    <cellStyle name="Normal 58 9" xfId="18696"/>
    <cellStyle name="Normal 59" xfId="1104"/>
    <cellStyle name="Normal 59 2" xfId="1365"/>
    <cellStyle name="Normal 59 2 2" xfId="1861"/>
    <cellStyle name="Normal 59 2 2 2" xfId="2860"/>
    <cellStyle name="Normal 59 2 2 2 2" xfId="4822"/>
    <cellStyle name="Normal 59 2 2 2 2 2" xfId="8605"/>
    <cellStyle name="Normal 59 2 2 2 2 2 2" xfId="16664"/>
    <cellStyle name="Normal 59 2 2 2 2 2 2 2" xfId="33511"/>
    <cellStyle name="Normal 59 2 2 2 2 2 3" xfId="25944"/>
    <cellStyle name="Normal 59 2 2 2 2 3" xfId="12881"/>
    <cellStyle name="Normal 59 2 2 2 2 3 2" xfId="29730"/>
    <cellStyle name="Normal 59 2 2 2 2 4" xfId="22163"/>
    <cellStyle name="Normal 59 2 2 2 3" xfId="6721"/>
    <cellStyle name="Normal 59 2 2 2 3 2" xfId="14780"/>
    <cellStyle name="Normal 59 2 2 2 3 2 2" xfId="31627"/>
    <cellStyle name="Normal 59 2 2 2 3 3" xfId="24060"/>
    <cellStyle name="Normal 59 2 2 2 4" xfId="10947"/>
    <cellStyle name="Normal 59 2 2 2 4 2" xfId="27846"/>
    <cellStyle name="Normal 59 2 2 2 5" xfId="18052"/>
    <cellStyle name="Normal 59 2 2 2 6" xfId="20278"/>
    <cellStyle name="Normal 59 2 2 3" xfId="3910"/>
    <cellStyle name="Normal 59 2 2 3 2" xfId="7693"/>
    <cellStyle name="Normal 59 2 2 3 2 2" xfId="15752"/>
    <cellStyle name="Normal 59 2 2 3 2 2 2" xfId="32599"/>
    <cellStyle name="Normal 59 2 2 3 2 3" xfId="25032"/>
    <cellStyle name="Normal 59 2 2 3 3" xfId="11969"/>
    <cellStyle name="Normal 59 2 2 3 3 2" xfId="28818"/>
    <cellStyle name="Normal 59 2 2 3 4" xfId="21251"/>
    <cellStyle name="Normal 59 2 2 4" xfId="5809"/>
    <cellStyle name="Normal 59 2 2 4 2" xfId="13868"/>
    <cellStyle name="Normal 59 2 2 4 2 2" xfId="30715"/>
    <cellStyle name="Normal 59 2 2 4 3" xfId="23148"/>
    <cellStyle name="Normal 59 2 2 5" xfId="9994"/>
    <cellStyle name="Normal 59 2 2 5 2" xfId="26934"/>
    <cellStyle name="Normal 59 2 2 6" xfId="18051"/>
    <cellStyle name="Normal 59 2 2 7" xfId="19366"/>
    <cellStyle name="Normal 59 2 3" xfId="2407"/>
    <cellStyle name="Normal 59 2 3 2" xfId="4371"/>
    <cellStyle name="Normal 59 2 3 2 2" xfId="8154"/>
    <cellStyle name="Normal 59 2 3 2 2 2" xfId="16213"/>
    <cellStyle name="Normal 59 2 3 2 2 2 2" xfId="33060"/>
    <cellStyle name="Normal 59 2 3 2 2 3" xfId="25493"/>
    <cellStyle name="Normal 59 2 3 2 3" xfId="12430"/>
    <cellStyle name="Normal 59 2 3 2 3 2" xfId="29279"/>
    <cellStyle name="Normal 59 2 3 2 4" xfId="21712"/>
    <cellStyle name="Normal 59 2 3 3" xfId="6270"/>
    <cellStyle name="Normal 59 2 3 3 2" xfId="14329"/>
    <cellStyle name="Normal 59 2 3 3 2 2" xfId="31176"/>
    <cellStyle name="Normal 59 2 3 3 3" xfId="23609"/>
    <cellStyle name="Normal 59 2 3 4" xfId="10495"/>
    <cellStyle name="Normal 59 2 3 4 2" xfId="27395"/>
    <cellStyle name="Normal 59 2 3 5" xfId="18053"/>
    <cellStyle name="Normal 59 2 3 6" xfId="19827"/>
    <cellStyle name="Normal 59 2 4" xfId="3459"/>
    <cellStyle name="Normal 59 2 4 2" xfId="7242"/>
    <cellStyle name="Normal 59 2 4 2 2" xfId="15301"/>
    <cellStyle name="Normal 59 2 4 2 2 2" xfId="32148"/>
    <cellStyle name="Normal 59 2 4 2 3" xfId="24581"/>
    <cellStyle name="Normal 59 2 4 3" xfId="11518"/>
    <cellStyle name="Normal 59 2 4 3 2" xfId="28367"/>
    <cellStyle name="Normal 59 2 4 4" xfId="20800"/>
    <cellStyle name="Normal 59 2 5" xfId="5358"/>
    <cellStyle name="Normal 59 2 5 2" xfId="13417"/>
    <cellStyle name="Normal 59 2 5 2 2" xfId="30264"/>
    <cellStyle name="Normal 59 2 5 3" xfId="22697"/>
    <cellStyle name="Normal 59 2 6" xfId="9519"/>
    <cellStyle name="Normal 59 2 6 2" xfId="26483"/>
    <cellStyle name="Normal 59 2 7" xfId="18050"/>
    <cellStyle name="Normal 59 2 8" xfId="18915"/>
    <cellStyle name="Normal 59 3" xfId="1643"/>
    <cellStyle name="Normal 59 3 2" xfId="2642"/>
    <cellStyle name="Normal 59 3 2 2" xfId="4604"/>
    <cellStyle name="Normal 59 3 2 2 2" xfId="8387"/>
    <cellStyle name="Normal 59 3 2 2 2 2" xfId="16446"/>
    <cellStyle name="Normal 59 3 2 2 2 2 2" xfId="33293"/>
    <cellStyle name="Normal 59 3 2 2 2 3" xfId="25726"/>
    <cellStyle name="Normal 59 3 2 2 3" xfId="12663"/>
    <cellStyle name="Normal 59 3 2 2 3 2" xfId="29512"/>
    <cellStyle name="Normal 59 3 2 2 4" xfId="21945"/>
    <cellStyle name="Normal 59 3 2 3" xfId="6503"/>
    <cellStyle name="Normal 59 3 2 3 2" xfId="14562"/>
    <cellStyle name="Normal 59 3 2 3 2 2" xfId="31409"/>
    <cellStyle name="Normal 59 3 2 3 3" xfId="23842"/>
    <cellStyle name="Normal 59 3 2 4" xfId="10729"/>
    <cellStyle name="Normal 59 3 2 4 2" xfId="27628"/>
    <cellStyle name="Normal 59 3 2 5" xfId="18055"/>
    <cellStyle name="Normal 59 3 2 6" xfId="20060"/>
    <cellStyle name="Normal 59 3 3" xfId="3692"/>
    <cellStyle name="Normal 59 3 3 2" xfId="7475"/>
    <cellStyle name="Normal 59 3 3 2 2" xfId="15534"/>
    <cellStyle name="Normal 59 3 3 2 2 2" xfId="32381"/>
    <cellStyle name="Normal 59 3 3 2 3" xfId="24814"/>
    <cellStyle name="Normal 59 3 3 3" xfId="11751"/>
    <cellStyle name="Normal 59 3 3 3 2" xfId="28600"/>
    <cellStyle name="Normal 59 3 3 4" xfId="21033"/>
    <cellStyle name="Normal 59 3 4" xfId="5591"/>
    <cellStyle name="Normal 59 3 4 2" xfId="13650"/>
    <cellStyle name="Normal 59 3 4 2 2" xfId="30497"/>
    <cellStyle name="Normal 59 3 4 3" xfId="22930"/>
    <cellStyle name="Normal 59 3 5" xfId="9776"/>
    <cellStyle name="Normal 59 3 5 2" xfId="26716"/>
    <cellStyle name="Normal 59 3 6" xfId="18054"/>
    <cellStyle name="Normal 59 3 7" xfId="19148"/>
    <cellStyle name="Normal 59 4" xfId="2189"/>
    <cellStyle name="Normal 59 4 2" xfId="4153"/>
    <cellStyle name="Normal 59 4 2 2" xfId="7936"/>
    <cellStyle name="Normal 59 4 2 2 2" xfId="15995"/>
    <cellStyle name="Normal 59 4 2 2 2 2" xfId="32842"/>
    <cellStyle name="Normal 59 4 2 2 3" xfId="25275"/>
    <cellStyle name="Normal 59 4 2 3" xfId="12212"/>
    <cellStyle name="Normal 59 4 2 3 2" xfId="29061"/>
    <cellStyle name="Normal 59 4 2 4" xfId="21494"/>
    <cellStyle name="Normal 59 4 3" xfId="6052"/>
    <cellStyle name="Normal 59 4 3 2" xfId="14111"/>
    <cellStyle name="Normal 59 4 3 2 2" xfId="30958"/>
    <cellStyle name="Normal 59 4 3 3" xfId="23391"/>
    <cellStyle name="Normal 59 4 4" xfId="10277"/>
    <cellStyle name="Normal 59 4 4 2" xfId="27177"/>
    <cellStyle name="Normal 59 4 5" xfId="18056"/>
    <cellStyle name="Normal 59 4 6" xfId="19609"/>
    <cellStyle name="Normal 59 5" xfId="3241"/>
    <cellStyle name="Normal 59 5 2" xfId="7024"/>
    <cellStyle name="Normal 59 5 2 2" xfId="15083"/>
    <cellStyle name="Normal 59 5 2 2 2" xfId="31930"/>
    <cellStyle name="Normal 59 5 2 3" xfId="24363"/>
    <cellStyle name="Normal 59 5 3" xfId="11300"/>
    <cellStyle name="Normal 59 5 3 2" xfId="28149"/>
    <cellStyle name="Normal 59 5 4" xfId="20582"/>
    <cellStyle name="Normal 59 6" xfId="5140"/>
    <cellStyle name="Normal 59 6 2" xfId="13199"/>
    <cellStyle name="Normal 59 6 2 2" xfId="30046"/>
    <cellStyle name="Normal 59 6 3" xfId="22479"/>
    <cellStyle name="Normal 59 7" xfId="9284"/>
    <cellStyle name="Normal 59 7 2" xfId="26265"/>
    <cellStyle name="Normal 59 8" xfId="18049"/>
    <cellStyle name="Normal 59 9" xfId="18697"/>
    <cellStyle name="Normal 6" xfId="182"/>
    <cellStyle name="Normal 6 2" xfId="451"/>
    <cellStyle name="Normal 6 2 2" xfId="2981"/>
    <cellStyle name="Normal 6 2 2 2" xfId="6838"/>
    <cellStyle name="Normal 6 2 2 2 2" xfId="14897"/>
    <cellStyle name="Normal 6 2 2 2 2 2" xfId="31744"/>
    <cellStyle name="Normal 6 2 2 2 3" xfId="24177"/>
    <cellStyle name="Normal 6 2 2 3" xfId="11066"/>
    <cellStyle name="Normal 6 2 2 3 2" xfId="27963"/>
    <cellStyle name="Normal 6 2 2 4" xfId="20395"/>
    <cellStyle name="Normal 6 2 3" xfId="18058"/>
    <cellStyle name="Normal 6 3" xfId="851"/>
    <cellStyle name="Normal 6 3 2" xfId="18059"/>
    <cellStyle name="Normal 6 4" xfId="2971"/>
    <cellStyle name="Normal 6 4 2" xfId="6829"/>
    <cellStyle name="Normal 6 4 2 2" xfId="14888"/>
    <cellStyle name="Normal 6 4 2 2 2" xfId="31735"/>
    <cellStyle name="Normal 6 4 2 3" xfId="24168"/>
    <cellStyle name="Normal 6 4 3" xfId="11057"/>
    <cellStyle name="Normal 6 4 3 2" xfId="27954"/>
    <cellStyle name="Normal 6 4 4" xfId="20386"/>
    <cellStyle name="Normal 6 5" xfId="18057"/>
    <cellStyle name="Normal 6 6" xfId="450"/>
    <cellStyle name="Normal 6_Energía" xfId="18060"/>
    <cellStyle name="Normal 60" xfId="1105"/>
    <cellStyle name="Normal 60 2" xfId="1366"/>
    <cellStyle name="Normal 60 2 2" xfId="1862"/>
    <cellStyle name="Normal 60 2 2 2" xfId="2861"/>
    <cellStyle name="Normal 60 2 2 2 2" xfId="4823"/>
    <cellStyle name="Normal 60 2 2 2 2 2" xfId="8606"/>
    <cellStyle name="Normal 60 2 2 2 2 2 2" xfId="16665"/>
    <cellStyle name="Normal 60 2 2 2 2 2 2 2" xfId="33512"/>
    <cellStyle name="Normal 60 2 2 2 2 2 3" xfId="25945"/>
    <cellStyle name="Normal 60 2 2 2 2 3" xfId="12882"/>
    <cellStyle name="Normal 60 2 2 2 2 3 2" xfId="29731"/>
    <cellStyle name="Normal 60 2 2 2 2 4" xfId="22164"/>
    <cellStyle name="Normal 60 2 2 2 3" xfId="6722"/>
    <cellStyle name="Normal 60 2 2 2 3 2" xfId="14781"/>
    <cellStyle name="Normal 60 2 2 2 3 2 2" xfId="31628"/>
    <cellStyle name="Normal 60 2 2 2 3 3" xfId="24061"/>
    <cellStyle name="Normal 60 2 2 2 4" xfId="10948"/>
    <cellStyle name="Normal 60 2 2 2 4 2" xfId="27847"/>
    <cellStyle name="Normal 60 2 2 2 5" xfId="18064"/>
    <cellStyle name="Normal 60 2 2 2 6" xfId="20279"/>
    <cellStyle name="Normal 60 2 2 3" xfId="3911"/>
    <cellStyle name="Normal 60 2 2 3 2" xfId="7694"/>
    <cellStyle name="Normal 60 2 2 3 2 2" xfId="15753"/>
    <cellStyle name="Normal 60 2 2 3 2 2 2" xfId="32600"/>
    <cellStyle name="Normal 60 2 2 3 2 3" xfId="25033"/>
    <cellStyle name="Normal 60 2 2 3 3" xfId="11970"/>
    <cellStyle name="Normal 60 2 2 3 3 2" xfId="28819"/>
    <cellStyle name="Normal 60 2 2 3 4" xfId="21252"/>
    <cellStyle name="Normal 60 2 2 4" xfId="5810"/>
    <cellStyle name="Normal 60 2 2 4 2" xfId="13869"/>
    <cellStyle name="Normal 60 2 2 4 2 2" xfId="30716"/>
    <cellStyle name="Normal 60 2 2 4 3" xfId="23149"/>
    <cellStyle name="Normal 60 2 2 5" xfId="9995"/>
    <cellStyle name="Normal 60 2 2 5 2" xfId="26935"/>
    <cellStyle name="Normal 60 2 2 6" xfId="18063"/>
    <cellStyle name="Normal 60 2 2 7" xfId="19367"/>
    <cellStyle name="Normal 60 2 3" xfId="2408"/>
    <cellStyle name="Normal 60 2 3 2" xfId="4372"/>
    <cellStyle name="Normal 60 2 3 2 2" xfId="8155"/>
    <cellStyle name="Normal 60 2 3 2 2 2" xfId="16214"/>
    <cellStyle name="Normal 60 2 3 2 2 2 2" xfId="33061"/>
    <cellStyle name="Normal 60 2 3 2 2 3" xfId="25494"/>
    <cellStyle name="Normal 60 2 3 2 3" xfId="12431"/>
    <cellStyle name="Normal 60 2 3 2 3 2" xfId="29280"/>
    <cellStyle name="Normal 60 2 3 2 4" xfId="21713"/>
    <cellStyle name="Normal 60 2 3 3" xfId="6271"/>
    <cellStyle name="Normal 60 2 3 3 2" xfId="14330"/>
    <cellStyle name="Normal 60 2 3 3 2 2" xfId="31177"/>
    <cellStyle name="Normal 60 2 3 3 3" xfId="23610"/>
    <cellStyle name="Normal 60 2 3 4" xfId="10496"/>
    <cellStyle name="Normal 60 2 3 4 2" xfId="27396"/>
    <cellStyle name="Normal 60 2 3 5" xfId="18065"/>
    <cellStyle name="Normal 60 2 3 6" xfId="19828"/>
    <cellStyle name="Normal 60 2 4" xfId="3460"/>
    <cellStyle name="Normal 60 2 4 2" xfId="7243"/>
    <cellStyle name="Normal 60 2 4 2 2" xfId="15302"/>
    <cellStyle name="Normal 60 2 4 2 2 2" xfId="32149"/>
    <cellStyle name="Normal 60 2 4 2 3" xfId="24582"/>
    <cellStyle name="Normal 60 2 4 3" xfId="11519"/>
    <cellStyle name="Normal 60 2 4 3 2" xfId="28368"/>
    <cellStyle name="Normal 60 2 4 4" xfId="20801"/>
    <cellStyle name="Normal 60 2 5" xfId="5359"/>
    <cellStyle name="Normal 60 2 5 2" xfId="13418"/>
    <cellStyle name="Normal 60 2 5 2 2" xfId="30265"/>
    <cellStyle name="Normal 60 2 5 3" xfId="22698"/>
    <cellStyle name="Normal 60 2 6" xfId="9520"/>
    <cellStyle name="Normal 60 2 6 2" xfId="26484"/>
    <cellStyle name="Normal 60 2 7" xfId="18062"/>
    <cellStyle name="Normal 60 2 8" xfId="18916"/>
    <cellStyle name="Normal 60 3" xfId="1644"/>
    <cellStyle name="Normal 60 3 2" xfId="2643"/>
    <cellStyle name="Normal 60 3 2 2" xfId="4605"/>
    <cellStyle name="Normal 60 3 2 2 2" xfId="8388"/>
    <cellStyle name="Normal 60 3 2 2 2 2" xfId="16447"/>
    <cellStyle name="Normal 60 3 2 2 2 2 2" xfId="33294"/>
    <cellStyle name="Normal 60 3 2 2 2 3" xfId="25727"/>
    <cellStyle name="Normal 60 3 2 2 3" xfId="12664"/>
    <cellStyle name="Normal 60 3 2 2 3 2" xfId="29513"/>
    <cellStyle name="Normal 60 3 2 2 4" xfId="21946"/>
    <cellStyle name="Normal 60 3 2 3" xfId="6504"/>
    <cellStyle name="Normal 60 3 2 3 2" xfId="14563"/>
    <cellStyle name="Normal 60 3 2 3 2 2" xfId="31410"/>
    <cellStyle name="Normal 60 3 2 3 3" xfId="23843"/>
    <cellStyle name="Normal 60 3 2 4" xfId="10730"/>
    <cellStyle name="Normal 60 3 2 4 2" xfId="27629"/>
    <cellStyle name="Normal 60 3 2 5" xfId="18067"/>
    <cellStyle name="Normal 60 3 2 6" xfId="20061"/>
    <cellStyle name="Normal 60 3 3" xfId="3693"/>
    <cellStyle name="Normal 60 3 3 2" xfId="7476"/>
    <cellStyle name="Normal 60 3 3 2 2" xfId="15535"/>
    <cellStyle name="Normal 60 3 3 2 2 2" xfId="32382"/>
    <cellStyle name="Normal 60 3 3 2 3" xfId="24815"/>
    <cellStyle name="Normal 60 3 3 3" xfId="11752"/>
    <cellStyle name="Normal 60 3 3 3 2" xfId="28601"/>
    <cellStyle name="Normal 60 3 3 4" xfId="21034"/>
    <cellStyle name="Normal 60 3 4" xfId="5592"/>
    <cellStyle name="Normal 60 3 4 2" xfId="13651"/>
    <cellStyle name="Normal 60 3 4 2 2" xfId="30498"/>
    <cellStyle name="Normal 60 3 4 3" xfId="22931"/>
    <cellStyle name="Normal 60 3 5" xfId="9777"/>
    <cellStyle name="Normal 60 3 5 2" xfId="26717"/>
    <cellStyle name="Normal 60 3 6" xfId="18066"/>
    <cellStyle name="Normal 60 3 7" xfId="19149"/>
    <cellStyle name="Normal 60 4" xfId="2190"/>
    <cellStyle name="Normal 60 4 2" xfId="4154"/>
    <cellStyle name="Normal 60 4 2 2" xfId="7937"/>
    <cellStyle name="Normal 60 4 2 2 2" xfId="15996"/>
    <cellStyle name="Normal 60 4 2 2 2 2" xfId="32843"/>
    <cellStyle name="Normal 60 4 2 2 3" xfId="25276"/>
    <cellStyle name="Normal 60 4 2 3" xfId="12213"/>
    <cellStyle name="Normal 60 4 2 3 2" xfId="29062"/>
    <cellStyle name="Normal 60 4 2 4" xfId="21495"/>
    <cellStyle name="Normal 60 4 3" xfId="6053"/>
    <cellStyle name="Normal 60 4 3 2" xfId="14112"/>
    <cellStyle name="Normal 60 4 3 2 2" xfId="30959"/>
    <cellStyle name="Normal 60 4 3 3" xfId="23392"/>
    <cellStyle name="Normal 60 4 4" xfId="10278"/>
    <cellStyle name="Normal 60 4 4 2" xfId="27178"/>
    <cellStyle name="Normal 60 4 5" xfId="18068"/>
    <cellStyle name="Normal 60 4 6" xfId="19610"/>
    <cellStyle name="Normal 60 5" xfId="3242"/>
    <cellStyle name="Normal 60 5 2" xfId="7025"/>
    <cellStyle name="Normal 60 5 2 2" xfId="15084"/>
    <cellStyle name="Normal 60 5 2 2 2" xfId="31931"/>
    <cellStyle name="Normal 60 5 2 3" xfId="24364"/>
    <cellStyle name="Normal 60 5 3" xfId="11301"/>
    <cellStyle name="Normal 60 5 3 2" xfId="28150"/>
    <cellStyle name="Normal 60 5 4" xfId="20583"/>
    <cellStyle name="Normal 60 6" xfId="5141"/>
    <cellStyle name="Normal 60 6 2" xfId="13200"/>
    <cellStyle name="Normal 60 6 2 2" xfId="30047"/>
    <cellStyle name="Normal 60 6 3" xfId="22480"/>
    <cellStyle name="Normal 60 7" xfId="9285"/>
    <cellStyle name="Normal 60 7 2" xfId="26266"/>
    <cellStyle name="Normal 60 8" xfId="18061"/>
    <cellStyle name="Normal 60 9" xfId="18698"/>
    <cellStyle name="Normal 61" xfId="1106"/>
    <cellStyle name="Normal 61 2" xfId="1367"/>
    <cellStyle name="Normal 61 2 2" xfId="1863"/>
    <cellStyle name="Normal 61 2 2 2" xfId="2862"/>
    <cellStyle name="Normal 61 2 2 2 2" xfId="4824"/>
    <cellStyle name="Normal 61 2 2 2 2 2" xfId="8607"/>
    <cellStyle name="Normal 61 2 2 2 2 2 2" xfId="16666"/>
    <cellStyle name="Normal 61 2 2 2 2 2 2 2" xfId="33513"/>
    <cellStyle name="Normal 61 2 2 2 2 2 3" xfId="25946"/>
    <cellStyle name="Normal 61 2 2 2 2 3" xfId="12883"/>
    <cellStyle name="Normal 61 2 2 2 2 3 2" xfId="29732"/>
    <cellStyle name="Normal 61 2 2 2 2 4" xfId="22165"/>
    <cellStyle name="Normal 61 2 2 2 3" xfId="6723"/>
    <cellStyle name="Normal 61 2 2 2 3 2" xfId="14782"/>
    <cellStyle name="Normal 61 2 2 2 3 2 2" xfId="31629"/>
    <cellStyle name="Normal 61 2 2 2 3 3" xfId="24062"/>
    <cellStyle name="Normal 61 2 2 2 4" xfId="10949"/>
    <cellStyle name="Normal 61 2 2 2 4 2" xfId="27848"/>
    <cellStyle name="Normal 61 2 2 2 5" xfId="18072"/>
    <cellStyle name="Normal 61 2 2 2 6" xfId="20280"/>
    <cellStyle name="Normal 61 2 2 3" xfId="3912"/>
    <cellStyle name="Normal 61 2 2 3 2" xfId="7695"/>
    <cellStyle name="Normal 61 2 2 3 2 2" xfId="15754"/>
    <cellStyle name="Normal 61 2 2 3 2 2 2" xfId="32601"/>
    <cellStyle name="Normal 61 2 2 3 2 3" xfId="25034"/>
    <cellStyle name="Normal 61 2 2 3 3" xfId="11971"/>
    <cellStyle name="Normal 61 2 2 3 3 2" xfId="28820"/>
    <cellStyle name="Normal 61 2 2 3 4" xfId="21253"/>
    <cellStyle name="Normal 61 2 2 4" xfId="5811"/>
    <cellStyle name="Normal 61 2 2 4 2" xfId="13870"/>
    <cellStyle name="Normal 61 2 2 4 2 2" xfId="30717"/>
    <cellStyle name="Normal 61 2 2 4 3" xfId="23150"/>
    <cellStyle name="Normal 61 2 2 5" xfId="9996"/>
    <cellStyle name="Normal 61 2 2 5 2" xfId="26936"/>
    <cellStyle name="Normal 61 2 2 6" xfId="18071"/>
    <cellStyle name="Normal 61 2 2 7" xfId="19368"/>
    <cellStyle name="Normal 61 2 3" xfId="2409"/>
    <cellStyle name="Normal 61 2 3 2" xfId="4373"/>
    <cellStyle name="Normal 61 2 3 2 2" xfId="8156"/>
    <cellStyle name="Normal 61 2 3 2 2 2" xfId="16215"/>
    <cellStyle name="Normal 61 2 3 2 2 2 2" xfId="33062"/>
    <cellStyle name="Normal 61 2 3 2 2 3" xfId="25495"/>
    <cellStyle name="Normal 61 2 3 2 3" xfId="12432"/>
    <cellStyle name="Normal 61 2 3 2 3 2" xfId="29281"/>
    <cellStyle name="Normal 61 2 3 2 4" xfId="21714"/>
    <cellStyle name="Normal 61 2 3 3" xfId="6272"/>
    <cellStyle name="Normal 61 2 3 3 2" xfId="14331"/>
    <cellStyle name="Normal 61 2 3 3 2 2" xfId="31178"/>
    <cellStyle name="Normal 61 2 3 3 3" xfId="23611"/>
    <cellStyle name="Normal 61 2 3 4" xfId="10497"/>
    <cellStyle name="Normal 61 2 3 4 2" xfId="27397"/>
    <cellStyle name="Normal 61 2 3 5" xfId="18073"/>
    <cellStyle name="Normal 61 2 3 6" xfId="19829"/>
    <cellStyle name="Normal 61 2 4" xfId="3461"/>
    <cellStyle name="Normal 61 2 4 2" xfId="7244"/>
    <cellStyle name="Normal 61 2 4 2 2" xfId="15303"/>
    <cellStyle name="Normal 61 2 4 2 2 2" xfId="32150"/>
    <cellStyle name="Normal 61 2 4 2 3" xfId="24583"/>
    <cellStyle name="Normal 61 2 4 3" xfId="11520"/>
    <cellStyle name="Normal 61 2 4 3 2" xfId="28369"/>
    <cellStyle name="Normal 61 2 4 4" xfId="20802"/>
    <cellStyle name="Normal 61 2 5" xfId="5360"/>
    <cellStyle name="Normal 61 2 5 2" xfId="13419"/>
    <cellStyle name="Normal 61 2 5 2 2" xfId="30266"/>
    <cellStyle name="Normal 61 2 5 3" xfId="22699"/>
    <cellStyle name="Normal 61 2 6" xfId="9521"/>
    <cellStyle name="Normal 61 2 6 2" xfId="26485"/>
    <cellStyle name="Normal 61 2 7" xfId="18070"/>
    <cellStyle name="Normal 61 2 8" xfId="18917"/>
    <cellStyle name="Normal 61 3" xfId="1645"/>
    <cellStyle name="Normal 61 3 2" xfId="2644"/>
    <cellStyle name="Normal 61 3 2 2" xfId="4606"/>
    <cellStyle name="Normal 61 3 2 2 2" xfId="8389"/>
    <cellStyle name="Normal 61 3 2 2 2 2" xfId="16448"/>
    <cellStyle name="Normal 61 3 2 2 2 2 2" xfId="33295"/>
    <cellStyle name="Normal 61 3 2 2 2 3" xfId="25728"/>
    <cellStyle name="Normal 61 3 2 2 3" xfId="12665"/>
    <cellStyle name="Normal 61 3 2 2 3 2" xfId="29514"/>
    <cellStyle name="Normal 61 3 2 2 4" xfId="21947"/>
    <cellStyle name="Normal 61 3 2 3" xfId="6505"/>
    <cellStyle name="Normal 61 3 2 3 2" xfId="14564"/>
    <cellStyle name="Normal 61 3 2 3 2 2" xfId="31411"/>
    <cellStyle name="Normal 61 3 2 3 3" xfId="23844"/>
    <cellStyle name="Normal 61 3 2 4" xfId="10731"/>
    <cellStyle name="Normal 61 3 2 4 2" xfId="27630"/>
    <cellStyle name="Normal 61 3 2 5" xfId="18075"/>
    <cellStyle name="Normal 61 3 2 6" xfId="20062"/>
    <cellStyle name="Normal 61 3 3" xfId="3694"/>
    <cellStyle name="Normal 61 3 3 2" xfId="7477"/>
    <cellStyle name="Normal 61 3 3 2 2" xfId="15536"/>
    <cellStyle name="Normal 61 3 3 2 2 2" xfId="32383"/>
    <cellStyle name="Normal 61 3 3 2 3" xfId="24816"/>
    <cellStyle name="Normal 61 3 3 3" xfId="11753"/>
    <cellStyle name="Normal 61 3 3 3 2" xfId="28602"/>
    <cellStyle name="Normal 61 3 3 4" xfId="21035"/>
    <cellStyle name="Normal 61 3 4" xfId="5593"/>
    <cellStyle name="Normal 61 3 4 2" xfId="13652"/>
    <cellStyle name="Normal 61 3 4 2 2" xfId="30499"/>
    <cellStyle name="Normal 61 3 4 3" xfId="22932"/>
    <cellStyle name="Normal 61 3 5" xfId="9778"/>
    <cellStyle name="Normal 61 3 5 2" xfId="26718"/>
    <cellStyle name="Normal 61 3 6" xfId="18074"/>
    <cellStyle name="Normal 61 3 7" xfId="19150"/>
    <cellStyle name="Normal 61 4" xfId="2191"/>
    <cellStyle name="Normal 61 4 2" xfId="4155"/>
    <cellStyle name="Normal 61 4 2 2" xfId="7938"/>
    <cellStyle name="Normal 61 4 2 2 2" xfId="15997"/>
    <cellStyle name="Normal 61 4 2 2 2 2" xfId="32844"/>
    <cellStyle name="Normal 61 4 2 2 3" xfId="25277"/>
    <cellStyle name="Normal 61 4 2 3" xfId="12214"/>
    <cellStyle name="Normal 61 4 2 3 2" xfId="29063"/>
    <cellStyle name="Normal 61 4 2 4" xfId="21496"/>
    <cellStyle name="Normal 61 4 3" xfId="6054"/>
    <cellStyle name="Normal 61 4 3 2" xfId="14113"/>
    <cellStyle name="Normal 61 4 3 2 2" xfId="30960"/>
    <cellStyle name="Normal 61 4 3 3" xfId="23393"/>
    <cellStyle name="Normal 61 4 4" xfId="10279"/>
    <cellStyle name="Normal 61 4 4 2" xfId="27179"/>
    <cellStyle name="Normal 61 4 5" xfId="18076"/>
    <cellStyle name="Normal 61 4 6" xfId="19611"/>
    <cellStyle name="Normal 61 5" xfId="3243"/>
    <cellStyle name="Normal 61 5 2" xfId="7026"/>
    <cellStyle name="Normal 61 5 2 2" xfId="15085"/>
    <cellStyle name="Normal 61 5 2 2 2" xfId="31932"/>
    <cellStyle name="Normal 61 5 2 3" xfId="24365"/>
    <cellStyle name="Normal 61 5 3" xfId="11302"/>
    <cellStyle name="Normal 61 5 3 2" xfId="28151"/>
    <cellStyle name="Normal 61 5 4" xfId="20584"/>
    <cellStyle name="Normal 61 6" xfId="5142"/>
    <cellStyle name="Normal 61 6 2" xfId="13201"/>
    <cellStyle name="Normal 61 6 2 2" xfId="30048"/>
    <cellStyle name="Normal 61 6 3" xfId="22481"/>
    <cellStyle name="Normal 61 7" xfId="9286"/>
    <cellStyle name="Normal 61 7 2" xfId="26267"/>
    <cellStyle name="Normal 61 8" xfId="18069"/>
    <cellStyle name="Normal 61 9" xfId="18699"/>
    <cellStyle name="Normal 62" xfId="1107"/>
    <cellStyle name="Normal 62 2" xfId="1368"/>
    <cellStyle name="Normal 62 2 2" xfId="1864"/>
    <cellStyle name="Normal 62 2 2 2" xfId="2863"/>
    <cellStyle name="Normal 62 2 2 2 2" xfId="4825"/>
    <cellStyle name="Normal 62 2 2 2 2 2" xfId="8608"/>
    <cellStyle name="Normal 62 2 2 2 2 2 2" xfId="16667"/>
    <cellStyle name="Normal 62 2 2 2 2 2 2 2" xfId="33514"/>
    <cellStyle name="Normal 62 2 2 2 2 2 3" xfId="25947"/>
    <cellStyle name="Normal 62 2 2 2 2 3" xfId="12884"/>
    <cellStyle name="Normal 62 2 2 2 2 3 2" xfId="29733"/>
    <cellStyle name="Normal 62 2 2 2 2 4" xfId="22166"/>
    <cellStyle name="Normal 62 2 2 2 3" xfId="6724"/>
    <cellStyle name="Normal 62 2 2 2 3 2" xfId="14783"/>
    <cellStyle name="Normal 62 2 2 2 3 2 2" xfId="31630"/>
    <cellStyle name="Normal 62 2 2 2 3 3" xfId="24063"/>
    <cellStyle name="Normal 62 2 2 2 4" xfId="10950"/>
    <cellStyle name="Normal 62 2 2 2 4 2" xfId="27849"/>
    <cellStyle name="Normal 62 2 2 2 5" xfId="18080"/>
    <cellStyle name="Normal 62 2 2 2 6" xfId="20281"/>
    <cellStyle name="Normal 62 2 2 3" xfId="3913"/>
    <cellStyle name="Normal 62 2 2 3 2" xfId="7696"/>
    <cellStyle name="Normal 62 2 2 3 2 2" xfId="15755"/>
    <cellStyle name="Normal 62 2 2 3 2 2 2" xfId="32602"/>
    <cellStyle name="Normal 62 2 2 3 2 3" xfId="25035"/>
    <cellStyle name="Normal 62 2 2 3 3" xfId="11972"/>
    <cellStyle name="Normal 62 2 2 3 3 2" xfId="28821"/>
    <cellStyle name="Normal 62 2 2 3 4" xfId="21254"/>
    <cellStyle name="Normal 62 2 2 4" xfId="5812"/>
    <cellStyle name="Normal 62 2 2 4 2" xfId="13871"/>
    <cellStyle name="Normal 62 2 2 4 2 2" xfId="30718"/>
    <cellStyle name="Normal 62 2 2 4 3" xfId="23151"/>
    <cellStyle name="Normal 62 2 2 5" xfId="9997"/>
    <cellStyle name="Normal 62 2 2 5 2" xfId="26937"/>
    <cellStyle name="Normal 62 2 2 6" xfId="18079"/>
    <cellStyle name="Normal 62 2 2 7" xfId="19369"/>
    <cellStyle name="Normal 62 2 3" xfId="2410"/>
    <cellStyle name="Normal 62 2 3 2" xfId="4374"/>
    <cellStyle name="Normal 62 2 3 2 2" xfId="8157"/>
    <cellStyle name="Normal 62 2 3 2 2 2" xfId="16216"/>
    <cellStyle name="Normal 62 2 3 2 2 2 2" xfId="33063"/>
    <cellStyle name="Normal 62 2 3 2 2 3" xfId="25496"/>
    <cellStyle name="Normal 62 2 3 2 3" xfId="12433"/>
    <cellStyle name="Normal 62 2 3 2 3 2" xfId="29282"/>
    <cellStyle name="Normal 62 2 3 2 4" xfId="21715"/>
    <cellStyle name="Normal 62 2 3 3" xfId="6273"/>
    <cellStyle name="Normal 62 2 3 3 2" xfId="14332"/>
    <cellStyle name="Normal 62 2 3 3 2 2" xfId="31179"/>
    <cellStyle name="Normal 62 2 3 3 3" xfId="23612"/>
    <cellStyle name="Normal 62 2 3 4" xfId="10498"/>
    <cellStyle name="Normal 62 2 3 4 2" xfId="27398"/>
    <cellStyle name="Normal 62 2 3 5" xfId="18081"/>
    <cellStyle name="Normal 62 2 3 6" xfId="19830"/>
    <cellStyle name="Normal 62 2 4" xfId="3462"/>
    <cellStyle name="Normal 62 2 4 2" xfId="7245"/>
    <cellStyle name="Normal 62 2 4 2 2" xfId="15304"/>
    <cellStyle name="Normal 62 2 4 2 2 2" xfId="32151"/>
    <cellStyle name="Normal 62 2 4 2 3" xfId="24584"/>
    <cellStyle name="Normal 62 2 4 3" xfId="11521"/>
    <cellStyle name="Normal 62 2 4 3 2" xfId="28370"/>
    <cellStyle name="Normal 62 2 4 4" xfId="20803"/>
    <cellStyle name="Normal 62 2 5" xfId="5361"/>
    <cellStyle name="Normal 62 2 5 2" xfId="13420"/>
    <cellStyle name="Normal 62 2 5 2 2" xfId="30267"/>
    <cellStyle name="Normal 62 2 5 3" xfId="22700"/>
    <cellStyle name="Normal 62 2 6" xfId="9522"/>
    <cellStyle name="Normal 62 2 6 2" xfId="26486"/>
    <cellStyle name="Normal 62 2 7" xfId="18078"/>
    <cellStyle name="Normal 62 2 8" xfId="18918"/>
    <cellStyle name="Normal 62 3" xfId="1646"/>
    <cellStyle name="Normal 62 3 2" xfId="2645"/>
    <cellStyle name="Normal 62 3 2 2" xfId="4607"/>
    <cellStyle name="Normal 62 3 2 2 2" xfId="8390"/>
    <cellStyle name="Normal 62 3 2 2 2 2" xfId="16449"/>
    <cellStyle name="Normal 62 3 2 2 2 2 2" xfId="33296"/>
    <cellStyle name="Normal 62 3 2 2 2 3" xfId="25729"/>
    <cellStyle name="Normal 62 3 2 2 3" xfId="12666"/>
    <cellStyle name="Normal 62 3 2 2 3 2" xfId="29515"/>
    <cellStyle name="Normal 62 3 2 2 4" xfId="21948"/>
    <cellStyle name="Normal 62 3 2 3" xfId="6506"/>
    <cellStyle name="Normal 62 3 2 3 2" xfId="14565"/>
    <cellStyle name="Normal 62 3 2 3 2 2" xfId="31412"/>
    <cellStyle name="Normal 62 3 2 3 3" xfId="23845"/>
    <cellStyle name="Normal 62 3 2 4" xfId="10732"/>
    <cellStyle name="Normal 62 3 2 4 2" xfId="27631"/>
    <cellStyle name="Normal 62 3 2 5" xfId="18083"/>
    <cellStyle name="Normal 62 3 2 6" xfId="20063"/>
    <cellStyle name="Normal 62 3 3" xfId="3695"/>
    <cellStyle name="Normal 62 3 3 2" xfId="7478"/>
    <cellStyle name="Normal 62 3 3 2 2" xfId="15537"/>
    <cellStyle name="Normal 62 3 3 2 2 2" xfId="32384"/>
    <cellStyle name="Normal 62 3 3 2 3" xfId="24817"/>
    <cellStyle name="Normal 62 3 3 3" xfId="11754"/>
    <cellStyle name="Normal 62 3 3 3 2" xfId="28603"/>
    <cellStyle name="Normal 62 3 3 4" xfId="21036"/>
    <cellStyle name="Normal 62 3 4" xfId="5594"/>
    <cellStyle name="Normal 62 3 4 2" xfId="13653"/>
    <cellStyle name="Normal 62 3 4 2 2" xfId="30500"/>
    <cellStyle name="Normal 62 3 4 3" xfId="22933"/>
    <cellStyle name="Normal 62 3 5" xfId="9779"/>
    <cellStyle name="Normal 62 3 5 2" xfId="26719"/>
    <cellStyle name="Normal 62 3 6" xfId="18082"/>
    <cellStyle name="Normal 62 3 7" xfId="19151"/>
    <cellStyle name="Normal 62 4" xfId="2192"/>
    <cellStyle name="Normal 62 4 2" xfId="4156"/>
    <cellStyle name="Normal 62 4 2 2" xfId="7939"/>
    <cellStyle name="Normal 62 4 2 2 2" xfId="15998"/>
    <cellStyle name="Normal 62 4 2 2 2 2" xfId="32845"/>
    <cellStyle name="Normal 62 4 2 2 3" xfId="25278"/>
    <cellStyle name="Normal 62 4 2 3" xfId="12215"/>
    <cellStyle name="Normal 62 4 2 3 2" xfId="29064"/>
    <cellStyle name="Normal 62 4 2 4" xfId="21497"/>
    <cellStyle name="Normal 62 4 3" xfId="6055"/>
    <cellStyle name="Normal 62 4 3 2" xfId="14114"/>
    <cellStyle name="Normal 62 4 3 2 2" xfId="30961"/>
    <cellStyle name="Normal 62 4 3 3" xfId="23394"/>
    <cellStyle name="Normal 62 4 4" xfId="10280"/>
    <cellStyle name="Normal 62 4 4 2" xfId="27180"/>
    <cellStyle name="Normal 62 4 5" xfId="18084"/>
    <cellStyle name="Normal 62 4 6" xfId="19612"/>
    <cellStyle name="Normal 62 5" xfId="3244"/>
    <cellStyle name="Normal 62 5 2" xfId="7027"/>
    <cellStyle name="Normal 62 5 2 2" xfId="15086"/>
    <cellStyle name="Normal 62 5 2 2 2" xfId="31933"/>
    <cellStyle name="Normal 62 5 2 3" xfId="24366"/>
    <cellStyle name="Normal 62 5 3" xfId="11303"/>
    <cellStyle name="Normal 62 5 3 2" xfId="28152"/>
    <cellStyle name="Normal 62 5 4" xfId="20585"/>
    <cellStyle name="Normal 62 6" xfId="5143"/>
    <cellStyle name="Normal 62 6 2" xfId="13202"/>
    <cellStyle name="Normal 62 6 2 2" xfId="30049"/>
    <cellStyle name="Normal 62 6 3" xfId="22482"/>
    <cellStyle name="Normal 62 7" xfId="9287"/>
    <cellStyle name="Normal 62 7 2" xfId="26268"/>
    <cellStyle name="Normal 62 8" xfId="18077"/>
    <cellStyle name="Normal 62 9" xfId="18700"/>
    <cellStyle name="Normal 63" xfId="1108"/>
    <cellStyle name="Normal 63 2" xfId="1369"/>
    <cellStyle name="Normal 63 2 2" xfId="1865"/>
    <cellStyle name="Normal 63 2 2 2" xfId="2864"/>
    <cellStyle name="Normal 63 2 2 2 2" xfId="4826"/>
    <cellStyle name="Normal 63 2 2 2 2 2" xfId="8609"/>
    <cellStyle name="Normal 63 2 2 2 2 2 2" xfId="16668"/>
    <cellStyle name="Normal 63 2 2 2 2 2 2 2" xfId="33515"/>
    <cellStyle name="Normal 63 2 2 2 2 2 3" xfId="25948"/>
    <cellStyle name="Normal 63 2 2 2 2 3" xfId="12885"/>
    <cellStyle name="Normal 63 2 2 2 2 3 2" xfId="29734"/>
    <cellStyle name="Normal 63 2 2 2 2 4" xfId="22167"/>
    <cellStyle name="Normal 63 2 2 2 3" xfId="6725"/>
    <cellStyle name="Normal 63 2 2 2 3 2" xfId="14784"/>
    <cellStyle name="Normal 63 2 2 2 3 2 2" xfId="31631"/>
    <cellStyle name="Normal 63 2 2 2 3 3" xfId="24064"/>
    <cellStyle name="Normal 63 2 2 2 4" xfId="10951"/>
    <cellStyle name="Normal 63 2 2 2 4 2" xfId="27850"/>
    <cellStyle name="Normal 63 2 2 2 5" xfId="18088"/>
    <cellStyle name="Normal 63 2 2 2 6" xfId="20282"/>
    <cellStyle name="Normal 63 2 2 3" xfId="3914"/>
    <cellStyle name="Normal 63 2 2 3 2" xfId="7697"/>
    <cellStyle name="Normal 63 2 2 3 2 2" xfId="15756"/>
    <cellStyle name="Normal 63 2 2 3 2 2 2" xfId="32603"/>
    <cellStyle name="Normal 63 2 2 3 2 3" xfId="25036"/>
    <cellStyle name="Normal 63 2 2 3 3" xfId="11973"/>
    <cellStyle name="Normal 63 2 2 3 3 2" xfId="28822"/>
    <cellStyle name="Normal 63 2 2 3 4" xfId="21255"/>
    <cellStyle name="Normal 63 2 2 4" xfId="5813"/>
    <cellStyle name="Normal 63 2 2 4 2" xfId="13872"/>
    <cellStyle name="Normal 63 2 2 4 2 2" xfId="30719"/>
    <cellStyle name="Normal 63 2 2 4 3" xfId="23152"/>
    <cellStyle name="Normal 63 2 2 5" xfId="9998"/>
    <cellStyle name="Normal 63 2 2 5 2" xfId="26938"/>
    <cellStyle name="Normal 63 2 2 6" xfId="18087"/>
    <cellStyle name="Normal 63 2 2 7" xfId="19370"/>
    <cellStyle name="Normal 63 2 3" xfId="2411"/>
    <cellStyle name="Normal 63 2 3 2" xfId="4375"/>
    <cellStyle name="Normal 63 2 3 2 2" xfId="8158"/>
    <cellStyle name="Normal 63 2 3 2 2 2" xfId="16217"/>
    <cellStyle name="Normal 63 2 3 2 2 2 2" xfId="33064"/>
    <cellStyle name="Normal 63 2 3 2 2 3" xfId="25497"/>
    <cellStyle name="Normal 63 2 3 2 3" xfId="12434"/>
    <cellStyle name="Normal 63 2 3 2 3 2" xfId="29283"/>
    <cellStyle name="Normal 63 2 3 2 4" xfId="21716"/>
    <cellStyle name="Normal 63 2 3 3" xfId="6274"/>
    <cellStyle name="Normal 63 2 3 3 2" xfId="14333"/>
    <cellStyle name="Normal 63 2 3 3 2 2" xfId="31180"/>
    <cellStyle name="Normal 63 2 3 3 3" xfId="23613"/>
    <cellStyle name="Normal 63 2 3 4" xfId="10499"/>
    <cellStyle name="Normal 63 2 3 4 2" xfId="27399"/>
    <cellStyle name="Normal 63 2 3 5" xfId="18089"/>
    <cellStyle name="Normal 63 2 3 6" xfId="19831"/>
    <cellStyle name="Normal 63 2 4" xfId="3463"/>
    <cellStyle name="Normal 63 2 4 2" xfId="7246"/>
    <cellStyle name="Normal 63 2 4 2 2" xfId="15305"/>
    <cellStyle name="Normal 63 2 4 2 2 2" xfId="32152"/>
    <cellStyle name="Normal 63 2 4 2 3" xfId="24585"/>
    <cellStyle name="Normal 63 2 4 3" xfId="11522"/>
    <cellStyle name="Normal 63 2 4 3 2" xfId="28371"/>
    <cellStyle name="Normal 63 2 4 4" xfId="20804"/>
    <cellStyle name="Normal 63 2 5" xfId="5362"/>
    <cellStyle name="Normal 63 2 5 2" xfId="13421"/>
    <cellStyle name="Normal 63 2 5 2 2" xfId="30268"/>
    <cellStyle name="Normal 63 2 5 3" xfId="22701"/>
    <cellStyle name="Normal 63 2 6" xfId="9523"/>
    <cellStyle name="Normal 63 2 6 2" xfId="26487"/>
    <cellStyle name="Normal 63 2 7" xfId="18086"/>
    <cellStyle name="Normal 63 2 8" xfId="18919"/>
    <cellStyle name="Normal 63 3" xfId="1647"/>
    <cellStyle name="Normal 63 3 2" xfId="2646"/>
    <cellStyle name="Normal 63 3 2 2" xfId="4608"/>
    <cellStyle name="Normal 63 3 2 2 2" xfId="8391"/>
    <cellStyle name="Normal 63 3 2 2 2 2" xfId="16450"/>
    <cellStyle name="Normal 63 3 2 2 2 2 2" xfId="33297"/>
    <cellStyle name="Normal 63 3 2 2 2 3" xfId="25730"/>
    <cellStyle name="Normal 63 3 2 2 3" xfId="12667"/>
    <cellStyle name="Normal 63 3 2 2 3 2" xfId="29516"/>
    <cellStyle name="Normal 63 3 2 2 4" xfId="21949"/>
    <cellStyle name="Normal 63 3 2 3" xfId="6507"/>
    <cellStyle name="Normal 63 3 2 3 2" xfId="14566"/>
    <cellStyle name="Normal 63 3 2 3 2 2" xfId="31413"/>
    <cellStyle name="Normal 63 3 2 3 3" xfId="23846"/>
    <cellStyle name="Normal 63 3 2 4" xfId="10733"/>
    <cellStyle name="Normal 63 3 2 4 2" xfId="27632"/>
    <cellStyle name="Normal 63 3 2 5" xfId="18091"/>
    <cellStyle name="Normal 63 3 2 6" xfId="20064"/>
    <cellStyle name="Normal 63 3 3" xfId="3696"/>
    <cellStyle name="Normal 63 3 3 2" xfId="7479"/>
    <cellStyle name="Normal 63 3 3 2 2" xfId="15538"/>
    <cellStyle name="Normal 63 3 3 2 2 2" xfId="32385"/>
    <cellStyle name="Normal 63 3 3 2 3" xfId="24818"/>
    <cellStyle name="Normal 63 3 3 3" xfId="11755"/>
    <cellStyle name="Normal 63 3 3 3 2" xfId="28604"/>
    <cellStyle name="Normal 63 3 3 4" xfId="21037"/>
    <cellStyle name="Normal 63 3 4" xfId="5595"/>
    <cellStyle name="Normal 63 3 4 2" xfId="13654"/>
    <cellStyle name="Normal 63 3 4 2 2" xfId="30501"/>
    <cellStyle name="Normal 63 3 4 3" xfId="22934"/>
    <cellStyle name="Normal 63 3 5" xfId="9780"/>
    <cellStyle name="Normal 63 3 5 2" xfId="26720"/>
    <cellStyle name="Normal 63 3 6" xfId="18090"/>
    <cellStyle name="Normal 63 3 7" xfId="19152"/>
    <cellStyle name="Normal 63 4" xfId="2193"/>
    <cellStyle name="Normal 63 4 2" xfId="4157"/>
    <cellStyle name="Normal 63 4 2 2" xfId="7940"/>
    <cellStyle name="Normal 63 4 2 2 2" xfId="15999"/>
    <cellStyle name="Normal 63 4 2 2 2 2" xfId="32846"/>
    <cellStyle name="Normal 63 4 2 2 3" xfId="25279"/>
    <cellStyle name="Normal 63 4 2 3" xfId="12216"/>
    <cellStyle name="Normal 63 4 2 3 2" xfId="29065"/>
    <cellStyle name="Normal 63 4 2 4" xfId="21498"/>
    <cellStyle name="Normal 63 4 3" xfId="6056"/>
    <cellStyle name="Normal 63 4 3 2" xfId="14115"/>
    <cellStyle name="Normal 63 4 3 2 2" xfId="30962"/>
    <cellStyle name="Normal 63 4 3 3" xfId="23395"/>
    <cellStyle name="Normal 63 4 4" xfId="10281"/>
    <cellStyle name="Normal 63 4 4 2" xfId="27181"/>
    <cellStyle name="Normal 63 4 5" xfId="18092"/>
    <cellStyle name="Normal 63 4 6" xfId="19613"/>
    <cellStyle name="Normal 63 5" xfId="3245"/>
    <cellStyle name="Normal 63 5 2" xfId="7028"/>
    <cellStyle name="Normal 63 5 2 2" xfId="15087"/>
    <cellStyle name="Normal 63 5 2 2 2" xfId="31934"/>
    <cellStyle name="Normal 63 5 2 3" xfId="24367"/>
    <cellStyle name="Normal 63 5 3" xfId="11304"/>
    <cellStyle name="Normal 63 5 3 2" xfId="28153"/>
    <cellStyle name="Normal 63 5 4" xfId="20586"/>
    <cellStyle name="Normal 63 6" xfId="5144"/>
    <cellStyle name="Normal 63 6 2" xfId="13203"/>
    <cellStyle name="Normal 63 6 2 2" xfId="30050"/>
    <cellStyle name="Normal 63 6 3" xfId="22483"/>
    <cellStyle name="Normal 63 7" xfId="9288"/>
    <cellStyle name="Normal 63 7 2" xfId="26269"/>
    <cellStyle name="Normal 63 8" xfId="18085"/>
    <cellStyle name="Normal 63 9" xfId="18701"/>
    <cellStyle name="Normal 64" xfId="1109"/>
    <cellStyle name="Normal 64 2" xfId="1370"/>
    <cellStyle name="Normal 64 2 2" xfId="1866"/>
    <cellStyle name="Normal 64 2 2 2" xfId="2865"/>
    <cellStyle name="Normal 64 2 2 2 2" xfId="4827"/>
    <cellStyle name="Normal 64 2 2 2 2 2" xfId="8610"/>
    <cellStyle name="Normal 64 2 2 2 2 2 2" xfId="16669"/>
    <cellStyle name="Normal 64 2 2 2 2 2 2 2" xfId="33516"/>
    <cellStyle name="Normal 64 2 2 2 2 2 3" xfId="25949"/>
    <cellStyle name="Normal 64 2 2 2 2 3" xfId="12886"/>
    <cellStyle name="Normal 64 2 2 2 2 3 2" xfId="29735"/>
    <cellStyle name="Normal 64 2 2 2 2 4" xfId="22168"/>
    <cellStyle name="Normal 64 2 2 2 3" xfId="6726"/>
    <cellStyle name="Normal 64 2 2 2 3 2" xfId="14785"/>
    <cellStyle name="Normal 64 2 2 2 3 2 2" xfId="31632"/>
    <cellStyle name="Normal 64 2 2 2 3 3" xfId="24065"/>
    <cellStyle name="Normal 64 2 2 2 4" xfId="10952"/>
    <cellStyle name="Normal 64 2 2 2 4 2" xfId="27851"/>
    <cellStyle name="Normal 64 2 2 2 5" xfId="18096"/>
    <cellStyle name="Normal 64 2 2 2 6" xfId="20283"/>
    <cellStyle name="Normal 64 2 2 3" xfId="3915"/>
    <cellStyle name="Normal 64 2 2 3 2" xfId="7698"/>
    <cellStyle name="Normal 64 2 2 3 2 2" xfId="15757"/>
    <cellStyle name="Normal 64 2 2 3 2 2 2" xfId="32604"/>
    <cellStyle name="Normal 64 2 2 3 2 3" xfId="25037"/>
    <cellStyle name="Normal 64 2 2 3 3" xfId="11974"/>
    <cellStyle name="Normal 64 2 2 3 3 2" xfId="28823"/>
    <cellStyle name="Normal 64 2 2 3 4" xfId="21256"/>
    <cellStyle name="Normal 64 2 2 4" xfId="5814"/>
    <cellStyle name="Normal 64 2 2 4 2" xfId="13873"/>
    <cellStyle name="Normal 64 2 2 4 2 2" xfId="30720"/>
    <cellStyle name="Normal 64 2 2 4 3" xfId="23153"/>
    <cellStyle name="Normal 64 2 2 5" xfId="9999"/>
    <cellStyle name="Normal 64 2 2 5 2" xfId="26939"/>
    <cellStyle name="Normal 64 2 2 6" xfId="18095"/>
    <cellStyle name="Normal 64 2 2 7" xfId="19371"/>
    <cellStyle name="Normal 64 2 3" xfId="2412"/>
    <cellStyle name="Normal 64 2 3 2" xfId="4376"/>
    <cellStyle name="Normal 64 2 3 2 2" xfId="8159"/>
    <cellStyle name="Normal 64 2 3 2 2 2" xfId="16218"/>
    <cellStyle name="Normal 64 2 3 2 2 2 2" xfId="33065"/>
    <cellStyle name="Normal 64 2 3 2 2 3" xfId="25498"/>
    <cellStyle name="Normal 64 2 3 2 3" xfId="12435"/>
    <cellStyle name="Normal 64 2 3 2 3 2" xfId="29284"/>
    <cellStyle name="Normal 64 2 3 2 4" xfId="21717"/>
    <cellStyle name="Normal 64 2 3 3" xfId="6275"/>
    <cellStyle name="Normal 64 2 3 3 2" xfId="14334"/>
    <cellStyle name="Normal 64 2 3 3 2 2" xfId="31181"/>
    <cellStyle name="Normal 64 2 3 3 3" xfId="23614"/>
    <cellStyle name="Normal 64 2 3 4" xfId="10500"/>
    <cellStyle name="Normal 64 2 3 4 2" xfId="27400"/>
    <cellStyle name="Normal 64 2 3 5" xfId="18097"/>
    <cellStyle name="Normal 64 2 3 6" xfId="19832"/>
    <cellStyle name="Normal 64 2 4" xfId="3464"/>
    <cellStyle name="Normal 64 2 4 2" xfId="7247"/>
    <cellStyle name="Normal 64 2 4 2 2" xfId="15306"/>
    <cellStyle name="Normal 64 2 4 2 2 2" xfId="32153"/>
    <cellStyle name="Normal 64 2 4 2 3" xfId="24586"/>
    <cellStyle name="Normal 64 2 4 3" xfId="11523"/>
    <cellStyle name="Normal 64 2 4 3 2" xfId="28372"/>
    <cellStyle name="Normal 64 2 4 4" xfId="20805"/>
    <cellStyle name="Normal 64 2 5" xfId="5363"/>
    <cellStyle name="Normal 64 2 5 2" xfId="13422"/>
    <cellStyle name="Normal 64 2 5 2 2" xfId="30269"/>
    <cellStyle name="Normal 64 2 5 3" xfId="22702"/>
    <cellStyle name="Normal 64 2 6" xfId="9524"/>
    <cellStyle name="Normal 64 2 6 2" xfId="26488"/>
    <cellStyle name="Normal 64 2 7" xfId="18094"/>
    <cellStyle name="Normal 64 2 8" xfId="18920"/>
    <cellStyle name="Normal 64 3" xfId="1648"/>
    <cellStyle name="Normal 64 3 2" xfId="2647"/>
    <cellStyle name="Normal 64 3 2 2" xfId="4609"/>
    <cellStyle name="Normal 64 3 2 2 2" xfId="8392"/>
    <cellStyle name="Normal 64 3 2 2 2 2" xfId="16451"/>
    <cellStyle name="Normal 64 3 2 2 2 2 2" xfId="33298"/>
    <cellStyle name="Normal 64 3 2 2 2 3" xfId="25731"/>
    <cellStyle name="Normal 64 3 2 2 3" xfId="12668"/>
    <cellStyle name="Normal 64 3 2 2 3 2" xfId="29517"/>
    <cellStyle name="Normal 64 3 2 2 4" xfId="21950"/>
    <cellStyle name="Normal 64 3 2 3" xfId="6508"/>
    <cellStyle name="Normal 64 3 2 3 2" xfId="14567"/>
    <cellStyle name="Normal 64 3 2 3 2 2" xfId="31414"/>
    <cellStyle name="Normal 64 3 2 3 3" xfId="23847"/>
    <cellStyle name="Normal 64 3 2 4" xfId="10734"/>
    <cellStyle name="Normal 64 3 2 4 2" xfId="27633"/>
    <cellStyle name="Normal 64 3 2 5" xfId="18099"/>
    <cellStyle name="Normal 64 3 2 6" xfId="20065"/>
    <cellStyle name="Normal 64 3 3" xfId="3697"/>
    <cellStyle name="Normal 64 3 3 2" xfId="7480"/>
    <cellStyle name="Normal 64 3 3 2 2" xfId="15539"/>
    <cellStyle name="Normal 64 3 3 2 2 2" xfId="32386"/>
    <cellStyle name="Normal 64 3 3 2 3" xfId="24819"/>
    <cellStyle name="Normal 64 3 3 3" xfId="11756"/>
    <cellStyle name="Normal 64 3 3 3 2" xfId="28605"/>
    <cellStyle name="Normal 64 3 3 4" xfId="21038"/>
    <cellStyle name="Normal 64 3 4" xfId="5596"/>
    <cellStyle name="Normal 64 3 4 2" xfId="13655"/>
    <cellStyle name="Normal 64 3 4 2 2" xfId="30502"/>
    <cellStyle name="Normal 64 3 4 3" xfId="22935"/>
    <cellStyle name="Normal 64 3 5" xfId="9781"/>
    <cellStyle name="Normal 64 3 5 2" xfId="26721"/>
    <cellStyle name="Normal 64 3 6" xfId="18098"/>
    <cellStyle name="Normal 64 3 7" xfId="19153"/>
    <cellStyle name="Normal 64 4" xfId="2194"/>
    <cellStyle name="Normal 64 4 2" xfId="4158"/>
    <cellStyle name="Normal 64 4 2 2" xfId="7941"/>
    <cellStyle name="Normal 64 4 2 2 2" xfId="16000"/>
    <cellStyle name="Normal 64 4 2 2 2 2" xfId="32847"/>
    <cellStyle name="Normal 64 4 2 2 3" xfId="25280"/>
    <cellStyle name="Normal 64 4 2 3" xfId="12217"/>
    <cellStyle name="Normal 64 4 2 3 2" xfId="29066"/>
    <cellStyle name="Normal 64 4 2 4" xfId="21499"/>
    <cellStyle name="Normal 64 4 3" xfId="6057"/>
    <cellStyle name="Normal 64 4 3 2" xfId="14116"/>
    <cellStyle name="Normal 64 4 3 2 2" xfId="30963"/>
    <cellStyle name="Normal 64 4 3 3" xfId="23396"/>
    <cellStyle name="Normal 64 4 4" xfId="10282"/>
    <cellStyle name="Normal 64 4 4 2" xfId="27182"/>
    <cellStyle name="Normal 64 4 5" xfId="18100"/>
    <cellStyle name="Normal 64 4 6" xfId="19614"/>
    <cellStyle name="Normal 64 5" xfId="3246"/>
    <cellStyle name="Normal 64 5 2" xfId="7029"/>
    <cellStyle name="Normal 64 5 2 2" xfId="15088"/>
    <cellStyle name="Normal 64 5 2 2 2" xfId="31935"/>
    <cellStyle name="Normal 64 5 2 3" xfId="24368"/>
    <cellStyle name="Normal 64 5 3" xfId="11305"/>
    <cellStyle name="Normal 64 5 3 2" xfId="28154"/>
    <cellStyle name="Normal 64 5 4" xfId="20587"/>
    <cellStyle name="Normal 64 6" xfId="5145"/>
    <cellStyle name="Normal 64 6 2" xfId="13204"/>
    <cellStyle name="Normal 64 6 2 2" xfId="30051"/>
    <cellStyle name="Normal 64 6 3" xfId="22484"/>
    <cellStyle name="Normal 64 7" xfId="9289"/>
    <cellStyle name="Normal 64 7 2" xfId="26270"/>
    <cellStyle name="Normal 64 8" xfId="18093"/>
    <cellStyle name="Normal 64 9" xfId="18702"/>
    <cellStyle name="Normal 65" xfId="1110"/>
    <cellStyle name="Normal 65 2" xfId="1371"/>
    <cellStyle name="Normal 65 2 2" xfId="1867"/>
    <cellStyle name="Normal 65 2 2 2" xfId="2866"/>
    <cellStyle name="Normal 65 2 2 2 2" xfId="4828"/>
    <cellStyle name="Normal 65 2 2 2 2 2" xfId="8611"/>
    <cellStyle name="Normal 65 2 2 2 2 2 2" xfId="16670"/>
    <cellStyle name="Normal 65 2 2 2 2 2 2 2" xfId="33517"/>
    <cellStyle name="Normal 65 2 2 2 2 2 3" xfId="25950"/>
    <cellStyle name="Normal 65 2 2 2 2 3" xfId="12887"/>
    <cellStyle name="Normal 65 2 2 2 2 3 2" xfId="29736"/>
    <cellStyle name="Normal 65 2 2 2 2 4" xfId="22169"/>
    <cellStyle name="Normal 65 2 2 2 3" xfId="6727"/>
    <cellStyle name="Normal 65 2 2 2 3 2" xfId="14786"/>
    <cellStyle name="Normal 65 2 2 2 3 2 2" xfId="31633"/>
    <cellStyle name="Normal 65 2 2 2 3 3" xfId="24066"/>
    <cellStyle name="Normal 65 2 2 2 4" xfId="10953"/>
    <cellStyle name="Normal 65 2 2 2 4 2" xfId="27852"/>
    <cellStyle name="Normal 65 2 2 2 5" xfId="18104"/>
    <cellStyle name="Normal 65 2 2 2 6" xfId="20284"/>
    <cellStyle name="Normal 65 2 2 3" xfId="3916"/>
    <cellStyle name="Normal 65 2 2 3 2" xfId="7699"/>
    <cellStyle name="Normal 65 2 2 3 2 2" xfId="15758"/>
    <cellStyle name="Normal 65 2 2 3 2 2 2" xfId="32605"/>
    <cellStyle name="Normal 65 2 2 3 2 3" xfId="25038"/>
    <cellStyle name="Normal 65 2 2 3 3" xfId="11975"/>
    <cellStyle name="Normal 65 2 2 3 3 2" xfId="28824"/>
    <cellStyle name="Normal 65 2 2 3 4" xfId="21257"/>
    <cellStyle name="Normal 65 2 2 4" xfId="5815"/>
    <cellStyle name="Normal 65 2 2 4 2" xfId="13874"/>
    <cellStyle name="Normal 65 2 2 4 2 2" xfId="30721"/>
    <cellStyle name="Normal 65 2 2 4 3" xfId="23154"/>
    <cellStyle name="Normal 65 2 2 5" xfId="10000"/>
    <cellStyle name="Normal 65 2 2 5 2" xfId="26940"/>
    <cellStyle name="Normal 65 2 2 6" xfId="18103"/>
    <cellStyle name="Normal 65 2 2 7" xfId="19372"/>
    <cellStyle name="Normal 65 2 3" xfId="2413"/>
    <cellStyle name="Normal 65 2 3 2" xfId="4377"/>
    <cellStyle name="Normal 65 2 3 2 2" xfId="8160"/>
    <cellStyle name="Normal 65 2 3 2 2 2" xfId="16219"/>
    <cellStyle name="Normal 65 2 3 2 2 2 2" xfId="33066"/>
    <cellStyle name="Normal 65 2 3 2 2 3" xfId="25499"/>
    <cellStyle name="Normal 65 2 3 2 3" xfId="12436"/>
    <cellStyle name="Normal 65 2 3 2 3 2" xfId="29285"/>
    <cellStyle name="Normal 65 2 3 2 4" xfId="21718"/>
    <cellStyle name="Normal 65 2 3 3" xfId="6276"/>
    <cellStyle name="Normal 65 2 3 3 2" xfId="14335"/>
    <cellStyle name="Normal 65 2 3 3 2 2" xfId="31182"/>
    <cellStyle name="Normal 65 2 3 3 3" xfId="23615"/>
    <cellStyle name="Normal 65 2 3 4" xfId="10501"/>
    <cellStyle name="Normal 65 2 3 4 2" xfId="27401"/>
    <cellStyle name="Normal 65 2 3 5" xfId="18105"/>
    <cellStyle name="Normal 65 2 3 6" xfId="19833"/>
    <cellStyle name="Normal 65 2 4" xfId="3465"/>
    <cellStyle name="Normal 65 2 4 2" xfId="7248"/>
    <cellStyle name="Normal 65 2 4 2 2" xfId="15307"/>
    <cellStyle name="Normal 65 2 4 2 2 2" xfId="32154"/>
    <cellStyle name="Normal 65 2 4 2 3" xfId="24587"/>
    <cellStyle name="Normal 65 2 4 3" xfId="11524"/>
    <cellStyle name="Normal 65 2 4 3 2" xfId="28373"/>
    <cellStyle name="Normal 65 2 4 4" xfId="20806"/>
    <cellStyle name="Normal 65 2 5" xfId="5364"/>
    <cellStyle name="Normal 65 2 5 2" xfId="13423"/>
    <cellStyle name="Normal 65 2 5 2 2" xfId="30270"/>
    <cellStyle name="Normal 65 2 5 3" xfId="22703"/>
    <cellStyle name="Normal 65 2 6" xfId="9525"/>
    <cellStyle name="Normal 65 2 6 2" xfId="26489"/>
    <cellStyle name="Normal 65 2 7" xfId="18102"/>
    <cellStyle name="Normal 65 2 8" xfId="18921"/>
    <cellStyle name="Normal 65 3" xfId="1649"/>
    <cellStyle name="Normal 65 3 2" xfId="2648"/>
    <cellStyle name="Normal 65 3 2 2" xfId="4610"/>
    <cellStyle name="Normal 65 3 2 2 2" xfId="8393"/>
    <cellStyle name="Normal 65 3 2 2 2 2" xfId="16452"/>
    <cellStyle name="Normal 65 3 2 2 2 2 2" xfId="33299"/>
    <cellStyle name="Normal 65 3 2 2 2 3" xfId="25732"/>
    <cellStyle name="Normal 65 3 2 2 3" xfId="12669"/>
    <cellStyle name="Normal 65 3 2 2 3 2" xfId="29518"/>
    <cellStyle name="Normal 65 3 2 2 4" xfId="21951"/>
    <cellStyle name="Normal 65 3 2 3" xfId="6509"/>
    <cellStyle name="Normal 65 3 2 3 2" xfId="14568"/>
    <cellStyle name="Normal 65 3 2 3 2 2" xfId="31415"/>
    <cellStyle name="Normal 65 3 2 3 3" xfId="23848"/>
    <cellStyle name="Normal 65 3 2 4" xfId="10735"/>
    <cellStyle name="Normal 65 3 2 4 2" xfId="27634"/>
    <cellStyle name="Normal 65 3 2 5" xfId="18107"/>
    <cellStyle name="Normal 65 3 2 6" xfId="20066"/>
    <cellStyle name="Normal 65 3 3" xfId="3698"/>
    <cellStyle name="Normal 65 3 3 2" xfId="7481"/>
    <cellStyle name="Normal 65 3 3 2 2" xfId="15540"/>
    <cellStyle name="Normal 65 3 3 2 2 2" xfId="32387"/>
    <cellStyle name="Normal 65 3 3 2 3" xfId="24820"/>
    <cellStyle name="Normal 65 3 3 3" xfId="11757"/>
    <cellStyle name="Normal 65 3 3 3 2" xfId="28606"/>
    <cellStyle name="Normal 65 3 3 4" xfId="21039"/>
    <cellStyle name="Normal 65 3 4" xfId="5597"/>
    <cellStyle name="Normal 65 3 4 2" xfId="13656"/>
    <cellStyle name="Normal 65 3 4 2 2" xfId="30503"/>
    <cellStyle name="Normal 65 3 4 3" xfId="22936"/>
    <cellStyle name="Normal 65 3 5" xfId="9782"/>
    <cellStyle name="Normal 65 3 5 2" xfId="26722"/>
    <cellStyle name="Normal 65 3 6" xfId="18106"/>
    <cellStyle name="Normal 65 3 7" xfId="19154"/>
    <cellStyle name="Normal 65 4" xfId="2195"/>
    <cellStyle name="Normal 65 4 2" xfId="4159"/>
    <cellStyle name="Normal 65 4 2 2" xfId="7942"/>
    <cellStyle name="Normal 65 4 2 2 2" xfId="16001"/>
    <cellStyle name="Normal 65 4 2 2 2 2" xfId="32848"/>
    <cellStyle name="Normal 65 4 2 2 3" xfId="25281"/>
    <cellStyle name="Normal 65 4 2 3" xfId="12218"/>
    <cellStyle name="Normal 65 4 2 3 2" xfId="29067"/>
    <cellStyle name="Normal 65 4 2 4" xfId="21500"/>
    <cellStyle name="Normal 65 4 3" xfId="6058"/>
    <cellStyle name="Normal 65 4 3 2" xfId="14117"/>
    <cellStyle name="Normal 65 4 3 2 2" xfId="30964"/>
    <cellStyle name="Normal 65 4 3 3" xfId="23397"/>
    <cellStyle name="Normal 65 4 4" xfId="10283"/>
    <cellStyle name="Normal 65 4 4 2" xfId="27183"/>
    <cellStyle name="Normal 65 4 5" xfId="18108"/>
    <cellStyle name="Normal 65 4 6" xfId="19615"/>
    <cellStyle name="Normal 65 5" xfId="3247"/>
    <cellStyle name="Normal 65 5 2" xfId="7030"/>
    <cellStyle name="Normal 65 5 2 2" xfId="15089"/>
    <cellStyle name="Normal 65 5 2 2 2" xfId="31936"/>
    <cellStyle name="Normal 65 5 2 3" xfId="24369"/>
    <cellStyle name="Normal 65 5 3" xfId="11306"/>
    <cellStyle name="Normal 65 5 3 2" xfId="28155"/>
    <cellStyle name="Normal 65 5 4" xfId="20588"/>
    <cellStyle name="Normal 65 6" xfId="5146"/>
    <cellStyle name="Normal 65 6 2" xfId="13205"/>
    <cellStyle name="Normal 65 6 2 2" xfId="30052"/>
    <cellStyle name="Normal 65 6 3" xfId="22485"/>
    <cellStyle name="Normal 65 7" xfId="9290"/>
    <cellStyle name="Normal 65 7 2" xfId="26271"/>
    <cellStyle name="Normal 65 8" xfId="18101"/>
    <cellStyle name="Normal 65 9" xfId="18703"/>
    <cellStyle name="Normal 66" xfId="1111"/>
    <cellStyle name="Normal 66 2" xfId="1372"/>
    <cellStyle name="Normal 66 2 2" xfId="1868"/>
    <cellStyle name="Normal 66 2 2 2" xfId="2867"/>
    <cellStyle name="Normal 66 2 2 2 2" xfId="4829"/>
    <cellStyle name="Normal 66 2 2 2 2 2" xfId="8612"/>
    <cellStyle name="Normal 66 2 2 2 2 2 2" xfId="16671"/>
    <cellStyle name="Normal 66 2 2 2 2 2 2 2" xfId="33518"/>
    <cellStyle name="Normal 66 2 2 2 2 2 3" xfId="25951"/>
    <cellStyle name="Normal 66 2 2 2 2 3" xfId="12888"/>
    <cellStyle name="Normal 66 2 2 2 2 3 2" xfId="29737"/>
    <cellStyle name="Normal 66 2 2 2 2 4" xfId="22170"/>
    <cellStyle name="Normal 66 2 2 2 3" xfId="6728"/>
    <cellStyle name="Normal 66 2 2 2 3 2" xfId="14787"/>
    <cellStyle name="Normal 66 2 2 2 3 2 2" xfId="31634"/>
    <cellStyle name="Normal 66 2 2 2 3 3" xfId="24067"/>
    <cellStyle name="Normal 66 2 2 2 4" xfId="10954"/>
    <cellStyle name="Normal 66 2 2 2 4 2" xfId="27853"/>
    <cellStyle name="Normal 66 2 2 2 5" xfId="18112"/>
    <cellStyle name="Normal 66 2 2 2 6" xfId="20285"/>
    <cellStyle name="Normal 66 2 2 3" xfId="3917"/>
    <cellStyle name="Normal 66 2 2 3 2" xfId="7700"/>
    <cellStyle name="Normal 66 2 2 3 2 2" xfId="15759"/>
    <cellStyle name="Normal 66 2 2 3 2 2 2" xfId="32606"/>
    <cellStyle name="Normal 66 2 2 3 2 3" xfId="25039"/>
    <cellStyle name="Normal 66 2 2 3 3" xfId="11976"/>
    <cellStyle name="Normal 66 2 2 3 3 2" xfId="28825"/>
    <cellStyle name="Normal 66 2 2 3 4" xfId="21258"/>
    <cellStyle name="Normal 66 2 2 4" xfId="5816"/>
    <cellStyle name="Normal 66 2 2 4 2" xfId="13875"/>
    <cellStyle name="Normal 66 2 2 4 2 2" xfId="30722"/>
    <cellStyle name="Normal 66 2 2 4 3" xfId="23155"/>
    <cellStyle name="Normal 66 2 2 5" xfId="10001"/>
    <cellStyle name="Normal 66 2 2 5 2" xfId="26941"/>
    <cellStyle name="Normal 66 2 2 6" xfId="18111"/>
    <cellStyle name="Normal 66 2 2 7" xfId="19373"/>
    <cellStyle name="Normal 66 2 3" xfId="2414"/>
    <cellStyle name="Normal 66 2 3 2" xfId="4378"/>
    <cellStyle name="Normal 66 2 3 2 2" xfId="8161"/>
    <cellStyle name="Normal 66 2 3 2 2 2" xfId="16220"/>
    <cellStyle name="Normal 66 2 3 2 2 2 2" xfId="33067"/>
    <cellStyle name="Normal 66 2 3 2 2 3" xfId="25500"/>
    <cellStyle name="Normal 66 2 3 2 3" xfId="12437"/>
    <cellStyle name="Normal 66 2 3 2 3 2" xfId="29286"/>
    <cellStyle name="Normal 66 2 3 2 4" xfId="21719"/>
    <cellStyle name="Normal 66 2 3 3" xfId="6277"/>
    <cellStyle name="Normal 66 2 3 3 2" xfId="14336"/>
    <cellStyle name="Normal 66 2 3 3 2 2" xfId="31183"/>
    <cellStyle name="Normal 66 2 3 3 3" xfId="23616"/>
    <cellStyle name="Normal 66 2 3 4" xfId="10502"/>
    <cellStyle name="Normal 66 2 3 4 2" xfId="27402"/>
    <cellStyle name="Normal 66 2 3 5" xfId="18113"/>
    <cellStyle name="Normal 66 2 3 6" xfId="19834"/>
    <cellStyle name="Normal 66 2 4" xfId="3466"/>
    <cellStyle name="Normal 66 2 4 2" xfId="7249"/>
    <cellStyle name="Normal 66 2 4 2 2" xfId="15308"/>
    <cellStyle name="Normal 66 2 4 2 2 2" xfId="32155"/>
    <cellStyle name="Normal 66 2 4 2 3" xfId="24588"/>
    <cellStyle name="Normal 66 2 4 3" xfId="11525"/>
    <cellStyle name="Normal 66 2 4 3 2" xfId="28374"/>
    <cellStyle name="Normal 66 2 4 4" xfId="20807"/>
    <cellStyle name="Normal 66 2 5" xfId="5365"/>
    <cellStyle name="Normal 66 2 5 2" xfId="13424"/>
    <cellStyle name="Normal 66 2 5 2 2" xfId="30271"/>
    <cellStyle name="Normal 66 2 5 3" xfId="22704"/>
    <cellStyle name="Normal 66 2 6" xfId="9526"/>
    <cellStyle name="Normal 66 2 6 2" xfId="26490"/>
    <cellStyle name="Normal 66 2 7" xfId="18110"/>
    <cellStyle name="Normal 66 2 8" xfId="18922"/>
    <cellStyle name="Normal 66 3" xfId="1650"/>
    <cellStyle name="Normal 66 3 2" xfId="2649"/>
    <cellStyle name="Normal 66 3 2 2" xfId="4611"/>
    <cellStyle name="Normal 66 3 2 2 2" xfId="8394"/>
    <cellStyle name="Normal 66 3 2 2 2 2" xfId="16453"/>
    <cellStyle name="Normal 66 3 2 2 2 2 2" xfId="33300"/>
    <cellStyle name="Normal 66 3 2 2 2 3" xfId="25733"/>
    <cellStyle name="Normal 66 3 2 2 3" xfId="12670"/>
    <cellStyle name="Normal 66 3 2 2 3 2" xfId="29519"/>
    <cellStyle name="Normal 66 3 2 2 4" xfId="21952"/>
    <cellStyle name="Normal 66 3 2 3" xfId="6510"/>
    <cellStyle name="Normal 66 3 2 3 2" xfId="14569"/>
    <cellStyle name="Normal 66 3 2 3 2 2" xfId="31416"/>
    <cellStyle name="Normal 66 3 2 3 3" xfId="23849"/>
    <cellStyle name="Normal 66 3 2 4" xfId="10736"/>
    <cellStyle name="Normal 66 3 2 4 2" xfId="27635"/>
    <cellStyle name="Normal 66 3 2 5" xfId="18115"/>
    <cellStyle name="Normal 66 3 2 6" xfId="20067"/>
    <cellStyle name="Normal 66 3 3" xfId="3699"/>
    <cellStyle name="Normal 66 3 3 2" xfId="7482"/>
    <cellStyle name="Normal 66 3 3 2 2" xfId="15541"/>
    <cellStyle name="Normal 66 3 3 2 2 2" xfId="32388"/>
    <cellStyle name="Normal 66 3 3 2 3" xfId="24821"/>
    <cellStyle name="Normal 66 3 3 3" xfId="11758"/>
    <cellStyle name="Normal 66 3 3 3 2" xfId="28607"/>
    <cellStyle name="Normal 66 3 3 4" xfId="21040"/>
    <cellStyle name="Normal 66 3 4" xfId="5598"/>
    <cellStyle name="Normal 66 3 4 2" xfId="13657"/>
    <cellStyle name="Normal 66 3 4 2 2" xfId="30504"/>
    <cellStyle name="Normal 66 3 4 3" xfId="22937"/>
    <cellStyle name="Normal 66 3 5" xfId="9783"/>
    <cellStyle name="Normal 66 3 5 2" xfId="26723"/>
    <cellStyle name="Normal 66 3 6" xfId="18114"/>
    <cellStyle name="Normal 66 3 7" xfId="19155"/>
    <cellStyle name="Normal 66 4" xfId="2196"/>
    <cellStyle name="Normal 66 4 2" xfId="4160"/>
    <cellStyle name="Normal 66 4 2 2" xfId="7943"/>
    <cellStyle name="Normal 66 4 2 2 2" xfId="16002"/>
    <cellStyle name="Normal 66 4 2 2 2 2" xfId="32849"/>
    <cellStyle name="Normal 66 4 2 2 3" xfId="25282"/>
    <cellStyle name="Normal 66 4 2 3" xfId="12219"/>
    <cellStyle name="Normal 66 4 2 3 2" xfId="29068"/>
    <cellStyle name="Normal 66 4 2 4" xfId="21501"/>
    <cellStyle name="Normal 66 4 3" xfId="6059"/>
    <cellStyle name="Normal 66 4 3 2" xfId="14118"/>
    <cellStyle name="Normal 66 4 3 2 2" xfId="30965"/>
    <cellStyle name="Normal 66 4 3 3" xfId="23398"/>
    <cellStyle name="Normal 66 4 4" xfId="10284"/>
    <cellStyle name="Normal 66 4 4 2" xfId="27184"/>
    <cellStyle name="Normal 66 4 5" xfId="18116"/>
    <cellStyle name="Normal 66 4 6" xfId="19616"/>
    <cellStyle name="Normal 66 5" xfId="3248"/>
    <cellStyle name="Normal 66 5 2" xfId="7031"/>
    <cellStyle name="Normal 66 5 2 2" xfId="15090"/>
    <cellStyle name="Normal 66 5 2 2 2" xfId="31937"/>
    <cellStyle name="Normal 66 5 2 3" xfId="24370"/>
    <cellStyle name="Normal 66 5 3" xfId="11307"/>
    <cellStyle name="Normal 66 5 3 2" xfId="28156"/>
    <cellStyle name="Normal 66 5 4" xfId="20589"/>
    <cellStyle name="Normal 66 6" xfId="5147"/>
    <cellStyle name="Normal 66 6 2" xfId="13206"/>
    <cellStyle name="Normal 66 6 2 2" xfId="30053"/>
    <cellStyle name="Normal 66 6 3" xfId="22486"/>
    <cellStyle name="Normal 66 7" xfId="9291"/>
    <cellStyle name="Normal 66 7 2" xfId="26272"/>
    <cellStyle name="Normal 66 8" xfId="18109"/>
    <cellStyle name="Normal 66 9" xfId="18704"/>
    <cellStyle name="Normal 67" xfId="1112"/>
    <cellStyle name="Normal 67 2" xfId="1373"/>
    <cellStyle name="Normal 67 2 2" xfId="1869"/>
    <cellStyle name="Normal 67 2 2 2" xfId="2868"/>
    <cellStyle name="Normal 67 2 2 2 2" xfId="4830"/>
    <cellStyle name="Normal 67 2 2 2 2 2" xfId="8613"/>
    <cellStyle name="Normal 67 2 2 2 2 2 2" xfId="16672"/>
    <cellStyle name="Normal 67 2 2 2 2 2 2 2" xfId="33519"/>
    <cellStyle name="Normal 67 2 2 2 2 2 3" xfId="25952"/>
    <cellStyle name="Normal 67 2 2 2 2 3" xfId="12889"/>
    <cellStyle name="Normal 67 2 2 2 2 3 2" xfId="29738"/>
    <cellStyle name="Normal 67 2 2 2 2 4" xfId="22171"/>
    <cellStyle name="Normal 67 2 2 2 3" xfId="6729"/>
    <cellStyle name="Normal 67 2 2 2 3 2" xfId="14788"/>
    <cellStyle name="Normal 67 2 2 2 3 2 2" xfId="31635"/>
    <cellStyle name="Normal 67 2 2 2 3 3" xfId="24068"/>
    <cellStyle name="Normal 67 2 2 2 4" xfId="10955"/>
    <cellStyle name="Normal 67 2 2 2 4 2" xfId="27854"/>
    <cellStyle name="Normal 67 2 2 2 5" xfId="18120"/>
    <cellStyle name="Normal 67 2 2 2 6" xfId="20286"/>
    <cellStyle name="Normal 67 2 2 3" xfId="3918"/>
    <cellStyle name="Normal 67 2 2 3 2" xfId="7701"/>
    <cellStyle name="Normal 67 2 2 3 2 2" xfId="15760"/>
    <cellStyle name="Normal 67 2 2 3 2 2 2" xfId="32607"/>
    <cellStyle name="Normal 67 2 2 3 2 3" xfId="25040"/>
    <cellStyle name="Normal 67 2 2 3 3" xfId="11977"/>
    <cellStyle name="Normal 67 2 2 3 3 2" xfId="28826"/>
    <cellStyle name="Normal 67 2 2 3 4" xfId="21259"/>
    <cellStyle name="Normal 67 2 2 4" xfId="5817"/>
    <cellStyle name="Normal 67 2 2 4 2" xfId="13876"/>
    <cellStyle name="Normal 67 2 2 4 2 2" xfId="30723"/>
    <cellStyle name="Normal 67 2 2 4 3" xfId="23156"/>
    <cellStyle name="Normal 67 2 2 5" xfId="10002"/>
    <cellStyle name="Normal 67 2 2 5 2" xfId="26942"/>
    <cellStyle name="Normal 67 2 2 6" xfId="18119"/>
    <cellStyle name="Normal 67 2 2 7" xfId="19374"/>
    <cellStyle name="Normal 67 2 3" xfId="2415"/>
    <cellStyle name="Normal 67 2 3 2" xfId="4379"/>
    <cellStyle name="Normal 67 2 3 2 2" xfId="8162"/>
    <cellStyle name="Normal 67 2 3 2 2 2" xfId="16221"/>
    <cellStyle name="Normal 67 2 3 2 2 2 2" xfId="33068"/>
    <cellStyle name="Normal 67 2 3 2 2 3" xfId="25501"/>
    <cellStyle name="Normal 67 2 3 2 3" xfId="12438"/>
    <cellStyle name="Normal 67 2 3 2 3 2" xfId="29287"/>
    <cellStyle name="Normal 67 2 3 2 4" xfId="21720"/>
    <cellStyle name="Normal 67 2 3 3" xfId="6278"/>
    <cellStyle name="Normal 67 2 3 3 2" xfId="14337"/>
    <cellStyle name="Normal 67 2 3 3 2 2" xfId="31184"/>
    <cellStyle name="Normal 67 2 3 3 3" xfId="23617"/>
    <cellStyle name="Normal 67 2 3 4" xfId="10503"/>
    <cellStyle name="Normal 67 2 3 4 2" xfId="27403"/>
    <cellStyle name="Normal 67 2 3 5" xfId="18121"/>
    <cellStyle name="Normal 67 2 3 6" xfId="19835"/>
    <cellStyle name="Normal 67 2 4" xfId="3467"/>
    <cellStyle name="Normal 67 2 4 2" xfId="7250"/>
    <cellStyle name="Normal 67 2 4 2 2" xfId="15309"/>
    <cellStyle name="Normal 67 2 4 2 2 2" xfId="32156"/>
    <cellStyle name="Normal 67 2 4 2 3" xfId="24589"/>
    <cellStyle name="Normal 67 2 4 3" xfId="11526"/>
    <cellStyle name="Normal 67 2 4 3 2" xfId="28375"/>
    <cellStyle name="Normal 67 2 4 4" xfId="20808"/>
    <cellStyle name="Normal 67 2 5" xfId="5366"/>
    <cellStyle name="Normal 67 2 5 2" xfId="13425"/>
    <cellStyle name="Normal 67 2 5 2 2" xfId="30272"/>
    <cellStyle name="Normal 67 2 5 3" xfId="22705"/>
    <cellStyle name="Normal 67 2 6" xfId="9527"/>
    <cellStyle name="Normal 67 2 6 2" xfId="26491"/>
    <cellStyle name="Normal 67 2 7" xfId="18118"/>
    <cellStyle name="Normal 67 2 8" xfId="18923"/>
    <cellStyle name="Normal 67 3" xfId="1651"/>
    <cellStyle name="Normal 67 3 2" xfId="2650"/>
    <cellStyle name="Normal 67 3 2 2" xfId="4612"/>
    <cellStyle name="Normal 67 3 2 2 2" xfId="8395"/>
    <cellStyle name="Normal 67 3 2 2 2 2" xfId="16454"/>
    <cellStyle name="Normal 67 3 2 2 2 2 2" xfId="33301"/>
    <cellStyle name="Normal 67 3 2 2 2 3" xfId="25734"/>
    <cellStyle name="Normal 67 3 2 2 3" xfId="12671"/>
    <cellStyle name="Normal 67 3 2 2 3 2" xfId="29520"/>
    <cellStyle name="Normal 67 3 2 2 4" xfId="21953"/>
    <cellStyle name="Normal 67 3 2 3" xfId="6511"/>
    <cellStyle name="Normal 67 3 2 3 2" xfId="14570"/>
    <cellStyle name="Normal 67 3 2 3 2 2" xfId="31417"/>
    <cellStyle name="Normal 67 3 2 3 3" xfId="23850"/>
    <cellStyle name="Normal 67 3 2 4" xfId="10737"/>
    <cellStyle name="Normal 67 3 2 4 2" xfId="27636"/>
    <cellStyle name="Normal 67 3 2 5" xfId="18123"/>
    <cellStyle name="Normal 67 3 2 6" xfId="20068"/>
    <cellStyle name="Normal 67 3 3" xfId="3700"/>
    <cellStyle name="Normal 67 3 3 2" xfId="7483"/>
    <cellStyle name="Normal 67 3 3 2 2" xfId="15542"/>
    <cellStyle name="Normal 67 3 3 2 2 2" xfId="32389"/>
    <cellStyle name="Normal 67 3 3 2 3" xfId="24822"/>
    <cellStyle name="Normal 67 3 3 3" xfId="11759"/>
    <cellStyle name="Normal 67 3 3 3 2" xfId="28608"/>
    <cellStyle name="Normal 67 3 3 4" xfId="21041"/>
    <cellStyle name="Normal 67 3 4" xfId="5599"/>
    <cellStyle name="Normal 67 3 4 2" xfId="13658"/>
    <cellStyle name="Normal 67 3 4 2 2" xfId="30505"/>
    <cellStyle name="Normal 67 3 4 3" xfId="22938"/>
    <cellStyle name="Normal 67 3 5" xfId="9784"/>
    <cellStyle name="Normal 67 3 5 2" xfId="26724"/>
    <cellStyle name="Normal 67 3 6" xfId="18122"/>
    <cellStyle name="Normal 67 3 7" xfId="19156"/>
    <cellStyle name="Normal 67 4" xfId="2197"/>
    <cellStyle name="Normal 67 4 2" xfId="4161"/>
    <cellStyle name="Normal 67 4 2 2" xfId="7944"/>
    <cellStyle name="Normal 67 4 2 2 2" xfId="16003"/>
    <cellStyle name="Normal 67 4 2 2 2 2" xfId="32850"/>
    <cellStyle name="Normal 67 4 2 2 3" xfId="25283"/>
    <cellStyle name="Normal 67 4 2 3" xfId="12220"/>
    <cellStyle name="Normal 67 4 2 3 2" xfId="29069"/>
    <cellStyle name="Normal 67 4 2 4" xfId="21502"/>
    <cellStyle name="Normal 67 4 3" xfId="6060"/>
    <cellStyle name="Normal 67 4 3 2" xfId="14119"/>
    <cellStyle name="Normal 67 4 3 2 2" xfId="30966"/>
    <cellStyle name="Normal 67 4 3 3" xfId="23399"/>
    <cellStyle name="Normal 67 4 4" xfId="10285"/>
    <cellStyle name="Normal 67 4 4 2" xfId="27185"/>
    <cellStyle name="Normal 67 4 5" xfId="18124"/>
    <cellStyle name="Normal 67 4 6" xfId="19617"/>
    <cellStyle name="Normal 67 5" xfId="3249"/>
    <cellStyle name="Normal 67 5 2" xfId="7032"/>
    <cellStyle name="Normal 67 5 2 2" xfId="15091"/>
    <cellStyle name="Normal 67 5 2 2 2" xfId="31938"/>
    <cellStyle name="Normal 67 5 2 3" xfId="24371"/>
    <cellStyle name="Normal 67 5 3" xfId="11308"/>
    <cellStyle name="Normal 67 5 3 2" xfId="28157"/>
    <cellStyle name="Normal 67 5 4" xfId="20590"/>
    <cellStyle name="Normal 67 6" xfId="5148"/>
    <cellStyle name="Normal 67 6 2" xfId="13207"/>
    <cellStyle name="Normal 67 6 2 2" xfId="30054"/>
    <cellStyle name="Normal 67 6 3" xfId="22487"/>
    <cellStyle name="Normal 67 7" xfId="9292"/>
    <cellStyle name="Normal 67 7 2" xfId="26273"/>
    <cellStyle name="Normal 67 8" xfId="18117"/>
    <cellStyle name="Normal 67 9" xfId="18705"/>
    <cellStyle name="Normal 68" xfId="1113"/>
    <cellStyle name="Normal 68 2" xfId="1374"/>
    <cellStyle name="Normal 68 2 2" xfId="1870"/>
    <cellStyle name="Normal 68 2 2 2" xfId="2869"/>
    <cellStyle name="Normal 68 2 2 2 2" xfId="4831"/>
    <cellStyle name="Normal 68 2 2 2 2 2" xfId="8614"/>
    <cellStyle name="Normal 68 2 2 2 2 2 2" xfId="16673"/>
    <cellStyle name="Normal 68 2 2 2 2 2 2 2" xfId="33520"/>
    <cellStyle name="Normal 68 2 2 2 2 2 3" xfId="25953"/>
    <cellStyle name="Normal 68 2 2 2 2 3" xfId="12890"/>
    <cellStyle name="Normal 68 2 2 2 2 3 2" xfId="29739"/>
    <cellStyle name="Normal 68 2 2 2 2 4" xfId="22172"/>
    <cellStyle name="Normal 68 2 2 2 3" xfId="6730"/>
    <cellStyle name="Normal 68 2 2 2 3 2" xfId="14789"/>
    <cellStyle name="Normal 68 2 2 2 3 2 2" xfId="31636"/>
    <cellStyle name="Normal 68 2 2 2 3 3" xfId="24069"/>
    <cellStyle name="Normal 68 2 2 2 4" xfId="10956"/>
    <cellStyle name="Normal 68 2 2 2 4 2" xfId="27855"/>
    <cellStyle name="Normal 68 2 2 2 5" xfId="18128"/>
    <cellStyle name="Normal 68 2 2 2 6" xfId="20287"/>
    <cellStyle name="Normal 68 2 2 3" xfId="3919"/>
    <cellStyle name="Normal 68 2 2 3 2" xfId="7702"/>
    <cellStyle name="Normal 68 2 2 3 2 2" xfId="15761"/>
    <cellStyle name="Normal 68 2 2 3 2 2 2" xfId="32608"/>
    <cellStyle name="Normal 68 2 2 3 2 3" xfId="25041"/>
    <cellStyle name="Normal 68 2 2 3 3" xfId="11978"/>
    <cellStyle name="Normal 68 2 2 3 3 2" xfId="28827"/>
    <cellStyle name="Normal 68 2 2 3 4" xfId="21260"/>
    <cellStyle name="Normal 68 2 2 4" xfId="5818"/>
    <cellStyle name="Normal 68 2 2 4 2" xfId="13877"/>
    <cellStyle name="Normal 68 2 2 4 2 2" xfId="30724"/>
    <cellStyle name="Normal 68 2 2 4 3" xfId="23157"/>
    <cellStyle name="Normal 68 2 2 5" xfId="10003"/>
    <cellStyle name="Normal 68 2 2 5 2" xfId="26943"/>
    <cellStyle name="Normal 68 2 2 6" xfId="18127"/>
    <cellStyle name="Normal 68 2 2 7" xfId="19375"/>
    <cellStyle name="Normal 68 2 3" xfId="2416"/>
    <cellStyle name="Normal 68 2 3 2" xfId="4380"/>
    <cellStyle name="Normal 68 2 3 2 2" xfId="8163"/>
    <cellStyle name="Normal 68 2 3 2 2 2" xfId="16222"/>
    <cellStyle name="Normal 68 2 3 2 2 2 2" xfId="33069"/>
    <cellStyle name="Normal 68 2 3 2 2 3" xfId="25502"/>
    <cellStyle name="Normal 68 2 3 2 3" xfId="12439"/>
    <cellStyle name="Normal 68 2 3 2 3 2" xfId="29288"/>
    <cellStyle name="Normal 68 2 3 2 4" xfId="21721"/>
    <cellStyle name="Normal 68 2 3 3" xfId="6279"/>
    <cellStyle name="Normal 68 2 3 3 2" xfId="14338"/>
    <cellStyle name="Normal 68 2 3 3 2 2" xfId="31185"/>
    <cellStyle name="Normal 68 2 3 3 3" xfId="23618"/>
    <cellStyle name="Normal 68 2 3 4" xfId="10504"/>
    <cellStyle name="Normal 68 2 3 4 2" xfId="27404"/>
    <cellStyle name="Normal 68 2 3 5" xfId="18129"/>
    <cellStyle name="Normal 68 2 3 6" xfId="19836"/>
    <cellStyle name="Normal 68 2 4" xfId="3468"/>
    <cellStyle name="Normal 68 2 4 2" xfId="7251"/>
    <cellStyle name="Normal 68 2 4 2 2" xfId="15310"/>
    <cellStyle name="Normal 68 2 4 2 2 2" xfId="32157"/>
    <cellStyle name="Normal 68 2 4 2 3" xfId="24590"/>
    <cellStyle name="Normal 68 2 4 3" xfId="11527"/>
    <cellStyle name="Normal 68 2 4 3 2" xfId="28376"/>
    <cellStyle name="Normal 68 2 4 4" xfId="20809"/>
    <cellStyle name="Normal 68 2 5" xfId="5367"/>
    <cellStyle name="Normal 68 2 5 2" xfId="13426"/>
    <cellStyle name="Normal 68 2 5 2 2" xfId="30273"/>
    <cellStyle name="Normal 68 2 5 3" xfId="22706"/>
    <cellStyle name="Normal 68 2 6" xfId="9528"/>
    <cellStyle name="Normal 68 2 6 2" xfId="26492"/>
    <cellStyle name="Normal 68 2 7" xfId="18126"/>
    <cellStyle name="Normal 68 2 8" xfId="18924"/>
    <cellStyle name="Normal 68 3" xfId="1652"/>
    <cellStyle name="Normal 68 3 2" xfId="2651"/>
    <cellStyle name="Normal 68 3 2 2" xfId="4613"/>
    <cellStyle name="Normal 68 3 2 2 2" xfId="8396"/>
    <cellStyle name="Normal 68 3 2 2 2 2" xfId="16455"/>
    <cellStyle name="Normal 68 3 2 2 2 2 2" xfId="33302"/>
    <cellStyle name="Normal 68 3 2 2 2 3" xfId="25735"/>
    <cellStyle name="Normal 68 3 2 2 3" xfId="12672"/>
    <cellStyle name="Normal 68 3 2 2 3 2" xfId="29521"/>
    <cellStyle name="Normal 68 3 2 2 4" xfId="21954"/>
    <cellStyle name="Normal 68 3 2 3" xfId="6512"/>
    <cellStyle name="Normal 68 3 2 3 2" xfId="14571"/>
    <cellStyle name="Normal 68 3 2 3 2 2" xfId="31418"/>
    <cellStyle name="Normal 68 3 2 3 3" xfId="23851"/>
    <cellStyle name="Normal 68 3 2 4" xfId="10738"/>
    <cellStyle name="Normal 68 3 2 4 2" xfId="27637"/>
    <cellStyle name="Normal 68 3 2 5" xfId="18131"/>
    <cellStyle name="Normal 68 3 2 6" xfId="20069"/>
    <cellStyle name="Normal 68 3 3" xfId="3701"/>
    <cellStyle name="Normal 68 3 3 2" xfId="7484"/>
    <cellStyle name="Normal 68 3 3 2 2" xfId="15543"/>
    <cellStyle name="Normal 68 3 3 2 2 2" xfId="32390"/>
    <cellStyle name="Normal 68 3 3 2 3" xfId="24823"/>
    <cellStyle name="Normal 68 3 3 3" xfId="11760"/>
    <cellStyle name="Normal 68 3 3 3 2" xfId="28609"/>
    <cellStyle name="Normal 68 3 3 4" xfId="21042"/>
    <cellStyle name="Normal 68 3 4" xfId="5600"/>
    <cellStyle name="Normal 68 3 4 2" xfId="13659"/>
    <cellStyle name="Normal 68 3 4 2 2" xfId="30506"/>
    <cellStyle name="Normal 68 3 4 3" xfId="22939"/>
    <cellStyle name="Normal 68 3 5" xfId="9785"/>
    <cellStyle name="Normal 68 3 5 2" xfId="26725"/>
    <cellStyle name="Normal 68 3 6" xfId="18130"/>
    <cellStyle name="Normal 68 3 7" xfId="19157"/>
    <cellStyle name="Normal 68 4" xfId="2198"/>
    <cellStyle name="Normal 68 4 2" xfId="4162"/>
    <cellStyle name="Normal 68 4 2 2" xfId="7945"/>
    <cellStyle name="Normal 68 4 2 2 2" xfId="16004"/>
    <cellStyle name="Normal 68 4 2 2 2 2" xfId="32851"/>
    <cellStyle name="Normal 68 4 2 2 3" xfId="25284"/>
    <cellStyle name="Normal 68 4 2 3" xfId="12221"/>
    <cellStyle name="Normal 68 4 2 3 2" xfId="29070"/>
    <cellStyle name="Normal 68 4 2 4" xfId="21503"/>
    <cellStyle name="Normal 68 4 3" xfId="6061"/>
    <cellStyle name="Normal 68 4 3 2" xfId="14120"/>
    <cellStyle name="Normal 68 4 3 2 2" xfId="30967"/>
    <cellStyle name="Normal 68 4 3 3" xfId="23400"/>
    <cellStyle name="Normal 68 4 4" xfId="10286"/>
    <cellStyle name="Normal 68 4 4 2" xfId="27186"/>
    <cellStyle name="Normal 68 4 5" xfId="18132"/>
    <cellStyle name="Normal 68 4 6" xfId="19618"/>
    <cellStyle name="Normal 68 5" xfId="3250"/>
    <cellStyle name="Normal 68 5 2" xfId="7033"/>
    <cellStyle name="Normal 68 5 2 2" xfId="15092"/>
    <cellStyle name="Normal 68 5 2 2 2" xfId="31939"/>
    <cellStyle name="Normal 68 5 2 3" xfId="24372"/>
    <cellStyle name="Normal 68 5 3" xfId="11309"/>
    <cellStyle name="Normal 68 5 3 2" xfId="28158"/>
    <cellStyle name="Normal 68 5 4" xfId="20591"/>
    <cellStyle name="Normal 68 6" xfId="5149"/>
    <cellStyle name="Normal 68 6 2" xfId="13208"/>
    <cellStyle name="Normal 68 6 2 2" xfId="30055"/>
    <cellStyle name="Normal 68 6 3" xfId="22488"/>
    <cellStyle name="Normal 68 7" xfId="9293"/>
    <cellStyle name="Normal 68 7 2" xfId="26274"/>
    <cellStyle name="Normal 68 8" xfId="18125"/>
    <cellStyle name="Normal 68 9" xfId="18706"/>
    <cellStyle name="Normal 69" xfId="1114"/>
    <cellStyle name="Normal 69 2" xfId="1375"/>
    <cellStyle name="Normal 69 2 2" xfId="1871"/>
    <cellStyle name="Normal 69 2 2 2" xfId="2870"/>
    <cellStyle name="Normal 69 2 2 2 2" xfId="4832"/>
    <cellStyle name="Normal 69 2 2 2 2 2" xfId="8615"/>
    <cellStyle name="Normal 69 2 2 2 2 2 2" xfId="16674"/>
    <cellStyle name="Normal 69 2 2 2 2 2 2 2" xfId="33521"/>
    <cellStyle name="Normal 69 2 2 2 2 2 3" xfId="25954"/>
    <cellStyle name="Normal 69 2 2 2 2 3" xfId="12891"/>
    <cellStyle name="Normal 69 2 2 2 2 3 2" xfId="29740"/>
    <cellStyle name="Normal 69 2 2 2 2 4" xfId="22173"/>
    <cellStyle name="Normal 69 2 2 2 3" xfId="6731"/>
    <cellStyle name="Normal 69 2 2 2 3 2" xfId="14790"/>
    <cellStyle name="Normal 69 2 2 2 3 2 2" xfId="31637"/>
    <cellStyle name="Normal 69 2 2 2 3 3" xfId="24070"/>
    <cellStyle name="Normal 69 2 2 2 4" xfId="10957"/>
    <cellStyle name="Normal 69 2 2 2 4 2" xfId="27856"/>
    <cellStyle name="Normal 69 2 2 2 5" xfId="18136"/>
    <cellStyle name="Normal 69 2 2 2 6" xfId="20288"/>
    <cellStyle name="Normal 69 2 2 3" xfId="3920"/>
    <cellStyle name="Normal 69 2 2 3 2" xfId="7703"/>
    <cellStyle name="Normal 69 2 2 3 2 2" xfId="15762"/>
    <cellStyle name="Normal 69 2 2 3 2 2 2" xfId="32609"/>
    <cellStyle name="Normal 69 2 2 3 2 3" xfId="25042"/>
    <cellStyle name="Normal 69 2 2 3 3" xfId="11979"/>
    <cellStyle name="Normal 69 2 2 3 3 2" xfId="28828"/>
    <cellStyle name="Normal 69 2 2 3 4" xfId="21261"/>
    <cellStyle name="Normal 69 2 2 4" xfId="5819"/>
    <cellStyle name="Normal 69 2 2 4 2" xfId="13878"/>
    <cellStyle name="Normal 69 2 2 4 2 2" xfId="30725"/>
    <cellStyle name="Normal 69 2 2 4 3" xfId="23158"/>
    <cellStyle name="Normal 69 2 2 5" xfId="10004"/>
    <cellStyle name="Normal 69 2 2 5 2" xfId="26944"/>
    <cellStyle name="Normal 69 2 2 6" xfId="18135"/>
    <cellStyle name="Normal 69 2 2 7" xfId="19376"/>
    <cellStyle name="Normal 69 2 3" xfId="2417"/>
    <cellStyle name="Normal 69 2 3 2" xfId="4381"/>
    <cellStyle name="Normal 69 2 3 2 2" xfId="8164"/>
    <cellStyle name="Normal 69 2 3 2 2 2" xfId="16223"/>
    <cellStyle name="Normal 69 2 3 2 2 2 2" xfId="33070"/>
    <cellStyle name="Normal 69 2 3 2 2 3" xfId="25503"/>
    <cellStyle name="Normal 69 2 3 2 3" xfId="12440"/>
    <cellStyle name="Normal 69 2 3 2 3 2" xfId="29289"/>
    <cellStyle name="Normal 69 2 3 2 4" xfId="21722"/>
    <cellStyle name="Normal 69 2 3 3" xfId="6280"/>
    <cellStyle name="Normal 69 2 3 3 2" xfId="14339"/>
    <cellStyle name="Normal 69 2 3 3 2 2" xfId="31186"/>
    <cellStyle name="Normal 69 2 3 3 3" xfId="23619"/>
    <cellStyle name="Normal 69 2 3 4" xfId="10505"/>
    <cellStyle name="Normal 69 2 3 4 2" xfId="27405"/>
    <cellStyle name="Normal 69 2 3 5" xfId="18137"/>
    <cellStyle name="Normal 69 2 3 6" xfId="19837"/>
    <cellStyle name="Normal 69 2 4" xfId="3469"/>
    <cellStyle name="Normal 69 2 4 2" xfId="7252"/>
    <cellStyle name="Normal 69 2 4 2 2" xfId="15311"/>
    <cellStyle name="Normal 69 2 4 2 2 2" xfId="32158"/>
    <cellStyle name="Normal 69 2 4 2 3" xfId="24591"/>
    <cellStyle name="Normal 69 2 4 3" xfId="11528"/>
    <cellStyle name="Normal 69 2 4 3 2" xfId="28377"/>
    <cellStyle name="Normal 69 2 4 4" xfId="20810"/>
    <cellStyle name="Normal 69 2 5" xfId="5368"/>
    <cellStyle name="Normal 69 2 5 2" xfId="13427"/>
    <cellStyle name="Normal 69 2 5 2 2" xfId="30274"/>
    <cellStyle name="Normal 69 2 5 3" xfId="22707"/>
    <cellStyle name="Normal 69 2 6" xfId="9529"/>
    <cellStyle name="Normal 69 2 6 2" xfId="26493"/>
    <cellStyle name="Normal 69 2 7" xfId="18134"/>
    <cellStyle name="Normal 69 2 8" xfId="18925"/>
    <cellStyle name="Normal 69 3" xfId="1653"/>
    <cellStyle name="Normal 69 3 2" xfId="2652"/>
    <cellStyle name="Normal 69 3 2 2" xfId="4614"/>
    <cellStyle name="Normal 69 3 2 2 2" xfId="8397"/>
    <cellStyle name="Normal 69 3 2 2 2 2" xfId="16456"/>
    <cellStyle name="Normal 69 3 2 2 2 2 2" xfId="33303"/>
    <cellStyle name="Normal 69 3 2 2 2 3" xfId="25736"/>
    <cellStyle name="Normal 69 3 2 2 3" xfId="12673"/>
    <cellStyle name="Normal 69 3 2 2 3 2" xfId="29522"/>
    <cellStyle name="Normal 69 3 2 2 4" xfId="21955"/>
    <cellStyle name="Normal 69 3 2 3" xfId="6513"/>
    <cellStyle name="Normal 69 3 2 3 2" xfId="14572"/>
    <cellStyle name="Normal 69 3 2 3 2 2" xfId="31419"/>
    <cellStyle name="Normal 69 3 2 3 3" xfId="23852"/>
    <cellStyle name="Normal 69 3 2 4" xfId="10739"/>
    <cellStyle name="Normal 69 3 2 4 2" xfId="27638"/>
    <cellStyle name="Normal 69 3 2 5" xfId="18139"/>
    <cellStyle name="Normal 69 3 2 6" xfId="20070"/>
    <cellStyle name="Normal 69 3 3" xfId="3702"/>
    <cellStyle name="Normal 69 3 3 2" xfId="7485"/>
    <cellStyle name="Normal 69 3 3 2 2" xfId="15544"/>
    <cellStyle name="Normal 69 3 3 2 2 2" xfId="32391"/>
    <cellStyle name="Normal 69 3 3 2 3" xfId="24824"/>
    <cellStyle name="Normal 69 3 3 3" xfId="11761"/>
    <cellStyle name="Normal 69 3 3 3 2" xfId="28610"/>
    <cellStyle name="Normal 69 3 3 4" xfId="21043"/>
    <cellStyle name="Normal 69 3 4" xfId="5601"/>
    <cellStyle name="Normal 69 3 4 2" xfId="13660"/>
    <cellStyle name="Normal 69 3 4 2 2" xfId="30507"/>
    <cellStyle name="Normal 69 3 4 3" xfId="22940"/>
    <cellStyle name="Normal 69 3 5" xfId="9786"/>
    <cellStyle name="Normal 69 3 5 2" xfId="26726"/>
    <cellStyle name="Normal 69 3 6" xfId="18138"/>
    <cellStyle name="Normal 69 3 7" xfId="19158"/>
    <cellStyle name="Normal 69 4" xfId="2199"/>
    <cellStyle name="Normal 69 4 2" xfId="4163"/>
    <cellStyle name="Normal 69 4 2 2" xfId="7946"/>
    <cellStyle name="Normal 69 4 2 2 2" xfId="16005"/>
    <cellStyle name="Normal 69 4 2 2 2 2" xfId="32852"/>
    <cellStyle name="Normal 69 4 2 2 3" xfId="25285"/>
    <cellStyle name="Normal 69 4 2 3" xfId="12222"/>
    <cellStyle name="Normal 69 4 2 3 2" xfId="29071"/>
    <cellStyle name="Normal 69 4 2 4" xfId="21504"/>
    <cellStyle name="Normal 69 4 3" xfId="6062"/>
    <cellStyle name="Normal 69 4 3 2" xfId="14121"/>
    <cellStyle name="Normal 69 4 3 2 2" xfId="30968"/>
    <cellStyle name="Normal 69 4 3 3" xfId="23401"/>
    <cellStyle name="Normal 69 4 4" xfId="10287"/>
    <cellStyle name="Normal 69 4 4 2" xfId="27187"/>
    <cellStyle name="Normal 69 4 5" xfId="18140"/>
    <cellStyle name="Normal 69 4 6" xfId="19619"/>
    <cellStyle name="Normal 69 5" xfId="3251"/>
    <cellStyle name="Normal 69 5 2" xfId="7034"/>
    <cellStyle name="Normal 69 5 2 2" xfId="15093"/>
    <cellStyle name="Normal 69 5 2 2 2" xfId="31940"/>
    <cellStyle name="Normal 69 5 2 3" xfId="24373"/>
    <cellStyle name="Normal 69 5 3" xfId="11310"/>
    <cellStyle name="Normal 69 5 3 2" xfId="28159"/>
    <cellStyle name="Normal 69 5 4" xfId="20592"/>
    <cellStyle name="Normal 69 6" xfId="5150"/>
    <cellStyle name="Normal 69 6 2" xfId="13209"/>
    <cellStyle name="Normal 69 6 2 2" xfId="30056"/>
    <cellStyle name="Normal 69 6 3" xfId="22489"/>
    <cellStyle name="Normal 69 7" xfId="9294"/>
    <cellStyle name="Normal 69 7 2" xfId="26275"/>
    <cellStyle name="Normal 69 8" xfId="18133"/>
    <cellStyle name="Normal 69 9" xfId="18707"/>
    <cellStyle name="Normal 7" xfId="452"/>
    <cellStyle name="Normal 7 2" xfId="453"/>
    <cellStyle name="Normal 7 2 2" xfId="2982"/>
    <cellStyle name="Normal 7 2 2 2" xfId="6839"/>
    <cellStyle name="Normal 7 2 2 2 2" xfId="14898"/>
    <cellStyle name="Normal 7 2 2 2 2 2" xfId="31745"/>
    <cellStyle name="Normal 7 2 2 2 3" xfId="24178"/>
    <cellStyle name="Normal 7 2 2 3" xfId="11067"/>
    <cellStyle name="Normal 7 2 2 3 2" xfId="27964"/>
    <cellStyle name="Normal 7 2 2 4" xfId="20396"/>
    <cellStyle name="Normal 7 2 3" xfId="18141"/>
    <cellStyle name="Normal 7 3" xfId="454"/>
    <cellStyle name="Normal 7 3 2" xfId="18142"/>
    <cellStyle name="Normal 7 4" xfId="852"/>
    <cellStyle name="Normal 7 5" xfId="2972"/>
    <cellStyle name="Normal 7 5 2" xfId="6830"/>
    <cellStyle name="Normal 7 5 2 2" xfId="14889"/>
    <cellStyle name="Normal 7 5 2 2 2" xfId="31736"/>
    <cellStyle name="Normal 7 5 2 3" xfId="24169"/>
    <cellStyle name="Normal 7 5 3" xfId="11058"/>
    <cellStyle name="Normal 7 5 3 2" xfId="27955"/>
    <cellStyle name="Normal 7 5 4" xfId="20387"/>
    <cellStyle name="Normal 7 6" xfId="33831"/>
    <cellStyle name="Normal 7_Energía" xfId="18143"/>
    <cellStyle name="Normal 70" xfId="1115"/>
    <cellStyle name="Normal 70 2" xfId="1376"/>
    <cellStyle name="Normal 70 2 2" xfId="1872"/>
    <cellStyle name="Normal 70 2 2 2" xfId="2871"/>
    <cellStyle name="Normal 70 2 2 2 2" xfId="4833"/>
    <cellStyle name="Normal 70 2 2 2 2 2" xfId="8616"/>
    <cellStyle name="Normal 70 2 2 2 2 2 2" xfId="16675"/>
    <cellStyle name="Normal 70 2 2 2 2 2 2 2" xfId="33522"/>
    <cellStyle name="Normal 70 2 2 2 2 2 3" xfId="25955"/>
    <cellStyle name="Normal 70 2 2 2 2 3" xfId="12892"/>
    <cellStyle name="Normal 70 2 2 2 2 3 2" xfId="29741"/>
    <cellStyle name="Normal 70 2 2 2 2 4" xfId="22174"/>
    <cellStyle name="Normal 70 2 2 2 3" xfId="6732"/>
    <cellStyle name="Normal 70 2 2 2 3 2" xfId="14791"/>
    <cellStyle name="Normal 70 2 2 2 3 2 2" xfId="31638"/>
    <cellStyle name="Normal 70 2 2 2 3 3" xfId="24071"/>
    <cellStyle name="Normal 70 2 2 2 4" xfId="10958"/>
    <cellStyle name="Normal 70 2 2 2 4 2" xfId="27857"/>
    <cellStyle name="Normal 70 2 2 2 5" xfId="18147"/>
    <cellStyle name="Normal 70 2 2 2 6" xfId="20289"/>
    <cellStyle name="Normal 70 2 2 3" xfId="3921"/>
    <cellStyle name="Normal 70 2 2 3 2" xfId="7704"/>
    <cellStyle name="Normal 70 2 2 3 2 2" xfId="15763"/>
    <cellStyle name="Normal 70 2 2 3 2 2 2" xfId="32610"/>
    <cellStyle name="Normal 70 2 2 3 2 3" xfId="25043"/>
    <cellStyle name="Normal 70 2 2 3 3" xfId="11980"/>
    <cellStyle name="Normal 70 2 2 3 3 2" xfId="28829"/>
    <cellStyle name="Normal 70 2 2 3 4" xfId="21262"/>
    <cellStyle name="Normal 70 2 2 4" xfId="5820"/>
    <cellStyle name="Normal 70 2 2 4 2" xfId="13879"/>
    <cellStyle name="Normal 70 2 2 4 2 2" xfId="30726"/>
    <cellStyle name="Normal 70 2 2 4 3" xfId="23159"/>
    <cellStyle name="Normal 70 2 2 5" xfId="10005"/>
    <cellStyle name="Normal 70 2 2 5 2" xfId="26945"/>
    <cellStyle name="Normal 70 2 2 6" xfId="18146"/>
    <cellStyle name="Normal 70 2 2 7" xfId="19377"/>
    <cellStyle name="Normal 70 2 3" xfId="2418"/>
    <cellStyle name="Normal 70 2 3 2" xfId="4382"/>
    <cellStyle name="Normal 70 2 3 2 2" xfId="8165"/>
    <cellStyle name="Normal 70 2 3 2 2 2" xfId="16224"/>
    <cellStyle name="Normal 70 2 3 2 2 2 2" xfId="33071"/>
    <cellStyle name="Normal 70 2 3 2 2 3" xfId="25504"/>
    <cellStyle name="Normal 70 2 3 2 3" xfId="12441"/>
    <cellStyle name="Normal 70 2 3 2 3 2" xfId="29290"/>
    <cellStyle name="Normal 70 2 3 2 4" xfId="21723"/>
    <cellStyle name="Normal 70 2 3 3" xfId="6281"/>
    <cellStyle name="Normal 70 2 3 3 2" xfId="14340"/>
    <cellStyle name="Normal 70 2 3 3 2 2" xfId="31187"/>
    <cellStyle name="Normal 70 2 3 3 3" xfId="23620"/>
    <cellStyle name="Normal 70 2 3 4" xfId="10506"/>
    <cellStyle name="Normal 70 2 3 4 2" xfId="27406"/>
    <cellStyle name="Normal 70 2 3 5" xfId="18148"/>
    <cellStyle name="Normal 70 2 3 6" xfId="19838"/>
    <cellStyle name="Normal 70 2 4" xfId="3470"/>
    <cellStyle name="Normal 70 2 4 2" xfId="7253"/>
    <cellStyle name="Normal 70 2 4 2 2" xfId="15312"/>
    <cellStyle name="Normal 70 2 4 2 2 2" xfId="32159"/>
    <cellStyle name="Normal 70 2 4 2 3" xfId="24592"/>
    <cellStyle name="Normal 70 2 4 3" xfId="11529"/>
    <cellStyle name="Normal 70 2 4 3 2" xfId="28378"/>
    <cellStyle name="Normal 70 2 4 4" xfId="20811"/>
    <cellStyle name="Normal 70 2 5" xfId="5369"/>
    <cellStyle name="Normal 70 2 5 2" xfId="13428"/>
    <cellStyle name="Normal 70 2 5 2 2" xfId="30275"/>
    <cellStyle name="Normal 70 2 5 3" xfId="22708"/>
    <cellStyle name="Normal 70 2 6" xfId="9530"/>
    <cellStyle name="Normal 70 2 6 2" xfId="26494"/>
    <cellStyle name="Normal 70 2 7" xfId="18145"/>
    <cellStyle name="Normal 70 2 8" xfId="18926"/>
    <cellStyle name="Normal 70 3" xfId="1654"/>
    <cellStyle name="Normal 70 3 2" xfId="2653"/>
    <cellStyle name="Normal 70 3 2 2" xfId="4615"/>
    <cellStyle name="Normal 70 3 2 2 2" xfId="8398"/>
    <cellStyle name="Normal 70 3 2 2 2 2" xfId="16457"/>
    <cellStyle name="Normal 70 3 2 2 2 2 2" xfId="33304"/>
    <cellStyle name="Normal 70 3 2 2 2 3" xfId="25737"/>
    <cellStyle name="Normal 70 3 2 2 3" xfId="12674"/>
    <cellStyle name="Normal 70 3 2 2 3 2" xfId="29523"/>
    <cellStyle name="Normal 70 3 2 2 4" xfId="21956"/>
    <cellStyle name="Normal 70 3 2 3" xfId="6514"/>
    <cellStyle name="Normal 70 3 2 3 2" xfId="14573"/>
    <cellStyle name="Normal 70 3 2 3 2 2" xfId="31420"/>
    <cellStyle name="Normal 70 3 2 3 3" xfId="23853"/>
    <cellStyle name="Normal 70 3 2 4" xfId="10740"/>
    <cellStyle name="Normal 70 3 2 4 2" xfId="27639"/>
    <cellStyle name="Normal 70 3 2 5" xfId="18150"/>
    <cellStyle name="Normal 70 3 2 6" xfId="20071"/>
    <cellStyle name="Normal 70 3 3" xfId="3703"/>
    <cellStyle name="Normal 70 3 3 2" xfId="7486"/>
    <cellStyle name="Normal 70 3 3 2 2" xfId="15545"/>
    <cellStyle name="Normal 70 3 3 2 2 2" xfId="32392"/>
    <cellStyle name="Normal 70 3 3 2 3" xfId="24825"/>
    <cellStyle name="Normal 70 3 3 3" xfId="11762"/>
    <cellStyle name="Normal 70 3 3 3 2" xfId="28611"/>
    <cellStyle name="Normal 70 3 3 4" xfId="21044"/>
    <cellStyle name="Normal 70 3 4" xfId="5602"/>
    <cellStyle name="Normal 70 3 4 2" xfId="13661"/>
    <cellStyle name="Normal 70 3 4 2 2" xfId="30508"/>
    <cellStyle name="Normal 70 3 4 3" xfId="22941"/>
    <cellStyle name="Normal 70 3 5" xfId="9787"/>
    <cellStyle name="Normal 70 3 5 2" xfId="26727"/>
    <cellStyle name="Normal 70 3 6" xfId="18149"/>
    <cellStyle name="Normal 70 3 7" xfId="19159"/>
    <cellStyle name="Normal 70 4" xfId="2200"/>
    <cellStyle name="Normal 70 4 2" xfId="4164"/>
    <cellStyle name="Normal 70 4 2 2" xfId="7947"/>
    <cellStyle name="Normal 70 4 2 2 2" xfId="16006"/>
    <cellStyle name="Normal 70 4 2 2 2 2" xfId="32853"/>
    <cellStyle name="Normal 70 4 2 2 3" xfId="25286"/>
    <cellStyle name="Normal 70 4 2 3" xfId="12223"/>
    <cellStyle name="Normal 70 4 2 3 2" xfId="29072"/>
    <cellStyle name="Normal 70 4 2 4" xfId="21505"/>
    <cellStyle name="Normal 70 4 3" xfId="6063"/>
    <cellStyle name="Normal 70 4 3 2" xfId="14122"/>
    <cellStyle name="Normal 70 4 3 2 2" xfId="30969"/>
    <cellStyle name="Normal 70 4 3 3" xfId="23402"/>
    <cellStyle name="Normal 70 4 4" xfId="10288"/>
    <cellStyle name="Normal 70 4 4 2" xfId="27188"/>
    <cellStyle name="Normal 70 4 5" xfId="18151"/>
    <cellStyle name="Normal 70 4 6" xfId="19620"/>
    <cellStyle name="Normal 70 5" xfId="3252"/>
    <cellStyle name="Normal 70 5 2" xfId="7035"/>
    <cellStyle name="Normal 70 5 2 2" xfId="15094"/>
    <cellStyle name="Normal 70 5 2 2 2" xfId="31941"/>
    <cellStyle name="Normal 70 5 2 3" xfId="24374"/>
    <cellStyle name="Normal 70 5 3" xfId="11311"/>
    <cellStyle name="Normal 70 5 3 2" xfId="28160"/>
    <cellStyle name="Normal 70 5 4" xfId="20593"/>
    <cellStyle name="Normal 70 6" xfId="5151"/>
    <cellStyle name="Normal 70 6 2" xfId="13210"/>
    <cellStyle name="Normal 70 6 2 2" xfId="30057"/>
    <cellStyle name="Normal 70 6 3" xfId="22490"/>
    <cellStyle name="Normal 70 7" xfId="9295"/>
    <cellStyle name="Normal 70 7 2" xfId="26276"/>
    <cellStyle name="Normal 70 8" xfId="18144"/>
    <cellStyle name="Normal 70 9" xfId="18708"/>
    <cellStyle name="Normal 71" xfId="1116"/>
    <cellStyle name="Normal 71 2" xfId="1377"/>
    <cellStyle name="Normal 71 2 2" xfId="1873"/>
    <cellStyle name="Normal 71 2 2 2" xfId="2872"/>
    <cellStyle name="Normal 71 2 2 2 2" xfId="4834"/>
    <cellStyle name="Normal 71 2 2 2 2 2" xfId="8617"/>
    <cellStyle name="Normal 71 2 2 2 2 2 2" xfId="16676"/>
    <cellStyle name="Normal 71 2 2 2 2 2 2 2" xfId="33523"/>
    <cellStyle name="Normal 71 2 2 2 2 2 3" xfId="25956"/>
    <cellStyle name="Normal 71 2 2 2 2 3" xfId="12893"/>
    <cellStyle name="Normal 71 2 2 2 2 3 2" xfId="29742"/>
    <cellStyle name="Normal 71 2 2 2 2 4" xfId="22175"/>
    <cellStyle name="Normal 71 2 2 2 3" xfId="6733"/>
    <cellStyle name="Normal 71 2 2 2 3 2" xfId="14792"/>
    <cellStyle name="Normal 71 2 2 2 3 2 2" xfId="31639"/>
    <cellStyle name="Normal 71 2 2 2 3 3" xfId="24072"/>
    <cellStyle name="Normal 71 2 2 2 4" xfId="10959"/>
    <cellStyle name="Normal 71 2 2 2 4 2" xfId="27858"/>
    <cellStyle name="Normal 71 2 2 2 5" xfId="18155"/>
    <cellStyle name="Normal 71 2 2 2 6" xfId="20290"/>
    <cellStyle name="Normal 71 2 2 3" xfId="3922"/>
    <cellStyle name="Normal 71 2 2 3 2" xfId="7705"/>
    <cellStyle name="Normal 71 2 2 3 2 2" xfId="15764"/>
    <cellStyle name="Normal 71 2 2 3 2 2 2" xfId="32611"/>
    <cellStyle name="Normal 71 2 2 3 2 3" xfId="25044"/>
    <cellStyle name="Normal 71 2 2 3 3" xfId="11981"/>
    <cellStyle name="Normal 71 2 2 3 3 2" xfId="28830"/>
    <cellStyle name="Normal 71 2 2 3 4" xfId="21263"/>
    <cellStyle name="Normal 71 2 2 4" xfId="5821"/>
    <cellStyle name="Normal 71 2 2 4 2" xfId="13880"/>
    <cellStyle name="Normal 71 2 2 4 2 2" xfId="30727"/>
    <cellStyle name="Normal 71 2 2 4 3" xfId="23160"/>
    <cellStyle name="Normal 71 2 2 5" xfId="10006"/>
    <cellStyle name="Normal 71 2 2 5 2" xfId="26946"/>
    <cellStyle name="Normal 71 2 2 6" xfId="18154"/>
    <cellStyle name="Normal 71 2 2 7" xfId="19378"/>
    <cellStyle name="Normal 71 2 3" xfId="2419"/>
    <cellStyle name="Normal 71 2 3 2" xfId="4383"/>
    <cellStyle name="Normal 71 2 3 2 2" xfId="8166"/>
    <cellStyle name="Normal 71 2 3 2 2 2" xfId="16225"/>
    <cellStyle name="Normal 71 2 3 2 2 2 2" xfId="33072"/>
    <cellStyle name="Normal 71 2 3 2 2 3" xfId="25505"/>
    <cellStyle name="Normal 71 2 3 2 3" xfId="12442"/>
    <cellStyle name="Normal 71 2 3 2 3 2" xfId="29291"/>
    <cellStyle name="Normal 71 2 3 2 4" xfId="21724"/>
    <cellStyle name="Normal 71 2 3 3" xfId="6282"/>
    <cellStyle name="Normal 71 2 3 3 2" xfId="14341"/>
    <cellStyle name="Normal 71 2 3 3 2 2" xfId="31188"/>
    <cellStyle name="Normal 71 2 3 3 3" xfId="23621"/>
    <cellStyle name="Normal 71 2 3 4" xfId="10507"/>
    <cellStyle name="Normal 71 2 3 4 2" xfId="27407"/>
    <cellStyle name="Normal 71 2 3 5" xfId="18156"/>
    <cellStyle name="Normal 71 2 3 6" xfId="19839"/>
    <cellStyle name="Normal 71 2 4" xfId="3471"/>
    <cellStyle name="Normal 71 2 4 2" xfId="7254"/>
    <cellStyle name="Normal 71 2 4 2 2" xfId="15313"/>
    <cellStyle name="Normal 71 2 4 2 2 2" xfId="32160"/>
    <cellStyle name="Normal 71 2 4 2 3" xfId="24593"/>
    <cellStyle name="Normal 71 2 4 3" xfId="11530"/>
    <cellStyle name="Normal 71 2 4 3 2" xfId="28379"/>
    <cellStyle name="Normal 71 2 4 4" xfId="20812"/>
    <cellStyle name="Normal 71 2 5" xfId="5370"/>
    <cellStyle name="Normal 71 2 5 2" xfId="13429"/>
    <cellStyle name="Normal 71 2 5 2 2" xfId="30276"/>
    <cellStyle name="Normal 71 2 5 3" xfId="22709"/>
    <cellStyle name="Normal 71 2 6" xfId="9531"/>
    <cellStyle name="Normal 71 2 6 2" xfId="26495"/>
    <cellStyle name="Normal 71 2 7" xfId="18153"/>
    <cellStyle name="Normal 71 2 8" xfId="18927"/>
    <cellStyle name="Normal 71 3" xfId="1655"/>
    <cellStyle name="Normal 71 3 2" xfId="2654"/>
    <cellStyle name="Normal 71 3 2 2" xfId="4616"/>
    <cellStyle name="Normal 71 3 2 2 2" xfId="8399"/>
    <cellStyle name="Normal 71 3 2 2 2 2" xfId="16458"/>
    <cellStyle name="Normal 71 3 2 2 2 2 2" xfId="33305"/>
    <cellStyle name="Normal 71 3 2 2 2 3" xfId="25738"/>
    <cellStyle name="Normal 71 3 2 2 3" xfId="12675"/>
    <cellStyle name="Normal 71 3 2 2 3 2" xfId="29524"/>
    <cellStyle name="Normal 71 3 2 2 4" xfId="21957"/>
    <cellStyle name="Normal 71 3 2 3" xfId="6515"/>
    <cellStyle name="Normal 71 3 2 3 2" xfId="14574"/>
    <cellStyle name="Normal 71 3 2 3 2 2" xfId="31421"/>
    <cellStyle name="Normal 71 3 2 3 3" xfId="23854"/>
    <cellStyle name="Normal 71 3 2 4" xfId="10741"/>
    <cellStyle name="Normal 71 3 2 4 2" xfId="27640"/>
    <cellStyle name="Normal 71 3 2 5" xfId="18158"/>
    <cellStyle name="Normal 71 3 2 6" xfId="20072"/>
    <cellStyle name="Normal 71 3 3" xfId="3704"/>
    <cellStyle name="Normal 71 3 3 2" xfId="7487"/>
    <cellStyle name="Normal 71 3 3 2 2" xfId="15546"/>
    <cellStyle name="Normal 71 3 3 2 2 2" xfId="32393"/>
    <cellStyle name="Normal 71 3 3 2 3" xfId="24826"/>
    <cellStyle name="Normal 71 3 3 3" xfId="11763"/>
    <cellStyle name="Normal 71 3 3 3 2" xfId="28612"/>
    <cellStyle name="Normal 71 3 3 4" xfId="21045"/>
    <cellStyle name="Normal 71 3 4" xfId="5603"/>
    <cellStyle name="Normal 71 3 4 2" xfId="13662"/>
    <cellStyle name="Normal 71 3 4 2 2" xfId="30509"/>
    <cellStyle name="Normal 71 3 4 3" xfId="22942"/>
    <cellStyle name="Normal 71 3 5" xfId="9788"/>
    <cellStyle name="Normal 71 3 5 2" xfId="26728"/>
    <cellStyle name="Normal 71 3 6" xfId="18157"/>
    <cellStyle name="Normal 71 3 7" xfId="19160"/>
    <cellStyle name="Normal 71 4" xfId="2201"/>
    <cellStyle name="Normal 71 4 2" xfId="4165"/>
    <cellStyle name="Normal 71 4 2 2" xfId="7948"/>
    <cellStyle name="Normal 71 4 2 2 2" xfId="16007"/>
    <cellStyle name="Normal 71 4 2 2 2 2" xfId="32854"/>
    <cellStyle name="Normal 71 4 2 2 3" xfId="25287"/>
    <cellStyle name="Normal 71 4 2 3" xfId="12224"/>
    <cellStyle name="Normal 71 4 2 3 2" xfId="29073"/>
    <cellStyle name="Normal 71 4 2 4" xfId="21506"/>
    <cellStyle name="Normal 71 4 3" xfId="6064"/>
    <cellStyle name="Normal 71 4 3 2" xfId="14123"/>
    <cellStyle name="Normal 71 4 3 2 2" xfId="30970"/>
    <cellStyle name="Normal 71 4 3 3" xfId="23403"/>
    <cellStyle name="Normal 71 4 4" xfId="10289"/>
    <cellStyle name="Normal 71 4 4 2" xfId="27189"/>
    <cellStyle name="Normal 71 4 5" xfId="18159"/>
    <cellStyle name="Normal 71 4 6" xfId="19621"/>
    <cellStyle name="Normal 71 5" xfId="3253"/>
    <cellStyle name="Normal 71 5 2" xfId="7036"/>
    <cellStyle name="Normal 71 5 2 2" xfId="15095"/>
    <cellStyle name="Normal 71 5 2 2 2" xfId="31942"/>
    <cellStyle name="Normal 71 5 2 3" xfId="24375"/>
    <cellStyle name="Normal 71 5 3" xfId="11312"/>
    <cellStyle name="Normal 71 5 3 2" xfId="28161"/>
    <cellStyle name="Normal 71 5 4" xfId="20594"/>
    <cellStyle name="Normal 71 6" xfId="5152"/>
    <cellStyle name="Normal 71 6 2" xfId="13211"/>
    <cellStyle name="Normal 71 6 2 2" xfId="30058"/>
    <cellStyle name="Normal 71 6 3" xfId="22491"/>
    <cellStyle name="Normal 71 7" xfId="9296"/>
    <cellStyle name="Normal 71 7 2" xfId="26277"/>
    <cellStyle name="Normal 71 8" xfId="18152"/>
    <cellStyle name="Normal 71 9" xfId="18709"/>
    <cellStyle name="Normal 72" xfId="1117"/>
    <cellStyle name="Normal 72 2" xfId="1378"/>
    <cellStyle name="Normal 72 2 2" xfId="1874"/>
    <cellStyle name="Normal 72 2 2 2" xfId="2873"/>
    <cellStyle name="Normal 72 2 2 2 2" xfId="4835"/>
    <cellStyle name="Normal 72 2 2 2 2 2" xfId="8618"/>
    <cellStyle name="Normal 72 2 2 2 2 2 2" xfId="16677"/>
    <cellStyle name="Normal 72 2 2 2 2 2 2 2" xfId="33524"/>
    <cellStyle name="Normal 72 2 2 2 2 2 3" xfId="25957"/>
    <cellStyle name="Normal 72 2 2 2 2 3" xfId="12894"/>
    <cellStyle name="Normal 72 2 2 2 2 3 2" xfId="29743"/>
    <cellStyle name="Normal 72 2 2 2 2 4" xfId="22176"/>
    <cellStyle name="Normal 72 2 2 2 3" xfId="6734"/>
    <cellStyle name="Normal 72 2 2 2 3 2" xfId="14793"/>
    <cellStyle name="Normal 72 2 2 2 3 2 2" xfId="31640"/>
    <cellStyle name="Normal 72 2 2 2 3 3" xfId="24073"/>
    <cellStyle name="Normal 72 2 2 2 4" xfId="10960"/>
    <cellStyle name="Normal 72 2 2 2 4 2" xfId="27859"/>
    <cellStyle name="Normal 72 2 2 2 5" xfId="18163"/>
    <cellStyle name="Normal 72 2 2 2 6" xfId="20291"/>
    <cellStyle name="Normal 72 2 2 3" xfId="3923"/>
    <cellStyle name="Normal 72 2 2 3 2" xfId="7706"/>
    <cellStyle name="Normal 72 2 2 3 2 2" xfId="15765"/>
    <cellStyle name="Normal 72 2 2 3 2 2 2" xfId="32612"/>
    <cellStyle name="Normal 72 2 2 3 2 3" xfId="25045"/>
    <cellStyle name="Normal 72 2 2 3 3" xfId="11982"/>
    <cellStyle name="Normal 72 2 2 3 3 2" xfId="28831"/>
    <cellStyle name="Normal 72 2 2 3 4" xfId="21264"/>
    <cellStyle name="Normal 72 2 2 4" xfId="5822"/>
    <cellStyle name="Normal 72 2 2 4 2" xfId="13881"/>
    <cellStyle name="Normal 72 2 2 4 2 2" xfId="30728"/>
    <cellStyle name="Normal 72 2 2 4 3" xfId="23161"/>
    <cellStyle name="Normal 72 2 2 5" xfId="10007"/>
    <cellStyle name="Normal 72 2 2 5 2" xfId="26947"/>
    <cellStyle name="Normal 72 2 2 6" xfId="18162"/>
    <cellStyle name="Normal 72 2 2 7" xfId="19379"/>
    <cellStyle name="Normal 72 2 3" xfId="2420"/>
    <cellStyle name="Normal 72 2 3 2" xfId="4384"/>
    <cellStyle name="Normal 72 2 3 2 2" xfId="8167"/>
    <cellStyle name="Normal 72 2 3 2 2 2" xfId="16226"/>
    <cellStyle name="Normal 72 2 3 2 2 2 2" xfId="33073"/>
    <cellStyle name="Normal 72 2 3 2 2 3" xfId="25506"/>
    <cellStyle name="Normal 72 2 3 2 3" xfId="12443"/>
    <cellStyle name="Normal 72 2 3 2 3 2" xfId="29292"/>
    <cellStyle name="Normal 72 2 3 2 4" xfId="21725"/>
    <cellStyle name="Normal 72 2 3 3" xfId="6283"/>
    <cellStyle name="Normal 72 2 3 3 2" xfId="14342"/>
    <cellStyle name="Normal 72 2 3 3 2 2" xfId="31189"/>
    <cellStyle name="Normal 72 2 3 3 3" xfId="23622"/>
    <cellStyle name="Normal 72 2 3 4" xfId="10508"/>
    <cellStyle name="Normal 72 2 3 4 2" xfId="27408"/>
    <cellStyle name="Normal 72 2 3 5" xfId="18164"/>
    <cellStyle name="Normal 72 2 3 6" xfId="19840"/>
    <cellStyle name="Normal 72 2 4" xfId="3472"/>
    <cellStyle name="Normal 72 2 4 2" xfId="7255"/>
    <cellStyle name="Normal 72 2 4 2 2" xfId="15314"/>
    <cellStyle name="Normal 72 2 4 2 2 2" xfId="32161"/>
    <cellStyle name="Normal 72 2 4 2 3" xfId="24594"/>
    <cellStyle name="Normal 72 2 4 3" xfId="11531"/>
    <cellStyle name="Normal 72 2 4 3 2" xfId="28380"/>
    <cellStyle name="Normal 72 2 4 4" xfId="20813"/>
    <cellStyle name="Normal 72 2 5" xfId="5371"/>
    <cellStyle name="Normal 72 2 5 2" xfId="13430"/>
    <cellStyle name="Normal 72 2 5 2 2" xfId="30277"/>
    <cellStyle name="Normal 72 2 5 3" xfId="22710"/>
    <cellStyle name="Normal 72 2 6" xfId="9532"/>
    <cellStyle name="Normal 72 2 6 2" xfId="26496"/>
    <cellStyle name="Normal 72 2 7" xfId="18161"/>
    <cellStyle name="Normal 72 2 8" xfId="18928"/>
    <cellStyle name="Normal 72 3" xfId="1656"/>
    <cellStyle name="Normal 72 3 2" xfId="2655"/>
    <cellStyle name="Normal 72 3 2 2" xfId="4617"/>
    <cellStyle name="Normal 72 3 2 2 2" xfId="8400"/>
    <cellStyle name="Normal 72 3 2 2 2 2" xfId="16459"/>
    <cellStyle name="Normal 72 3 2 2 2 2 2" xfId="33306"/>
    <cellStyle name="Normal 72 3 2 2 2 3" xfId="25739"/>
    <cellStyle name="Normal 72 3 2 2 3" xfId="12676"/>
    <cellStyle name="Normal 72 3 2 2 3 2" xfId="29525"/>
    <cellStyle name="Normal 72 3 2 2 4" xfId="21958"/>
    <cellStyle name="Normal 72 3 2 3" xfId="6516"/>
    <cellStyle name="Normal 72 3 2 3 2" xfId="14575"/>
    <cellStyle name="Normal 72 3 2 3 2 2" xfId="31422"/>
    <cellStyle name="Normal 72 3 2 3 3" xfId="23855"/>
    <cellStyle name="Normal 72 3 2 4" xfId="10742"/>
    <cellStyle name="Normal 72 3 2 4 2" xfId="27641"/>
    <cellStyle name="Normal 72 3 2 5" xfId="18166"/>
    <cellStyle name="Normal 72 3 2 6" xfId="20073"/>
    <cellStyle name="Normal 72 3 3" xfId="3705"/>
    <cellStyle name="Normal 72 3 3 2" xfId="7488"/>
    <cellStyle name="Normal 72 3 3 2 2" xfId="15547"/>
    <cellStyle name="Normal 72 3 3 2 2 2" xfId="32394"/>
    <cellStyle name="Normal 72 3 3 2 3" xfId="24827"/>
    <cellStyle name="Normal 72 3 3 3" xfId="11764"/>
    <cellStyle name="Normal 72 3 3 3 2" xfId="28613"/>
    <cellStyle name="Normal 72 3 3 4" xfId="21046"/>
    <cellStyle name="Normal 72 3 4" xfId="5604"/>
    <cellStyle name="Normal 72 3 4 2" xfId="13663"/>
    <cellStyle name="Normal 72 3 4 2 2" xfId="30510"/>
    <cellStyle name="Normal 72 3 4 3" xfId="22943"/>
    <cellStyle name="Normal 72 3 5" xfId="9789"/>
    <cellStyle name="Normal 72 3 5 2" xfId="26729"/>
    <cellStyle name="Normal 72 3 6" xfId="18165"/>
    <cellStyle name="Normal 72 3 7" xfId="19161"/>
    <cellStyle name="Normal 72 4" xfId="2202"/>
    <cellStyle name="Normal 72 4 2" xfId="4166"/>
    <cellStyle name="Normal 72 4 2 2" xfId="7949"/>
    <cellStyle name="Normal 72 4 2 2 2" xfId="16008"/>
    <cellStyle name="Normal 72 4 2 2 2 2" xfId="32855"/>
    <cellStyle name="Normal 72 4 2 2 3" xfId="25288"/>
    <cellStyle name="Normal 72 4 2 3" xfId="12225"/>
    <cellStyle name="Normal 72 4 2 3 2" xfId="29074"/>
    <cellStyle name="Normal 72 4 2 4" xfId="21507"/>
    <cellStyle name="Normal 72 4 3" xfId="6065"/>
    <cellStyle name="Normal 72 4 3 2" xfId="14124"/>
    <cellStyle name="Normal 72 4 3 2 2" xfId="30971"/>
    <cellStyle name="Normal 72 4 3 3" xfId="23404"/>
    <cellStyle name="Normal 72 4 4" xfId="10290"/>
    <cellStyle name="Normal 72 4 4 2" xfId="27190"/>
    <cellStyle name="Normal 72 4 5" xfId="18167"/>
    <cellStyle name="Normal 72 4 6" xfId="19622"/>
    <cellStyle name="Normal 72 5" xfId="3254"/>
    <cellStyle name="Normal 72 5 2" xfId="7037"/>
    <cellStyle name="Normal 72 5 2 2" xfId="15096"/>
    <cellStyle name="Normal 72 5 2 2 2" xfId="31943"/>
    <cellStyle name="Normal 72 5 2 3" xfId="24376"/>
    <cellStyle name="Normal 72 5 3" xfId="11313"/>
    <cellStyle name="Normal 72 5 3 2" xfId="28162"/>
    <cellStyle name="Normal 72 5 4" xfId="20595"/>
    <cellStyle name="Normal 72 6" xfId="5153"/>
    <cellStyle name="Normal 72 6 2" xfId="13212"/>
    <cellStyle name="Normal 72 6 2 2" xfId="30059"/>
    <cellStyle name="Normal 72 6 3" xfId="22492"/>
    <cellStyle name="Normal 72 7" xfId="9297"/>
    <cellStyle name="Normal 72 7 2" xfId="26278"/>
    <cellStyle name="Normal 72 8" xfId="18160"/>
    <cellStyle name="Normal 72 9" xfId="18710"/>
    <cellStyle name="Normal 73" xfId="1118"/>
    <cellStyle name="Normal 73 2" xfId="1379"/>
    <cellStyle name="Normal 73 2 2" xfId="1875"/>
    <cellStyle name="Normal 73 2 2 2" xfId="2874"/>
    <cellStyle name="Normal 73 2 2 2 2" xfId="4836"/>
    <cellStyle name="Normal 73 2 2 2 2 2" xfId="8619"/>
    <cellStyle name="Normal 73 2 2 2 2 2 2" xfId="16678"/>
    <cellStyle name="Normal 73 2 2 2 2 2 2 2" xfId="33525"/>
    <cellStyle name="Normal 73 2 2 2 2 2 3" xfId="25958"/>
    <cellStyle name="Normal 73 2 2 2 2 3" xfId="12895"/>
    <cellStyle name="Normal 73 2 2 2 2 3 2" xfId="29744"/>
    <cellStyle name="Normal 73 2 2 2 2 4" xfId="22177"/>
    <cellStyle name="Normal 73 2 2 2 3" xfId="6735"/>
    <cellStyle name="Normal 73 2 2 2 3 2" xfId="14794"/>
    <cellStyle name="Normal 73 2 2 2 3 2 2" xfId="31641"/>
    <cellStyle name="Normal 73 2 2 2 3 3" xfId="24074"/>
    <cellStyle name="Normal 73 2 2 2 4" xfId="10961"/>
    <cellStyle name="Normal 73 2 2 2 4 2" xfId="27860"/>
    <cellStyle name="Normal 73 2 2 2 5" xfId="18171"/>
    <cellStyle name="Normal 73 2 2 2 6" xfId="20292"/>
    <cellStyle name="Normal 73 2 2 3" xfId="3924"/>
    <cellStyle name="Normal 73 2 2 3 2" xfId="7707"/>
    <cellStyle name="Normal 73 2 2 3 2 2" xfId="15766"/>
    <cellStyle name="Normal 73 2 2 3 2 2 2" xfId="32613"/>
    <cellStyle name="Normal 73 2 2 3 2 3" xfId="25046"/>
    <cellStyle name="Normal 73 2 2 3 3" xfId="11983"/>
    <cellStyle name="Normal 73 2 2 3 3 2" xfId="28832"/>
    <cellStyle name="Normal 73 2 2 3 4" xfId="21265"/>
    <cellStyle name="Normal 73 2 2 4" xfId="5823"/>
    <cellStyle name="Normal 73 2 2 4 2" xfId="13882"/>
    <cellStyle name="Normal 73 2 2 4 2 2" xfId="30729"/>
    <cellStyle name="Normal 73 2 2 4 3" xfId="23162"/>
    <cellStyle name="Normal 73 2 2 5" xfId="10008"/>
    <cellStyle name="Normal 73 2 2 5 2" xfId="26948"/>
    <cellStyle name="Normal 73 2 2 6" xfId="18170"/>
    <cellStyle name="Normal 73 2 2 7" xfId="19380"/>
    <cellStyle name="Normal 73 2 3" xfId="2421"/>
    <cellStyle name="Normal 73 2 3 2" xfId="4385"/>
    <cellStyle name="Normal 73 2 3 2 2" xfId="8168"/>
    <cellStyle name="Normal 73 2 3 2 2 2" xfId="16227"/>
    <cellStyle name="Normal 73 2 3 2 2 2 2" xfId="33074"/>
    <cellStyle name="Normal 73 2 3 2 2 3" xfId="25507"/>
    <cellStyle name="Normal 73 2 3 2 3" xfId="12444"/>
    <cellStyle name="Normal 73 2 3 2 3 2" xfId="29293"/>
    <cellStyle name="Normal 73 2 3 2 4" xfId="21726"/>
    <cellStyle name="Normal 73 2 3 3" xfId="6284"/>
    <cellStyle name="Normal 73 2 3 3 2" xfId="14343"/>
    <cellStyle name="Normal 73 2 3 3 2 2" xfId="31190"/>
    <cellStyle name="Normal 73 2 3 3 3" xfId="23623"/>
    <cellStyle name="Normal 73 2 3 4" xfId="10509"/>
    <cellStyle name="Normal 73 2 3 4 2" xfId="27409"/>
    <cellStyle name="Normal 73 2 3 5" xfId="18172"/>
    <cellStyle name="Normal 73 2 3 6" xfId="19841"/>
    <cellStyle name="Normal 73 2 4" xfId="3473"/>
    <cellStyle name="Normal 73 2 4 2" xfId="7256"/>
    <cellStyle name="Normal 73 2 4 2 2" xfId="15315"/>
    <cellStyle name="Normal 73 2 4 2 2 2" xfId="32162"/>
    <cellStyle name="Normal 73 2 4 2 3" xfId="24595"/>
    <cellStyle name="Normal 73 2 4 3" xfId="11532"/>
    <cellStyle name="Normal 73 2 4 3 2" xfId="28381"/>
    <cellStyle name="Normal 73 2 4 4" xfId="20814"/>
    <cellStyle name="Normal 73 2 5" xfId="5372"/>
    <cellStyle name="Normal 73 2 5 2" xfId="13431"/>
    <cellStyle name="Normal 73 2 5 2 2" xfId="30278"/>
    <cellStyle name="Normal 73 2 5 3" xfId="22711"/>
    <cellStyle name="Normal 73 2 6" xfId="9533"/>
    <cellStyle name="Normal 73 2 6 2" xfId="26497"/>
    <cellStyle name="Normal 73 2 7" xfId="18169"/>
    <cellStyle name="Normal 73 2 8" xfId="18929"/>
    <cellStyle name="Normal 73 3" xfId="1657"/>
    <cellStyle name="Normal 73 3 2" xfId="2656"/>
    <cellStyle name="Normal 73 3 2 2" xfId="4618"/>
    <cellStyle name="Normal 73 3 2 2 2" xfId="8401"/>
    <cellStyle name="Normal 73 3 2 2 2 2" xfId="16460"/>
    <cellStyle name="Normal 73 3 2 2 2 2 2" xfId="33307"/>
    <cellStyle name="Normal 73 3 2 2 2 3" xfId="25740"/>
    <cellStyle name="Normal 73 3 2 2 3" xfId="12677"/>
    <cellStyle name="Normal 73 3 2 2 3 2" xfId="29526"/>
    <cellStyle name="Normal 73 3 2 2 4" xfId="21959"/>
    <cellStyle name="Normal 73 3 2 3" xfId="6517"/>
    <cellStyle name="Normal 73 3 2 3 2" xfId="14576"/>
    <cellStyle name="Normal 73 3 2 3 2 2" xfId="31423"/>
    <cellStyle name="Normal 73 3 2 3 3" xfId="23856"/>
    <cellStyle name="Normal 73 3 2 4" xfId="10743"/>
    <cellStyle name="Normal 73 3 2 4 2" xfId="27642"/>
    <cellStyle name="Normal 73 3 2 5" xfId="18174"/>
    <cellStyle name="Normal 73 3 2 6" xfId="20074"/>
    <cellStyle name="Normal 73 3 3" xfId="3706"/>
    <cellStyle name="Normal 73 3 3 2" xfId="7489"/>
    <cellStyle name="Normal 73 3 3 2 2" xfId="15548"/>
    <cellStyle name="Normal 73 3 3 2 2 2" xfId="32395"/>
    <cellStyle name="Normal 73 3 3 2 3" xfId="24828"/>
    <cellStyle name="Normal 73 3 3 3" xfId="11765"/>
    <cellStyle name="Normal 73 3 3 3 2" xfId="28614"/>
    <cellStyle name="Normal 73 3 3 4" xfId="21047"/>
    <cellStyle name="Normal 73 3 4" xfId="5605"/>
    <cellStyle name="Normal 73 3 4 2" xfId="13664"/>
    <cellStyle name="Normal 73 3 4 2 2" xfId="30511"/>
    <cellStyle name="Normal 73 3 4 3" xfId="22944"/>
    <cellStyle name="Normal 73 3 5" xfId="9790"/>
    <cellStyle name="Normal 73 3 5 2" xfId="26730"/>
    <cellStyle name="Normal 73 3 6" xfId="18173"/>
    <cellStyle name="Normal 73 3 7" xfId="19162"/>
    <cellStyle name="Normal 73 4" xfId="2203"/>
    <cellStyle name="Normal 73 4 2" xfId="4167"/>
    <cellStyle name="Normal 73 4 2 2" xfId="7950"/>
    <cellStyle name="Normal 73 4 2 2 2" xfId="16009"/>
    <cellStyle name="Normal 73 4 2 2 2 2" xfId="32856"/>
    <cellStyle name="Normal 73 4 2 2 3" xfId="25289"/>
    <cellStyle name="Normal 73 4 2 3" xfId="12226"/>
    <cellStyle name="Normal 73 4 2 3 2" xfId="29075"/>
    <cellStyle name="Normal 73 4 2 4" xfId="21508"/>
    <cellStyle name="Normal 73 4 3" xfId="6066"/>
    <cellStyle name="Normal 73 4 3 2" xfId="14125"/>
    <cellStyle name="Normal 73 4 3 2 2" xfId="30972"/>
    <cellStyle name="Normal 73 4 3 3" xfId="23405"/>
    <cellStyle name="Normal 73 4 4" xfId="10291"/>
    <cellStyle name="Normal 73 4 4 2" xfId="27191"/>
    <cellStyle name="Normal 73 4 5" xfId="18175"/>
    <cellStyle name="Normal 73 4 6" xfId="19623"/>
    <cellStyle name="Normal 73 5" xfId="3255"/>
    <cellStyle name="Normal 73 5 2" xfId="7038"/>
    <cellStyle name="Normal 73 5 2 2" xfId="15097"/>
    <cellStyle name="Normal 73 5 2 2 2" xfId="31944"/>
    <cellStyle name="Normal 73 5 2 3" xfId="24377"/>
    <cellStyle name="Normal 73 5 3" xfId="11314"/>
    <cellStyle name="Normal 73 5 3 2" xfId="28163"/>
    <cellStyle name="Normal 73 5 4" xfId="20596"/>
    <cellStyle name="Normal 73 6" xfId="5154"/>
    <cellStyle name="Normal 73 6 2" xfId="13213"/>
    <cellStyle name="Normal 73 6 2 2" xfId="30060"/>
    <cellStyle name="Normal 73 6 3" xfId="22493"/>
    <cellStyle name="Normal 73 7" xfId="9298"/>
    <cellStyle name="Normal 73 7 2" xfId="26279"/>
    <cellStyle name="Normal 73 8" xfId="18168"/>
    <cellStyle name="Normal 73 9" xfId="18711"/>
    <cellStyle name="Normal 74" xfId="1119"/>
    <cellStyle name="Normal 74 2" xfId="1380"/>
    <cellStyle name="Normal 74 2 2" xfId="1876"/>
    <cellStyle name="Normal 74 2 2 2" xfId="2875"/>
    <cellStyle name="Normal 74 2 2 2 2" xfId="4837"/>
    <cellStyle name="Normal 74 2 2 2 2 2" xfId="8620"/>
    <cellStyle name="Normal 74 2 2 2 2 2 2" xfId="16679"/>
    <cellStyle name="Normal 74 2 2 2 2 2 2 2" xfId="33526"/>
    <cellStyle name="Normal 74 2 2 2 2 2 3" xfId="25959"/>
    <cellStyle name="Normal 74 2 2 2 2 3" xfId="12896"/>
    <cellStyle name="Normal 74 2 2 2 2 3 2" xfId="29745"/>
    <cellStyle name="Normal 74 2 2 2 2 4" xfId="22178"/>
    <cellStyle name="Normal 74 2 2 2 3" xfId="6736"/>
    <cellStyle name="Normal 74 2 2 2 3 2" xfId="14795"/>
    <cellStyle name="Normal 74 2 2 2 3 2 2" xfId="31642"/>
    <cellStyle name="Normal 74 2 2 2 3 3" xfId="24075"/>
    <cellStyle name="Normal 74 2 2 2 4" xfId="10962"/>
    <cellStyle name="Normal 74 2 2 2 4 2" xfId="27861"/>
    <cellStyle name="Normal 74 2 2 2 5" xfId="18179"/>
    <cellStyle name="Normal 74 2 2 2 6" xfId="20293"/>
    <cellStyle name="Normal 74 2 2 3" xfId="3925"/>
    <cellStyle name="Normal 74 2 2 3 2" xfId="7708"/>
    <cellStyle name="Normal 74 2 2 3 2 2" xfId="15767"/>
    <cellStyle name="Normal 74 2 2 3 2 2 2" xfId="32614"/>
    <cellStyle name="Normal 74 2 2 3 2 3" xfId="25047"/>
    <cellStyle name="Normal 74 2 2 3 3" xfId="11984"/>
    <cellStyle name="Normal 74 2 2 3 3 2" xfId="28833"/>
    <cellStyle name="Normal 74 2 2 3 4" xfId="21266"/>
    <cellStyle name="Normal 74 2 2 4" xfId="5824"/>
    <cellStyle name="Normal 74 2 2 4 2" xfId="13883"/>
    <cellStyle name="Normal 74 2 2 4 2 2" xfId="30730"/>
    <cellStyle name="Normal 74 2 2 4 3" xfId="23163"/>
    <cellStyle name="Normal 74 2 2 5" xfId="10009"/>
    <cellStyle name="Normal 74 2 2 5 2" xfId="26949"/>
    <cellStyle name="Normal 74 2 2 6" xfId="18178"/>
    <cellStyle name="Normal 74 2 2 7" xfId="19381"/>
    <cellStyle name="Normal 74 2 3" xfId="2422"/>
    <cellStyle name="Normal 74 2 3 2" xfId="4386"/>
    <cellStyle name="Normal 74 2 3 2 2" xfId="8169"/>
    <cellStyle name="Normal 74 2 3 2 2 2" xfId="16228"/>
    <cellStyle name="Normal 74 2 3 2 2 2 2" xfId="33075"/>
    <cellStyle name="Normal 74 2 3 2 2 3" xfId="25508"/>
    <cellStyle name="Normal 74 2 3 2 3" xfId="12445"/>
    <cellStyle name="Normal 74 2 3 2 3 2" xfId="29294"/>
    <cellStyle name="Normal 74 2 3 2 4" xfId="21727"/>
    <cellStyle name="Normal 74 2 3 3" xfId="6285"/>
    <cellStyle name="Normal 74 2 3 3 2" xfId="14344"/>
    <cellStyle name="Normal 74 2 3 3 2 2" xfId="31191"/>
    <cellStyle name="Normal 74 2 3 3 3" xfId="23624"/>
    <cellStyle name="Normal 74 2 3 4" xfId="10510"/>
    <cellStyle name="Normal 74 2 3 4 2" xfId="27410"/>
    <cellStyle name="Normal 74 2 3 5" xfId="18180"/>
    <cellStyle name="Normal 74 2 3 6" xfId="19842"/>
    <cellStyle name="Normal 74 2 4" xfId="3474"/>
    <cellStyle name="Normal 74 2 4 2" xfId="7257"/>
    <cellStyle name="Normal 74 2 4 2 2" xfId="15316"/>
    <cellStyle name="Normal 74 2 4 2 2 2" xfId="32163"/>
    <cellStyle name="Normal 74 2 4 2 3" xfId="24596"/>
    <cellStyle name="Normal 74 2 4 3" xfId="11533"/>
    <cellStyle name="Normal 74 2 4 3 2" xfId="28382"/>
    <cellStyle name="Normal 74 2 4 4" xfId="20815"/>
    <cellStyle name="Normal 74 2 5" xfId="5373"/>
    <cellStyle name="Normal 74 2 5 2" xfId="13432"/>
    <cellStyle name="Normal 74 2 5 2 2" xfId="30279"/>
    <cellStyle name="Normal 74 2 5 3" xfId="22712"/>
    <cellStyle name="Normal 74 2 6" xfId="9534"/>
    <cellStyle name="Normal 74 2 6 2" xfId="26498"/>
    <cellStyle name="Normal 74 2 7" xfId="18177"/>
    <cellStyle name="Normal 74 2 8" xfId="18930"/>
    <cellStyle name="Normal 74 3" xfId="1658"/>
    <cellStyle name="Normal 74 3 2" xfId="2657"/>
    <cellStyle name="Normal 74 3 2 2" xfId="4619"/>
    <cellStyle name="Normal 74 3 2 2 2" xfId="8402"/>
    <cellStyle name="Normal 74 3 2 2 2 2" xfId="16461"/>
    <cellStyle name="Normal 74 3 2 2 2 2 2" xfId="33308"/>
    <cellStyle name="Normal 74 3 2 2 2 3" xfId="25741"/>
    <cellStyle name="Normal 74 3 2 2 3" xfId="12678"/>
    <cellStyle name="Normal 74 3 2 2 3 2" xfId="29527"/>
    <cellStyle name="Normal 74 3 2 2 4" xfId="21960"/>
    <cellStyle name="Normal 74 3 2 3" xfId="6518"/>
    <cellStyle name="Normal 74 3 2 3 2" xfId="14577"/>
    <cellStyle name="Normal 74 3 2 3 2 2" xfId="31424"/>
    <cellStyle name="Normal 74 3 2 3 3" xfId="23857"/>
    <cellStyle name="Normal 74 3 2 4" xfId="10744"/>
    <cellStyle name="Normal 74 3 2 4 2" xfId="27643"/>
    <cellStyle name="Normal 74 3 2 5" xfId="18182"/>
    <cellStyle name="Normal 74 3 2 6" xfId="20075"/>
    <cellStyle name="Normal 74 3 3" xfId="3707"/>
    <cellStyle name="Normal 74 3 3 2" xfId="7490"/>
    <cellStyle name="Normal 74 3 3 2 2" xfId="15549"/>
    <cellStyle name="Normal 74 3 3 2 2 2" xfId="32396"/>
    <cellStyle name="Normal 74 3 3 2 3" xfId="24829"/>
    <cellStyle name="Normal 74 3 3 3" xfId="11766"/>
    <cellStyle name="Normal 74 3 3 3 2" xfId="28615"/>
    <cellStyle name="Normal 74 3 3 4" xfId="21048"/>
    <cellStyle name="Normal 74 3 4" xfId="5606"/>
    <cellStyle name="Normal 74 3 4 2" xfId="13665"/>
    <cellStyle name="Normal 74 3 4 2 2" xfId="30512"/>
    <cellStyle name="Normal 74 3 4 3" xfId="22945"/>
    <cellStyle name="Normal 74 3 5" xfId="9791"/>
    <cellStyle name="Normal 74 3 5 2" xfId="26731"/>
    <cellStyle name="Normal 74 3 6" xfId="18181"/>
    <cellStyle name="Normal 74 3 7" xfId="19163"/>
    <cellStyle name="Normal 74 4" xfId="2204"/>
    <cellStyle name="Normal 74 4 2" xfId="4168"/>
    <cellStyle name="Normal 74 4 2 2" xfId="7951"/>
    <cellStyle name="Normal 74 4 2 2 2" xfId="16010"/>
    <cellStyle name="Normal 74 4 2 2 2 2" xfId="32857"/>
    <cellStyle name="Normal 74 4 2 2 3" xfId="25290"/>
    <cellStyle name="Normal 74 4 2 3" xfId="12227"/>
    <cellStyle name="Normal 74 4 2 3 2" xfId="29076"/>
    <cellStyle name="Normal 74 4 2 4" xfId="21509"/>
    <cellStyle name="Normal 74 4 3" xfId="6067"/>
    <cellStyle name="Normal 74 4 3 2" xfId="14126"/>
    <cellStyle name="Normal 74 4 3 2 2" xfId="30973"/>
    <cellStyle name="Normal 74 4 3 3" xfId="23406"/>
    <cellStyle name="Normal 74 4 4" xfId="10292"/>
    <cellStyle name="Normal 74 4 4 2" xfId="27192"/>
    <cellStyle name="Normal 74 4 5" xfId="18183"/>
    <cellStyle name="Normal 74 4 6" xfId="19624"/>
    <cellStyle name="Normal 74 5" xfId="3256"/>
    <cellStyle name="Normal 74 5 2" xfId="7039"/>
    <cellStyle name="Normal 74 5 2 2" xfId="15098"/>
    <cellStyle name="Normal 74 5 2 2 2" xfId="31945"/>
    <cellStyle name="Normal 74 5 2 3" xfId="24378"/>
    <cellStyle name="Normal 74 5 3" xfId="11315"/>
    <cellStyle name="Normal 74 5 3 2" xfId="28164"/>
    <cellStyle name="Normal 74 5 4" xfId="20597"/>
    <cellStyle name="Normal 74 6" xfId="5155"/>
    <cellStyle name="Normal 74 6 2" xfId="13214"/>
    <cellStyle name="Normal 74 6 2 2" xfId="30061"/>
    <cellStyle name="Normal 74 6 3" xfId="22494"/>
    <cellStyle name="Normal 74 7" xfId="9299"/>
    <cellStyle name="Normal 74 7 2" xfId="26280"/>
    <cellStyle name="Normal 74 8" xfId="18176"/>
    <cellStyle name="Normal 74 9" xfId="18712"/>
    <cellStyle name="Normal 75" xfId="1120"/>
    <cellStyle name="Normal 75 2" xfId="1381"/>
    <cellStyle name="Normal 75 2 2" xfId="1877"/>
    <cellStyle name="Normal 75 2 2 2" xfId="2876"/>
    <cellStyle name="Normal 75 2 2 2 2" xfId="4838"/>
    <cellStyle name="Normal 75 2 2 2 2 2" xfId="8621"/>
    <cellStyle name="Normal 75 2 2 2 2 2 2" xfId="16680"/>
    <cellStyle name="Normal 75 2 2 2 2 2 2 2" xfId="33527"/>
    <cellStyle name="Normal 75 2 2 2 2 2 3" xfId="25960"/>
    <cellStyle name="Normal 75 2 2 2 2 3" xfId="12897"/>
    <cellStyle name="Normal 75 2 2 2 2 3 2" xfId="29746"/>
    <cellStyle name="Normal 75 2 2 2 2 4" xfId="22179"/>
    <cellStyle name="Normal 75 2 2 2 3" xfId="6737"/>
    <cellStyle name="Normal 75 2 2 2 3 2" xfId="14796"/>
    <cellStyle name="Normal 75 2 2 2 3 2 2" xfId="31643"/>
    <cellStyle name="Normal 75 2 2 2 3 3" xfId="24076"/>
    <cellStyle name="Normal 75 2 2 2 4" xfId="10963"/>
    <cellStyle name="Normal 75 2 2 2 4 2" xfId="27862"/>
    <cellStyle name="Normal 75 2 2 2 5" xfId="18187"/>
    <cellStyle name="Normal 75 2 2 2 6" xfId="20294"/>
    <cellStyle name="Normal 75 2 2 3" xfId="3926"/>
    <cellStyle name="Normal 75 2 2 3 2" xfId="7709"/>
    <cellStyle name="Normal 75 2 2 3 2 2" xfId="15768"/>
    <cellStyle name="Normal 75 2 2 3 2 2 2" xfId="32615"/>
    <cellStyle name="Normal 75 2 2 3 2 3" xfId="25048"/>
    <cellStyle name="Normal 75 2 2 3 3" xfId="11985"/>
    <cellStyle name="Normal 75 2 2 3 3 2" xfId="28834"/>
    <cellStyle name="Normal 75 2 2 3 4" xfId="21267"/>
    <cellStyle name="Normal 75 2 2 4" xfId="5825"/>
    <cellStyle name="Normal 75 2 2 4 2" xfId="13884"/>
    <cellStyle name="Normal 75 2 2 4 2 2" xfId="30731"/>
    <cellStyle name="Normal 75 2 2 4 3" xfId="23164"/>
    <cellStyle name="Normal 75 2 2 5" xfId="10010"/>
    <cellStyle name="Normal 75 2 2 5 2" xfId="26950"/>
    <cellStyle name="Normal 75 2 2 6" xfId="18186"/>
    <cellStyle name="Normal 75 2 2 7" xfId="19382"/>
    <cellStyle name="Normal 75 2 3" xfId="2423"/>
    <cellStyle name="Normal 75 2 3 2" xfId="4387"/>
    <cellStyle name="Normal 75 2 3 2 2" xfId="8170"/>
    <cellStyle name="Normal 75 2 3 2 2 2" xfId="16229"/>
    <cellStyle name="Normal 75 2 3 2 2 2 2" xfId="33076"/>
    <cellStyle name="Normal 75 2 3 2 2 3" xfId="25509"/>
    <cellStyle name="Normal 75 2 3 2 3" xfId="12446"/>
    <cellStyle name="Normal 75 2 3 2 3 2" xfId="29295"/>
    <cellStyle name="Normal 75 2 3 2 4" xfId="21728"/>
    <cellStyle name="Normal 75 2 3 3" xfId="6286"/>
    <cellStyle name="Normal 75 2 3 3 2" xfId="14345"/>
    <cellStyle name="Normal 75 2 3 3 2 2" xfId="31192"/>
    <cellStyle name="Normal 75 2 3 3 3" xfId="23625"/>
    <cellStyle name="Normal 75 2 3 4" xfId="10511"/>
    <cellStyle name="Normal 75 2 3 4 2" xfId="27411"/>
    <cellStyle name="Normal 75 2 3 5" xfId="18188"/>
    <cellStyle name="Normal 75 2 3 6" xfId="19843"/>
    <cellStyle name="Normal 75 2 4" xfId="3475"/>
    <cellStyle name="Normal 75 2 4 2" xfId="7258"/>
    <cellStyle name="Normal 75 2 4 2 2" xfId="15317"/>
    <cellStyle name="Normal 75 2 4 2 2 2" xfId="32164"/>
    <cellStyle name="Normal 75 2 4 2 3" xfId="24597"/>
    <cellStyle name="Normal 75 2 4 3" xfId="11534"/>
    <cellStyle name="Normal 75 2 4 3 2" xfId="28383"/>
    <cellStyle name="Normal 75 2 4 4" xfId="20816"/>
    <cellStyle name="Normal 75 2 5" xfId="5374"/>
    <cellStyle name="Normal 75 2 5 2" xfId="13433"/>
    <cellStyle name="Normal 75 2 5 2 2" xfId="30280"/>
    <cellStyle name="Normal 75 2 5 3" xfId="22713"/>
    <cellStyle name="Normal 75 2 6" xfId="9535"/>
    <cellStyle name="Normal 75 2 6 2" xfId="26499"/>
    <cellStyle name="Normal 75 2 7" xfId="18185"/>
    <cellStyle name="Normal 75 2 8" xfId="18931"/>
    <cellStyle name="Normal 75 3" xfId="1659"/>
    <cellStyle name="Normal 75 3 2" xfId="2658"/>
    <cellStyle name="Normal 75 3 2 2" xfId="4620"/>
    <cellStyle name="Normal 75 3 2 2 2" xfId="8403"/>
    <cellStyle name="Normal 75 3 2 2 2 2" xfId="16462"/>
    <cellStyle name="Normal 75 3 2 2 2 2 2" xfId="33309"/>
    <cellStyle name="Normal 75 3 2 2 2 3" xfId="25742"/>
    <cellStyle name="Normal 75 3 2 2 3" xfId="12679"/>
    <cellStyle name="Normal 75 3 2 2 3 2" xfId="29528"/>
    <cellStyle name="Normal 75 3 2 2 4" xfId="21961"/>
    <cellStyle name="Normal 75 3 2 3" xfId="6519"/>
    <cellStyle name="Normal 75 3 2 3 2" xfId="14578"/>
    <cellStyle name="Normal 75 3 2 3 2 2" xfId="31425"/>
    <cellStyle name="Normal 75 3 2 3 3" xfId="23858"/>
    <cellStyle name="Normal 75 3 2 4" xfId="10745"/>
    <cellStyle name="Normal 75 3 2 4 2" xfId="27644"/>
    <cellStyle name="Normal 75 3 2 5" xfId="18190"/>
    <cellStyle name="Normal 75 3 2 6" xfId="20076"/>
    <cellStyle name="Normal 75 3 3" xfId="3708"/>
    <cellStyle name="Normal 75 3 3 2" xfId="7491"/>
    <cellStyle name="Normal 75 3 3 2 2" xfId="15550"/>
    <cellStyle name="Normal 75 3 3 2 2 2" xfId="32397"/>
    <cellStyle name="Normal 75 3 3 2 3" xfId="24830"/>
    <cellStyle name="Normal 75 3 3 3" xfId="11767"/>
    <cellStyle name="Normal 75 3 3 3 2" xfId="28616"/>
    <cellStyle name="Normal 75 3 3 4" xfId="21049"/>
    <cellStyle name="Normal 75 3 4" xfId="5607"/>
    <cellStyle name="Normal 75 3 4 2" xfId="13666"/>
    <cellStyle name="Normal 75 3 4 2 2" xfId="30513"/>
    <cellStyle name="Normal 75 3 4 3" xfId="22946"/>
    <cellStyle name="Normal 75 3 5" xfId="9792"/>
    <cellStyle name="Normal 75 3 5 2" xfId="26732"/>
    <cellStyle name="Normal 75 3 6" xfId="18189"/>
    <cellStyle name="Normal 75 3 7" xfId="19164"/>
    <cellStyle name="Normal 75 4" xfId="2205"/>
    <cellStyle name="Normal 75 4 2" xfId="4169"/>
    <cellStyle name="Normal 75 4 2 2" xfId="7952"/>
    <cellStyle name="Normal 75 4 2 2 2" xfId="16011"/>
    <cellStyle name="Normal 75 4 2 2 2 2" xfId="32858"/>
    <cellStyle name="Normal 75 4 2 2 3" xfId="25291"/>
    <cellStyle name="Normal 75 4 2 3" xfId="12228"/>
    <cellStyle name="Normal 75 4 2 3 2" xfId="29077"/>
    <cellStyle name="Normal 75 4 2 4" xfId="21510"/>
    <cellStyle name="Normal 75 4 3" xfId="6068"/>
    <cellStyle name="Normal 75 4 3 2" xfId="14127"/>
    <cellStyle name="Normal 75 4 3 2 2" xfId="30974"/>
    <cellStyle name="Normal 75 4 3 3" xfId="23407"/>
    <cellStyle name="Normal 75 4 4" xfId="10293"/>
    <cellStyle name="Normal 75 4 4 2" xfId="27193"/>
    <cellStyle name="Normal 75 4 5" xfId="18191"/>
    <cellStyle name="Normal 75 4 6" xfId="19625"/>
    <cellStyle name="Normal 75 5" xfId="3257"/>
    <cellStyle name="Normal 75 5 2" xfId="7040"/>
    <cellStyle name="Normal 75 5 2 2" xfId="15099"/>
    <cellStyle name="Normal 75 5 2 2 2" xfId="31946"/>
    <cellStyle name="Normal 75 5 2 3" xfId="24379"/>
    <cellStyle name="Normal 75 5 3" xfId="11316"/>
    <cellStyle name="Normal 75 5 3 2" xfId="28165"/>
    <cellStyle name="Normal 75 5 4" xfId="20598"/>
    <cellStyle name="Normal 75 6" xfId="5156"/>
    <cellStyle name="Normal 75 6 2" xfId="13215"/>
    <cellStyle name="Normal 75 6 2 2" xfId="30062"/>
    <cellStyle name="Normal 75 6 3" xfId="22495"/>
    <cellStyle name="Normal 75 7" xfId="9300"/>
    <cellStyle name="Normal 75 7 2" xfId="26281"/>
    <cellStyle name="Normal 75 8" xfId="18184"/>
    <cellStyle name="Normal 75 9" xfId="18713"/>
    <cellStyle name="Normal 76" xfId="1121"/>
    <cellStyle name="Normal 76 2" xfId="1382"/>
    <cellStyle name="Normal 76 2 2" xfId="1878"/>
    <cellStyle name="Normal 76 2 2 2" xfId="2877"/>
    <cellStyle name="Normal 76 2 2 2 2" xfId="4839"/>
    <cellStyle name="Normal 76 2 2 2 2 2" xfId="8622"/>
    <cellStyle name="Normal 76 2 2 2 2 2 2" xfId="16681"/>
    <cellStyle name="Normal 76 2 2 2 2 2 2 2" xfId="33528"/>
    <cellStyle name="Normal 76 2 2 2 2 2 3" xfId="25961"/>
    <cellStyle name="Normal 76 2 2 2 2 3" xfId="12898"/>
    <cellStyle name="Normal 76 2 2 2 2 3 2" xfId="29747"/>
    <cellStyle name="Normal 76 2 2 2 2 4" xfId="22180"/>
    <cellStyle name="Normal 76 2 2 2 3" xfId="6738"/>
    <cellStyle name="Normal 76 2 2 2 3 2" xfId="14797"/>
    <cellStyle name="Normal 76 2 2 2 3 2 2" xfId="31644"/>
    <cellStyle name="Normal 76 2 2 2 3 3" xfId="24077"/>
    <cellStyle name="Normal 76 2 2 2 4" xfId="10964"/>
    <cellStyle name="Normal 76 2 2 2 4 2" xfId="27863"/>
    <cellStyle name="Normal 76 2 2 2 5" xfId="18195"/>
    <cellStyle name="Normal 76 2 2 2 6" xfId="20295"/>
    <cellStyle name="Normal 76 2 2 3" xfId="3927"/>
    <cellStyle name="Normal 76 2 2 3 2" xfId="7710"/>
    <cellStyle name="Normal 76 2 2 3 2 2" xfId="15769"/>
    <cellStyle name="Normal 76 2 2 3 2 2 2" xfId="32616"/>
    <cellStyle name="Normal 76 2 2 3 2 3" xfId="25049"/>
    <cellStyle name="Normal 76 2 2 3 3" xfId="11986"/>
    <cellStyle name="Normal 76 2 2 3 3 2" xfId="28835"/>
    <cellStyle name="Normal 76 2 2 3 4" xfId="21268"/>
    <cellStyle name="Normal 76 2 2 4" xfId="5826"/>
    <cellStyle name="Normal 76 2 2 4 2" xfId="13885"/>
    <cellStyle name="Normal 76 2 2 4 2 2" xfId="30732"/>
    <cellStyle name="Normal 76 2 2 4 3" xfId="23165"/>
    <cellStyle name="Normal 76 2 2 5" xfId="10011"/>
    <cellStyle name="Normal 76 2 2 5 2" xfId="26951"/>
    <cellStyle name="Normal 76 2 2 6" xfId="18194"/>
    <cellStyle name="Normal 76 2 2 7" xfId="19383"/>
    <cellStyle name="Normal 76 2 3" xfId="2424"/>
    <cellStyle name="Normal 76 2 3 2" xfId="4388"/>
    <cellStyle name="Normal 76 2 3 2 2" xfId="8171"/>
    <cellStyle name="Normal 76 2 3 2 2 2" xfId="16230"/>
    <cellStyle name="Normal 76 2 3 2 2 2 2" xfId="33077"/>
    <cellStyle name="Normal 76 2 3 2 2 3" xfId="25510"/>
    <cellStyle name="Normal 76 2 3 2 3" xfId="12447"/>
    <cellStyle name="Normal 76 2 3 2 3 2" xfId="29296"/>
    <cellStyle name="Normal 76 2 3 2 4" xfId="21729"/>
    <cellStyle name="Normal 76 2 3 3" xfId="6287"/>
    <cellStyle name="Normal 76 2 3 3 2" xfId="14346"/>
    <cellStyle name="Normal 76 2 3 3 2 2" xfId="31193"/>
    <cellStyle name="Normal 76 2 3 3 3" xfId="23626"/>
    <cellStyle name="Normal 76 2 3 4" xfId="10512"/>
    <cellStyle name="Normal 76 2 3 4 2" xfId="27412"/>
    <cellStyle name="Normal 76 2 3 5" xfId="18196"/>
    <cellStyle name="Normal 76 2 3 6" xfId="19844"/>
    <cellStyle name="Normal 76 2 4" xfId="3476"/>
    <cellStyle name="Normal 76 2 4 2" xfId="7259"/>
    <cellStyle name="Normal 76 2 4 2 2" xfId="15318"/>
    <cellStyle name="Normal 76 2 4 2 2 2" xfId="32165"/>
    <cellStyle name="Normal 76 2 4 2 3" xfId="24598"/>
    <cellStyle name="Normal 76 2 4 3" xfId="11535"/>
    <cellStyle name="Normal 76 2 4 3 2" xfId="28384"/>
    <cellStyle name="Normal 76 2 4 4" xfId="20817"/>
    <cellStyle name="Normal 76 2 5" xfId="5375"/>
    <cellStyle name="Normal 76 2 5 2" xfId="13434"/>
    <cellStyle name="Normal 76 2 5 2 2" xfId="30281"/>
    <cellStyle name="Normal 76 2 5 3" xfId="22714"/>
    <cellStyle name="Normal 76 2 6" xfId="9536"/>
    <cellStyle name="Normal 76 2 6 2" xfId="26500"/>
    <cellStyle name="Normal 76 2 7" xfId="18193"/>
    <cellStyle name="Normal 76 2 8" xfId="18932"/>
    <cellStyle name="Normal 76 3" xfId="1660"/>
    <cellStyle name="Normal 76 3 2" xfId="2659"/>
    <cellStyle name="Normal 76 3 2 2" xfId="4621"/>
    <cellStyle name="Normal 76 3 2 2 2" xfId="8404"/>
    <cellStyle name="Normal 76 3 2 2 2 2" xfId="16463"/>
    <cellStyle name="Normal 76 3 2 2 2 2 2" xfId="33310"/>
    <cellStyle name="Normal 76 3 2 2 2 3" xfId="25743"/>
    <cellStyle name="Normal 76 3 2 2 3" xfId="12680"/>
    <cellStyle name="Normal 76 3 2 2 3 2" xfId="29529"/>
    <cellStyle name="Normal 76 3 2 2 4" xfId="21962"/>
    <cellStyle name="Normal 76 3 2 3" xfId="6520"/>
    <cellStyle name="Normal 76 3 2 3 2" xfId="14579"/>
    <cellStyle name="Normal 76 3 2 3 2 2" xfId="31426"/>
    <cellStyle name="Normal 76 3 2 3 3" xfId="23859"/>
    <cellStyle name="Normal 76 3 2 4" xfId="10746"/>
    <cellStyle name="Normal 76 3 2 4 2" xfId="27645"/>
    <cellStyle name="Normal 76 3 2 5" xfId="18198"/>
    <cellStyle name="Normal 76 3 2 6" xfId="20077"/>
    <cellStyle name="Normal 76 3 3" xfId="3709"/>
    <cellStyle name="Normal 76 3 3 2" xfId="7492"/>
    <cellStyle name="Normal 76 3 3 2 2" xfId="15551"/>
    <cellStyle name="Normal 76 3 3 2 2 2" xfId="32398"/>
    <cellStyle name="Normal 76 3 3 2 3" xfId="24831"/>
    <cellStyle name="Normal 76 3 3 3" xfId="11768"/>
    <cellStyle name="Normal 76 3 3 3 2" xfId="28617"/>
    <cellStyle name="Normal 76 3 3 4" xfId="21050"/>
    <cellStyle name="Normal 76 3 4" xfId="5608"/>
    <cellStyle name="Normal 76 3 4 2" xfId="13667"/>
    <cellStyle name="Normal 76 3 4 2 2" xfId="30514"/>
    <cellStyle name="Normal 76 3 4 3" xfId="22947"/>
    <cellStyle name="Normal 76 3 5" xfId="9793"/>
    <cellStyle name="Normal 76 3 5 2" xfId="26733"/>
    <cellStyle name="Normal 76 3 6" xfId="18197"/>
    <cellStyle name="Normal 76 3 7" xfId="19165"/>
    <cellStyle name="Normal 76 4" xfId="2206"/>
    <cellStyle name="Normal 76 4 2" xfId="4170"/>
    <cellStyle name="Normal 76 4 2 2" xfId="7953"/>
    <cellStyle name="Normal 76 4 2 2 2" xfId="16012"/>
    <cellStyle name="Normal 76 4 2 2 2 2" xfId="32859"/>
    <cellStyle name="Normal 76 4 2 2 3" xfId="25292"/>
    <cellStyle name="Normal 76 4 2 3" xfId="12229"/>
    <cellStyle name="Normal 76 4 2 3 2" xfId="29078"/>
    <cellStyle name="Normal 76 4 2 4" xfId="21511"/>
    <cellStyle name="Normal 76 4 3" xfId="6069"/>
    <cellStyle name="Normal 76 4 3 2" xfId="14128"/>
    <cellStyle name="Normal 76 4 3 2 2" xfId="30975"/>
    <cellStyle name="Normal 76 4 3 3" xfId="23408"/>
    <cellStyle name="Normal 76 4 4" xfId="10294"/>
    <cellStyle name="Normal 76 4 4 2" xfId="27194"/>
    <cellStyle name="Normal 76 4 5" xfId="18199"/>
    <cellStyle name="Normal 76 4 6" xfId="19626"/>
    <cellStyle name="Normal 76 5" xfId="3258"/>
    <cellStyle name="Normal 76 5 2" xfId="7041"/>
    <cellStyle name="Normal 76 5 2 2" xfId="15100"/>
    <cellStyle name="Normal 76 5 2 2 2" xfId="31947"/>
    <cellStyle name="Normal 76 5 2 3" xfId="24380"/>
    <cellStyle name="Normal 76 5 3" xfId="11317"/>
    <cellStyle name="Normal 76 5 3 2" xfId="28166"/>
    <cellStyle name="Normal 76 5 4" xfId="20599"/>
    <cellStyle name="Normal 76 6" xfId="5157"/>
    <cellStyle name="Normal 76 6 2" xfId="13216"/>
    <cellStyle name="Normal 76 6 2 2" xfId="30063"/>
    <cellStyle name="Normal 76 6 3" xfId="22496"/>
    <cellStyle name="Normal 76 7" xfId="9301"/>
    <cellStyle name="Normal 76 7 2" xfId="26282"/>
    <cellStyle name="Normal 76 8" xfId="18192"/>
    <cellStyle name="Normal 76 9" xfId="18714"/>
    <cellStyle name="Normal 77" xfId="1122"/>
    <cellStyle name="Normal 77 2" xfId="1383"/>
    <cellStyle name="Normal 77 2 2" xfId="1879"/>
    <cellStyle name="Normal 77 2 2 2" xfId="2878"/>
    <cellStyle name="Normal 77 2 2 2 2" xfId="4840"/>
    <cellStyle name="Normal 77 2 2 2 2 2" xfId="8623"/>
    <cellStyle name="Normal 77 2 2 2 2 2 2" xfId="16682"/>
    <cellStyle name="Normal 77 2 2 2 2 2 2 2" xfId="33529"/>
    <cellStyle name="Normal 77 2 2 2 2 2 3" xfId="25962"/>
    <cellStyle name="Normal 77 2 2 2 2 3" xfId="12899"/>
    <cellStyle name="Normal 77 2 2 2 2 3 2" xfId="29748"/>
    <cellStyle name="Normal 77 2 2 2 2 4" xfId="22181"/>
    <cellStyle name="Normal 77 2 2 2 3" xfId="6739"/>
    <cellStyle name="Normal 77 2 2 2 3 2" xfId="14798"/>
    <cellStyle name="Normal 77 2 2 2 3 2 2" xfId="31645"/>
    <cellStyle name="Normal 77 2 2 2 3 3" xfId="24078"/>
    <cellStyle name="Normal 77 2 2 2 4" xfId="10965"/>
    <cellStyle name="Normal 77 2 2 2 4 2" xfId="27864"/>
    <cellStyle name="Normal 77 2 2 2 5" xfId="18203"/>
    <cellStyle name="Normal 77 2 2 2 6" xfId="20296"/>
    <cellStyle name="Normal 77 2 2 3" xfId="3928"/>
    <cellStyle name="Normal 77 2 2 3 2" xfId="7711"/>
    <cellStyle name="Normal 77 2 2 3 2 2" xfId="15770"/>
    <cellStyle name="Normal 77 2 2 3 2 2 2" xfId="32617"/>
    <cellStyle name="Normal 77 2 2 3 2 3" xfId="25050"/>
    <cellStyle name="Normal 77 2 2 3 3" xfId="11987"/>
    <cellStyle name="Normal 77 2 2 3 3 2" xfId="28836"/>
    <cellStyle name="Normal 77 2 2 3 4" xfId="21269"/>
    <cellStyle name="Normal 77 2 2 4" xfId="5827"/>
    <cellStyle name="Normal 77 2 2 4 2" xfId="13886"/>
    <cellStyle name="Normal 77 2 2 4 2 2" xfId="30733"/>
    <cellStyle name="Normal 77 2 2 4 3" xfId="23166"/>
    <cellStyle name="Normal 77 2 2 5" xfId="10012"/>
    <cellStyle name="Normal 77 2 2 5 2" xfId="26952"/>
    <cellStyle name="Normal 77 2 2 6" xfId="18202"/>
    <cellStyle name="Normal 77 2 2 7" xfId="19384"/>
    <cellStyle name="Normal 77 2 3" xfId="2425"/>
    <cellStyle name="Normal 77 2 3 2" xfId="4389"/>
    <cellStyle name="Normal 77 2 3 2 2" xfId="8172"/>
    <cellStyle name="Normal 77 2 3 2 2 2" xfId="16231"/>
    <cellStyle name="Normal 77 2 3 2 2 2 2" xfId="33078"/>
    <cellStyle name="Normal 77 2 3 2 2 3" xfId="25511"/>
    <cellStyle name="Normal 77 2 3 2 3" xfId="12448"/>
    <cellStyle name="Normal 77 2 3 2 3 2" xfId="29297"/>
    <cellStyle name="Normal 77 2 3 2 4" xfId="21730"/>
    <cellStyle name="Normal 77 2 3 3" xfId="6288"/>
    <cellStyle name="Normal 77 2 3 3 2" xfId="14347"/>
    <cellStyle name="Normal 77 2 3 3 2 2" xfId="31194"/>
    <cellStyle name="Normal 77 2 3 3 3" xfId="23627"/>
    <cellStyle name="Normal 77 2 3 4" xfId="10513"/>
    <cellStyle name="Normal 77 2 3 4 2" xfId="27413"/>
    <cellStyle name="Normal 77 2 3 5" xfId="18204"/>
    <cellStyle name="Normal 77 2 3 6" xfId="19845"/>
    <cellStyle name="Normal 77 2 4" xfId="3477"/>
    <cellStyle name="Normal 77 2 4 2" xfId="7260"/>
    <cellStyle name="Normal 77 2 4 2 2" xfId="15319"/>
    <cellStyle name="Normal 77 2 4 2 2 2" xfId="32166"/>
    <cellStyle name="Normal 77 2 4 2 3" xfId="24599"/>
    <cellStyle name="Normal 77 2 4 3" xfId="11536"/>
    <cellStyle name="Normal 77 2 4 3 2" xfId="28385"/>
    <cellStyle name="Normal 77 2 4 4" xfId="20818"/>
    <cellStyle name="Normal 77 2 5" xfId="5376"/>
    <cellStyle name="Normal 77 2 5 2" xfId="13435"/>
    <cellStyle name="Normal 77 2 5 2 2" xfId="30282"/>
    <cellStyle name="Normal 77 2 5 3" xfId="22715"/>
    <cellStyle name="Normal 77 2 6" xfId="9537"/>
    <cellStyle name="Normal 77 2 6 2" xfId="26501"/>
    <cellStyle name="Normal 77 2 7" xfId="18201"/>
    <cellStyle name="Normal 77 2 8" xfId="18933"/>
    <cellStyle name="Normal 77 3" xfId="1661"/>
    <cellStyle name="Normal 77 3 2" xfId="2660"/>
    <cellStyle name="Normal 77 3 2 2" xfId="4622"/>
    <cellStyle name="Normal 77 3 2 2 2" xfId="8405"/>
    <cellStyle name="Normal 77 3 2 2 2 2" xfId="16464"/>
    <cellStyle name="Normal 77 3 2 2 2 2 2" xfId="33311"/>
    <cellStyle name="Normal 77 3 2 2 2 3" xfId="25744"/>
    <cellStyle name="Normal 77 3 2 2 3" xfId="12681"/>
    <cellStyle name="Normal 77 3 2 2 3 2" xfId="29530"/>
    <cellStyle name="Normal 77 3 2 2 4" xfId="21963"/>
    <cellStyle name="Normal 77 3 2 3" xfId="6521"/>
    <cellStyle name="Normal 77 3 2 3 2" xfId="14580"/>
    <cellStyle name="Normal 77 3 2 3 2 2" xfId="31427"/>
    <cellStyle name="Normal 77 3 2 3 3" xfId="23860"/>
    <cellStyle name="Normal 77 3 2 4" xfId="10747"/>
    <cellStyle name="Normal 77 3 2 4 2" xfId="27646"/>
    <cellStyle name="Normal 77 3 2 5" xfId="18206"/>
    <cellStyle name="Normal 77 3 2 6" xfId="20078"/>
    <cellStyle name="Normal 77 3 3" xfId="3710"/>
    <cellStyle name="Normal 77 3 3 2" xfId="7493"/>
    <cellStyle name="Normal 77 3 3 2 2" xfId="15552"/>
    <cellStyle name="Normal 77 3 3 2 2 2" xfId="32399"/>
    <cellStyle name="Normal 77 3 3 2 3" xfId="24832"/>
    <cellStyle name="Normal 77 3 3 3" xfId="11769"/>
    <cellStyle name="Normal 77 3 3 3 2" xfId="28618"/>
    <cellStyle name="Normal 77 3 3 4" xfId="21051"/>
    <cellStyle name="Normal 77 3 4" xfId="5609"/>
    <cellStyle name="Normal 77 3 4 2" xfId="13668"/>
    <cellStyle name="Normal 77 3 4 2 2" xfId="30515"/>
    <cellStyle name="Normal 77 3 4 3" xfId="22948"/>
    <cellStyle name="Normal 77 3 5" xfId="9794"/>
    <cellStyle name="Normal 77 3 5 2" xfId="26734"/>
    <cellStyle name="Normal 77 3 6" xfId="18205"/>
    <cellStyle name="Normal 77 3 7" xfId="19166"/>
    <cellStyle name="Normal 77 4" xfId="2207"/>
    <cellStyle name="Normal 77 4 2" xfId="4171"/>
    <cellStyle name="Normal 77 4 2 2" xfId="7954"/>
    <cellStyle name="Normal 77 4 2 2 2" xfId="16013"/>
    <cellStyle name="Normal 77 4 2 2 2 2" xfId="32860"/>
    <cellStyle name="Normal 77 4 2 2 3" xfId="25293"/>
    <cellStyle name="Normal 77 4 2 3" xfId="12230"/>
    <cellStyle name="Normal 77 4 2 3 2" xfId="29079"/>
    <cellStyle name="Normal 77 4 2 4" xfId="21512"/>
    <cellStyle name="Normal 77 4 3" xfId="6070"/>
    <cellStyle name="Normal 77 4 3 2" xfId="14129"/>
    <cellStyle name="Normal 77 4 3 2 2" xfId="30976"/>
    <cellStyle name="Normal 77 4 3 3" xfId="23409"/>
    <cellStyle name="Normal 77 4 4" xfId="10295"/>
    <cellStyle name="Normal 77 4 4 2" xfId="27195"/>
    <cellStyle name="Normal 77 4 5" xfId="18207"/>
    <cellStyle name="Normal 77 4 6" xfId="19627"/>
    <cellStyle name="Normal 77 5" xfId="3259"/>
    <cellStyle name="Normal 77 5 2" xfId="7042"/>
    <cellStyle name="Normal 77 5 2 2" xfId="15101"/>
    <cellStyle name="Normal 77 5 2 2 2" xfId="31948"/>
    <cellStyle name="Normal 77 5 2 3" xfId="24381"/>
    <cellStyle name="Normal 77 5 3" xfId="11318"/>
    <cellStyle name="Normal 77 5 3 2" xfId="28167"/>
    <cellStyle name="Normal 77 5 4" xfId="20600"/>
    <cellStyle name="Normal 77 6" xfId="5158"/>
    <cellStyle name="Normal 77 6 2" xfId="13217"/>
    <cellStyle name="Normal 77 6 2 2" xfId="30064"/>
    <cellStyle name="Normal 77 6 3" xfId="22497"/>
    <cellStyle name="Normal 77 7" xfId="9302"/>
    <cellStyle name="Normal 77 7 2" xfId="26283"/>
    <cellStyle name="Normal 77 8" xfId="18200"/>
    <cellStyle name="Normal 77 9" xfId="18715"/>
    <cellStyle name="Normal 78" xfId="1123"/>
    <cellStyle name="Normal 78 2" xfId="1384"/>
    <cellStyle name="Normal 78 2 2" xfId="1880"/>
    <cellStyle name="Normal 78 2 2 2" xfId="2879"/>
    <cellStyle name="Normal 78 2 2 2 2" xfId="4841"/>
    <cellStyle name="Normal 78 2 2 2 2 2" xfId="8624"/>
    <cellStyle name="Normal 78 2 2 2 2 2 2" xfId="16683"/>
    <cellStyle name="Normal 78 2 2 2 2 2 2 2" xfId="33530"/>
    <cellStyle name="Normal 78 2 2 2 2 2 3" xfId="25963"/>
    <cellStyle name="Normal 78 2 2 2 2 3" xfId="12900"/>
    <cellStyle name="Normal 78 2 2 2 2 3 2" xfId="29749"/>
    <cellStyle name="Normal 78 2 2 2 2 4" xfId="22182"/>
    <cellStyle name="Normal 78 2 2 2 3" xfId="6740"/>
    <cellStyle name="Normal 78 2 2 2 3 2" xfId="14799"/>
    <cellStyle name="Normal 78 2 2 2 3 2 2" xfId="31646"/>
    <cellStyle name="Normal 78 2 2 2 3 3" xfId="24079"/>
    <cellStyle name="Normal 78 2 2 2 4" xfId="10966"/>
    <cellStyle name="Normal 78 2 2 2 4 2" xfId="27865"/>
    <cellStyle name="Normal 78 2 2 2 5" xfId="18211"/>
    <cellStyle name="Normal 78 2 2 2 6" xfId="20297"/>
    <cellStyle name="Normal 78 2 2 3" xfId="3929"/>
    <cellStyle name="Normal 78 2 2 3 2" xfId="7712"/>
    <cellStyle name="Normal 78 2 2 3 2 2" xfId="15771"/>
    <cellStyle name="Normal 78 2 2 3 2 2 2" xfId="32618"/>
    <cellStyle name="Normal 78 2 2 3 2 3" xfId="25051"/>
    <cellStyle name="Normal 78 2 2 3 3" xfId="11988"/>
    <cellStyle name="Normal 78 2 2 3 3 2" xfId="28837"/>
    <cellStyle name="Normal 78 2 2 3 4" xfId="21270"/>
    <cellStyle name="Normal 78 2 2 4" xfId="5828"/>
    <cellStyle name="Normal 78 2 2 4 2" xfId="13887"/>
    <cellStyle name="Normal 78 2 2 4 2 2" xfId="30734"/>
    <cellStyle name="Normal 78 2 2 4 3" xfId="23167"/>
    <cellStyle name="Normal 78 2 2 5" xfId="10013"/>
    <cellStyle name="Normal 78 2 2 5 2" xfId="26953"/>
    <cellStyle name="Normal 78 2 2 6" xfId="18210"/>
    <cellStyle name="Normal 78 2 2 7" xfId="19385"/>
    <cellStyle name="Normal 78 2 3" xfId="2426"/>
    <cellStyle name="Normal 78 2 3 2" xfId="4390"/>
    <cellStyle name="Normal 78 2 3 2 2" xfId="8173"/>
    <cellStyle name="Normal 78 2 3 2 2 2" xfId="16232"/>
    <cellStyle name="Normal 78 2 3 2 2 2 2" xfId="33079"/>
    <cellStyle name="Normal 78 2 3 2 2 3" xfId="25512"/>
    <cellStyle name="Normal 78 2 3 2 3" xfId="12449"/>
    <cellStyle name="Normal 78 2 3 2 3 2" xfId="29298"/>
    <cellStyle name="Normal 78 2 3 2 4" xfId="21731"/>
    <cellStyle name="Normal 78 2 3 3" xfId="6289"/>
    <cellStyle name="Normal 78 2 3 3 2" xfId="14348"/>
    <cellStyle name="Normal 78 2 3 3 2 2" xfId="31195"/>
    <cellStyle name="Normal 78 2 3 3 3" xfId="23628"/>
    <cellStyle name="Normal 78 2 3 4" xfId="10514"/>
    <cellStyle name="Normal 78 2 3 4 2" xfId="27414"/>
    <cellStyle name="Normal 78 2 3 5" xfId="18212"/>
    <cellStyle name="Normal 78 2 3 6" xfId="19846"/>
    <cellStyle name="Normal 78 2 4" xfId="3478"/>
    <cellStyle name="Normal 78 2 4 2" xfId="7261"/>
    <cellStyle name="Normal 78 2 4 2 2" xfId="15320"/>
    <cellStyle name="Normal 78 2 4 2 2 2" xfId="32167"/>
    <cellStyle name="Normal 78 2 4 2 3" xfId="24600"/>
    <cellStyle name="Normal 78 2 4 3" xfId="11537"/>
    <cellStyle name="Normal 78 2 4 3 2" xfId="28386"/>
    <cellStyle name="Normal 78 2 4 4" xfId="20819"/>
    <cellStyle name="Normal 78 2 5" xfId="5377"/>
    <cellStyle name="Normal 78 2 5 2" xfId="13436"/>
    <cellStyle name="Normal 78 2 5 2 2" xfId="30283"/>
    <cellStyle name="Normal 78 2 5 3" xfId="22716"/>
    <cellStyle name="Normal 78 2 6" xfId="9538"/>
    <cellStyle name="Normal 78 2 6 2" xfId="26502"/>
    <cellStyle name="Normal 78 2 7" xfId="18209"/>
    <cellStyle name="Normal 78 2 8" xfId="18934"/>
    <cellStyle name="Normal 78 3" xfId="1662"/>
    <cellStyle name="Normal 78 3 2" xfId="2661"/>
    <cellStyle name="Normal 78 3 2 2" xfId="4623"/>
    <cellStyle name="Normal 78 3 2 2 2" xfId="8406"/>
    <cellStyle name="Normal 78 3 2 2 2 2" xfId="16465"/>
    <cellStyle name="Normal 78 3 2 2 2 2 2" xfId="33312"/>
    <cellStyle name="Normal 78 3 2 2 2 3" xfId="25745"/>
    <cellStyle name="Normal 78 3 2 2 3" xfId="12682"/>
    <cellStyle name="Normal 78 3 2 2 3 2" xfId="29531"/>
    <cellStyle name="Normal 78 3 2 2 4" xfId="21964"/>
    <cellStyle name="Normal 78 3 2 3" xfId="6522"/>
    <cellStyle name="Normal 78 3 2 3 2" xfId="14581"/>
    <cellStyle name="Normal 78 3 2 3 2 2" xfId="31428"/>
    <cellStyle name="Normal 78 3 2 3 3" xfId="23861"/>
    <cellStyle name="Normal 78 3 2 4" xfId="10748"/>
    <cellStyle name="Normal 78 3 2 4 2" xfId="27647"/>
    <cellStyle name="Normal 78 3 2 5" xfId="18214"/>
    <cellStyle name="Normal 78 3 2 6" xfId="20079"/>
    <cellStyle name="Normal 78 3 3" xfId="3711"/>
    <cellStyle name="Normal 78 3 3 2" xfId="7494"/>
    <cellStyle name="Normal 78 3 3 2 2" xfId="15553"/>
    <cellStyle name="Normal 78 3 3 2 2 2" xfId="32400"/>
    <cellStyle name="Normal 78 3 3 2 3" xfId="24833"/>
    <cellStyle name="Normal 78 3 3 3" xfId="11770"/>
    <cellStyle name="Normal 78 3 3 3 2" xfId="28619"/>
    <cellStyle name="Normal 78 3 3 4" xfId="21052"/>
    <cellStyle name="Normal 78 3 4" xfId="5610"/>
    <cellStyle name="Normal 78 3 4 2" xfId="13669"/>
    <cellStyle name="Normal 78 3 4 2 2" xfId="30516"/>
    <cellStyle name="Normal 78 3 4 3" xfId="22949"/>
    <cellStyle name="Normal 78 3 5" xfId="9795"/>
    <cellStyle name="Normal 78 3 5 2" xfId="26735"/>
    <cellStyle name="Normal 78 3 6" xfId="18213"/>
    <cellStyle name="Normal 78 3 7" xfId="19167"/>
    <cellStyle name="Normal 78 4" xfId="2208"/>
    <cellStyle name="Normal 78 4 2" xfId="4172"/>
    <cellStyle name="Normal 78 4 2 2" xfId="7955"/>
    <cellStyle name="Normal 78 4 2 2 2" xfId="16014"/>
    <cellStyle name="Normal 78 4 2 2 2 2" xfId="32861"/>
    <cellStyle name="Normal 78 4 2 2 3" xfId="25294"/>
    <cellStyle name="Normal 78 4 2 3" xfId="12231"/>
    <cellStyle name="Normal 78 4 2 3 2" xfId="29080"/>
    <cellStyle name="Normal 78 4 2 4" xfId="21513"/>
    <cellStyle name="Normal 78 4 3" xfId="6071"/>
    <cellStyle name="Normal 78 4 3 2" xfId="14130"/>
    <cellStyle name="Normal 78 4 3 2 2" xfId="30977"/>
    <cellStyle name="Normal 78 4 3 3" xfId="23410"/>
    <cellStyle name="Normal 78 4 4" xfId="10296"/>
    <cellStyle name="Normal 78 4 4 2" xfId="27196"/>
    <cellStyle name="Normal 78 4 5" xfId="18215"/>
    <cellStyle name="Normal 78 4 6" xfId="19628"/>
    <cellStyle name="Normal 78 5" xfId="3260"/>
    <cellStyle name="Normal 78 5 2" xfId="7043"/>
    <cellStyle name="Normal 78 5 2 2" xfId="15102"/>
    <cellStyle name="Normal 78 5 2 2 2" xfId="31949"/>
    <cellStyle name="Normal 78 5 2 3" xfId="24382"/>
    <cellStyle name="Normal 78 5 3" xfId="11319"/>
    <cellStyle name="Normal 78 5 3 2" xfId="28168"/>
    <cellStyle name="Normal 78 5 4" xfId="20601"/>
    <cellStyle name="Normal 78 6" xfId="5159"/>
    <cellStyle name="Normal 78 6 2" xfId="13218"/>
    <cellStyle name="Normal 78 6 2 2" xfId="30065"/>
    <cellStyle name="Normal 78 6 3" xfId="22498"/>
    <cellStyle name="Normal 78 7" xfId="9303"/>
    <cellStyle name="Normal 78 7 2" xfId="26284"/>
    <cellStyle name="Normal 78 8" xfId="18208"/>
    <cellStyle name="Normal 78 9" xfId="18716"/>
    <cellStyle name="Normal 79" xfId="1124"/>
    <cellStyle name="Normal 79 2" xfId="1385"/>
    <cellStyle name="Normal 79 2 2" xfId="1881"/>
    <cellStyle name="Normal 79 2 2 2" xfId="2880"/>
    <cellStyle name="Normal 79 2 2 2 2" xfId="4842"/>
    <cellStyle name="Normal 79 2 2 2 2 2" xfId="8625"/>
    <cellStyle name="Normal 79 2 2 2 2 2 2" xfId="16684"/>
    <cellStyle name="Normal 79 2 2 2 2 2 2 2" xfId="33531"/>
    <cellStyle name="Normal 79 2 2 2 2 2 3" xfId="25964"/>
    <cellStyle name="Normal 79 2 2 2 2 3" xfId="12901"/>
    <cellStyle name="Normal 79 2 2 2 2 3 2" xfId="29750"/>
    <cellStyle name="Normal 79 2 2 2 2 4" xfId="22183"/>
    <cellStyle name="Normal 79 2 2 2 3" xfId="6741"/>
    <cellStyle name="Normal 79 2 2 2 3 2" xfId="14800"/>
    <cellStyle name="Normal 79 2 2 2 3 2 2" xfId="31647"/>
    <cellStyle name="Normal 79 2 2 2 3 3" xfId="24080"/>
    <cellStyle name="Normal 79 2 2 2 4" xfId="10967"/>
    <cellStyle name="Normal 79 2 2 2 4 2" xfId="27866"/>
    <cellStyle name="Normal 79 2 2 2 5" xfId="18219"/>
    <cellStyle name="Normal 79 2 2 2 6" xfId="20298"/>
    <cellStyle name="Normal 79 2 2 3" xfId="3930"/>
    <cellStyle name="Normal 79 2 2 3 2" xfId="7713"/>
    <cellStyle name="Normal 79 2 2 3 2 2" xfId="15772"/>
    <cellStyle name="Normal 79 2 2 3 2 2 2" xfId="32619"/>
    <cellStyle name="Normal 79 2 2 3 2 3" xfId="25052"/>
    <cellStyle name="Normal 79 2 2 3 3" xfId="11989"/>
    <cellStyle name="Normal 79 2 2 3 3 2" xfId="28838"/>
    <cellStyle name="Normal 79 2 2 3 4" xfId="21271"/>
    <cellStyle name="Normal 79 2 2 4" xfId="5829"/>
    <cellStyle name="Normal 79 2 2 4 2" xfId="13888"/>
    <cellStyle name="Normal 79 2 2 4 2 2" xfId="30735"/>
    <cellStyle name="Normal 79 2 2 4 3" xfId="23168"/>
    <cellStyle name="Normal 79 2 2 5" xfId="10014"/>
    <cellStyle name="Normal 79 2 2 5 2" xfId="26954"/>
    <cellStyle name="Normal 79 2 2 6" xfId="18218"/>
    <cellStyle name="Normal 79 2 2 7" xfId="19386"/>
    <cellStyle name="Normal 79 2 3" xfId="2427"/>
    <cellStyle name="Normal 79 2 3 2" xfId="4391"/>
    <cellStyle name="Normal 79 2 3 2 2" xfId="8174"/>
    <cellStyle name="Normal 79 2 3 2 2 2" xfId="16233"/>
    <cellStyle name="Normal 79 2 3 2 2 2 2" xfId="33080"/>
    <cellStyle name="Normal 79 2 3 2 2 3" xfId="25513"/>
    <cellStyle name="Normal 79 2 3 2 3" xfId="12450"/>
    <cellStyle name="Normal 79 2 3 2 3 2" xfId="29299"/>
    <cellStyle name="Normal 79 2 3 2 4" xfId="21732"/>
    <cellStyle name="Normal 79 2 3 3" xfId="6290"/>
    <cellStyle name="Normal 79 2 3 3 2" xfId="14349"/>
    <cellStyle name="Normal 79 2 3 3 2 2" xfId="31196"/>
    <cellStyle name="Normal 79 2 3 3 3" xfId="23629"/>
    <cellStyle name="Normal 79 2 3 4" xfId="10515"/>
    <cellStyle name="Normal 79 2 3 4 2" xfId="27415"/>
    <cellStyle name="Normal 79 2 3 5" xfId="18220"/>
    <cellStyle name="Normal 79 2 3 6" xfId="19847"/>
    <cellStyle name="Normal 79 2 4" xfId="3479"/>
    <cellStyle name="Normal 79 2 4 2" xfId="7262"/>
    <cellStyle name="Normal 79 2 4 2 2" xfId="15321"/>
    <cellStyle name="Normal 79 2 4 2 2 2" xfId="32168"/>
    <cellStyle name="Normal 79 2 4 2 3" xfId="24601"/>
    <cellStyle name="Normal 79 2 4 3" xfId="11538"/>
    <cellStyle name="Normal 79 2 4 3 2" xfId="28387"/>
    <cellStyle name="Normal 79 2 4 4" xfId="20820"/>
    <cellStyle name="Normal 79 2 5" xfId="5378"/>
    <cellStyle name="Normal 79 2 5 2" xfId="13437"/>
    <cellStyle name="Normal 79 2 5 2 2" xfId="30284"/>
    <cellStyle name="Normal 79 2 5 3" xfId="22717"/>
    <cellStyle name="Normal 79 2 6" xfId="9539"/>
    <cellStyle name="Normal 79 2 6 2" xfId="26503"/>
    <cellStyle name="Normal 79 2 7" xfId="18217"/>
    <cellStyle name="Normal 79 2 8" xfId="18935"/>
    <cellStyle name="Normal 79 3" xfId="1663"/>
    <cellStyle name="Normal 79 3 2" xfId="2662"/>
    <cellStyle name="Normal 79 3 2 2" xfId="4624"/>
    <cellStyle name="Normal 79 3 2 2 2" xfId="8407"/>
    <cellStyle name="Normal 79 3 2 2 2 2" xfId="16466"/>
    <cellStyle name="Normal 79 3 2 2 2 2 2" xfId="33313"/>
    <cellStyle name="Normal 79 3 2 2 2 3" xfId="25746"/>
    <cellStyle name="Normal 79 3 2 2 3" xfId="12683"/>
    <cellStyle name="Normal 79 3 2 2 3 2" xfId="29532"/>
    <cellStyle name="Normal 79 3 2 2 4" xfId="21965"/>
    <cellStyle name="Normal 79 3 2 3" xfId="6523"/>
    <cellStyle name="Normal 79 3 2 3 2" xfId="14582"/>
    <cellStyle name="Normal 79 3 2 3 2 2" xfId="31429"/>
    <cellStyle name="Normal 79 3 2 3 3" xfId="23862"/>
    <cellStyle name="Normal 79 3 2 4" xfId="10749"/>
    <cellStyle name="Normal 79 3 2 4 2" xfId="27648"/>
    <cellStyle name="Normal 79 3 2 5" xfId="18222"/>
    <cellStyle name="Normal 79 3 2 6" xfId="20080"/>
    <cellStyle name="Normal 79 3 3" xfId="3712"/>
    <cellStyle name="Normal 79 3 3 2" xfId="7495"/>
    <cellStyle name="Normal 79 3 3 2 2" xfId="15554"/>
    <cellStyle name="Normal 79 3 3 2 2 2" xfId="32401"/>
    <cellStyle name="Normal 79 3 3 2 3" xfId="24834"/>
    <cellStyle name="Normal 79 3 3 3" xfId="11771"/>
    <cellStyle name="Normal 79 3 3 3 2" xfId="28620"/>
    <cellStyle name="Normal 79 3 3 4" xfId="21053"/>
    <cellStyle name="Normal 79 3 4" xfId="5611"/>
    <cellStyle name="Normal 79 3 4 2" xfId="13670"/>
    <cellStyle name="Normal 79 3 4 2 2" xfId="30517"/>
    <cellStyle name="Normal 79 3 4 3" xfId="22950"/>
    <cellStyle name="Normal 79 3 5" xfId="9796"/>
    <cellStyle name="Normal 79 3 5 2" xfId="26736"/>
    <cellStyle name="Normal 79 3 6" xfId="18221"/>
    <cellStyle name="Normal 79 3 7" xfId="19168"/>
    <cellStyle name="Normal 79 4" xfId="2209"/>
    <cellStyle name="Normal 79 4 2" xfId="4173"/>
    <cellStyle name="Normal 79 4 2 2" xfId="7956"/>
    <cellStyle name="Normal 79 4 2 2 2" xfId="16015"/>
    <cellStyle name="Normal 79 4 2 2 2 2" xfId="32862"/>
    <cellStyle name="Normal 79 4 2 2 3" xfId="25295"/>
    <cellStyle name="Normal 79 4 2 3" xfId="12232"/>
    <cellStyle name="Normal 79 4 2 3 2" xfId="29081"/>
    <cellStyle name="Normal 79 4 2 4" xfId="21514"/>
    <cellStyle name="Normal 79 4 3" xfId="6072"/>
    <cellStyle name="Normal 79 4 3 2" xfId="14131"/>
    <cellStyle name="Normal 79 4 3 2 2" xfId="30978"/>
    <cellStyle name="Normal 79 4 3 3" xfId="23411"/>
    <cellStyle name="Normal 79 4 4" xfId="10297"/>
    <cellStyle name="Normal 79 4 4 2" xfId="27197"/>
    <cellStyle name="Normal 79 4 5" xfId="18223"/>
    <cellStyle name="Normal 79 4 6" xfId="19629"/>
    <cellStyle name="Normal 79 5" xfId="3261"/>
    <cellStyle name="Normal 79 5 2" xfId="7044"/>
    <cellStyle name="Normal 79 5 2 2" xfId="15103"/>
    <cellStyle name="Normal 79 5 2 2 2" xfId="31950"/>
    <cellStyle name="Normal 79 5 2 3" xfId="24383"/>
    <cellStyle name="Normal 79 5 3" xfId="11320"/>
    <cellStyle name="Normal 79 5 3 2" xfId="28169"/>
    <cellStyle name="Normal 79 5 4" xfId="20602"/>
    <cellStyle name="Normal 79 6" xfId="5160"/>
    <cellStyle name="Normal 79 6 2" xfId="13219"/>
    <cellStyle name="Normal 79 6 2 2" xfId="30066"/>
    <cellStyle name="Normal 79 6 3" xfId="22499"/>
    <cellStyle name="Normal 79 7" xfId="9304"/>
    <cellStyle name="Normal 79 7 2" xfId="26285"/>
    <cellStyle name="Normal 79 8" xfId="18216"/>
    <cellStyle name="Normal 79 9" xfId="18717"/>
    <cellStyle name="Normal 8" xfId="455"/>
    <cellStyle name="Normal 8 2" xfId="456"/>
    <cellStyle name="Normal 8 2 2" xfId="2983"/>
    <cellStyle name="Normal 8 2 2 2" xfId="6840"/>
    <cellStyle name="Normal 8 2 2 2 2" xfId="14899"/>
    <cellStyle name="Normal 8 2 2 2 2 2" xfId="31746"/>
    <cellStyle name="Normal 8 2 2 2 3" xfId="24179"/>
    <cellStyle name="Normal 8 2 2 3" xfId="11068"/>
    <cellStyle name="Normal 8 2 2 3 2" xfId="27965"/>
    <cellStyle name="Normal 8 2 2 4" xfId="20397"/>
    <cellStyle name="Normal 8 2 3" xfId="18225"/>
    <cellStyle name="Normal 8 3" xfId="853"/>
    <cellStyle name="Normal 8 3 2" xfId="18226"/>
    <cellStyle name="Normal 8 4" xfId="2973"/>
    <cellStyle name="Normal 8 4 2" xfId="6831"/>
    <cellStyle name="Normal 8 4 2 2" xfId="14890"/>
    <cellStyle name="Normal 8 4 2 2 2" xfId="31737"/>
    <cellStyle name="Normal 8 4 2 3" xfId="24170"/>
    <cellStyle name="Normal 8 4 3" xfId="11059"/>
    <cellStyle name="Normal 8 4 3 2" xfId="27956"/>
    <cellStyle name="Normal 8 4 4" xfId="20388"/>
    <cellStyle name="Normal 8 5" xfId="18224"/>
    <cellStyle name="Normal 8_Energía" xfId="18227"/>
    <cellStyle name="Normal 80" xfId="1125"/>
    <cellStyle name="Normal 80 2" xfId="1386"/>
    <cellStyle name="Normal 80 2 2" xfId="1882"/>
    <cellStyle name="Normal 80 2 2 2" xfId="2881"/>
    <cellStyle name="Normal 80 2 2 2 2" xfId="4843"/>
    <cellStyle name="Normal 80 2 2 2 2 2" xfId="8626"/>
    <cellStyle name="Normal 80 2 2 2 2 2 2" xfId="16685"/>
    <cellStyle name="Normal 80 2 2 2 2 2 2 2" xfId="33532"/>
    <cellStyle name="Normal 80 2 2 2 2 2 3" xfId="25965"/>
    <cellStyle name="Normal 80 2 2 2 2 3" xfId="12902"/>
    <cellStyle name="Normal 80 2 2 2 2 3 2" xfId="29751"/>
    <cellStyle name="Normal 80 2 2 2 2 4" xfId="22184"/>
    <cellStyle name="Normal 80 2 2 2 3" xfId="6742"/>
    <cellStyle name="Normal 80 2 2 2 3 2" xfId="14801"/>
    <cellStyle name="Normal 80 2 2 2 3 2 2" xfId="31648"/>
    <cellStyle name="Normal 80 2 2 2 3 3" xfId="24081"/>
    <cellStyle name="Normal 80 2 2 2 4" xfId="10968"/>
    <cellStyle name="Normal 80 2 2 2 4 2" xfId="27867"/>
    <cellStyle name="Normal 80 2 2 2 5" xfId="18231"/>
    <cellStyle name="Normal 80 2 2 2 6" xfId="20299"/>
    <cellStyle name="Normal 80 2 2 3" xfId="3931"/>
    <cellStyle name="Normal 80 2 2 3 2" xfId="7714"/>
    <cellStyle name="Normal 80 2 2 3 2 2" xfId="15773"/>
    <cellStyle name="Normal 80 2 2 3 2 2 2" xfId="32620"/>
    <cellStyle name="Normal 80 2 2 3 2 3" xfId="25053"/>
    <cellStyle name="Normal 80 2 2 3 3" xfId="11990"/>
    <cellStyle name="Normal 80 2 2 3 3 2" xfId="28839"/>
    <cellStyle name="Normal 80 2 2 3 4" xfId="21272"/>
    <cellStyle name="Normal 80 2 2 4" xfId="5830"/>
    <cellStyle name="Normal 80 2 2 4 2" xfId="13889"/>
    <cellStyle name="Normal 80 2 2 4 2 2" xfId="30736"/>
    <cellStyle name="Normal 80 2 2 4 3" xfId="23169"/>
    <cellStyle name="Normal 80 2 2 5" xfId="10015"/>
    <cellStyle name="Normal 80 2 2 5 2" xfId="26955"/>
    <cellStyle name="Normal 80 2 2 6" xfId="18230"/>
    <cellStyle name="Normal 80 2 2 7" xfId="19387"/>
    <cellStyle name="Normal 80 2 3" xfId="2428"/>
    <cellStyle name="Normal 80 2 3 2" xfId="4392"/>
    <cellStyle name="Normal 80 2 3 2 2" xfId="8175"/>
    <cellStyle name="Normal 80 2 3 2 2 2" xfId="16234"/>
    <cellStyle name="Normal 80 2 3 2 2 2 2" xfId="33081"/>
    <cellStyle name="Normal 80 2 3 2 2 3" xfId="25514"/>
    <cellStyle name="Normal 80 2 3 2 3" xfId="12451"/>
    <cellStyle name="Normal 80 2 3 2 3 2" xfId="29300"/>
    <cellStyle name="Normal 80 2 3 2 4" xfId="21733"/>
    <cellStyle name="Normal 80 2 3 3" xfId="6291"/>
    <cellStyle name="Normal 80 2 3 3 2" xfId="14350"/>
    <cellStyle name="Normal 80 2 3 3 2 2" xfId="31197"/>
    <cellStyle name="Normal 80 2 3 3 3" xfId="23630"/>
    <cellStyle name="Normal 80 2 3 4" xfId="10516"/>
    <cellStyle name="Normal 80 2 3 4 2" xfId="27416"/>
    <cellStyle name="Normal 80 2 3 5" xfId="18232"/>
    <cellStyle name="Normal 80 2 3 6" xfId="19848"/>
    <cellStyle name="Normal 80 2 4" xfId="3480"/>
    <cellStyle name="Normal 80 2 4 2" xfId="7263"/>
    <cellStyle name="Normal 80 2 4 2 2" xfId="15322"/>
    <cellStyle name="Normal 80 2 4 2 2 2" xfId="32169"/>
    <cellStyle name="Normal 80 2 4 2 3" xfId="24602"/>
    <cellStyle name="Normal 80 2 4 3" xfId="11539"/>
    <cellStyle name="Normal 80 2 4 3 2" xfId="28388"/>
    <cellStyle name="Normal 80 2 4 4" xfId="20821"/>
    <cellStyle name="Normal 80 2 5" xfId="5379"/>
    <cellStyle name="Normal 80 2 5 2" xfId="13438"/>
    <cellStyle name="Normal 80 2 5 2 2" xfId="30285"/>
    <cellStyle name="Normal 80 2 5 3" xfId="22718"/>
    <cellStyle name="Normal 80 2 6" xfId="9540"/>
    <cellStyle name="Normal 80 2 6 2" xfId="26504"/>
    <cellStyle name="Normal 80 2 7" xfId="18229"/>
    <cellStyle name="Normal 80 2 8" xfId="18936"/>
    <cellStyle name="Normal 80 3" xfId="1664"/>
    <cellStyle name="Normal 80 3 2" xfId="2663"/>
    <cellStyle name="Normal 80 3 2 2" xfId="4625"/>
    <cellStyle name="Normal 80 3 2 2 2" xfId="8408"/>
    <cellStyle name="Normal 80 3 2 2 2 2" xfId="16467"/>
    <cellStyle name="Normal 80 3 2 2 2 2 2" xfId="33314"/>
    <cellStyle name="Normal 80 3 2 2 2 3" xfId="25747"/>
    <cellStyle name="Normal 80 3 2 2 3" xfId="12684"/>
    <cellStyle name="Normal 80 3 2 2 3 2" xfId="29533"/>
    <cellStyle name="Normal 80 3 2 2 4" xfId="21966"/>
    <cellStyle name="Normal 80 3 2 3" xfId="6524"/>
    <cellStyle name="Normal 80 3 2 3 2" xfId="14583"/>
    <cellStyle name="Normal 80 3 2 3 2 2" xfId="31430"/>
    <cellStyle name="Normal 80 3 2 3 3" xfId="23863"/>
    <cellStyle name="Normal 80 3 2 4" xfId="10750"/>
    <cellStyle name="Normal 80 3 2 4 2" xfId="27649"/>
    <cellStyle name="Normal 80 3 2 5" xfId="18234"/>
    <cellStyle name="Normal 80 3 2 6" xfId="20081"/>
    <cellStyle name="Normal 80 3 3" xfId="3713"/>
    <cellStyle name="Normal 80 3 3 2" xfId="7496"/>
    <cellStyle name="Normal 80 3 3 2 2" xfId="15555"/>
    <cellStyle name="Normal 80 3 3 2 2 2" xfId="32402"/>
    <cellStyle name="Normal 80 3 3 2 3" xfId="24835"/>
    <cellStyle name="Normal 80 3 3 3" xfId="11772"/>
    <cellStyle name="Normal 80 3 3 3 2" xfId="28621"/>
    <cellStyle name="Normal 80 3 3 4" xfId="21054"/>
    <cellStyle name="Normal 80 3 4" xfId="5612"/>
    <cellStyle name="Normal 80 3 4 2" xfId="13671"/>
    <cellStyle name="Normal 80 3 4 2 2" xfId="30518"/>
    <cellStyle name="Normal 80 3 4 3" xfId="22951"/>
    <cellStyle name="Normal 80 3 5" xfId="9797"/>
    <cellStyle name="Normal 80 3 5 2" xfId="26737"/>
    <cellStyle name="Normal 80 3 6" xfId="18233"/>
    <cellStyle name="Normal 80 3 7" xfId="19169"/>
    <cellStyle name="Normal 80 4" xfId="2210"/>
    <cellStyle name="Normal 80 4 2" xfId="4174"/>
    <cellStyle name="Normal 80 4 2 2" xfId="7957"/>
    <cellStyle name="Normal 80 4 2 2 2" xfId="16016"/>
    <cellStyle name="Normal 80 4 2 2 2 2" xfId="32863"/>
    <cellStyle name="Normal 80 4 2 2 3" xfId="25296"/>
    <cellStyle name="Normal 80 4 2 3" xfId="12233"/>
    <cellStyle name="Normal 80 4 2 3 2" xfId="29082"/>
    <cellStyle name="Normal 80 4 2 4" xfId="21515"/>
    <cellStyle name="Normal 80 4 3" xfId="6073"/>
    <cellStyle name="Normal 80 4 3 2" xfId="14132"/>
    <cellStyle name="Normal 80 4 3 2 2" xfId="30979"/>
    <cellStyle name="Normal 80 4 3 3" xfId="23412"/>
    <cellStyle name="Normal 80 4 4" xfId="10298"/>
    <cellStyle name="Normal 80 4 4 2" xfId="27198"/>
    <cellStyle name="Normal 80 4 5" xfId="18235"/>
    <cellStyle name="Normal 80 4 6" xfId="19630"/>
    <cellStyle name="Normal 80 5" xfId="3262"/>
    <cellStyle name="Normal 80 5 2" xfId="7045"/>
    <cellStyle name="Normal 80 5 2 2" xfId="15104"/>
    <cellStyle name="Normal 80 5 2 2 2" xfId="31951"/>
    <cellStyle name="Normal 80 5 2 3" xfId="24384"/>
    <cellStyle name="Normal 80 5 3" xfId="11321"/>
    <cellStyle name="Normal 80 5 3 2" xfId="28170"/>
    <cellStyle name="Normal 80 5 4" xfId="20603"/>
    <cellStyle name="Normal 80 6" xfId="5161"/>
    <cellStyle name="Normal 80 6 2" xfId="13220"/>
    <cellStyle name="Normal 80 6 2 2" xfId="30067"/>
    <cellStyle name="Normal 80 6 3" xfId="22500"/>
    <cellStyle name="Normal 80 7" xfId="9305"/>
    <cellStyle name="Normal 80 7 2" xfId="26286"/>
    <cellStyle name="Normal 80 8" xfId="18228"/>
    <cellStyle name="Normal 80 9" xfId="18718"/>
    <cellStyle name="Normal 81" xfId="1126"/>
    <cellStyle name="Normal 81 2" xfId="1387"/>
    <cellStyle name="Normal 81 2 2" xfId="1883"/>
    <cellStyle name="Normal 81 2 2 2" xfId="2882"/>
    <cellStyle name="Normal 81 2 2 2 2" xfId="4844"/>
    <cellStyle name="Normal 81 2 2 2 2 2" xfId="8627"/>
    <cellStyle name="Normal 81 2 2 2 2 2 2" xfId="16686"/>
    <cellStyle name="Normal 81 2 2 2 2 2 2 2" xfId="33533"/>
    <cellStyle name="Normal 81 2 2 2 2 2 3" xfId="25966"/>
    <cellStyle name="Normal 81 2 2 2 2 3" xfId="12903"/>
    <cellStyle name="Normal 81 2 2 2 2 3 2" xfId="29752"/>
    <cellStyle name="Normal 81 2 2 2 2 4" xfId="22185"/>
    <cellStyle name="Normal 81 2 2 2 3" xfId="6743"/>
    <cellStyle name="Normal 81 2 2 2 3 2" xfId="14802"/>
    <cellStyle name="Normal 81 2 2 2 3 2 2" xfId="31649"/>
    <cellStyle name="Normal 81 2 2 2 3 3" xfId="24082"/>
    <cellStyle name="Normal 81 2 2 2 4" xfId="10969"/>
    <cellStyle name="Normal 81 2 2 2 4 2" xfId="27868"/>
    <cellStyle name="Normal 81 2 2 2 5" xfId="18239"/>
    <cellStyle name="Normal 81 2 2 2 6" xfId="20300"/>
    <cellStyle name="Normal 81 2 2 3" xfId="3932"/>
    <cellStyle name="Normal 81 2 2 3 2" xfId="7715"/>
    <cellStyle name="Normal 81 2 2 3 2 2" xfId="15774"/>
    <cellStyle name="Normal 81 2 2 3 2 2 2" xfId="32621"/>
    <cellStyle name="Normal 81 2 2 3 2 3" xfId="25054"/>
    <cellStyle name="Normal 81 2 2 3 3" xfId="11991"/>
    <cellStyle name="Normal 81 2 2 3 3 2" xfId="28840"/>
    <cellStyle name="Normal 81 2 2 3 4" xfId="21273"/>
    <cellStyle name="Normal 81 2 2 4" xfId="5831"/>
    <cellStyle name="Normal 81 2 2 4 2" xfId="13890"/>
    <cellStyle name="Normal 81 2 2 4 2 2" xfId="30737"/>
    <cellStyle name="Normal 81 2 2 4 3" xfId="23170"/>
    <cellStyle name="Normal 81 2 2 5" xfId="10016"/>
    <cellStyle name="Normal 81 2 2 5 2" xfId="26956"/>
    <cellStyle name="Normal 81 2 2 6" xfId="18238"/>
    <cellStyle name="Normal 81 2 2 7" xfId="19388"/>
    <cellStyle name="Normal 81 2 3" xfId="2429"/>
    <cellStyle name="Normal 81 2 3 2" xfId="4393"/>
    <cellStyle name="Normal 81 2 3 2 2" xfId="8176"/>
    <cellStyle name="Normal 81 2 3 2 2 2" xfId="16235"/>
    <cellStyle name="Normal 81 2 3 2 2 2 2" xfId="33082"/>
    <cellStyle name="Normal 81 2 3 2 2 3" xfId="25515"/>
    <cellStyle name="Normal 81 2 3 2 3" xfId="12452"/>
    <cellStyle name="Normal 81 2 3 2 3 2" xfId="29301"/>
    <cellStyle name="Normal 81 2 3 2 4" xfId="21734"/>
    <cellStyle name="Normal 81 2 3 3" xfId="6292"/>
    <cellStyle name="Normal 81 2 3 3 2" xfId="14351"/>
    <cellStyle name="Normal 81 2 3 3 2 2" xfId="31198"/>
    <cellStyle name="Normal 81 2 3 3 3" xfId="23631"/>
    <cellStyle name="Normal 81 2 3 4" xfId="10517"/>
    <cellStyle name="Normal 81 2 3 4 2" xfId="27417"/>
    <cellStyle name="Normal 81 2 3 5" xfId="18240"/>
    <cellStyle name="Normal 81 2 3 6" xfId="19849"/>
    <cellStyle name="Normal 81 2 4" xfId="3481"/>
    <cellStyle name="Normal 81 2 4 2" xfId="7264"/>
    <cellStyle name="Normal 81 2 4 2 2" xfId="15323"/>
    <cellStyle name="Normal 81 2 4 2 2 2" xfId="32170"/>
    <cellStyle name="Normal 81 2 4 2 3" xfId="24603"/>
    <cellStyle name="Normal 81 2 4 3" xfId="11540"/>
    <cellStyle name="Normal 81 2 4 3 2" xfId="28389"/>
    <cellStyle name="Normal 81 2 4 4" xfId="20822"/>
    <cellStyle name="Normal 81 2 5" xfId="5380"/>
    <cellStyle name="Normal 81 2 5 2" xfId="13439"/>
    <cellStyle name="Normal 81 2 5 2 2" xfId="30286"/>
    <cellStyle name="Normal 81 2 5 3" xfId="22719"/>
    <cellStyle name="Normal 81 2 6" xfId="9541"/>
    <cellStyle name="Normal 81 2 6 2" xfId="26505"/>
    <cellStyle name="Normal 81 2 7" xfId="18237"/>
    <cellStyle name="Normal 81 2 8" xfId="18937"/>
    <cellStyle name="Normal 81 3" xfId="1665"/>
    <cellStyle name="Normal 81 3 2" xfId="2664"/>
    <cellStyle name="Normal 81 3 2 2" xfId="4626"/>
    <cellStyle name="Normal 81 3 2 2 2" xfId="8409"/>
    <cellStyle name="Normal 81 3 2 2 2 2" xfId="16468"/>
    <cellStyle name="Normal 81 3 2 2 2 2 2" xfId="33315"/>
    <cellStyle name="Normal 81 3 2 2 2 3" xfId="25748"/>
    <cellStyle name="Normal 81 3 2 2 3" xfId="12685"/>
    <cellStyle name="Normal 81 3 2 2 3 2" xfId="29534"/>
    <cellStyle name="Normal 81 3 2 2 4" xfId="21967"/>
    <cellStyle name="Normal 81 3 2 3" xfId="6525"/>
    <cellStyle name="Normal 81 3 2 3 2" xfId="14584"/>
    <cellStyle name="Normal 81 3 2 3 2 2" xfId="31431"/>
    <cellStyle name="Normal 81 3 2 3 3" xfId="23864"/>
    <cellStyle name="Normal 81 3 2 4" xfId="10751"/>
    <cellStyle name="Normal 81 3 2 4 2" xfId="27650"/>
    <cellStyle name="Normal 81 3 2 5" xfId="18242"/>
    <cellStyle name="Normal 81 3 2 6" xfId="20082"/>
    <cellStyle name="Normal 81 3 3" xfId="3714"/>
    <cellStyle name="Normal 81 3 3 2" xfId="7497"/>
    <cellStyle name="Normal 81 3 3 2 2" xfId="15556"/>
    <cellStyle name="Normal 81 3 3 2 2 2" xfId="32403"/>
    <cellStyle name="Normal 81 3 3 2 3" xfId="24836"/>
    <cellStyle name="Normal 81 3 3 3" xfId="11773"/>
    <cellStyle name="Normal 81 3 3 3 2" xfId="28622"/>
    <cellStyle name="Normal 81 3 3 4" xfId="21055"/>
    <cellStyle name="Normal 81 3 4" xfId="5613"/>
    <cellStyle name="Normal 81 3 4 2" xfId="13672"/>
    <cellStyle name="Normal 81 3 4 2 2" xfId="30519"/>
    <cellStyle name="Normal 81 3 4 3" xfId="22952"/>
    <cellStyle name="Normal 81 3 5" xfId="9798"/>
    <cellStyle name="Normal 81 3 5 2" xfId="26738"/>
    <cellStyle name="Normal 81 3 6" xfId="18241"/>
    <cellStyle name="Normal 81 3 7" xfId="19170"/>
    <cellStyle name="Normal 81 4" xfId="2211"/>
    <cellStyle name="Normal 81 4 2" xfId="4175"/>
    <cellStyle name="Normal 81 4 2 2" xfId="7958"/>
    <cellStyle name="Normal 81 4 2 2 2" xfId="16017"/>
    <cellStyle name="Normal 81 4 2 2 2 2" xfId="32864"/>
    <cellStyle name="Normal 81 4 2 2 3" xfId="25297"/>
    <cellStyle name="Normal 81 4 2 3" xfId="12234"/>
    <cellStyle name="Normal 81 4 2 3 2" xfId="29083"/>
    <cellStyle name="Normal 81 4 2 4" xfId="21516"/>
    <cellStyle name="Normal 81 4 3" xfId="6074"/>
    <cellStyle name="Normal 81 4 3 2" xfId="14133"/>
    <cellStyle name="Normal 81 4 3 2 2" xfId="30980"/>
    <cellStyle name="Normal 81 4 3 3" xfId="23413"/>
    <cellStyle name="Normal 81 4 4" xfId="10299"/>
    <cellStyle name="Normal 81 4 4 2" xfId="27199"/>
    <cellStyle name="Normal 81 4 5" xfId="18243"/>
    <cellStyle name="Normal 81 4 6" xfId="19631"/>
    <cellStyle name="Normal 81 5" xfId="3263"/>
    <cellStyle name="Normal 81 5 2" xfId="7046"/>
    <cellStyle name="Normal 81 5 2 2" xfId="15105"/>
    <cellStyle name="Normal 81 5 2 2 2" xfId="31952"/>
    <cellStyle name="Normal 81 5 2 3" xfId="24385"/>
    <cellStyle name="Normal 81 5 3" xfId="11322"/>
    <cellStyle name="Normal 81 5 3 2" xfId="28171"/>
    <cellStyle name="Normal 81 5 4" xfId="20604"/>
    <cellStyle name="Normal 81 6" xfId="5162"/>
    <cellStyle name="Normal 81 6 2" xfId="13221"/>
    <cellStyle name="Normal 81 6 2 2" xfId="30068"/>
    <cellStyle name="Normal 81 6 3" xfId="22501"/>
    <cellStyle name="Normal 81 7" xfId="9306"/>
    <cellStyle name="Normal 81 7 2" xfId="26287"/>
    <cellStyle name="Normal 81 8" xfId="18236"/>
    <cellStyle name="Normal 81 9" xfId="18719"/>
    <cellStyle name="Normal 82" xfId="1127"/>
    <cellStyle name="Normal 82 2" xfId="1388"/>
    <cellStyle name="Normal 82 2 2" xfId="1884"/>
    <cellStyle name="Normal 82 2 2 2" xfId="2883"/>
    <cellStyle name="Normal 82 2 2 2 2" xfId="4845"/>
    <cellStyle name="Normal 82 2 2 2 2 2" xfId="8628"/>
    <cellStyle name="Normal 82 2 2 2 2 2 2" xfId="16687"/>
    <cellStyle name="Normal 82 2 2 2 2 2 2 2" xfId="33534"/>
    <cellStyle name="Normal 82 2 2 2 2 2 3" xfId="25967"/>
    <cellStyle name="Normal 82 2 2 2 2 3" xfId="12904"/>
    <cellStyle name="Normal 82 2 2 2 2 3 2" xfId="29753"/>
    <cellStyle name="Normal 82 2 2 2 2 4" xfId="22186"/>
    <cellStyle name="Normal 82 2 2 2 3" xfId="6744"/>
    <cellStyle name="Normal 82 2 2 2 3 2" xfId="14803"/>
    <cellStyle name="Normal 82 2 2 2 3 2 2" xfId="31650"/>
    <cellStyle name="Normal 82 2 2 2 3 3" xfId="24083"/>
    <cellStyle name="Normal 82 2 2 2 4" xfId="10970"/>
    <cellStyle name="Normal 82 2 2 2 4 2" xfId="27869"/>
    <cellStyle name="Normal 82 2 2 2 5" xfId="18247"/>
    <cellStyle name="Normal 82 2 2 2 6" xfId="20301"/>
    <cellStyle name="Normal 82 2 2 3" xfId="3933"/>
    <cellStyle name="Normal 82 2 2 3 2" xfId="7716"/>
    <cellStyle name="Normal 82 2 2 3 2 2" xfId="15775"/>
    <cellStyle name="Normal 82 2 2 3 2 2 2" xfId="32622"/>
    <cellStyle name="Normal 82 2 2 3 2 3" xfId="25055"/>
    <cellStyle name="Normal 82 2 2 3 3" xfId="11992"/>
    <cellStyle name="Normal 82 2 2 3 3 2" xfId="28841"/>
    <cellStyle name="Normal 82 2 2 3 4" xfId="21274"/>
    <cellStyle name="Normal 82 2 2 4" xfId="5832"/>
    <cellStyle name="Normal 82 2 2 4 2" xfId="13891"/>
    <cellStyle name="Normal 82 2 2 4 2 2" xfId="30738"/>
    <cellStyle name="Normal 82 2 2 4 3" xfId="23171"/>
    <cellStyle name="Normal 82 2 2 5" xfId="10017"/>
    <cellStyle name="Normal 82 2 2 5 2" xfId="26957"/>
    <cellStyle name="Normal 82 2 2 6" xfId="18246"/>
    <cellStyle name="Normal 82 2 2 7" xfId="19389"/>
    <cellStyle name="Normal 82 2 3" xfId="2430"/>
    <cellStyle name="Normal 82 2 3 2" xfId="4394"/>
    <cellStyle name="Normal 82 2 3 2 2" xfId="8177"/>
    <cellStyle name="Normal 82 2 3 2 2 2" xfId="16236"/>
    <cellStyle name="Normal 82 2 3 2 2 2 2" xfId="33083"/>
    <cellStyle name="Normal 82 2 3 2 2 3" xfId="25516"/>
    <cellStyle name="Normal 82 2 3 2 3" xfId="12453"/>
    <cellStyle name="Normal 82 2 3 2 3 2" xfId="29302"/>
    <cellStyle name="Normal 82 2 3 2 4" xfId="21735"/>
    <cellStyle name="Normal 82 2 3 3" xfId="6293"/>
    <cellStyle name="Normal 82 2 3 3 2" xfId="14352"/>
    <cellStyle name="Normal 82 2 3 3 2 2" xfId="31199"/>
    <cellStyle name="Normal 82 2 3 3 3" xfId="23632"/>
    <cellStyle name="Normal 82 2 3 4" xfId="10518"/>
    <cellStyle name="Normal 82 2 3 4 2" xfId="27418"/>
    <cellStyle name="Normal 82 2 3 5" xfId="18248"/>
    <cellStyle name="Normal 82 2 3 6" xfId="19850"/>
    <cellStyle name="Normal 82 2 4" xfId="3482"/>
    <cellStyle name="Normal 82 2 4 2" xfId="7265"/>
    <cellStyle name="Normal 82 2 4 2 2" xfId="15324"/>
    <cellStyle name="Normal 82 2 4 2 2 2" xfId="32171"/>
    <cellStyle name="Normal 82 2 4 2 3" xfId="24604"/>
    <cellStyle name="Normal 82 2 4 3" xfId="11541"/>
    <cellStyle name="Normal 82 2 4 3 2" xfId="28390"/>
    <cellStyle name="Normal 82 2 4 4" xfId="20823"/>
    <cellStyle name="Normal 82 2 5" xfId="5381"/>
    <cellStyle name="Normal 82 2 5 2" xfId="13440"/>
    <cellStyle name="Normal 82 2 5 2 2" xfId="30287"/>
    <cellStyle name="Normal 82 2 5 3" xfId="22720"/>
    <cellStyle name="Normal 82 2 6" xfId="9542"/>
    <cellStyle name="Normal 82 2 6 2" xfId="26506"/>
    <cellStyle name="Normal 82 2 7" xfId="18245"/>
    <cellStyle name="Normal 82 2 8" xfId="18938"/>
    <cellStyle name="Normal 82 3" xfId="1666"/>
    <cellStyle name="Normal 82 3 2" xfId="2665"/>
    <cellStyle name="Normal 82 3 2 2" xfId="4627"/>
    <cellStyle name="Normal 82 3 2 2 2" xfId="8410"/>
    <cellStyle name="Normal 82 3 2 2 2 2" xfId="16469"/>
    <cellStyle name="Normal 82 3 2 2 2 2 2" xfId="33316"/>
    <cellStyle name="Normal 82 3 2 2 2 3" xfId="25749"/>
    <cellStyle name="Normal 82 3 2 2 3" xfId="12686"/>
    <cellStyle name="Normal 82 3 2 2 3 2" xfId="29535"/>
    <cellStyle name="Normal 82 3 2 2 4" xfId="21968"/>
    <cellStyle name="Normal 82 3 2 3" xfId="6526"/>
    <cellStyle name="Normal 82 3 2 3 2" xfId="14585"/>
    <cellStyle name="Normal 82 3 2 3 2 2" xfId="31432"/>
    <cellStyle name="Normal 82 3 2 3 3" xfId="23865"/>
    <cellStyle name="Normal 82 3 2 4" xfId="10752"/>
    <cellStyle name="Normal 82 3 2 4 2" xfId="27651"/>
    <cellStyle name="Normal 82 3 2 5" xfId="18250"/>
    <cellStyle name="Normal 82 3 2 6" xfId="20083"/>
    <cellStyle name="Normal 82 3 3" xfId="3715"/>
    <cellStyle name="Normal 82 3 3 2" xfId="7498"/>
    <cellStyle name="Normal 82 3 3 2 2" xfId="15557"/>
    <cellStyle name="Normal 82 3 3 2 2 2" xfId="32404"/>
    <cellStyle name="Normal 82 3 3 2 3" xfId="24837"/>
    <cellStyle name="Normal 82 3 3 3" xfId="11774"/>
    <cellStyle name="Normal 82 3 3 3 2" xfId="28623"/>
    <cellStyle name="Normal 82 3 3 4" xfId="21056"/>
    <cellStyle name="Normal 82 3 4" xfId="5614"/>
    <cellStyle name="Normal 82 3 4 2" xfId="13673"/>
    <cellStyle name="Normal 82 3 4 2 2" xfId="30520"/>
    <cellStyle name="Normal 82 3 4 3" xfId="22953"/>
    <cellStyle name="Normal 82 3 5" xfId="9799"/>
    <cellStyle name="Normal 82 3 5 2" xfId="26739"/>
    <cellStyle name="Normal 82 3 6" xfId="18249"/>
    <cellStyle name="Normal 82 3 7" xfId="19171"/>
    <cellStyle name="Normal 82 4" xfId="2212"/>
    <cellStyle name="Normal 82 4 2" xfId="4176"/>
    <cellStyle name="Normal 82 4 2 2" xfId="7959"/>
    <cellStyle name="Normal 82 4 2 2 2" xfId="16018"/>
    <cellStyle name="Normal 82 4 2 2 2 2" xfId="32865"/>
    <cellStyle name="Normal 82 4 2 2 3" xfId="25298"/>
    <cellStyle name="Normal 82 4 2 3" xfId="12235"/>
    <cellStyle name="Normal 82 4 2 3 2" xfId="29084"/>
    <cellStyle name="Normal 82 4 2 4" xfId="21517"/>
    <cellStyle name="Normal 82 4 3" xfId="6075"/>
    <cellStyle name="Normal 82 4 3 2" xfId="14134"/>
    <cellStyle name="Normal 82 4 3 2 2" xfId="30981"/>
    <cellStyle name="Normal 82 4 3 3" xfId="23414"/>
    <cellStyle name="Normal 82 4 4" xfId="10300"/>
    <cellStyle name="Normal 82 4 4 2" xfId="27200"/>
    <cellStyle name="Normal 82 4 5" xfId="18251"/>
    <cellStyle name="Normal 82 4 6" xfId="19632"/>
    <cellStyle name="Normal 82 5" xfId="3264"/>
    <cellStyle name="Normal 82 5 2" xfId="7047"/>
    <cellStyle name="Normal 82 5 2 2" xfId="15106"/>
    <cellStyle name="Normal 82 5 2 2 2" xfId="31953"/>
    <cellStyle name="Normal 82 5 2 3" xfId="24386"/>
    <cellStyle name="Normal 82 5 3" xfId="11323"/>
    <cellStyle name="Normal 82 5 3 2" xfId="28172"/>
    <cellStyle name="Normal 82 5 4" xfId="20605"/>
    <cellStyle name="Normal 82 6" xfId="5163"/>
    <cellStyle name="Normal 82 6 2" xfId="13222"/>
    <cellStyle name="Normal 82 6 2 2" xfId="30069"/>
    <cellStyle name="Normal 82 6 3" xfId="22502"/>
    <cellStyle name="Normal 82 7" xfId="9307"/>
    <cellStyle name="Normal 82 7 2" xfId="26288"/>
    <cellStyle name="Normal 82 8" xfId="18244"/>
    <cellStyle name="Normal 82 9" xfId="18720"/>
    <cellStyle name="Normal 83" xfId="1128"/>
    <cellStyle name="Normal 83 2" xfId="1389"/>
    <cellStyle name="Normal 83 2 2" xfId="1885"/>
    <cellStyle name="Normal 83 2 2 2" xfId="2884"/>
    <cellStyle name="Normal 83 2 2 2 2" xfId="4846"/>
    <cellStyle name="Normal 83 2 2 2 2 2" xfId="8629"/>
    <cellStyle name="Normal 83 2 2 2 2 2 2" xfId="16688"/>
    <cellStyle name="Normal 83 2 2 2 2 2 2 2" xfId="33535"/>
    <cellStyle name="Normal 83 2 2 2 2 2 3" xfId="25968"/>
    <cellStyle name="Normal 83 2 2 2 2 3" xfId="12905"/>
    <cellStyle name="Normal 83 2 2 2 2 3 2" xfId="29754"/>
    <cellStyle name="Normal 83 2 2 2 2 4" xfId="22187"/>
    <cellStyle name="Normal 83 2 2 2 3" xfId="6745"/>
    <cellStyle name="Normal 83 2 2 2 3 2" xfId="14804"/>
    <cellStyle name="Normal 83 2 2 2 3 2 2" xfId="31651"/>
    <cellStyle name="Normal 83 2 2 2 3 3" xfId="24084"/>
    <cellStyle name="Normal 83 2 2 2 4" xfId="10971"/>
    <cellStyle name="Normal 83 2 2 2 4 2" xfId="27870"/>
    <cellStyle name="Normal 83 2 2 2 5" xfId="18255"/>
    <cellStyle name="Normal 83 2 2 2 6" xfId="20302"/>
    <cellStyle name="Normal 83 2 2 3" xfId="3934"/>
    <cellStyle name="Normal 83 2 2 3 2" xfId="7717"/>
    <cellStyle name="Normal 83 2 2 3 2 2" xfId="15776"/>
    <cellStyle name="Normal 83 2 2 3 2 2 2" xfId="32623"/>
    <cellStyle name="Normal 83 2 2 3 2 3" xfId="25056"/>
    <cellStyle name="Normal 83 2 2 3 3" xfId="11993"/>
    <cellStyle name="Normal 83 2 2 3 3 2" xfId="28842"/>
    <cellStyle name="Normal 83 2 2 3 4" xfId="21275"/>
    <cellStyle name="Normal 83 2 2 4" xfId="5833"/>
    <cellStyle name="Normal 83 2 2 4 2" xfId="13892"/>
    <cellStyle name="Normal 83 2 2 4 2 2" xfId="30739"/>
    <cellStyle name="Normal 83 2 2 4 3" xfId="23172"/>
    <cellStyle name="Normal 83 2 2 5" xfId="10018"/>
    <cellStyle name="Normal 83 2 2 5 2" xfId="26958"/>
    <cellStyle name="Normal 83 2 2 6" xfId="18254"/>
    <cellStyle name="Normal 83 2 2 7" xfId="19390"/>
    <cellStyle name="Normal 83 2 3" xfId="2431"/>
    <cellStyle name="Normal 83 2 3 2" xfId="4395"/>
    <cellStyle name="Normal 83 2 3 2 2" xfId="8178"/>
    <cellStyle name="Normal 83 2 3 2 2 2" xfId="16237"/>
    <cellStyle name="Normal 83 2 3 2 2 2 2" xfId="33084"/>
    <cellStyle name="Normal 83 2 3 2 2 3" xfId="25517"/>
    <cellStyle name="Normal 83 2 3 2 3" xfId="12454"/>
    <cellStyle name="Normal 83 2 3 2 3 2" xfId="29303"/>
    <cellStyle name="Normal 83 2 3 2 4" xfId="21736"/>
    <cellStyle name="Normal 83 2 3 3" xfId="6294"/>
    <cellStyle name="Normal 83 2 3 3 2" xfId="14353"/>
    <cellStyle name="Normal 83 2 3 3 2 2" xfId="31200"/>
    <cellStyle name="Normal 83 2 3 3 3" xfId="23633"/>
    <cellStyle name="Normal 83 2 3 4" xfId="10519"/>
    <cellStyle name="Normal 83 2 3 4 2" xfId="27419"/>
    <cellStyle name="Normal 83 2 3 5" xfId="18256"/>
    <cellStyle name="Normal 83 2 3 6" xfId="19851"/>
    <cellStyle name="Normal 83 2 4" xfId="3483"/>
    <cellStyle name="Normal 83 2 4 2" xfId="7266"/>
    <cellStyle name="Normal 83 2 4 2 2" xfId="15325"/>
    <cellStyle name="Normal 83 2 4 2 2 2" xfId="32172"/>
    <cellStyle name="Normal 83 2 4 2 3" xfId="24605"/>
    <cellStyle name="Normal 83 2 4 3" xfId="11542"/>
    <cellStyle name="Normal 83 2 4 3 2" xfId="28391"/>
    <cellStyle name="Normal 83 2 4 4" xfId="20824"/>
    <cellStyle name="Normal 83 2 5" xfId="5382"/>
    <cellStyle name="Normal 83 2 5 2" xfId="13441"/>
    <cellStyle name="Normal 83 2 5 2 2" xfId="30288"/>
    <cellStyle name="Normal 83 2 5 3" xfId="22721"/>
    <cellStyle name="Normal 83 2 6" xfId="9543"/>
    <cellStyle name="Normal 83 2 6 2" xfId="26507"/>
    <cellStyle name="Normal 83 2 7" xfId="18253"/>
    <cellStyle name="Normal 83 2 8" xfId="18939"/>
    <cellStyle name="Normal 83 3" xfId="1667"/>
    <cellStyle name="Normal 83 3 2" xfId="2666"/>
    <cellStyle name="Normal 83 3 2 2" xfId="4628"/>
    <cellStyle name="Normal 83 3 2 2 2" xfId="8411"/>
    <cellStyle name="Normal 83 3 2 2 2 2" xfId="16470"/>
    <cellStyle name="Normal 83 3 2 2 2 2 2" xfId="33317"/>
    <cellStyle name="Normal 83 3 2 2 2 3" xfId="25750"/>
    <cellStyle name="Normal 83 3 2 2 3" xfId="12687"/>
    <cellStyle name="Normal 83 3 2 2 3 2" xfId="29536"/>
    <cellStyle name="Normal 83 3 2 2 4" xfId="21969"/>
    <cellStyle name="Normal 83 3 2 3" xfId="6527"/>
    <cellStyle name="Normal 83 3 2 3 2" xfId="14586"/>
    <cellStyle name="Normal 83 3 2 3 2 2" xfId="31433"/>
    <cellStyle name="Normal 83 3 2 3 3" xfId="23866"/>
    <cellStyle name="Normal 83 3 2 4" xfId="10753"/>
    <cellStyle name="Normal 83 3 2 4 2" xfId="27652"/>
    <cellStyle name="Normal 83 3 2 5" xfId="18258"/>
    <cellStyle name="Normal 83 3 2 6" xfId="20084"/>
    <cellStyle name="Normal 83 3 3" xfId="3716"/>
    <cellStyle name="Normal 83 3 3 2" xfId="7499"/>
    <cellStyle name="Normal 83 3 3 2 2" xfId="15558"/>
    <cellStyle name="Normal 83 3 3 2 2 2" xfId="32405"/>
    <cellStyle name="Normal 83 3 3 2 3" xfId="24838"/>
    <cellStyle name="Normal 83 3 3 3" xfId="11775"/>
    <cellStyle name="Normal 83 3 3 3 2" xfId="28624"/>
    <cellStyle name="Normal 83 3 3 4" xfId="21057"/>
    <cellStyle name="Normal 83 3 4" xfId="5615"/>
    <cellStyle name="Normal 83 3 4 2" xfId="13674"/>
    <cellStyle name="Normal 83 3 4 2 2" xfId="30521"/>
    <cellStyle name="Normal 83 3 4 3" xfId="22954"/>
    <cellStyle name="Normal 83 3 5" xfId="9800"/>
    <cellStyle name="Normal 83 3 5 2" xfId="26740"/>
    <cellStyle name="Normal 83 3 6" xfId="18257"/>
    <cellStyle name="Normal 83 3 7" xfId="19172"/>
    <cellStyle name="Normal 83 4" xfId="2213"/>
    <cellStyle name="Normal 83 4 2" xfId="4177"/>
    <cellStyle name="Normal 83 4 2 2" xfId="7960"/>
    <cellStyle name="Normal 83 4 2 2 2" xfId="16019"/>
    <cellStyle name="Normal 83 4 2 2 2 2" xfId="32866"/>
    <cellStyle name="Normal 83 4 2 2 3" xfId="25299"/>
    <cellStyle name="Normal 83 4 2 3" xfId="12236"/>
    <cellStyle name="Normal 83 4 2 3 2" xfId="29085"/>
    <cellStyle name="Normal 83 4 2 4" xfId="21518"/>
    <cellStyle name="Normal 83 4 3" xfId="6076"/>
    <cellStyle name="Normal 83 4 3 2" xfId="14135"/>
    <cellStyle name="Normal 83 4 3 2 2" xfId="30982"/>
    <cellStyle name="Normal 83 4 3 3" xfId="23415"/>
    <cellStyle name="Normal 83 4 4" xfId="10301"/>
    <cellStyle name="Normal 83 4 4 2" xfId="27201"/>
    <cellStyle name="Normal 83 4 5" xfId="18259"/>
    <cellStyle name="Normal 83 4 6" xfId="19633"/>
    <cellStyle name="Normal 83 5" xfId="3265"/>
    <cellStyle name="Normal 83 5 2" xfId="7048"/>
    <cellStyle name="Normal 83 5 2 2" xfId="15107"/>
    <cellStyle name="Normal 83 5 2 2 2" xfId="31954"/>
    <cellStyle name="Normal 83 5 2 3" xfId="24387"/>
    <cellStyle name="Normal 83 5 3" xfId="11324"/>
    <cellStyle name="Normal 83 5 3 2" xfId="28173"/>
    <cellStyle name="Normal 83 5 4" xfId="20606"/>
    <cellStyle name="Normal 83 6" xfId="5164"/>
    <cellStyle name="Normal 83 6 2" xfId="13223"/>
    <cellStyle name="Normal 83 6 2 2" xfId="30070"/>
    <cellStyle name="Normal 83 6 3" xfId="22503"/>
    <cellStyle name="Normal 83 7" xfId="9308"/>
    <cellStyle name="Normal 83 7 2" xfId="26289"/>
    <cellStyle name="Normal 83 8" xfId="18252"/>
    <cellStyle name="Normal 83 9" xfId="18721"/>
    <cellStyle name="Normal 84" xfId="1129"/>
    <cellStyle name="Normal 84 2" xfId="1668"/>
    <cellStyle name="Normal 84 2 2" xfId="2667"/>
    <cellStyle name="Normal 84 2 2 2" xfId="4629"/>
    <cellStyle name="Normal 84 2 2 2 2" xfId="8412"/>
    <cellStyle name="Normal 84 2 2 2 2 2" xfId="16471"/>
    <cellStyle name="Normal 84 2 2 2 2 2 2" xfId="33318"/>
    <cellStyle name="Normal 84 2 2 2 2 3" xfId="25751"/>
    <cellStyle name="Normal 84 2 2 2 3" xfId="12688"/>
    <cellStyle name="Normal 84 2 2 2 3 2" xfId="29537"/>
    <cellStyle name="Normal 84 2 2 2 4" xfId="21970"/>
    <cellStyle name="Normal 84 2 2 3" xfId="6528"/>
    <cellStyle name="Normal 84 2 2 3 2" xfId="14587"/>
    <cellStyle name="Normal 84 2 2 3 2 2" xfId="31434"/>
    <cellStyle name="Normal 84 2 2 3 3" xfId="23867"/>
    <cellStyle name="Normal 84 2 2 4" xfId="10754"/>
    <cellStyle name="Normal 84 2 2 4 2" xfId="27653"/>
    <cellStyle name="Normal 84 2 2 5" xfId="18262"/>
    <cellStyle name="Normal 84 2 2 6" xfId="20085"/>
    <cellStyle name="Normal 84 2 3" xfId="3717"/>
    <cellStyle name="Normal 84 2 3 2" xfId="7500"/>
    <cellStyle name="Normal 84 2 3 2 2" xfId="15559"/>
    <cellStyle name="Normal 84 2 3 2 2 2" xfId="32406"/>
    <cellStyle name="Normal 84 2 3 2 3" xfId="24839"/>
    <cellStyle name="Normal 84 2 3 3" xfId="11776"/>
    <cellStyle name="Normal 84 2 3 3 2" xfId="28625"/>
    <cellStyle name="Normal 84 2 3 4" xfId="21058"/>
    <cellStyle name="Normal 84 2 4" xfId="5616"/>
    <cellStyle name="Normal 84 2 4 2" xfId="13675"/>
    <cellStyle name="Normal 84 2 4 2 2" xfId="30522"/>
    <cellStyle name="Normal 84 2 4 3" xfId="22955"/>
    <cellStyle name="Normal 84 2 5" xfId="9801"/>
    <cellStyle name="Normal 84 2 5 2" xfId="26741"/>
    <cellStyle name="Normal 84 2 6" xfId="18261"/>
    <cellStyle name="Normal 84 2 7" xfId="19173"/>
    <cellStyle name="Normal 84 3" xfId="2214"/>
    <cellStyle name="Normal 84 3 2" xfId="4178"/>
    <cellStyle name="Normal 84 3 2 2" xfId="7961"/>
    <cellStyle name="Normal 84 3 2 2 2" xfId="16020"/>
    <cellStyle name="Normal 84 3 2 2 2 2" xfId="32867"/>
    <cellStyle name="Normal 84 3 2 2 3" xfId="25300"/>
    <cellStyle name="Normal 84 3 2 3" xfId="12237"/>
    <cellStyle name="Normal 84 3 2 3 2" xfId="29086"/>
    <cellStyle name="Normal 84 3 2 4" xfId="21519"/>
    <cellStyle name="Normal 84 3 3" xfId="6077"/>
    <cellStyle name="Normal 84 3 3 2" xfId="14136"/>
    <cellStyle name="Normal 84 3 3 2 2" xfId="30983"/>
    <cellStyle name="Normal 84 3 3 3" xfId="23416"/>
    <cellStyle name="Normal 84 3 4" xfId="10302"/>
    <cellStyle name="Normal 84 3 4 2" xfId="27202"/>
    <cellStyle name="Normal 84 3 5" xfId="18263"/>
    <cellStyle name="Normal 84 3 6" xfId="19634"/>
    <cellStyle name="Normal 84 4" xfId="3266"/>
    <cellStyle name="Normal 84 4 2" xfId="7049"/>
    <cellStyle name="Normal 84 4 2 2" xfId="15108"/>
    <cellStyle name="Normal 84 4 2 2 2" xfId="31955"/>
    <cellStyle name="Normal 84 4 2 3" xfId="24388"/>
    <cellStyle name="Normal 84 4 3" xfId="11325"/>
    <cellStyle name="Normal 84 4 3 2" xfId="28174"/>
    <cellStyle name="Normal 84 4 4" xfId="20607"/>
    <cellStyle name="Normal 84 5" xfId="5165"/>
    <cellStyle name="Normal 84 5 2" xfId="13224"/>
    <cellStyle name="Normal 84 5 2 2" xfId="30071"/>
    <cellStyle name="Normal 84 5 3" xfId="22504"/>
    <cellStyle name="Normal 84 6" xfId="9309"/>
    <cellStyle name="Normal 84 6 2" xfId="26290"/>
    <cellStyle name="Normal 84 7" xfId="18260"/>
    <cellStyle name="Normal 84 8" xfId="18722"/>
    <cellStyle name="Normal 85" xfId="1130"/>
    <cellStyle name="Normal 85 2" xfId="1669"/>
    <cellStyle name="Normal 85 2 2" xfId="2668"/>
    <cellStyle name="Normal 85 2 2 2" xfId="4630"/>
    <cellStyle name="Normal 85 2 2 2 2" xfId="8413"/>
    <cellStyle name="Normal 85 2 2 2 2 2" xfId="16472"/>
    <cellStyle name="Normal 85 2 2 2 2 2 2" xfId="33319"/>
    <cellStyle name="Normal 85 2 2 2 2 3" xfId="25752"/>
    <cellStyle name="Normal 85 2 2 2 3" xfId="12689"/>
    <cellStyle name="Normal 85 2 2 2 3 2" xfId="29538"/>
    <cellStyle name="Normal 85 2 2 2 4" xfId="21971"/>
    <cellStyle name="Normal 85 2 2 3" xfId="6529"/>
    <cellStyle name="Normal 85 2 2 3 2" xfId="14588"/>
    <cellStyle name="Normal 85 2 2 3 2 2" xfId="31435"/>
    <cellStyle name="Normal 85 2 2 3 3" xfId="23868"/>
    <cellStyle name="Normal 85 2 2 4" xfId="10755"/>
    <cellStyle name="Normal 85 2 2 4 2" xfId="27654"/>
    <cellStyle name="Normal 85 2 2 5" xfId="18266"/>
    <cellStyle name="Normal 85 2 2 6" xfId="20086"/>
    <cellStyle name="Normal 85 2 3" xfId="3718"/>
    <cellStyle name="Normal 85 2 3 2" xfId="7501"/>
    <cellStyle name="Normal 85 2 3 2 2" xfId="15560"/>
    <cellStyle name="Normal 85 2 3 2 2 2" xfId="32407"/>
    <cellStyle name="Normal 85 2 3 2 3" xfId="24840"/>
    <cellStyle name="Normal 85 2 3 3" xfId="11777"/>
    <cellStyle name="Normal 85 2 3 3 2" xfId="28626"/>
    <cellStyle name="Normal 85 2 3 4" xfId="21059"/>
    <cellStyle name="Normal 85 2 4" xfId="5617"/>
    <cellStyle name="Normal 85 2 4 2" xfId="13676"/>
    <cellStyle name="Normal 85 2 4 2 2" xfId="30523"/>
    <cellStyle name="Normal 85 2 4 3" xfId="22956"/>
    <cellStyle name="Normal 85 2 5" xfId="9802"/>
    <cellStyle name="Normal 85 2 5 2" xfId="26742"/>
    <cellStyle name="Normal 85 2 6" xfId="18265"/>
    <cellStyle name="Normal 85 2 7" xfId="19174"/>
    <cellStyle name="Normal 85 3" xfId="2215"/>
    <cellStyle name="Normal 85 3 2" xfId="4179"/>
    <cellStyle name="Normal 85 3 2 2" xfId="7962"/>
    <cellStyle name="Normal 85 3 2 2 2" xfId="16021"/>
    <cellStyle name="Normal 85 3 2 2 2 2" xfId="32868"/>
    <cellStyle name="Normal 85 3 2 2 3" xfId="25301"/>
    <cellStyle name="Normal 85 3 2 3" xfId="12238"/>
    <cellStyle name="Normal 85 3 2 3 2" xfId="29087"/>
    <cellStyle name="Normal 85 3 2 4" xfId="21520"/>
    <cellStyle name="Normal 85 3 3" xfId="6078"/>
    <cellStyle name="Normal 85 3 3 2" xfId="14137"/>
    <cellStyle name="Normal 85 3 3 2 2" xfId="30984"/>
    <cellStyle name="Normal 85 3 3 3" xfId="23417"/>
    <cellStyle name="Normal 85 3 4" xfId="10303"/>
    <cellStyle name="Normal 85 3 4 2" xfId="27203"/>
    <cellStyle name="Normal 85 3 5" xfId="18267"/>
    <cellStyle name="Normal 85 3 6" xfId="19635"/>
    <cellStyle name="Normal 85 4" xfId="3267"/>
    <cellStyle name="Normal 85 4 2" xfId="7050"/>
    <cellStyle name="Normal 85 4 2 2" xfId="15109"/>
    <cellStyle name="Normal 85 4 2 2 2" xfId="31956"/>
    <cellStyle name="Normal 85 4 2 3" xfId="24389"/>
    <cellStyle name="Normal 85 4 3" xfId="11326"/>
    <cellStyle name="Normal 85 4 3 2" xfId="28175"/>
    <cellStyle name="Normal 85 4 4" xfId="20608"/>
    <cellStyle name="Normal 85 5" xfId="5166"/>
    <cellStyle name="Normal 85 5 2" xfId="13225"/>
    <cellStyle name="Normal 85 5 2 2" xfId="30072"/>
    <cellStyle name="Normal 85 5 3" xfId="22505"/>
    <cellStyle name="Normal 85 6" xfId="9310"/>
    <cellStyle name="Normal 85 6 2" xfId="26291"/>
    <cellStyle name="Normal 85 7" xfId="18264"/>
    <cellStyle name="Normal 85 8" xfId="18723"/>
    <cellStyle name="Normal 86" xfId="1131"/>
    <cellStyle name="Normal 86 2" xfId="1670"/>
    <cellStyle name="Normal 86 2 2" xfId="2669"/>
    <cellStyle name="Normal 86 2 2 2" xfId="4631"/>
    <cellStyle name="Normal 86 2 2 2 2" xfId="8414"/>
    <cellStyle name="Normal 86 2 2 2 2 2" xfId="16473"/>
    <cellStyle name="Normal 86 2 2 2 2 2 2" xfId="33320"/>
    <cellStyle name="Normal 86 2 2 2 2 3" xfId="25753"/>
    <cellStyle name="Normal 86 2 2 2 3" xfId="12690"/>
    <cellStyle name="Normal 86 2 2 2 3 2" xfId="29539"/>
    <cellStyle name="Normal 86 2 2 2 4" xfId="21972"/>
    <cellStyle name="Normal 86 2 2 3" xfId="6530"/>
    <cellStyle name="Normal 86 2 2 3 2" xfId="14589"/>
    <cellStyle name="Normal 86 2 2 3 2 2" xfId="31436"/>
    <cellStyle name="Normal 86 2 2 3 3" xfId="23869"/>
    <cellStyle name="Normal 86 2 2 4" xfId="10756"/>
    <cellStyle name="Normal 86 2 2 4 2" xfId="27655"/>
    <cellStyle name="Normal 86 2 2 5" xfId="18270"/>
    <cellStyle name="Normal 86 2 2 6" xfId="20087"/>
    <cellStyle name="Normal 86 2 3" xfId="3719"/>
    <cellStyle name="Normal 86 2 3 2" xfId="7502"/>
    <cellStyle name="Normal 86 2 3 2 2" xfId="15561"/>
    <cellStyle name="Normal 86 2 3 2 2 2" xfId="32408"/>
    <cellStyle name="Normal 86 2 3 2 3" xfId="24841"/>
    <cellStyle name="Normal 86 2 3 3" xfId="11778"/>
    <cellStyle name="Normal 86 2 3 3 2" xfId="28627"/>
    <cellStyle name="Normal 86 2 3 4" xfId="21060"/>
    <cellStyle name="Normal 86 2 4" xfId="5618"/>
    <cellStyle name="Normal 86 2 4 2" xfId="13677"/>
    <cellStyle name="Normal 86 2 4 2 2" xfId="30524"/>
    <cellStyle name="Normal 86 2 4 3" xfId="22957"/>
    <cellStyle name="Normal 86 2 5" xfId="9803"/>
    <cellStyle name="Normal 86 2 5 2" xfId="26743"/>
    <cellStyle name="Normal 86 2 6" xfId="18269"/>
    <cellStyle name="Normal 86 2 7" xfId="19175"/>
    <cellStyle name="Normal 86 3" xfId="2216"/>
    <cellStyle name="Normal 86 3 2" xfId="4180"/>
    <cellStyle name="Normal 86 3 2 2" xfId="7963"/>
    <cellStyle name="Normal 86 3 2 2 2" xfId="16022"/>
    <cellStyle name="Normal 86 3 2 2 2 2" xfId="32869"/>
    <cellStyle name="Normal 86 3 2 2 3" xfId="25302"/>
    <cellStyle name="Normal 86 3 2 3" xfId="12239"/>
    <cellStyle name="Normal 86 3 2 3 2" xfId="29088"/>
    <cellStyle name="Normal 86 3 2 4" xfId="21521"/>
    <cellStyle name="Normal 86 3 3" xfId="6079"/>
    <cellStyle name="Normal 86 3 3 2" xfId="14138"/>
    <cellStyle name="Normal 86 3 3 2 2" xfId="30985"/>
    <cellStyle name="Normal 86 3 3 3" xfId="23418"/>
    <cellStyle name="Normal 86 3 4" xfId="10304"/>
    <cellStyle name="Normal 86 3 4 2" xfId="27204"/>
    <cellStyle name="Normal 86 3 5" xfId="18271"/>
    <cellStyle name="Normal 86 3 6" xfId="19636"/>
    <cellStyle name="Normal 86 4" xfId="3268"/>
    <cellStyle name="Normal 86 4 2" xfId="7051"/>
    <cellStyle name="Normal 86 4 2 2" xfId="15110"/>
    <cellStyle name="Normal 86 4 2 2 2" xfId="31957"/>
    <cellStyle name="Normal 86 4 2 3" xfId="24390"/>
    <cellStyle name="Normal 86 4 3" xfId="11327"/>
    <cellStyle name="Normal 86 4 3 2" xfId="28176"/>
    <cellStyle name="Normal 86 4 4" xfId="20609"/>
    <cellStyle name="Normal 86 5" xfId="5167"/>
    <cellStyle name="Normal 86 5 2" xfId="13226"/>
    <cellStyle name="Normal 86 5 2 2" xfId="30073"/>
    <cellStyle name="Normal 86 5 3" xfId="22506"/>
    <cellStyle name="Normal 86 6" xfId="9311"/>
    <cellStyle name="Normal 86 6 2" xfId="26292"/>
    <cellStyle name="Normal 86 7" xfId="18268"/>
    <cellStyle name="Normal 86 8" xfId="18724"/>
    <cellStyle name="Normal 87" xfId="1132"/>
    <cellStyle name="Normal 87 2" xfId="1671"/>
    <cellStyle name="Normal 87 2 2" xfId="2670"/>
    <cellStyle name="Normal 87 2 2 2" xfId="4632"/>
    <cellStyle name="Normal 87 2 2 2 2" xfId="8415"/>
    <cellStyle name="Normal 87 2 2 2 2 2" xfId="16474"/>
    <cellStyle name="Normal 87 2 2 2 2 2 2" xfId="33321"/>
    <cellStyle name="Normal 87 2 2 2 2 3" xfId="25754"/>
    <cellStyle name="Normal 87 2 2 2 3" xfId="12691"/>
    <cellStyle name="Normal 87 2 2 2 3 2" xfId="29540"/>
    <cellStyle name="Normal 87 2 2 2 4" xfId="21973"/>
    <cellStyle name="Normal 87 2 2 3" xfId="6531"/>
    <cellStyle name="Normal 87 2 2 3 2" xfId="14590"/>
    <cellStyle name="Normal 87 2 2 3 2 2" xfId="31437"/>
    <cellStyle name="Normal 87 2 2 3 3" xfId="23870"/>
    <cellStyle name="Normal 87 2 2 4" xfId="10757"/>
    <cellStyle name="Normal 87 2 2 4 2" xfId="27656"/>
    <cellStyle name="Normal 87 2 2 5" xfId="18274"/>
    <cellStyle name="Normal 87 2 2 6" xfId="20088"/>
    <cellStyle name="Normal 87 2 3" xfId="3720"/>
    <cellStyle name="Normal 87 2 3 2" xfId="7503"/>
    <cellStyle name="Normal 87 2 3 2 2" xfId="15562"/>
    <cellStyle name="Normal 87 2 3 2 2 2" xfId="32409"/>
    <cellStyle name="Normal 87 2 3 2 3" xfId="24842"/>
    <cellStyle name="Normal 87 2 3 3" xfId="11779"/>
    <cellStyle name="Normal 87 2 3 3 2" xfId="28628"/>
    <cellStyle name="Normal 87 2 3 4" xfId="21061"/>
    <cellStyle name="Normal 87 2 4" xfId="5619"/>
    <cellStyle name="Normal 87 2 4 2" xfId="13678"/>
    <cellStyle name="Normal 87 2 4 2 2" xfId="30525"/>
    <cellStyle name="Normal 87 2 4 3" xfId="22958"/>
    <cellStyle name="Normal 87 2 5" xfId="9804"/>
    <cellStyle name="Normal 87 2 5 2" xfId="26744"/>
    <cellStyle name="Normal 87 2 6" xfId="18273"/>
    <cellStyle name="Normal 87 2 7" xfId="19176"/>
    <cellStyle name="Normal 87 3" xfId="2217"/>
    <cellStyle name="Normal 87 3 2" xfId="4181"/>
    <cellStyle name="Normal 87 3 2 2" xfId="7964"/>
    <cellStyle name="Normal 87 3 2 2 2" xfId="16023"/>
    <cellStyle name="Normal 87 3 2 2 2 2" xfId="32870"/>
    <cellStyle name="Normal 87 3 2 2 3" xfId="25303"/>
    <cellStyle name="Normal 87 3 2 3" xfId="12240"/>
    <cellStyle name="Normal 87 3 2 3 2" xfId="29089"/>
    <cellStyle name="Normal 87 3 2 4" xfId="21522"/>
    <cellStyle name="Normal 87 3 3" xfId="6080"/>
    <cellStyle name="Normal 87 3 3 2" xfId="14139"/>
    <cellStyle name="Normal 87 3 3 2 2" xfId="30986"/>
    <cellStyle name="Normal 87 3 3 3" xfId="23419"/>
    <cellStyle name="Normal 87 3 4" xfId="10305"/>
    <cellStyle name="Normal 87 3 4 2" xfId="27205"/>
    <cellStyle name="Normal 87 3 5" xfId="18275"/>
    <cellStyle name="Normal 87 3 6" xfId="19637"/>
    <cellStyle name="Normal 87 4" xfId="3269"/>
    <cellStyle name="Normal 87 4 2" xfId="7052"/>
    <cellStyle name="Normal 87 4 2 2" xfId="15111"/>
    <cellStyle name="Normal 87 4 2 2 2" xfId="31958"/>
    <cellStyle name="Normal 87 4 2 3" xfId="24391"/>
    <cellStyle name="Normal 87 4 3" xfId="11328"/>
    <cellStyle name="Normal 87 4 3 2" xfId="28177"/>
    <cellStyle name="Normal 87 4 4" xfId="20610"/>
    <cellStyle name="Normal 87 5" xfId="5168"/>
    <cellStyle name="Normal 87 5 2" xfId="13227"/>
    <cellStyle name="Normal 87 5 2 2" xfId="30074"/>
    <cellStyle name="Normal 87 5 3" xfId="22507"/>
    <cellStyle name="Normal 87 6" xfId="9312"/>
    <cellStyle name="Normal 87 6 2" xfId="26293"/>
    <cellStyle name="Normal 87 7" xfId="18272"/>
    <cellStyle name="Normal 87 8" xfId="18725"/>
    <cellStyle name="Normal 88" xfId="1133"/>
    <cellStyle name="Normal 88 2" xfId="1672"/>
    <cellStyle name="Normal 88 2 2" xfId="2671"/>
    <cellStyle name="Normal 88 2 2 2" xfId="4633"/>
    <cellStyle name="Normal 88 2 2 2 2" xfId="8416"/>
    <cellStyle name="Normal 88 2 2 2 2 2" xfId="16475"/>
    <cellStyle name="Normal 88 2 2 2 2 2 2" xfId="33322"/>
    <cellStyle name="Normal 88 2 2 2 2 3" xfId="25755"/>
    <cellStyle name="Normal 88 2 2 2 3" xfId="12692"/>
    <cellStyle name="Normal 88 2 2 2 3 2" xfId="29541"/>
    <cellStyle name="Normal 88 2 2 2 4" xfId="21974"/>
    <cellStyle name="Normal 88 2 2 3" xfId="6532"/>
    <cellStyle name="Normal 88 2 2 3 2" xfId="14591"/>
    <cellStyle name="Normal 88 2 2 3 2 2" xfId="31438"/>
    <cellStyle name="Normal 88 2 2 3 3" xfId="23871"/>
    <cellStyle name="Normal 88 2 2 4" xfId="10758"/>
    <cellStyle name="Normal 88 2 2 4 2" xfId="27657"/>
    <cellStyle name="Normal 88 2 2 5" xfId="18278"/>
    <cellStyle name="Normal 88 2 2 6" xfId="20089"/>
    <cellStyle name="Normal 88 2 3" xfId="3721"/>
    <cellStyle name="Normal 88 2 3 2" xfId="7504"/>
    <cellStyle name="Normal 88 2 3 2 2" xfId="15563"/>
    <cellStyle name="Normal 88 2 3 2 2 2" xfId="32410"/>
    <cellStyle name="Normal 88 2 3 2 3" xfId="24843"/>
    <cellStyle name="Normal 88 2 3 3" xfId="11780"/>
    <cellStyle name="Normal 88 2 3 3 2" xfId="28629"/>
    <cellStyle name="Normal 88 2 3 4" xfId="21062"/>
    <cellStyle name="Normal 88 2 4" xfId="5620"/>
    <cellStyle name="Normal 88 2 4 2" xfId="13679"/>
    <cellStyle name="Normal 88 2 4 2 2" xfId="30526"/>
    <cellStyle name="Normal 88 2 4 3" xfId="22959"/>
    <cellStyle name="Normal 88 2 5" xfId="9805"/>
    <cellStyle name="Normal 88 2 5 2" xfId="26745"/>
    <cellStyle name="Normal 88 2 6" xfId="18277"/>
    <cellStyle name="Normal 88 2 7" xfId="19177"/>
    <cellStyle name="Normal 88 3" xfId="2218"/>
    <cellStyle name="Normal 88 3 2" xfId="4182"/>
    <cellStyle name="Normal 88 3 2 2" xfId="7965"/>
    <cellStyle name="Normal 88 3 2 2 2" xfId="16024"/>
    <cellStyle name="Normal 88 3 2 2 2 2" xfId="32871"/>
    <cellStyle name="Normal 88 3 2 2 3" xfId="25304"/>
    <cellStyle name="Normal 88 3 2 3" xfId="12241"/>
    <cellStyle name="Normal 88 3 2 3 2" xfId="29090"/>
    <cellStyle name="Normal 88 3 2 4" xfId="21523"/>
    <cellStyle name="Normal 88 3 3" xfId="6081"/>
    <cellStyle name="Normal 88 3 3 2" xfId="14140"/>
    <cellStyle name="Normal 88 3 3 2 2" xfId="30987"/>
    <cellStyle name="Normal 88 3 3 3" xfId="23420"/>
    <cellStyle name="Normal 88 3 4" xfId="10306"/>
    <cellStyle name="Normal 88 3 4 2" xfId="27206"/>
    <cellStyle name="Normal 88 3 5" xfId="18279"/>
    <cellStyle name="Normal 88 3 6" xfId="19638"/>
    <cellStyle name="Normal 88 4" xfId="3270"/>
    <cellStyle name="Normal 88 4 2" xfId="7053"/>
    <cellStyle name="Normal 88 4 2 2" xfId="15112"/>
    <cellStyle name="Normal 88 4 2 2 2" xfId="31959"/>
    <cellStyle name="Normal 88 4 2 3" xfId="24392"/>
    <cellStyle name="Normal 88 4 3" xfId="11329"/>
    <cellStyle name="Normal 88 4 3 2" xfId="28178"/>
    <cellStyle name="Normal 88 4 4" xfId="20611"/>
    <cellStyle name="Normal 88 5" xfId="5169"/>
    <cellStyle name="Normal 88 5 2" xfId="13228"/>
    <cellStyle name="Normal 88 5 2 2" xfId="30075"/>
    <cellStyle name="Normal 88 5 3" xfId="22508"/>
    <cellStyle name="Normal 88 6" xfId="9313"/>
    <cellStyle name="Normal 88 6 2" xfId="26294"/>
    <cellStyle name="Normal 88 7" xfId="18276"/>
    <cellStyle name="Normal 88 8" xfId="18726"/>
    <cellStyle name="Normal 89" xfId="1134"/>
    <cellStyle name="Normal 89 2" xfId="1673"/>
    <cellStyle name="Normal 89 2 2" xfId="2672"/>
    <cellStyle name="Normal 89 2 2 2" xfId="4634"/>
    <cellStyle name="Normal 89 2 2 2 2" xfId="8417"/>
    <cellStyle name="Normal 89 2 2 2 2 2" xfId="16476"/>
    <cellStyle name="Normal 89 2 2 2 2 2 2" xfId="33323"/>
    <cellStyle name="Normal 89 2 2 2 2 3" xfId="25756"/>
    <cellStyle name="Normal 89 2 2 2 3" xfId="12693"/>
    <cellStyle name="Normal 89 2 2 2 3 2" xfId="29542"/>
    <cellStyle name="Normal 89 2 2 2 4" xfId="21975"/>
    <cellStyle name="Normal 89 2 2 3" xfId="6533"/>
    <cellStyle name="Normal 89 2 2 3 2" xfId="14592"/>
    <cellStyle name="Normal 89 2 2 3 2 2" xfId="31439"/>
    <cellStyle name="Normal 89 2 2 3 3" xfId="23872"/>
    <cellStyle name="Normal 89 2 2 4" xfId="10759"/>
    <cellStyle name="Normal 89 2 2 4 2" xfId="27658"/>
    <cellStyle name="Normal 89 2 2 5" xfId="18282"/>
    <cellStyle name="Normal 89 2 2 6" xfId="20090"/>
    <cellStyle name="Normal 89 2 3" xfId="3722"/>
    <cellStyle name="Normal 89 2 3 2" xfId="7505"/>
    <cellStyle name="Normal 89 2 3 2 2" xfId="15564"/>
    <cellStyle name="Normal 89 2 3 2 2 2" xfId="32411"/>
    <cellStyle name="Normal 89 2 3 2 3" xfId="24844"/>
    <cellStyle name="Normal 89 2 3 3" xfId="11781"/>
    <cellStyle name="Normal 89 2 3 3 2" xfId="28630"/>
    <cellStyle name="Normal 89 2 3 4" xfId="21063"/>
    <cellStyle name="Normal 89 2 4" xfId="5621"/>
    <cellStyle name="Normal 89 2 4 2" xfId="13680"/>
    <cellStyle name="Normal 89 2 4 2 2" xfId="30527"/>
    <cellStyle name="Normal 89 2 4 3" xfId="22960"/>
    <cellStyle name="Normal 89 2 5" xfId="9806"/>
    <cellStyle name="Normal 89 2 5 2" xfId="26746"/>
    <cellStyle name="Normal 89 2 6" xfId="18281"/>
    <cellStyle name="Normal 89 2 7" xfId="19178"/>
    <cellStyle name="Normal 89 3" xfId="2219"/>
    <cellStyle name="Normal 89 3 2" xfId="4183"/>
    <cellStyle name="Normal 89 3 2 2" xfId="7966"/>
    <cellStyle name="Normal 89 3 2 2 2" xfId="16025"/>
    <cellStyle name="Normal 89 3 2 2 2 2" xfId="32872"/>
    <cellStyle name="Normal 89 3 2 2 3" xfId="25305"/>
    <cellStyle name="Normal 89 3 2 3" xfId="12242"/>
    <cellStyle name="Normal 89 3 2 3 2" xfId="29091"/>
    <cellStyle name="Normal 89 3 2 4" xfId="21524"/>
    <cellStyle name="Normal 89 3 3" xfId="6082"/>
    <cellStyle name="Normal 89 3 3 2" xfId="14141"/>
    <cellStyle name="Normal 89 3 3 2 2" xfId="30988"/>
    <cellStyle name="Normal 89 3 3 3" xfId="23421"/>
    <cellStyle name="Normal 89 3 4" xfId="10307"/>
    <cellStyle name="Normal 89 3 4 2" xfId="27207"/>
    <cellStyle name="Normal 89 3 5" xfId="18283"/>
    <cellStyle name="Normal 89 3 6" xfId="19639"/>
    <cellStyle name="Normal 89 4" xfId="3271"/>
    <cellStyle name="Normal 89 4 2" xfId="7054"/>
    <cellStyle name="Normal 89 4 2 2" xfId="15113"/>
    <cellStyle name="Normal 89 4 2 2 2" xfId="31960"/>
    <cellStyle name="Normal 89 4 2 3" xfId="24393"/>
    <cellStyle name="Normal 89 4 3" xfId="11330"/>
    <cellStyle name="Normal 89 4 3 2" xfId="28179"/>
    <cellStyle name="Normal 89 4 4" xfId="20612"/>
    <cellStyle name="Normal 89 5" xfId="5170"/>
    <cellStyle name="Normal 89 5 2" xfId="13229"/>
    <cellStyle name="Normal 89 5 2 2" xfId="30076"/>
    <cellStyle name="Normal 89 5 3" xfId="22509"/>
    <cellStyle name="Normal 89 6" xfId="9314"/>
    <cellStyle name="Normal 89 6 2" xfId="26295"/>
    <cellStyle name="Normal 89 7" xfId="18280"/>
    <cellStyle name="Normal 89 8" xfId="18727"/>
    <cellStyle name="Normal 9" xfId="457"/>
    <cellStyle name="Normal 9 10" xfId="2974"/>
    <cellStyle name="Normal 9 10 2" xfId="6832"/>
    <cellStyle name="Normal 9 10 2 2" xfId="14891"/>
    <cellStyle name="Normal 9 10 2 2 2" xfId="31738"/>
    <cellStyle name="Normal 9 10 2 3" xfId="24171"/>
    <cellStyle name="Normal 9 10 3" xfId="11060"/>
    <cellStyle name="Normal 9 10 3 2" xfId="27957"/>
    <cellStyle name="Normal 9 10 4" xfId="20389"/>
    <cellStyle name="Normal 9 11" xfId="3027"/>
    <cellStyle name="Normal 9 11 2" xfId="6846"/>
    <cellStyle name="Normal 9 11 2 2" xfId="14905"/>
    <cellStyle name="Normal 9 11 2 2 2" xfId="31752"/>
    <cellStyle name="Normal 9 11 2 3" xfId="24185"/>
    <cellStyle name="Normal 9 11 3" xfId="11092"/>
    <cellStyle name="Normal 9 11 3 2" xfId="27971"/>
    <cellStyle name="Normal 9 11 4" xfId="20403"/>
    <cellStyle name="Normal 9 12" xfId="4961"/>
    <cellStyle name="Normal 9 12 2" xfId="13020"/>
    <cellStyle name="Normal 9 12 2 2" xfId="29868"/>
    <cellStyle name="Normal 9 12 3" xfId="22301"/>
    <cellStyle name="Normal 9 13" xfId="8858"/>
    <cellStyle name="Normal 9 13 2" xfId="26087"/>
    <cellStyle name="Normal 9 14" xfId="18284"/>
    <cellStyle name="Normal 9 15" xfId="18509"/>
    <cellStyle name="Normal 9 16" xfId="34136"/>
    <cellStyle name="Normal 9 2" xfId="458"/>
    <cellStyle name="Normal 9 2 2" xfId="924"/>
    <cellStyle name="Normal 9 2 3" xfId="2984"/>
    <cellStyle name="Normal 9 2 3 2" xfId="6841"/>
    <cellStyle name="Normal 9 2 3 2 2" xfId="14900"/>
    <cellStyle name="Normal 9 2 3 2 2 2" xfId="31747"/>
    <cellStyle name="Normal 9 2 3 2 3" xfId="24180"/>
    <cellStyle name="Normal 9 2 3 3" xfId="11069"/>
    <cellStyle name="Normal 9 2 3 3 2" xfId="27966"/>
    <cellStyle name="Normal 9 2 3 4" xfId="20398"/>
    <cellStyle name="Normal 9 2 4" xfId="18285"/>
    <cellStyle name="Normal 9 2_Energía" xfId="18286"/>
    <cellStyle name="Normal 9 3" xfId="609"/>
    <cellStyle name="Normal 9 3 10" xfId="18287"/>
    <cellStyle name="Normal 9 3 11" xfId="18530"/>
    <cellStyle name="Normal 9 3 12" xfId="34137"/>
    <cellStyle name="Normal 9 3 2" xfId="733"/>
    <cellStyle name="Normal 9 3 2 10" xfId="18567"/>
    <cellStyle name="Normal 9 3 2 11" xfId="34138"/>
    <cellStyle name="Normal 9 3 2 2" xfId="1067"/>
    <cellStyle name="Normal 9 3 2 2 2" xfId="1328"/>
    <cellStyle name="Normal 9 3 2 2 2 2" xfId="1824"/>
    <cellStyle name="Normal 9 3 2 2 2 2 2" xfId="2823"/>
    <cellStyle name="Normal 9 3 2 2 2 2 2 2" xfId="4785"/>
    <cellStyle name="Normal 9 3 2 2 2 2 2 2 2" xfId="8568"/>
    <cellStyle name="Normal 9 3 2 2 2 2 2 2 2 2" xfId="16627"/>
    <cellStyle name="Normal 9 3 2 2 2 2 2 2 2 2 2" xfId="33474"/>
    <cellStyle name="Normal 9 3 2 2 2 2 2 2 2 3" xfId="25907"/>
    <cellStyle name="Normal 9 3 2 2 2 2 2 2 3" xfId="12844"/>
    <cellStyle name="Normal 9 3 2 2 2 2 2 2 3 2" xfId="29693"/>
    <cellStyle name="Normal 9 3 2 2 2 2 2 2 4" xfId="22126"/>
    <cellStyle name="Normal 9 3 2 2 2 2 2 3" xfId="6684"/>
    <cellStyle name="Normal 9 3 2 2 2 2 2 3 2" xfId="14743"/>
    <cellStyle name="Normal 9 3 2 2 2 2 2 3 2 2" xfId="31590"/>
    <cellStyle name="Normal 9 3 2 2 2 2 2 3 3" xfId="24023"/>
    <cellStyle name="Normal 9 3 2 2 2 2 2 4" xfId="10910"/>
    <cellStyle name="Normal 9 3 2 2 2 2 2 4 2" xfId="27809"/>
    <cellStyle name="Normal 9 3 2 2 2 2 2 5" xfId="18292"/>
    <cellStyle name="Normal 9 3 2 2 2 2 2 6" xfId="20241"/>
    <cellStyle name="Normal 9 3 2 2 2 2 3" xfId="3873"/>
    <cellStyle name="Normal 9 3 2 2 2 2 3 2" xfId="7656"/>
    <cellStyle name="Normal 9 3 2 2 2 2 3 2 2" xfId="15715"/>
    <cellStyle name="Normal 9 3 2 2 2 2 3 2 2 2" xfId="32562"/>
    <cellStyle name="Normal 9 3 2 2 2 2 3 2 3" xfId="24995"/>
    <cellStyle name="Normal 9 3 2 2 2 2 3 3" xfId="11932"/>
    <cellStyle name="Normal 9 3 2 2 2 2 3 3 2" xfId="28781"/>
    <cellStyle name="Normal 9 3 2 2 2 2 3 4" xfId="21214"/>
    <cellStyle name="Normal 9 3 2 2 2 2 4" xfId="5772"/>
    <cellStyle name="Normal 9 3 2 2 2 2 4 2" xfId="13831"/>
    <cellStyle name="Normal 9 3 2 2 2 2 4 2 2" xfId="30678"/>
    <cellStyle name="Normal 9 3 2 2 2 2 4 3" xfId="23111"/>
    <cellStyle name="Normal 9 3 2 2 2 2 5" xfId="9957"/>
    <cellStyle name="Normal 9 3 2 2 2 2 5 2" xfId="26897"/>
    <cellStyle name="Normal 9 3 2 2 2 2 6" xfId="18291"/>
    <cellStyle name="Normal 9 3 2 2 2 2 7" xfId="19329"/>
    <cellStyle name="Normal 9 3 2 2 2 3" xfId="2370"/>
    <cellStyle name="Normal 9 3 2 2 2 3 2" xfId="4334"/>
    <cellStyle name="Normal 9 3 2 2 2 3 2 2" xfId="8117"/>
    <cellStyle name="Normal 9 3 2 2 2 3 2 2 2" xfId="16176"/>
    <cellStyle name="Normal 9 3 2 2 2 3 2 2 2 2" xfId="33023"/>
    <cellStyle name="Normal 9 3 2 2 2 3 2 2 3" xfId="25456"/>
    <cellStyle name="Normal 9 3 2 2 2 3 2 3" xfId="12393"/>
    <cellStyle name="Normal 9 3 2 2 2 3 2 3 2" xfId="29242"/>
    <cellStyle name="Normal 9 3 2 2 2 3 2 4" xfId="21675"/>
    <cellStyle name="Normal 9 3 2 2 2 3 3" xfId="6233"/>
    <cellStyle name="Normal 9 3 2 2 2 3 3 2" xfId="14292"/>
    <cellStyle name="Normal 9 3 2 2 2 3 3 2 2" xfId="31139"/>
    <cellStyle name="Normal 9 3 2 2 2 3 3 3" xfId="23572"/>
    <cellStyle name="Normal 9 3 2 2 2 3 4" xfId="10458"/>
    <cellStyle name="Normal 9 3 2 2 2 3 4 2" xfId="27358"/>
    <cellStyle name="Normal 9 3 2 2 2 3 5" xfId="18293"/>
    <cellStyle name="Normal 9 3 2 2 2 3 6" xfId="19790"/>
    <cellStyle name="Normal 9 3 2 2 2 4" xfId="3422"/>
    <cellStyle name="Normal 9 3 2 2 2 4 2" xfId="7205"/>
    <cellStyle name="Normal 9 3 2 2 2 4 2 2" xfId="15264"/>
    <cellStyle name="Normal 9 3 2 2 2 4 2 2 2" xfId="32111"/>
    <cellStyle name="Normal 9 3 2 2 2 4 2 3" xfId="24544"/>
    <cellStyle name="Normal 9 3 2 2 2 4 3" xfId="11481"/>
    <cellStyle name="Normal 9 3 2 2 2 4 3 2" xfId="28330"/>
    <cellStyle name="Normal 9 3 2 2 2 4 4" xfId="20763"/>
    <cellStyle name="Normal 9 3 2 2 2 5" xfId="5321"/>
    <cellStyle name="Normal 9 3 2 2 2 5 2" xfId="13380"/>
    <cellStyle name="Normal 9 3 2 2 2 5 2 2" xfId="30227"/>
    <cellStyle name="Normal 9 3 2 2 2 5 3" xfId="22660"/>
    <cellStyle name="Normal 9 3 2 2 2 6" xfId="9482"/>
    <cellStyle name="Normal 9 3 2 2 2 6 2" xfId="26446"/>
    <cellStyle name="Normal 9 3 2 2 2 7" xfId="18290"/>
    <cellStyle name="Normal 9 3 2 2 2 8" xfId="18878"/>
    <cellStyle name="Normal 9 3 2 2 3" xfId="1606"/>
    <cellStyle name="Normal 9 3 2 2 3 2" xfId="2605"/>
    <cellStyle name="Normal 9 3 2 2 3 2 2" xfId="4567"/>
    <cellStyle name="Normal 9 3 2 2 3 2 2 2" xfId="8350"/>
    <cellStyle name="Normal 9 3 2 2 3 2 2 2 2" xfId="16409"/>
    <cellStyle name="Normal 9 3 2 2 3 2 2 2 2 2" xfId="33256"/>
    <cellStyle name="Normal 9 3 2 2 3 2 2 2 3" xfId="25689"/>
    <cellStyle name="Normal 9 3 2 2 3 2 2 3" xfId="12626"/>
    <cellStyle name="Normal 9 3 2 2 3 2 2 3 2" xfId="29475"/>
    <cellStyle name="Normal 9 3 2 2 3 2 2 4" xfId="21908"/>
    <cellStyle name="Normal 9 3 2 2 3 2 3" xfId="6466"/>
    <cellStyle name="Normal 9 3 2 2 3 2 3 2" xfId="14525"/>
    <cellStyle name="Normal 9 3 2 2 3 2 3 2 2" xfId="31372"/>
    <cellStyle name="Normal 9 3 2 2 3 2 3 3" xfId="23805"/>
    <cellStyle name="Normal 9 3 2 2 3 2 4" xfId="10692"/>
    <cellStyle name="Normal 9 3 2 2 3 2 4 2" xfId="27591"/>
    <cellStyle name="Normal 9 3 2 2 3 2 5" xfId="18295"/>
    <cellStyle name="Normal 9 3 2 2 3 2 6" xfId="20023"/>
    <cellStyle name="Normal 9 3 2 2 3 3" xfId="3655"/>
    <cellStyle name="Normal 9 3 2 2 3 3 2" xfId="7438"/>
    <cellStyle name="Normal 9 3 2 2 3 3 2 2" xfId="15497"/>
    <cellStyle name="Normal 9 3 2 2 3 3 2 2 2" xfId="32344"/>
    <cellStyle name="Normal 9 3 2 2 3 3 2 3" xfId="24777"/>
    <cellStyle name="Normal 9 3 2 2 3 3 3" xfId="11714"/>
    <cellStyle name="Normal 9 3 2 2 3 3 3 2" xfId="28563"/>
    <cellStyle name="Normal 9 3 2 2 3 3 4" xfId="20996"/>
    <cellStyle name="Normal 9 3 2 2 3 4" xfId="5554"/>
    <cellStyle name="Normal 9 3 2 2 3 4 2" xfId="13613"/>
    <cellStyle name="Normal 9 3 2 2 3 4 2 2" xfId="30460"/>
    <cellStyle name="Normal 9 3 2 2 3 4 3" xfId="22893"/>
    <cellStyle name="Normal 9 3 2 2 3 5" xfId="9739"/>
    <cellStyle name="Normal 9 3 2 2 3 5 2" xfId="26679"/>
    <cellStyle name="Normal 9 3 2 2 3 6" xfId="18294"/>
    <cellStyle name="Normal 9 3 2 2 3 7" xfId="19111"/>
    <cellStyle name="Normal 9 3 2 2 4" xfId="2152"/>
    <cellStyle name="Normal 9 3 2 2 4 2" xfId="4116"/>
    <cellStyle name="Normal 9 3 2 2 4 2 2" xfId="7899"/>
    <cellStyle name="Normal 9 3 2 2 4 2 2 2" xfId="15958"/>
    <cellStyle name="Normal 9 3 2 2 4 2 2 2 2" xfId="32805"/>
    <cellStyle name="Normal 9 3 2 2 4 2 2 3" xfId="25238"/>
    <cellStyle name="Normal 9 3 2 2 4 2 3" xfId="12175"/>
    <cellStyle name="Normal 9 3 2 2 4 2 3 2" xfId="29024"/>
    <cellStyle name="Normal 9 3 2 2 4 2 4" xfId="21457"/>
    <cellStyle name="Normal 9 3 2 2 4 3" xfId="6015"/>
    <cellStyle name="Normal 9 3 2 2 4 3 2" xfId="14074"/>
    <cellStyle name="Normal 9 3 2 2 4 3 2 2" xfId="30921"/>
    <cellStyle name="Normal 9 3 2 2 4 3 3" xfId="23354"/>
    <cellStyle name="Normal 9 3 2 2 4 4" xfId="10240"/>
    <cellStyle name="Normal 9 3 2 2 4 4 2" xfId="27140"/>
    <cellStyle name="Normal 9 3 2 2 4 5" xfId="18296"/>
    <cellStyle name="Normal 9 3 2 2 4 6" xfId="19572"/>
    <cellStyle name="Normal 9 3 2 2 5" xfId="3204"/>
    <cellStyle name="Normal 9 3 2 2 5 2" xfId="6987"/>
    <cellStyle name="Normal 9 3 2 2 5 2 2" xfId="15046"/>
    <cellStyle name="Normal 9 3 2 2 5 2 2 2" xfId="31893"/>
    <cellStyle name="Normal 9 3 2 2 5 2 3" xfId="24326"/>
    <cellStyle name="Normal 9 3 2 2 5 3" xfId="11263"/>
    <cellStyle name="Normal 9 3 2 2 5 3 2" xfId="28112"/>
    <cellStyle name="Normal 9 3 2 2 5 4" xfId="20545"/>
    <cellStyle name="Normal 9 3 2 2 6" xfId="5103"/>
    <cellStyle name="Normal 9 3 2 2 6 2" xfId="13162"/>
    <cellStyle name="Normal 9 3 2 2 6 2 2" xfId="30009"/>
    <cellStyle name="Normal 9 3 2 2 6 3" xfId="22442"/>
    <cellStyle name="Normal 9 3 2 2 7" xfId="9247"/>
    <cellStyle name="Normal 9 3 2 2 7 2" xfId="26228"/>
    <cellStyle name="Normal 9 3 2 2 8" xfId="18289"/>
    <cellStyle name="Normal 9 3 2 2 9" xfId="18660"/>
    <cellStyle name="Normal 9 3 2 3" xfId="1236"/>
    <cellStyle name="Normal 9 3 2 3 2" xfId="1732"/>
    <cellStyle name="Normal 9 3 2 3 2 2" xfId="2731"/>
    <cellStyle name="Normal 9 3 2 3 2 2 2" xfId="4693"/>
    <cellStyle name="Normal 9 3 2 3 2 2 2 2" xfId="8476"/>
    <cellStyle name="Normal 9 3 2 3 2 2 2 2 2" xfId="16535"/>
    <cellStyle name="Normal 9 3 2 3 2 2 2 2 2 2" xfId="33382"/>
    <cellStyle name="Normal 9 3 2 3 2 2 2 2 3" xfId="25815"/>
    <cellStyle name="Normal 9 3 2 3 2 2 2 3" xfId="12752"/>
    <cellStyle name="Normal 9 3 2 3 2 2 2 3 2" xfId="29601"/>
    <cellStyle name="Normal 9 3 2 3 2 2 2 4" xfId="22034"/>
    <cellStyle name="Normal 9 3 2 3 2 2 3" xfId="6592"/>
    <cellStyle name="Normal 9 3 2 3 2 2 3 2" xfId="14651"/>
    <cellStyle name="Normal 9 3 2 3 2 2 3 2 2" xfId="31498"/>
    <cellStyle name="Normal 9 3 2 3 2 2 3 3" xfId="23931"/>
    <cellStyle name="Normal 9 3 2 3 2 2 4" xfId="10818"/>
    <cellStyle name="Normal 9 3 2 3 2 2 4 2" xfId="27717"/>
    <cellStyle name="Normal 9 3 2 3 2 2 5" xfId="18299"/>
    <cellStyle name="Normal 9 3 2 3 2 2 6" xfId="20149"/>
    <cellStyle name="Normal 9 3 2 3 2 3" xfId="3781"/>
    <cellStyle name="Normal 9 3 2 3 2 3 2" xfId="7564"/>
    <cellStyle name="Normal 9 3 2 3 2 3 2 2" xfId="15623"/>
    <cellStyle name="Normal 9 3 2 3 2 3 2 2 2" xfId="32470"/>
    <cellStyle name="Normal 9 3 2 3 2 3 2 3" xfId="24903"/>
    <cellStyle name="Normal 9 3 2 3 2 3 3" xfId="11840"/>
    <cellStyle name="Normal 9 3 2 3 2 3 3 2" xfId="28689"/>
    <cellStyle name="Normal 9 3 2 3 2 3 4" xfId="21122"/>
    <cellStyle name="Normal 9 3 2 3 2 4" xfId="5680"/>
    <cellStyle name="Normal 9 3 2 3 2 4 2" xfId="13739"/>
    <cellStyle name="Normal 9 3 2 3 2 4 2 2" xfId="30586"/>
    <cellStyle name="Normal 9 3 2 3 2 4 3" xfId="23019"/>
    <cellStyle name="Normal 9 3 2 3 2 5" xfId="9865"/>
    <cellStyle name="Normal 9 3 2 3 2 5 2" xfId="26805"/>
    <cellStyle name="Normal 9 3 2 3 2 6" xfId="18298"/>
    <cellStyle name="Normal 9 3 2 3 2 7" xfId="19237"/>
    <cellStyle name="Normal 9 3 2 3 3" xfId="2278"/>
    <cellStyle name="Normal 9 3 2 3 3 2" xfId="4242"/>
    <cellStyle name="Normal 9 3 2 3 3 2 2" xfId="8025"/>
    <cellStyle name="Normal 9 3 2 3 3 2 2 2" xfId="16084"/>
    <cellStyle name="Normal 9 3 2 3 3 2 2 2 2" xfId="32931"/>
    <cellStyle name="Normal 9 3 2 3 3 2 2 3" xfId="25364"/>
    <cellStyle name="Normal 9 3 2 3 3 2 3" xfId="12301"/>
    <cellStyle name="Normal 9 3 2 3 3 2 3 2" xfId="29150"/>
    <cellStyle name="Normal 9 3 2 3 3 2 4" xfId="21583"/>
    <cellStyle name="Normal 9 3 2 3 3 3" xfId="6141"/>
    <cellStyle name="Normal 9 3 2 3 3 3 2" xfId="14200"/>
    <cellStyle name="Normal 9 3 2 3 3 3 2 2" xfId="31047"/>
    <cellStyle name="Normal 9 3 2 3 3 3 3" xfId="23480"/>
    <cellStyle name="Normal 9 3 2 3 3 4" xfId="10366"/>
    <cellStyle name="Normal 9 3 2 3 3 4 2" xfId="27266"/>
    <cellStyle name="Normal 9 3 2 3 3 5" xfId="18300"/>
    <cellStyle name="Normal 9 3 2 3 3 6" xfId="19698"/>
    <cellStyle name="Normal 9 3 2 3 4" xfId="3330"/>
    <cellStyle name="Normal 9 3 2 3 4 2" xfId="7113"/>
    <cellStyle name="Normal 9 3 2 3 4 2 2" xfId="15172"/>
    <cellStyle name="Normal 9 3 2 3 4 2 2 2" xfId="32019"/>
    <cellStyle name="Normal 9 3 2 3 4 2 3" xfId="24452"/>
    <cellStyle name="Normal 9 3 2 3 4 3" xfId="11389"/>
    <cellStyle name="Normal 9 3 2 3 4 3 2" xfId="28238"/>
    <cellStyle name="Normal 9 3 2 3 4 4" xfId="20671"/>
    <cellStyle name="Normal 9 3 2 3 5" xfId="5229"/>
    <cellStyle name="Normal 9 3 2 3 5 2" xfId="13288"/>
    <cellStyle name="Normal 9 3 2 3 5 2 2" xfId="30135"/>
    <cellStyle name="Normal 9 3 2 3 5 3" xfId="22568"/>
    <cellStyle name="Normal 9 3 2 3 6" xfId="9390"/>
    <cellStyle name="Normal 9 3 2 3 6 2" xfId="26354"/>
    <cellStyle name="Normal 9 3 2 3 7" xfId="18297"/>
    <cellStyle name="Normal 9 3 2 3 8" xfId="18786"/>
    <cellStyle name="Normal 9 3 2 4" xfId="1514"/>
    <cellStyle name="Normal 9 3 2 4 2" xfId="2513"/>
    <cellStyle name="Normal 9 3 2 4 2 2" xfId="4475"/>
    <cellStyle name="Normal 9 3 2 4 2 2 2" xfId="8258"/>
    <cellStyle name="Normal 9 3 2 4 2 2 2 2" xfId="16317"/>
    <cellStyle name="Normal 9 3 2 4 2 2 2 2 2" xfId="33164"/>
    <cellStyle name="Normal 9 3 2 4 2 2 2 3" xfId="25597"/>
    <cellStyle name="Normal 9 3 2 4 2 2 3" xfId="12534"/>
    <cellStyle name="Normal 9 3 2 4 2 2 3 2" xfId="29383"/>
    <cellStyle name="Normal 9 3 2 4 2 2 4" xfId="21816"/>
    <cellStyle name="Normal 9 3 2 4 2 3" xfId="6374"/>
    <cellStyle name="Normal 9 3 2 4 2 3 2" xfId="14433"/>
    <cellStyle name="Normal 9 3 2 4 2 3 2 2" xfId="31280"/>
    <cellStyle name="Normal 9 3 2 4 2 3 3" xfId="23713"/>
    <cellStyle name="Normal 9 3 2 4 2 4" xfId="10600"/>
    <cellStyle name="Normal 9 3 2 4 2 4 2" xfId="27499"/>
    <cellStyle name="Normal 9 3 2 4 2 5" xfId="18302"/>
    <cellStyle name="Normal 9 3 2 4 2 6" xfId="19931"/>
    <cellStyle name="Normal 9 3 2 4 3" xfId="3563"/>
    <cellStyle name="Normal 9 3 2 4 3 2" xfId="7346"/>
    <cellStyle name="Normal 9 3 2 4 3 2 2" xfId="15405"/>
    <cellStyle name="Normal 9 3 2 4 3 2 2 2" xfId="32252"/>
    <cellStyle name="Normal 9 3 2 4 3 2 3" xfId="24685"/>
    <cellStyle name="Normal 9 3 2 4 3 3" xfId="11622"/>
    <cellStyle name="Normal 9 3 2 4 3 3 2" xfId="28471"/>
    <cellStyle name="Normal 9 3 2 4 3 4" xfId="20904"/>
    <cellStyle name="Normal 9 3 2 4 4" xfId="5462"/>
    <cellStyle name="Normal 9 3 2 4 4 2" xfId="13521"/>
    <cellStyle name="Normal 9 3 2 4 4 2 2" xfId="30368"/>
    <cellStyle name="Normal 9 3 2 4 4 3" xfId="22801"/>
    <cellStyle name="Normal 9 3 2 4 5" xfId="9647"/>
    <cellStyle name="Normal 9 3 2 4 5 2" xfId="26587"/>
    <cellStyle name="Normal 9 3 2 4 6" xfId="18301"/>
    <cellStyle name="Normal 9 3 2 4 7" xfId="19019"/>
    <cellStyle name="Normal 9 3 2 5" xfId="2043"/>
    <cellStyle name="Normal 9 3 2 5 2" xfId="4024"/>
    <cellStyle name="Normal 9 3 2 5 2 2" xfId="7807"/>
    <cellStyle name="Normal 9 3 2 5 2 2 2" xfId="15866"/>
    <cellStyle name="Normal 9 3 2 5 2 2 2 2" xfId="32713"/>
    <cellStyle name="Normal 9 3 2 5 2 2 3" xfId="25146"/>
    <cellStyle name="Normal 9 3 2 5 2 3" xfId="12083"/>
    <cellStyle name="Normal 9 3 2 5 2 3 2" xfId="28932"/>
    <cellStyle name="Normal 9 3 2 5 2 4" xfId="21365"/>
    <cellStyle name="Normal 9 3 2 5 3" xfId="5923"/>
    <cellStyle name="Normal 9 3 2 5 3 2" xfId="13982"/>
    <cellStyle name="Normal 9 3 2 5 3 2 2" xfId="30829"/>
    <cellStyle name="Normal 9 3 2 5 3 3" xfId="23262"/>
    <cellStyle name="Normal 9 3 2 5 4" xfId="10141"/>
    <cellStyle name="Normal 9 3 2 5 4 2" xfId="27048"/>
    <cellStyle name="Normal 9 3 2 5 5" xfId="18303"/>
    <cellStyle name="Normal 9 3 2 5 6" xfId="19480"/>
    <cellStyle name="Normal 9 3 2 6" xfId="3082"/>
    <cellStyle name="Normal 9 3 2 6 2" xfId="6895"/>
    <cellStyle name="Normal 9 3 2 6 2 2" xfId="14954"/>
    <cellStyle name="Normal 9 3 2 6 2 2 2" xfId="31801"/>
    <cellStyle name="Normal 9 3 2 6 2 3" xfId="24234"/>
    <cellStyle name="Normal 9 3 2 6 3" xfId="11145"/>
    <cellStyle name="Normal 9 3 2 6 3 2" xfId="28020"/>
    <cellStyle name="Normal 9 3 2 6 4" xfId="20453"/>
    <cellStyle name="Normal 9 3 2 7" xfId="5011"/>
    <cellStyle name="Normal 9 3 2 7 2" xfId="13070"/>
    <cellStyle name="Normal 9 3 2 7 2 2" xfId="29917"/>
    <cellStyle name="Normal 9 3 2 7 3" xfId="22350"/>
    <cellStyle name="Normal 9 3 2 8" xfId="9030"/>
    <cellStyle name="Normal 9 3 2 8 2" xfId="26136"/>
    <cellStyle name="Normal 9 3 2 9" xfId="18288"/>
    <cellStyle name="Normal 9 3 3" xfId="1031"/>
    <cellStyle name="Normal 9 3 3 2" xfId="1292"/>
    <cellStyle name="Normal 9 3 3 2 2" xfId="1788"/>
    <cellStyle name="Normal 9 3 3 2 2 2" xfId="2787"/>
    <cellStyle name="Normal 9 3 3 2 2 2 2" xfId="4749"/>
    <cellStyle name="Normal 9 3 3 2 2 2 2 2" xfId="8532"/>
    <cellStyle name="Normal 9 3 3 2 2 2 2 2 2" xfId="16591"/>
    <cellStyle name="Normal 9 3 3 2 2 2 2 2 2 2" xfId="33438"/>
    <cellStyle name="Normal 9 3 3 2 2 2 2 2 3" xfId="25871"/>
    <cellStyle name="Normal 9 3 3 2 2 2 2 3" xfId="12808"/>
    <cellStyle name="Normal 9 3 3 2 2 2 2 3 2" xfId="29657"/>
    <cellStyle name="Normal 9 3 3 2 2 2 2 4" xfId="22090"/>
    <cellStyle name="Normal 9 3 3 2 2 2 3" xfId="6648"/>
    <cellStyle name="Normal 9 3 3 2 2 2 3 2" xfId="14707"/>
    <cellStyle name="Normal 9 3 3 2 2 2 3 2 2" xfId="31554"/>
    <cellStyle name="Normal 9 3 3 2 2 2 3 3" xfId="23987"/>
    <cellStyle name="Normal 9 3 3 2 2 2 4" xfId="10874"/>
    <cellStyle name="Normal 9 3 3 2 2 2 4 2" xfId="27773"/>
    <cellStyle name="Normal 9 3 3 2 2 2 5" xfId="18307"/>
    <cellStyle name="Normal 9 3 3 2 2 2 6" xfId="20205"/>
    <cellStyle name="Normal 9 3 3 2 2 3" xfId="3837"/>
    <cellStyle name="Normal 9 3 3 2 2 3 2" xfId="7620"/>
    <cellStyle name="Normal 9 3 3 2 2 3 2 2" xfId="15679"/>
    <cellStyle name="Normal 9 3 3 2 2 3 2 2 2" xfId="32526"/>
    <cellStyle name="Normal 9 3 3 2 2 3 2 3" xfId="24959"/>
    <cellStyle name="Normal 9 3 3 2 2 3 3" xfId="11896"/>
    <cellStyle name="Normal 9 3 3 2 2 3 3 2" xfId="28745"/>
    <cellStyle name="Normal 9 3 3 2 2 3 4" xfId="21178"/>
    <cellStyle name="Normal 9 3 3 2 2 4" xfId="5736"/>
    <cellStyle name="Normal 9 3 3 2 2 4 2" xfId="13795"/>
    <cellStyle name="Normal 9 3 3 2 2 4 2 2" xfId="30642"/>
    <cellStyle name="Normal 9 3 3 2 2 4 3" xfId="23075"/>
    <cellStyle name="Normal 9 3 3 2 2 5" xfId="9921"/>
    <cellStyle name="Normal 9 3 3 2 2 5 2" xfId="26861"/>
    <cellStyle name="Normal 9 3 3 2 2 6" xfId="18306"/>
    <cellStyle name="Normal 9 3 3 2 2 7" xfId="19293"/>
    <cellStyle name="Normal 9 3 3 2 3" xfId="2334"/>
    <cellStyle name="Normal 9 3 3 2 3 2" xfId="4298"/>
    <cellStyle name="Normal 9 3 3 2 3 2 2" xfId="8081"/>
    <cellStyle name="Normal 9 3 3 2 3 2 2 2" xfId="16140"/>
    <cellStyle name="Normal 9 3 3 2 3 2 2 2 2" xfId="32987"/>
    <cellStyle name="Normal 9 3 3 2 3 2 2 3" xfId="25420"/>
    <cellStyle name="Normal 9 3 3 2 3 2 3" xfId="12357"/>
    <cellStyle name="Normal 9 3 3 2 3 2 3 2" xfId="29206"/>
    <cellStyle name="Normal 9 3 3 2 3 2 4" xfId="21639"/>
    <cellStyle name="Normal 9 3 3 2 3 3" xfId="6197"/>
    <cellStyle name="Normal 9 3 3 2 3 3 2" xfId="14256"/>
    <cellStyle name="Normal 9 3 3 2 3 3 2 2" xfId="31103"/>
    <cellStyle name="Normal 9 3 3 2 3 3 3" xfId="23536"/>
    <cellStyle name="Normal 9 3 3 2 3 4" xfId="10422"/>
    <cellStyle name="Normal 9 3 3 2 3 4 2" xfId="27322"/>
    <cellStyle name="Normal 9 3 3 2 3 5" xfId="18308"/>
    <cellStyle name="Normal 9 3 3 2 3 6" xfId="19754"/>
    <cellStyle name="Normal 9 3 3 2 4" xfId="3386"/>
    <cellStyle name="Normal 9 3 3 2 4 2" xfId="7169"/>
    <cellStyle name="Normal 9 3 3 2 4 2 2" xfId="15228"/>
    <cellStyle name="Normal 9 3 3 2 4 2 2 2" xfId="32075"/>
    <cellStyle name="Normal 9 3 3 2 4 2 3" xfId="24508"/>
    <cellStyle name="Normal 9 3 3 2 4 3" xfId="11445"/>
    <cellStyle name="Normal 9 3 3 2 4 3 2" xfId="28294"/>
    <cellStyle name="Normal 9 3 3 2 4 4" xfId="20727"/>
    <cellStyle name="Normal 9 3 3 2 5" xfId="5285"/>
    <cellStyle name="Normal 9 3 3 2 5 2" xfId="13344"/>
    <cellStyle name="Normal 9 3 3 2 5 2 2" xfId="30191"/>
    <cellStyle name="Normal 9 3 3 2 5 3" xfId="22624"/>
    <cellStyle name="Normal 9 3 3 2 6" xfId="9446"/>
    <cellStyle name="Normal 9 3 3 2 6 2" xfId="26410"/>
    <cellStyle name="Normal 9 3 3 2 7" xfId="18305"/>
    <cellStyle name="Normal 9 3 3 2 8" xfId="18842"/>
    <cellStyle name="Normal 9 3 3 3" xfId="1570"/>
    <cellStyle name="Normal 9 3 3 3 2" xfId="2569"/>
    <cellStyle name="Normal 9 3 3 3 2 2" xfId="4531"/>
    <cellStyle name="Normal 9 3 3 3 2 2 2" xfId="8314"/>
    <cellStyle name="Normal 9 3 3 3 2 2 2 2" xfId="16373"/>
    <cellStyle name="Normal 9 3 3 3 2 2 2 2 2" xfId="33220"/>
    <cellStyle name="Normal 9 3 3 3 2 2 2 3" xfId="25653"/>
    <cellStyle name="Normal 9 3 3 3 2 2 3" xfId="12590"/>
    <cellStyle name="Normal 9 3 3 3 2 2 3 2" xfId="29439"/>
    <cellStyle name="Normal 9 3 3 3 2 2 4" xfId="21872"/>
    <cellStyle name="Normal 9 3 3 3 2 3" xfId="6430"/>
    <cellStyle name="Normal 9 3 3 3 2 3 2" xfId="14489"/>
    <cellStyle name="Normal 9 3 3 3 2 3 2 2" xfId="31336"/>
    <cellStyle name="Normal 9 3 3 3 2 3 3" xfId="23769"/>
    <cellStyle name="Normal 9 3 3 3 2 4" xfId="10656"/>
    <cellStyle name="Normal 9 3 3 3 2 4 2" xfId="27555"/>
    <cellStyle name="Normal 9 3 3 3 2 5" xfId="18310"/>
    <cellStyle name="Normal 9 3 3 3 2 6" xfId="19987"/>
    <cellStyle name="Normal 9 3 3 3 3" xfId="3619"/>
    <cellStyle name="Normal 9 3 3 3 3 2" xfId="7402"/>
    <cellStyle name="Normal 9 3 3 3 3 2 2" xfId="15461"/>
    <cellStyle name="Normal 9 3 3 3 3 2 2 2" xfId="32308"/>
    <cellStyle name="Normal 9 3 3 3 3 2 3" xfId="24741"/>
    <cellStyle name="Normal 9 3 3 3 3 3" xfId="11678"/>
    <cellStyle name="Normal 9 3 3 3 3 3 2" xfId="28527"/>
    <cellStyle name="Normal 9 3 3 3 3 4" xfId="20960"/>
    <cellStyle name="Normal 9 3 3 3 4" xfId="5518"/>
    <cellStyle name="Normal 9 3 3 3 4 2" xfId="13577"/>
    <cellStyle name="Normal 9 3 3 3 4 2 2" xfId="30424"/>
    <cellStyle name="Normal 9 3 3 3 4 3" xfId="22857"/>
    <cellStyle name="Normal 9 3 3 3 5" xfId="9703"/>
    <cellStyle name="Normal 9 3 3 3 5 2" xfId="26643"/>
    <cellStyle name="Normal 9 3 3 3 6" xfId="18309"/>
    <cellStyle name="Normal 9 3 3 3 7" xfId="19075"/>
    <cellStyle name="Normal 9 3 3 4" xfId="2116"/>
    <cellStyle name="Normal 9 3 3 4 2" xfId="4080"/>
    <cellStyle name="Normal 9 3 3 4 2 2" xfId="7863"/>
    <cellStyle name="Normal 9 3 3 4 2 2 2" xfId="15922"/>
    <cellStyle name="Normal 9 3 3 4 2 2 2 2" xfId="32769"/>
    <cellStyle name="Normal 9 3 3 4 2 2 3" xfId="25202"/>
    <cellStyle name="Normal 9 3 3 4 2 3" xfId="12139"/>
    <cellStyle name="Normal 9 3 3 4 2 3 2" xfId="28988"/>
    <cellStyle name="Normal 9 3 3 4 2 4" xfId="21421"/>
    <cellStyle name="Normal 9 3 3 4 3" xfId="5979"/>
    <cellStyle name="Normal 9 3 3 4 3 2" xfId="14038"/>
    <cellStyle name="Normal 9 3 3 4 3 2 2" xfId="30885"/>
    <cellStyle name="Normal 9 3 3 4 3 3" xfId="23318"/>
    <cellStyle name="Normal 9 3 3 4 4" xfId="10204"/>
    <cellStyle name="Normal 9 3 3 4 4 2" xfId="27104"/>
    <cellStyle name="Normal 9 3 3 4 5" xfId="18311"/>
    <cellStyle name="Normal 9 3 3 4 6" xfId="19536"/>
    <cellStyle name="Normal 9 3 3 5" xfId="3168"/>
    <cellStyle name="Normal 9 3 3 5 2" xfId="6951"/>
    <cellStyle name="Normal 9 3 3 5 2 2" xfId="15010"/>
    <cellStyle name="Normal 9 3 3 5 2 2 2" xfId="31857"/>
    <cellStyle name="Normal 9 3 3 5 2 3" xfId="24290"/>
    <cellStyle name="Normal 9 3 3 5 3" xfId="11227"/>
    <cellStyle name="Normal 9 3 3 5 3 2" xfId="28076"/>
    <cellStyle name="Normal 9 3 3 5 4" xfId="20509"/>
    <cellStyle name="Normal 9 3 3 6" xfId="5067"/>
    <cellStyle name="Normal 9 3 3 6 2" xfId="13126"/>
    <cellStyle name="Normal 9 3 3 6 2 2" xfId="29973"/>
    <cellStyle name="Normal 9 3 3 6 3" xfId="22406"/>
    <cellStyle name="Normal 9 3 3 7" xfId="9211"/>
    <cellStyle name="Normal 9 3 3 7 2" xfId="26192"/>
    <cellStyle name="Normal 9 3 3 8" xfId="18304"/>
    <cellStyle name="Normal 9 3 3 9" xfId="18624"/>
    <cellStyle name="Normal 9 3 4" xfId="1200"/>
    <cellStyle name="Normal 9 3 4 2" xfId="1696"/>
    <cellStyle name="Normal 9 3 4 2 2" xfId="2695"/>
    <cellStyle name="Normal 9 3 4 2 2 2" xfId="4657"/>
    <cellStyle name="Normal 9 3 4 2 2 2 2" xfId="8440"/>
    <cellStyle name="Normal 9 3 4 2 2 2 2 2" xfId="16499"/>
    <cellStyle name="Normal 9 3 4 2 2 2 2 2 2" xfId="33346"/>
    <cellStyle name="Normal 9 3 4 2 2 2 2 3" xfId="25779"/>
    <cellStyle name="Normal 9 3 4 2 2 2 3" xfId="12716"/>
    <cellStyle name="Normal 9 3 4 2 2 2 3 2" xfId="29565"/>
    <cellStyle name="Normal 9 3 4 2 2 2 4" xfId="21998"/>
    <cellStyle name="Normal 9 3 4 2 2 3" xfId="6556"/>
    <cellStyle name="Normal 9 3 4 2 2 3 2" xfId="14615"/>
    <cellStyle name="Normal 9 3 4 2 2 3 2 2" xfId="31462"/>
    <cellStyle name="Normal 9 3 4 2 2 3 3" xfId="23895"/>
    <cellStyle name="Normal 9 3 4 2 2 4" xfId="10782"/>
    <cellStyle name="Normal 9 3 4 2 2 4 2" xfId="27681"/>
    <cellStyle name="Normal 9 3 4 2 2 5" xfId="18314"/>
    <cellStyle name="Normal 9 3 4 2 2 6" xfId="20113"/>
    <cellStyle name="Normal 9 3 4 2 3" xfId="3745"/>
    <cellStyle name="Normal 9 3 4 2 3 2" xfId="7528"/>
    <cellStyle name="Normal 9 3 4 2 3 2 2" xfId="15587"/>
    <cellStyle name="Normal 9 3 4 2 3 2 2 2" xfId="32434"/>
    <cellStyle name="Normal 9 3 4 2 3 2 3" xfId="24867"/>
    <cellStyle name="Normal 9 3 4 2 3 3" xfId="11804"/>
    <cellStyle name="Normal 9 3 4 2 3 3 2" xfId="28653"/>
    <cellStyle name="Normal 9 3 4 2 3 4" xfId="21086"/>
    <cellStyle name="Normal 9 3 4 2 4" xfId="5644"/>
    <cellStyle name="Normal 9 3 4 2 4 2" xfId="13703"/>
    <cellStyle name="Normal 9 3 4 2 4 2 2" xfId="30550"/>
    <cellStyle name="Normal 9 3 4 2 4 3" xfId="22983"/>
    <cellStyle name="Normal 9 3 4 2 5" xfId="9829"/>
    <cellStyle name="Normal 9 3 4 2 5 2" xfId="26769"/>
    <cellStyle name="Normal 9 3 4 2 6" xfId="18313"/>
    <cellStyle name="Normal 9 3 4 2 7" xfId="19201"/>
    <cellStyle name="Normal 9 3 4 3" xfId="2242"/>
    <cellStyle name="Normal 9 3 4 3 2" xfId="4206"/>
    <cellStyle name="Normal 9 3 4 3 2 2" xfId="7989"/>
    <cellStyle name="Normal 9 3 4 3 2 2 2" xfId="16048"/>
    <cellStyle name="Normal 9 3 4 3 2 2 2 2" xfId="32895"/>
    <cellStyle name="Normal 9 3 4 3 2 2 3" xfId="25328"/>
    <cellStyle name="Normal 9 3 4 3 2 3" xfId="12265"/>
    <cellStyle name="Normal 9 3 4 3 2 3 2" xfId="29114"/>
    <cellStyle name="Normal 9 3 4 3 2 4" xfId="21547"/>
    <cellStyle name="Normal 9 3 4 3 3" xfId="6105"/>
    <cellStyle name="Normal 9 3 4 3 3 2" xfId="14164"/>
    <cellStyle name="Normal 9 3 4 3 3 2 2" xfId="31011"/>
    <cellStyle name="Normal 9 3 4 3 3 3" xfId="23444"/>
    <cellStyle name="Normal 9 3 4 3 4" xfId="10330"/>
    <cellStyle name="Normal 9 3 4 3 4 2" xfId="27230"/>
    <cellStyle name="Normal 9 3 4 3 5" xfId="18315"/>
    <cellStyle name="Normal 9 3 4 3 6" xfId="19662"/>
    <cellStyle name="Normal 9 3 4 4" xfId="3294"/>
    <cellStyle name="Normal 9 3 4 4 2" xfId="7077"/>
    <cellStyle name="Normal 9 3 4 4 2 2" xfId="15136"/>
    <cellStyle name="Normal 9 3 4 4 2 2 2" xfId="31983"/>
    <cellStyle name="Normal 9 3 4 4 2 3" xfId="24416"/>
    <cellStyle name="Normal 9 3 4 4 3" xfId="11353"/>
    <cellStyle name="Normal 9 3 4 4 3 2" xfId="28202"/>
    <cellStyle name="Normal 9 3 4 4 4" xfId="20635"/>
    <cellStyle name="Normal 9 3 4 5" xfId="5193"/>
    <cellStyle name="Normal 9 3 4 5 2" xfId="13252"/>
    <cellStyle name="Normal 9 3 4 5 2 2" xfId="30099"/>
    <cellStyle name="Normal 9 3 4 5 3" xfId="22532"/>
    <cellStyle name="Normal 9 3 4 6" xfId="9354"/>
    <cellStyle name="Normal 9 3 4 6 2" xfId="26318"/>
    <cellStyle name="Normal 9 3 4 7" xfId="18312"/>
    <cellStyle name="Normal 9 3 4 8" xfId="18750"/>
    <cellStyle name="Normal 9 3 5" xfId="1478"/>
    <cellStyle name="Normal 9 3 5 2" xfId="2477"/>
    <cellStyle name="Normal 9 3 5 2 2" xfId="4439"/>
    <cellStyle name="Normal 9 3 5 2 2 2" xfId="8222"/>
    <cellStyle name="Normal 9 3 5 2 2 2 2" xfId="16281"/>
    <cellStyle name="Normal 9 3 5 2 2 2 2 2" xfId="33128"/>
    <cellStyle name="Normal 9 3 5 2 2 2 3" xfId="25561"/>
    <cellStyle name="Normal 9 3 5 2 2 3" xfId="12498"/>
    <cellStyle name="Normal 9 3 5 2 2 3 2" xfId="29347"/>
    <cellStyle name="Normal 9 3 5 2 2 4" xfId="21780"/>
    <cellStyle name="Normal 9 3 5 2 3" xfId="6338"/>
    <cellStyle name="Normal 9 3 5 2 3 2" xfId="14397"/>
    <cellStyle name="Normal 9 3 5 2 3 2 2" xfId="31244"/>
    <cellStyle name="Normal 9 3 5 2 3 3" xfId="23677"/>
    <cellStyle name="Normal 9 3 5 2 4" xfId="10564"/>
    <cellStyle name="Normal 9 3 5 2 4 2" xfId="27463"/>
    <cellStyle name="Normal 9 3 5 2 5" xfId="18317"/>
    <cellStyle name="Normal 9 3 5 2 6" xfId="19895"/>
    <cellStyle name="Normal 9 3 5 3" xfId="3527"/>
    <cellStyle name="Normal 9 3 5 3 2" xfId="7310"/>
    <cellStyle name="Normal 9 3 5 3 2 2" xfId="15369"/>
    <cellStyle name="Normal 9 3 5 3 2 2 2" xfId="32216"/>
    <cellStyle name="Normal 9 3 5 3 2 3" xfId="24649"/>
    <cellStyle name="Normal 9 3 5 3 3" xfId="11586"/>
    <cellStyle name="Normal 9 3 5 3 3 2" xfId="28435"/>
    <cellStyle name="Normal 9 3 5 3 4" xfId="20868"/>
    <cellStyle name="Normal 9 3 5 4" xfId="5426"/>
    <cellStyle name="Normal 9 3 5 4 2" xfId="13485"/>
    <cellStyle name="Normal 9 3 5 4 2 2" xfId="30332"/>
    <cellStyle name="Normal 9 3 5 4 3" xfId="22765"/>
    <cellStyle name="Normal 9 3 5 5" xfId="9611"/>
    <cellStyle name="Normal 9 3 5 5 2" xfId="26551"/>
    <cellStyle name="Normal 9 3 5 6" xfId="18316"/>
    <cellStyle name="Normal 9 3 5 7" xfId="18983"/>
    <cellStyle name="Normal 9 3 6" xfId="2002"/>
    <cellStyle name="Normal 9 3 6 2" xfId="3988"/>
    <cellStyle name="Normal 9 3 6 2 2" xfId="7771"/>
    <cellStyle name="Normal 9 3 6 2 2 2" xfId="15830"/>
    <cellStyle name="Normal 9 3 6 2 2 2 2" xfId="32677"/>
    <cellStyle name="Normal 9 3 6 2 2 3" xfId="25110"/>
    <cellStyle name="Normal 9 3 6 2 3" xfId="12047"/>
    <cellStyle name="Normal 9 3 6 2 3 2" xfId="28896"/>
    <cellStyle name="Normal 9 3 6 2 4" xfId="21329"/>
    <cellStyle name="Normal 9 3 6 3" xfId="5887"/>
    <cellStyle name="Normal 9 3 6 3 2" xfId="13946"/>
    <cellStyle name="Normal 9 3 6 3 2 2" xfId="30793"/>
    <cellStyle name="Normal 9 3 6 3 3" xfId="23226"/>
    <cellStyle name="Normal 9 3 6 4" xfId="10101"/>
    <cellStyle name="Normal 9 3 6 4 2" xfId="27012"/>
    <cellStyle name="Normal 9 3 6 5" xfId="18318"/>
    <cellStyle name="Normal 9 3 6 6" xfId="19444"/>
    <cellStyle name="Normal 9 3 7" xfId="3046"/>
    <cellStyle name="Normal 9 3 7 2" xfId="6859"/>
    <cellStyle name="Normal 9 3 7 2 2" xfId="14918"/>
    <cellStyle name="Normal 9 3 7 2 2 2" xfId="31765"/>
    <cellStyle name="Normal 9 3 7 2 3" xfId="24198"/>
    <cellStyle name="Normal 9 3 7 3" xfId="11109"/>
    <cellStyle name="Normal 9 3 7 3 2" xfId="27984"/>
    <cellStyle name="Normal 9 3 7 4" xfId="20417"/>
    <cellStyle name="Normal 9 3 8" xfId="4975"/>
    <cellStyle name="Normal 9 3 8 2" xfId="13034"/>
    <cellStyle name="Normal 9 3 8 2 2" xfId="29881"/>
    <cellStyle name="Normal 9 3 8 3" xfId="22314"/>
    <cellStyle name="Normal 9 3 9" xfId="8955"/>
    <cellStyle name="Normal 9 3 9 2" xfId="26100"/>
    <cellStyle name="Normal 9 3_Energía" xfId="18319"/>
    <cellStyle name="Normal 9 4" xfId="690"/>
    <cellStyle name="Normal 9 4 10" xfId="18553"/>
    <cellStyle name="Normal 9 4 11" xfId="34139"/>
    <cellStyle name="Normal 9 4 2" xfId="1053"/>
    <cellStyle name="Normal 9 4 2 2" xfId="1314"/>
    <cellStyle name="Normal 9 4 2 2 2" xfId="1810"/>
    <cellStyle name="Normal 9 4 2 2 2 2" xfId="2809"/>
    <cellStyle name="Normal 9 4 2 2 2 2 2" xfId="4771"/>
    <cellStyle name="Normal 9 4 2 2 2 2 2 2" xfId="8554"/>
    <cellStyle name="Normal 9 4 2 2 2 2 2 2 2" xfId="16613"/>
    <cellStyle name="Normal 9 4 2 2 2 2 2 2 2 2" xfId="33460"/>
    <cellStyle name="Normal 9 4 2 2 2 2 2 2 3" xfId="25893"/>
    <cellStyle name="Normal 9 4 2 2 2 2 2 3" xfId="12830"/>
    <cellStyle name="Normal 9 4 2 2 2 2 2 3 2" xfId="29679"/>
    <cellStyle name="Normal 9 4 2 2 2 2 2 4" xfId="22112"/>
    <cellStyle name="Normal 9 4 2 2 2 2 3" xfId="6670"/>
    <cellStyle name="Normal 9 4 2 2 2 2 3 2" xfId="14729"/>
    <cellStyle name="Normal 9 4 2 2 2 2 3 2 2" xfId="31576"/>
    <cellStyle name="Normal 9 4 2 2 2 2 3 3" xfId="24009"/>
    <cellStyle name="Normal 9 4 2 2 2 2 4" xfId="10896"/>
    <cellStyle name="Normal 9 4 2 2 2 2 4 2" xfId="27795"/>
    <cellStyle name="Normal 9 4 2 2 2 2 5" xfId="18324"/>
    <cellStyle name="Normal 9 4 2 2 2 2 6" xfId="20227"/>
    <cellStyle name="Normal 9 4 2 2 2 3" xfId="3859"/>
    <cellStyle name="Normal 9 4 2 2 2 3 2" xfId="7642"/>
    <cellStyle name="Normal 9 4 2 2 2 3 2 2" xfId="15701"/>
    <cellStyle name="Normal 9 4 2 2 2 3 2 2 2" xfId="32548"/>
    <cellStyle name="Normal 9 4 2 2 2 3 2 3" xfId="24981"/>
    <cellStyle name="Normal 9 4 2 2 2 3 3" xfId="11918"/>
    <cellStyle name="Normal 9 4 2 2 2 3 3 2" xfId="28767"/>
    <cellStyle name="Normal 9 4 2 2 2 3 4" xfId="21200"/>
    <cellStyle name="Normal 9 4 2 2 2 4" xfId="5758"/>
    <cellStyle name="Normal 9 4 2 2 2 4 2" xfId="13817"/>
    <cellStyle name="Normal 9 4 2 2 2 4 2 2" xfId="30664"/>
    <cellStyle name="Normal 9 4 2 2 2 4 3" xfId="23097"/>
    <cellStyle name="Normal 9 4 2 2 2 5" xfId="9943"/>
    <cellStyle name="Normal 9 4 2 2 2 5 2" xfId="26883"/>
    <cellStyle name="Normal 9 4 2 2 2 6" xfId="18323"/>
    <cellStyle name="Normal 9 4 2 2 2 7" xfId="19315"/>
    <cellStyle name="Normal 9 4 2 2 3" xfId="2356"/>
    <cellStyle name="Normal 9 4 2 2 3 2" xfId="4320"/>
    <cellStyle name="Normal 9 4 2 2 3 2 2" xfId="8103"/>
    <cellStyle name="Normal 9 4 2 2 3 2 2 2" xfId="16162"/>
    <cellStyle name="Normal 9 4 2 2 3 2 2 2 2" xfId="33009"/>
    <cellStyle name="Normal 9 4 2 2 3 2 2 3" xfId="25442"/>
    <cellStyle name="Normal 9 4 2 2 3 2 3" xfId="12379"/>
    <cellStyle name="Normal 9 4 2 2 3 2 3 2" xfId="29228"/>
    <cellStyle name="Normal 9 4 2 2 3 2 4" xfId="21661"/>
    <cellStyle name="Normal 9 4 2 2 3 3" xfId="6219"/>
    <cellStyle name="Normal 9 4 2 2 3 3 2" xfId="14278"/>
    <cellStyle name="Normal 9 4 2 2 3 3 2 2" xfId="31125"/>
    <cellStyle name="Normal 9 4 2 2 3 3 3" xfId="23558"/>
    <cellStyle name="Normal 9 4 2 2 3 4" xfId="10444"/>
    <cellStyle name="Normal 9 4 2 2 3 4 2" xfId="27344"/>
    <cellStyle name="Normal 9 4 2 2 3 5" xfId="18325"/>
    <cellStyle name="Normal 9 4 2 2 3 6" xfId="19776"/>
    <cellStyle name="Normal 9 4 2 2 4" xfId="3408"/>
    <cellStyle name="Normal 9 4 2 2 4 2" xfId="7191"/>
    <cellStyle name="Normal 9 4 2 2 4 2 2" xfId="15250"/>
    <cellStyle name="Normal 9 4 2 2 4 2 2 2" xfId="32097"/>
    <cellStyle name="Normal 9 4 2 2 4 2 3" xfId="24530"/>
    <cellStyle name="Normal 9 4 2 2 4 3" xfId="11467"/>
    <cellStyle name="Normal 9 4 2 2 4 3 2" xfId="28316"/>
    <cellStyle name="Normal 9 4 2 2 4 4" xfId="20749"/>
    <cellStyle name="Normal 9 4 2 2 5" xfId="5307"/>
    <cellStyle name="Normal 9 4 2 2 5 2" xfId="13366"/>
    <cellStyle name="Normal 9 4 2 2 5 2 2" xfId="30213"/>
    <cellStyle name="Normal 9 4 2 2 5 3" xfId="22646"/>
    <cellStyle name="Normal 9 4 2 2 6" xfId="9468"/>
    <cellStyle name="Normal 9 4 2 2 6 2" xfId="26432"/>
    <cellStyle name="Normal 9 4 2 2 7" xfId="18322"/>
    <cellStyle name="Normal 9 4 2 2 8" xfId="18864"/>
    <cellStyle name="Normal 9 4 2 3" xfId="1592"/>
    <cellStyle name="Normal 9 4 2 3 2" xfId="2591"/>
    <cellStyle name="Normal 9 4 2 3 2 2" xfId="4553"/>
    <cellStyle name="Normal 9 4 2 3 2 2 2" xfId="8336"/>
    <cellStyle name="Normal 9 4 2 3 2 2 2 2" xfId="16395"/>
    <cellStyle name="Normal 9 4 2 3 2 2 2 2 2" xfId="33242"/>
    <cellStyle name="Normal 9 4 2 3 2 2 2 3" xfId="25675"/>
    <cellStyle name="Normal 9 4 2 3 2 2 3" xfId="12612"/>
    <cellStyle name="Normal 9 4 2 3 2 2 3 2" xfId="29461"/>
    <cellStyle name="Normal 9 4 2 3 2 2 4" xfId="21894"/>
    <cellStyle name="Normal 9 4 2 3 2 3" xfId="6452"/>
    <cellStyle name="Normal 9 4 2 3 2 3 2" xfId="14511"/>
    <cellStyle name="Normal 9 4 2 3 2 3 2 2" xfId="31358"/>
    <cellStyle name="Normal 9 4 2 3 2 3 3" xfId="23791"/>
    <cellStyle name="Normal 9 4 2 3 2 4" xfId="10678"/>
    <cellStyle name="Normal 9 4 2 3 2 4 2" xfId="27577"/>
    <cellStyle name="Normal 9 4 2 3 2 5" xfId="18327"/>
    <cellStyle name="Normal 9 4 2 3 2 6" xfId="20009"/>
    <cellStyle name="Normal 9 4 2 3 3" xfId="3641"/>
    <cellStyle name="Normal 9 4 2 3 3 2" xfId="7424"/>
    <cellStyle name="Normal 9 4 2 3 3 2 2" xfId="15483"/>
    <cellStyle name="Normal 9 4 2 3 3 2 2 2" xfId="32330"/>
    <cellStyle name="Normal 9 4 2 3 3 2 3" xfId="24763"/>
    <cellStyle name="Normal 9 4 2 3 3 3" xfId="11700"/>
    <cellStyle name="Normal 9 4 2 3 3 3 2" xfId="28549"/>
    <cellStyle name="Normal 9 4 2 3 3 4" xfId="20982"/>
    <cellStyle name="Normal 9 4 2 3 4" xfId="5540"/>
    <cellStyle name="Normal 9 4 2 3 4 2" xfId="13599"/>
    <cellStyle name="Normal 9 4 2 3 4 2 2" xfId="30446"/>
    <cellStyle name="Normal 9 4 2 3 4 3" xfId="22879"/>
    <cellStyle name="Normal 9 4 2 3 5" xfId="9725"/>
    <cellStyle name="Normal 9 4 2 3 5 2" xfId="26665"/>
    <cellStyle name="Normal 9 4 2 3 6" xfId="18326"/>
    <cellStyle name="Normal 9 4 2 3 7" xfId="19097"/>
    <cellStyle name="Normal 9 4 2 4" xfId="2138"/>
    <cellStyle name="Normal 9 4 2 4 2" xfId="4102"/>
    <cellStyle name="Normal 9 4 2 4 2 2" xfId="7885"/>
    <cellStyle name="Normal 9 4 2 4 2 2 2" xfId="15944"/>
    <cellStyle name="Normal 9 4 2 4 2 2 2 2" xfId="32791"/>
    <cellStyle name="Normal 9 4 2 4 2 2 3" xfId="25224"/>
    <cellStyle name="Normal 9 4 2 4 2 3" xfId="12161"/>
    <cellStyle name="Normal 9 4 2 4 2 3 2" xfId="29010"/>
    <cellStyle name="Normal 9 4 2 4 2 4" xfId="21443"/>
    <cellStyle name="Normal 9 4 2 4 3" xfId="6001"/>
    <cellStyle name="Normal 9 4 2 4 3 2" xfId="14060"/>
    <cellStyle name="Normal 9 4 2 4 3 2 2" xfId="30907"/>
    <cellStyle name="Normal 9 4 2 4 3 3" xfId="23340"/>
    <cellStyle name="Normal 9 4 2 4 4" xfId="10226"/>
    <cellStyle name="Normal 9 4 2 4 4 2" xfId="27126"/>
    <cellStyle name="Normal 9 4 2 4 5" xfId="18328"/>
    <cellStyle name="Normal 9 4 2 4 6" xfId="19558"/>
    <cellStyle name="Normal 9 4 2 5" xfId="3190"/>
    <cellStyle name="Normal 9 4 2 5 2" xfId="6973"/>
    <cellStyle name="Normal 9 4 2 5 2 2" xfId="15032"/>
    <cellStyle name="Normal 9 4 2 5 2 2 2" xfId="31879"/>
    <cellStyle name="Normal 9 4 2 5 2 3" xfId="24312"/>
    <cellStyle name="Normal 9 4 2 5 3" xfId="11249"/>
    <cellStyle name="Normal 9 4 2 5 3 2" xfId="28098"/>
    <cellStyle name="Normal 9 4 2 5 4" xfId="20531"/>
    <cellStyle name="Normal 9 4 2 6" xfId="5089"/>
    <cellStyle name="Normal 9 4 2 6 2" xfId="13148"/>
    <cellStyle name="Normal 9 4 2 6 2 2" xfId="29995"/>
    <cellStyle name="Normal 9 4 2 6 3" xfId="22428"/>
    <cellStyle name="Normal 9 4 2 7" xfId="9233"/>
    <cellStyle name="Normal 9 4 2 7 2" xfId="26214"/>
    <cellStyle name="Normal 9 4 2 8" xfId="18321"/>
    <cellStyle name="Normal 9 4 2 9" xfId="18646"/>
    <cellStyle name="Normal 9 4 3" xfId="1222"/>
    <cellStyle name="Normal 9 4 3 2" xfId="1718"/>
    <cellStyle name="Normal 9 4 3 2 2" xfId="2717"/>
    <cellStyle name="Normal 9 4 3 2 2 2" xfId="4679"/>
    <cellStyle name="Normal 9 4 3 2 2 2 2" xfId="8462"/>
    <cellStyle name="Normal 9 4 3 2 2 2 2 2" xfId="16521"/>
    <cellStyle name="Normal 9 4 3 2 2 2 2 2 2" xfId="33368"/>
    <cellStyle name="Normal 9 4 3 2 2 2 2 3" xfId="25801"/>
    <cellStyle name="Normal 9 4 3 2 2 2 3" xfId="12738"/>
    <cellStyle name="Normal 9 4 3 2 2 2 3 2" xfId="29587"/>
    <cellStyle name="Normal 9 4 3 2 2 2 4" xfId="22020"/>
    <cellStyle name="Normal 9 4 3 2 2 3" xfId="6578"/>
    <cellStyle name="Normal 9 4 3 2 2 3 2" xfId="14637"/>
    <cellStyle name="Normal 9 4 3 2 2 3 2 2" xfId="31484"/>
    <cellStyle name="Normal 9 4 3 2 2 3 3" xfId="23917"/>
    <cellStyle name="Normal 9 4 3 2 2 4" xfId="10804"/>
    <cellStyle name="Normal 9 4 3 2 2 4 2" xfId="27703"/>
    <cellStyle name="Normal 9 4 3 2 2 5" xfId="18331"/>
    <cellStyle name="Normal 9 4 3 2 2 6" xfId="20135"/>
    <cellStyle name="Normal 9 4 3 2 3" xfId="3767"/>
    <cellStyle name="Normal 9 4 3 2 3 2" xfId="7550"/>
    <cellStyle name="Normal 9 4 3 2 3 2 2" xfId="15609"/>
    <cellStyle name="Normal 9 4 3 2 3 2 2 2" xfId="32456"/>
    <cellStyle name="Normal 9 4 3 2 3 2 3" xfId="24889"/>
    <cellStyle name="Normal 9 4 3 2 3 3" xfId="11826"/>
    <cellStyle name="Normal 9 4 3 2 3 3 2" xfId="28675"/>
    <cellStyle name="Normal 9 4 3 2 3 4" xfId="21108"/>
    <cellStyle name="Normal 9 4 3 2 4" xfId="5666"/>
    <cellStyle name="Normal 9 4 3 2 4 2" xfId="13725"/>
    <cellStyle name="Normal 9 4 3 2 4 2 2" xfId="30572"/>
    <cellStyle name="Normal 9 4 3 2 4 3" xfId="23005"/>
    <cellStyle name="Normal 9 4 3 2 5" xfId="9851"/>
    <cellStyle name="Normal 9 4 3 2 5 2" xfId="26791"/>
    <cellStyle name="Normal 9 4 3 2 6" xfId="18330"/>
    <cellStyle name="Normal 9 4 3 2 7" xfId="19223"/>
    <cellStyle name="Normal 9 4 3 3" xfId="2264"/>
    <cellStyle name="Normal 9 4 3 3 2" xfId="4228"/>
    <cellStyle name="Normal 9 4 3 3 2 2" xfId="8011"/>
    <cellStyle name="Normal 9 4 3 3 2 2 2" xfId="16070"/>
    <cellStyle name="Normal 9 4 3 3 2 2 2 2" xfId="32917"/>
    <cellStyle name="Normal 9 4 3 3 2 2 3" xfId="25350"/>
    <cellStyle name="Normal 9 4 3 3 2 3" xfId="12287"/>
    <cellStyle name="Normal 9 4 3 3 2 3 2" xfId="29136"/>
    <cellStyle name="Normal 9 4 3 3 2 4" xfId="21569"/>
    <cellStyle name="Normal 9 4 3 3 3" xfId="6127"/>
    <cellStyle name="Normal 9 4 3 3 3 2" xfId="14186"/>
    <cellStyle name="Normal 9 4 3 3 3 2 2" xfId="31033"/>
    <cellStyle name="Normal 9 4 3 3 3 3" xfId="23466"/>
    <cellStyle name="Normal 9 4 3 3 4" xfId="10352"/>
    <cellStyle name="Normal 9 4 3 3 4 2" xfId="27252"/>
    <cellStyle name="Normal 9 4 3 3 5" xfId="18332"/>
    <cellStyle name="Normal 9 4 3 3 6" xfId="19684"/>
    <cellStyle name="Normal 9 4 3 4" xfId="3316"/>
    <cellStyle name="Normal 9 4 3 4 2" xfId="7099"/>
    <cellStyle name="Normal 9 4 3 4 2 2" xfId="15158"/>
    <cellStyle name="Normal 9 4 3 4 2 2 2" xfId="32005"/>
    <cellStyle name="Normal 9 4 3 4 2 3" xfId="24438"/>
    <cellStyle name="Normal 9 4 3 4 3" xfId="11375"/>
    <cellStyle name="Normal 9 4 3 4 3 2" xfId="28224"/>
    <cellStyle name="Normal 9 4 3 4 4" xfId="20657"/>
    <cellStyle name="Normal 9 4 3 5" xfId="5215"/>
    <cellStyle name="Normal 9 4 3 5 2" xfId="13274"/>
    <cellStyle name="Normal 9 4 3 5 2 2" xfId="30121"/>
    <cellStyle name="Normal 9 4 3 5 3" xfId="22554"/>
    <cellStyle name="Normal 9 4 3 6" xfId="9376"/>
    <cellStyle name="Normal 9 4 3 6 2" xfId="26340"/>
    <cellStyle name="Normal 9 4 3 7" xfId="18329"/>
    <cellStyle name="Normal 9 4 3 8" xfId="18772"/>
    <cellStyle name="Normal 9 4 4" xfId="1500"/>
    <cellStyle name="Normal 9 4 4 2" xfId="2499"/>
    <cellStyle name="Normal 9 4 4 2 2" xfId="4461"/>
    <cellStyle name="Normal 9 4 4 2 2 2" xfId="8244"/>
    <cellStyle name="Normal 9 4 4 2 2 2 2" xfId="16303"/>
    <cellStyle name="Normal 9 4 4 2 2 2 2 2" xfId="33150"/>
    <cellStyle name="Normal 9 4 4 2 2 2 3" xfId="25583"/>
    <cellStyle name="Normal 9 4 4 2 2 3" xfId="12520"/>
    <cellStyle name="Normal 9 4 4 2 2 3 2" xfId="29369"/>
    <cellStyle name="Normal 9 4 4 2 2 4" xfId="21802"/>
    <cellStyle name="Normal 9 4 4 2 3" xfId="6360"/>
    <cellStyle name="Normal 9 4 4 2 3 2" xfId="14419"/>
    <cellStyle name="Normal 9 4 4 2 3 2 2" xfId="31266"/>
    <cellStyle name="Normal 9 4 4 2 3 3" xfId="23699"/>
    <cellStyle name="Normal 9 4 4 2 4" xfId="10586"/>
    <cellStyle name="Normal 9 4 4 2 4 2" xfId="27485"/>
    <cellStyle name="Normal 9 4 4 2 5" xfId="18334"/>
    <cellStyle name="Normal 9 4 4 2 6" xfId="19917"/>
    <cellStyle name="Normal 9 4 4 3" xfId="3549"/>
    <cellStyle name="Normal 9 4 4 3 2" xfId="7332"/>
    <cellStyle name="Normal 9 4 4 3 2 2" xfId="15391"/>
    <cellStyle name="Normal 9 4 4 3 2 2 2" xfId="32238"/>
    <cellStyle name="Normal 9 4 4 3 2 3" xfId="24671"/>
    <cellStyle name="Normal 9 4 4 3 3" xfId="11608"/>
    <cellStyle name="Normal 9 4 4 3 3 2" xfId="28457"/>
    <cellStyle name="Normal 9 4 4 3 4" xfId="20890"/>
    <cellStyle name="Normal 9 4 4 4" xfId="5448"/>
    <cellStyle name="Normal 9 4 4 4 2" xfId="13507"/>
    <cellStyle name="Normal 9 4 4 4 2 2" xfId="30354"/>
    <cellStyle name="Normal 9 4 4 4 3" xfId="22787"/>
    <cellStyle name="Normal 9 4 4 5" xfId="9633"/>
    <cellStyle name="Normal 9 4 4 5 2" xfId="26573"/>
    <cellStyle name="Normal 9 4 4 6" xfId="18333"/>
    <cellStyle name="Normal 9 4 4 7" xfId="19005"/>
    <cellStyle name="Normal 9 4 5" xfId="2027"/>
    <cellStyle name="Normal 9 4 5 2" xfId="4010"/>
    <cellStyle name="Normal 9 4 5 2 2" xfId="7793"/>
    <cellStyle name="Normal 9 4 5 2 2 2" xfId="15852"/>
    <cellStyle name="Normal 9 4 5 2 2 2 2" xfId="32699"/>
    <cellStyle name="Normal 9 4 5 2 2 3" xfId="25132"/>
    <cellStyle name="Normal 9 4 5 2 3" xfId="12069"/>
    <cellStyle name="Normal 9 4 5 2 3 2" xfId="28918"/>
    <cellStyle name="Normal 9 4 5 2 4" xfId="21351"/>
    <cellStyle name="Normal 9 4 5 3" xfId="5909"/>
    <cellStyle name="Normal 9 4 5 3 2" xfId="13968"/>
    <cellStyle name="Normal 9 4 5 3 2 2" xfId="30815"/>
    <cellStyle name="Normal 9 4 5 3 3" xfId="23248"/>
    <cellStyle name="Normal 9 4 5 4" xfId="10126"/>
    <cellStyle name="Normal 9 4 5 4 2" xfId="27034"/>
    <cellStyle name="Normal 9 4 5 5" xfId="18335"/>
    <cellStyle name="Normal 9 4 5 6" xfId="19466"/>
    <cellStyle name="Normal 9 4 6" xfId="3068"/>
    <cellStyle name="Normal 9 4 6 2" xfId="6881"/>
    <cellStyle name="Normal 9 4 6 2 2" xfId="14940"/>
    <cellStyle name="Normal 9 4 6 2 2 2" xfId="31787"/>
    <cellStyle name="Normal 9 4 6 2 3" xfId="24220"/>
    <cellStyle name="Normal 9 4 6 3" xfId="11131"/>
    <cellStyle name="Normal 9 4 6 3 2" xfId="28006"/>
    <cellStyle name="Normal 9 4 6 4" xfId="20439"/>
    <cellStyle name="Normal 9 4 7" xfId="4997"/>
    <cellStyle name="Normal 9 4 7 2" xfId="13056"/>
    <cellStyle name="Normal 9 4 7 2 2" xfId="29903"/>
    <cellStyle name="Normal 9 4 7 3" xfId="22336"/>
    <cellStyle name="Normal 9 4 8" xfId="9001"/>
    <cellStyle name="Normal 9 4 8 2" xfId="26122"/>
    <cellStyle name="Normal 9 4 9" xfId="18320"/>
    <cellStyle name="Normal 9 5" xfId="854"/>
    <cellStyle name="Normal 9 5 10" xfId="18597"/>
    <cellStyle name="Normal 9 5 11" xfId="34140"/>
    <cellStyle name="Normal 9 5 2" xfId="1097"/>
    <cellStyle name="Normal 9 5 2 2" xfId="1358"/>
    <cellStyle name="Normal 9 5 2 2 2" xfId="1854"/>
    <cellStyle name="Normal 9 5 2 2 2 2" xfId="2853"/>
    <cellStyle name="Normal 9 5 2 2 2 2 2" xfId="4815"/>
    <cellStyle name="Normal 9 5 2 2 2 2 2 2" xfId="8598"/>
    <cellStyle name="Normal 9 5 2 2 2 2 2 2 2" xfId="16657"/>
    <cellStyle name="Normal 9 5 2 2 2 2 2 2 2 2" xfId="33504"/>
    <cellStyle name="Normal 9 5 2 2 2 2 2 2 3" xfId="25937"/>
    <cellStyle name="Normal 9 5 2 2 2 2 2 3" xfId="12874"/>
    <cellStyle name="Normal 9 5 2 2 2 2 2 3 2" xfId="29723"/>
    <cellStyle name="Normal 9 5 2 2 2 2 2 4" xfId="22156"/>
    <cellStyle name="Normal 9 5 2 2 2 2 3" xfId="6714"/>
    <cellStyle name="Normal 9 5 2 2 2 2 3 2" xfId="14773"/>
    <cellStyle name="Normal 9 5 2 2 2 2 3 2 2" xfId="31620"/>
    <cellStyle name="Normal 9 5 2 2 2 2 3 3" xfId="24053"/>
    <cellStyle name="Normal 9 5 2 2 2 2 4" xfId="10940"/>
    <cellStyle name="Normal 9 5 2 2 2 2 4 2" xfId="27839"/>
    <cellStyle name="Normal 9 5 2 2 2 2 5" xfId="18340"/>
    <cellStyle name="Normal 9 5 2 2 2 2 6" xfId="20271"/>
    <cellStyle name="Normal 9 5 2 2 2 3" xfId="3903"/>
    <cellStyle name="Normal 9 5 2 2 2 3 2" xfId="7686"/>
    <cellStyle name="Normal 9 5 2 2 2 3 2 2" xfId="15745"/>
    <cellStyle name="Normal 9 5 2 2 2 3 2 2 2" xfId="32592"/>
    <cellStyle name="Normal 9 5 2 2 2 3 2 3" xfId="25025"/>
    <cellStyle name="Normal 9 5 2 2 2 3 3" xfId="11962"/>
    <cellStyle name="Normal 9 5 2 2 2 3 3 2" xfId="28811"/>
    <cellStyle name="Normal 9 5 2 2 2 3 4" xfId="21244"/>
    <cellStyle name="Normal 9 5 2 2 2 4" xfId="5802"/>
    <cellStyle name="Normal 9 5 2 2 2 4 2" xfId="13861"/>
    <cellStyle name="Normal 9 5 2 2 2 4 2 2" xfId="30708"/>
    <cellStyle name="Normal 9 5 2 2 2 4 3" xfId="23141"/>
    <cellStyle name="Normal 9 5 2 2 2 5" xfId="9987"/>
    <cellStyle name="Normal 9 5 2 2 2 5 2" xfId="26927"/>
    <cellStyle name="Normal 9 5 2 2 2 6" xfId="18339"/>
    <cellStyle name="Normal 9 5 2 2 2 7" xfId="19359"/>
    <cellStyle name="Normal 9 5 2 2 3" xfId="2400"/>
    <cellStyle name="Normal 9 5 2 2 3 2" xfId="4364"/>
    <cellStyle name="Normal 9 5 2 2 3 2 2" xfId="8147"/>
    <cellStyle name="Normal 9 5 2 2 3 2 2 2" xfId="16206"/>
    <cellStyle name="Normal 9 5 2 2 3 2 2 2 2" xfId="33053"/>
    <cellStyle name="Normal 9 5 2 2 3 2 2 3" xfId="25486"/>
    <cellStyle name="Normal 9 5 2 2 3 2 3" xfId="12423"/>
    <cellStyle name="Normal 9 5 2 2 3 2 3 2" xfId="29272"/>
    <cellStyle name="Normal 9 5 2 2 3 2 4" xfId="21705"/>
    <cellStyle name="Normal 9 5 2 2 3 3" xfId="6263"/>
    <cellStyle name="Normal 9 5 2 2 3 3 2" xfId="14322"/>
    <cellStyle name="Normal 9 5 2 2 3 3 2 2" xfId="31169"/>
    <cellStyle name="Normal 9 5 2 2 3 3 3" xfId="23602"/>
    <cellStyle name="Normal 9 5 2 2 3 4" xfId="10488"/>
    <cellStyle name="Normal 9 5 2 2 3 4 2" xfId="27388"/>
    <cellStyle name="Normal 9 5 2 2 3 5" xfId="18341"/>
    <cellStyle name="Normal 9 5 2 2 3 6" xfId="19820"/>
    <cellStyle name="Normal 9 5 2 2 4" xfId="3452"/>
    <cellStyle name="Normal 9 5 2 2 4 2" xfId="7235"/>
    <cellStyle name="Normal 9 5 2 2 4 2 2" xfId="15294"/>
    <cellStyle name="Normal 9 5 2 2 4 2 2 2" xfId="32141"/>
    <cellStyle name="Normal 9 5 2 2 4 2 3" xfId="24574"/>
    <cellStyle name="Normal 9 5 2 2 4 3" xfId="11511"/>
    <cellStyle name="Normal 9 5 2 2 4 3 2" xfId="28360"/>
    <cellStyle name="Normal 9 5 2 2 4 4" xfId="20793"/>
    <cellStyle name="Normal 9 5 2 2 5" xfId="5351"/>
    <cellStyle name="Normal 9 5 2 2 5 2" xfId="13410"/>
    <cellStyle name="Normal 9 5 2 2 5 2 2" xfId="30257"/>
    <cellStyle name="Normal 9 5 2 2 5 3" xfId="22690"/>
    <cellStyle name="Normal 9 5 2 2 6" xfId="9512"/>
    <cellStyle name="Normal 9 5 2 2 6 2" xfId="26476"/>
    <cellStyle name="Normal 9 5 2 2 7" xfId="18338"/>
    <cellStyle name="Normal 9 5 2 2 8" xfId="18908"/>
    <cellStyle name="Normal 9 5 2 3" xfId="1636"/>
    <cellStyle name="Normal 9 5 2 3 2" xfId="2635"/>
    <cellStyle name="Normal 9 5 2 3 2 2" xfId="4597"/>
    <cellStyle name="Normal 9 5 2 3 2 2 2" xfId="8380"/>
    <cellStyle name="Normal 9 5 2 3 2 2 2 2" xfId="16439"/>
    <cellStyle name="Normal 9 5 2 3 2 2 2 2 2" xfId="33286"/>
    <cellStyle name="Normal 9 5 2 3 2 2 2 3" xfId="25719"/>
    <cellStyle name="Normal 9 5 2 3 2 2 3" xfId="12656"/>
    <cellStyle name="Normal 9 5 2 3 2 2 3 2" xfId="29505"/>
    <cellStyle name="Normal 9 5 2 3 2 2 4" xfId="21938"/>
    <cellStyle name="Normal 9 5 2 3 2 3" xfId="6496"/>
    <cellStyle name="Normal 9 5 2 3 2 3 2" xfId="14555"/>
    <cellStyle name="Normal 9 5 2 3 2 3 2 2" xfId="31402"/>
    <cellStyle name="Normal 9 5 2 3 2 3 3" xfId="23835"/>
    <cellStyle name="Normal 9 5 2 3 2 4" xfId="10722"/>
    <cellStyle name="Normal 9 5 2 3 2 4 2" xfId="27621"/>
    <cellStyle name="Normal 9 5 2 3 2 5" xfId="18343"/>
    <cellStyle name="Normal 9 5 2 3 2 6" xfId="20053"/>
    <cellStyle name="Normal 9 5 2 3 3" xfId="3685"/>
    <cellStyle name="Normal 9 5 2 3 3 2" xfId="7468"/>
    <cellStyle name="Normal 9 5 2 3 3 2 2" xfId="15527"/>
    <cellStyle name="Normal 9 5 2 3 3 2 2 2" xfId="32374"/>
    <cellStyle name="Normal 9 5 2 3 3 2 3" xfId="24807"/>
    <cellStyle name="Normal 9 5 2 3 3 3" xfId="11744"/>
    <cellStyle name="Normal 9 5 2 3 3 3 2" xfId="28593"/>
    <cellStyle name="Normal 9 5 2 3 3 4" xfId="21026"/>
    <cellStyle name="Normal 9 5 2 3 4" xfId="5584"/>
    <cellStyle name="Normal 9 5 2 3 4 2" xfId="13643"/>
    <cellStyle name="Normal 9 5 2 3 4 2 2" xfId="30490"/>
    <cellStyle name="Normal 9 5 2 3 4 3" xfId="22923"/>
    <cellStyle name="Normal 9 5 2 3 5" xfId="9769"/>
    <cellStyle name="Normal 9 5 2 3 5 2" xfId="26709"/>
    <cellStyle name="Normal 9 5 2 3 6" xfId="18342"/>
    <cellStyle name="Normal 9 5 2 3 7" xfId="19141"/>
    <cellStyle name="Normal 9 5 2 4" xfId="2182"/>
    <cellStyle name="Normal 9 5 2 4 2" xfId="4146"/>
    <cellStyle name="Normal 9 5 2 4 2 2" xfId="7929"/>
    <cellStyle name="Normal 9 5 2 4 2 2 2" xfId="15988"/>
    <cellStyle name="Normal 9 5 2 4 2 2 2 2" xfId="32835"/>
    <cellStyle name="Normal 9 5 2 4 2 2 3" xfId="25268"/>
    <cellStyle name="Normal 9 5 2 4 2 3" xfId="12205"/>
    <cellStyle name="Normal 9 5 2 4 2 3 2" xfId="29054"/>
    <cellStyle name="Normal 9 5 2 4 2 4" xfId="21487"/>
    <cellStyle name="Normal 9 5 2 4 3" xfId="6045"/>
    <cellStyle name="Normal 9 5 2 4 3 2" xfId="14104"/>
    <cellStyle name="Normal 9 5 2 4 3 2 2" xfId="30951"/>
    <cellStyle name="Normal 9 5 2 4 3 3" xfId="23384"/>
    <cellStyle name="Normal 9 5 2 4 4" xfId="10270"/>
    <cellStyle name="Normal 9 5 2 4 4 2" xfId="27170"/>
    <cellStyle name="Normal 9 5 2 4 5" xfId="18344"/>
    <cellStyle name="Normal 9 5 2 4 6" xfId="19602"/>
    <cellStyle name="Normal 9 5 2 5" xfId="3234"/>
    <cellStyle name="Normal 9 5 2 5 2" xfId="7017"/>
    <cellStyle name="Normal 9 5 2 5 2 2" xfId="15076"/>
    <cellStyle name="Normal 9 5 2 5 2 2 2" xfId="31923"/>
    <cellStyle name="Normal 9 5 2 5 2 3" xfId="24356"/>
    <cellStyle name="Normal 9 5 2 5 3" xfId="11293"/>
    <cellStyle name="Normal 9 5 2 5 3 2" xfId="28142"/>
    <cellStyle name="Normal 9 5 2 5 4" xfId="20575"/>
    <cellStyle name="Normal 9 5 2 6" xfId="5133"/>
    <cellStyle name="Normal 9 5 2 6 2" xfId="13192"/>
    <cellStyle name="Normal 9 5 2 6 2 2" xfId="30039"/>
    <cellStyle name="Normal 9 5 2 6 3" xfId="22472"/>
    <cellStyle name="Normal 9 5 2 7" xfId="9277"/>
    <cellStyle name="Normal 9 5 2 7 2" xfId="26258"/>
    <cellStyle name="Normal 9 5 2 8" xfId="18337"/>
    <cellStyle name="Normal 9 5 2 9" xfId="18690"/>
    <cellStyle name="Normal 9 5 3" xfId="1266"/>
    <cellStyle name="Normal 9 5 3 2" xfId="1762"/>
    <cellStyle name="Normal 9 5 3 2 2" xfId="2761"/>
    <cellStyle name="Normal 9 5 3 2 2 2" xfId="4723"/>
    <cellStyle name="Normal 9 5 3 2 2 2 2" xfId="8506"/>
    <cellStyle name="Normal 9 5 3 2 2 2 2 2" xfId="16565"/>
    <cellStyle name="Normal 9 5 3 2 2 2 2 2 2" xfId="33412"/>
    <cellStyle name="Normal 9 5 3 2 2 2 2 3" xfId="25845"/>
    <cellStyle name="Normal 9 5 3 2 2 2 3" xfId="12782"/>
    <cellStyle name="Normal 9 5 3 2 2 2 3 2" xfId="29631"/>
    <cellStyle name="Normal 9 5 3 2 2 2 4" xfId="22064"/>
    <cellStyle name="Normal 9 5 3 2 2 3" xfId="6622"/>
    <cellStyle name="Normal 9 5 3 2 2 3 2" xfId="14681"/>
    <cellStyle name="Normal 9 5 3 2 2 3 2 2" xfId="31528"/>
    <cellStyle name="Normal 9 5 3 2 2 3 3" xfId="23961"/>
    <cellStyle name="Normal 9 5 3 2 2 4" xfId="10848"/>
    <cellStyle name="Normal 9 5 3 2 2 4 2" xfId="27747"/>
    <cellStyle name="Normal 9 5 3 2 2 5" xfId="18347"/>
    <cellStyle name="Normal 9 5 3 2 2 6" xfId="20179"/>
    <cellStyle name="Normal 9 5 3 2 3" xfId="3811"/>
    <cellStyle name="Normal 9 5 3 2 3 2" xfId="7594"/>
    <cellStyle name="Normal 9 5 3 2 3 2 2" xfId="15653"/>
    <cellStyle name="Normal 9 5 3 2 3 2 2 2" xfId="32500"/>
    <cellStyle name="Normal 9 5 3 2 3 2 3" xfId="24933"/>
    <cellStyle name="Normal 9 5 3 2 3 3" xfId="11870"/>
    <cellStyle name="Normal 9 5 3 2 3 3 2" xfId="28719"/>
    <cellStyle name="Normal 9 5 3 2 3 4" xfId="21152"/>
    <cellStyle name="Normal 9 5 3 2 4" xfId="5710"/>
    <cellStyle name="Normal 9 5 3 2 4 2" xfId="13769"/>
    <cellStyle name="Normal 9 5 3 2 4 2 2" xfId="30616"/>
    <cellStyle name="Normal 9 5 3 2 4 3" xfId="23049"/>
    <cellStyle name="Normal 9 5 3 2 5" xfId="9895"/>
    <cellStyle name="Normal 9 5 3 2 5 2" xfId="26835"/>
    <cellStyle name="Normal 9 5 3 2 6" xfId="18346"/>
    <cellStyle name="Normal 9 5 3 2 7" xfId="19267"/>
    <cellStyle name="Normal 9 5 3 3" xfId="2308"/>
    <cellStyle name="Normal 9 5 3 3 2" xfId="4272"/>
    <cellStyle name="Normal 9 5 3 3 2 2" xfId="8055"/>
    <cellStyle name="Normal 9 5 3 3 2 2 2" xfId="16114"/>
    <cellStyle name="Normal 9 5 3 3 2 2 2 2" xfId="32961"/>
    <cellStyle name="Normal 9 5 3 3 2 2 3" xfId="25394"/>
    <cellStyle name="Normal 9 5 3 3 2 3" xfId="12331"/>
    <cellStyle name="Normal 9 5 3 3 2 3 2" xfId="29180"/>
    <cellStyle name="Normal 9 5 3 3 2 4" xfId="21613"/>
    <cellStyle name="Normal 9 5 3 3 3" xfId="6171"/>
    <cellStyle name="Normal 9 5 3 3 3 2" xfId="14230"/>
    <cellStyle name="Normal 9 5 3 3 3 2 2" xfId="31077"/>
    <cellStyle name="Normal 9 5 3 3 3 3" xfId="23510"/>
    <cellStyle name="Normal 9 5 3 3 4" xfId="10396"/>
    <cellStyle name="Normal 9 5 3 3 4 2" xfId="27296"/>
    <cellStyle name="Normal 9 5 3 3 5" xfId="18348"/>
    <cellStyle name="Normal 9 5 3 3 6" xfId="19728"/>
    <cellStyle name="Normal 9 5 3 4" xfId="3360"/>
    <cellStyle name="Normal 9 5 3 4 2" xfId="7143"/>
    <cellStyle name="Normal 9 5 3 4 2 2" xfId="15202"/>
    <cellStyle name="Normal 9 5 3 4 2 2 2" xfId="32049"/>
    <cellStyle name="Normal 9 5 3 4 2 3" xfId="24482"/>
    <cellStyle name="Normal 9 5 3 4 3" xfId="11419"/>
    <cellStyle name="Normal 9 5 3 4 3 2" xfId="28268"/>
    <cellStyle name="Normal 9 5 3 4 4" xfId="20701"/>
    <cellStyle name="Normal 9 5 3 5" xfId="5259"/>
    <cellStyle name="Normal 9 5 3 5 2" xfId="13318"/>
    <cellStyle name="Normal 9 5 3 5 2 2" xfId="30165"/>
    <cellStyle name="Normal 9 5 3 5 3" xfId="22598"/>
    <cellStyle name="Normal 9 5 3 6" xfId="9420"/>
    <cellStyle name="Normal 9 5 3 6 2" xfId="26384"/>
    <cellStyle name="Normal 9 5 3 7" xfId="18345"/>
    <cellStyle name="Normal 9 5 3 8" xfId="18816"/>
    <cellStyle name="Normal 9 5 4" xfId="1544"/>
    <cellStyle name="Normal 9 5 4 2" xfId="2543"/>
    <cellStyle name="Normal 9 5 4 2 2" xfId="4505"/>
    <cellStyle name="Normal 9 5 4 2 2 2" xfId="8288"/>
    <cellStyle name="Normal 9 5 4 2 2 2 2" xfId="16347"/>
    <cellStyle name="Normal 9 5 4 2 2 2 2 2" xfId="33194"/>
    <cellStyle name="Normal 9 5 4 2 2 2 3" xfId="25627"/>
    <cellStyle name="Normal 9 5 4 2 2 3" xfId="12564"/>
    <cellStyle name="Normal 9 5 4 2 2 3 2" xfId="29413"/>
    <cellStyle name="Normal 9 5 4 2 2 4" xfId="21846"/>
    <cellStyle name="Normal 9 5 4 2 3" xfId="6404"/>
    <cellStyle name="Normal 9 5 4 2 3 2" xfId="14463"/>
    <cellStyle name="Normal 9 5 4 2 3 2 2" xfId="31310"/>
    <cellStyle name="Normal 9 5 4 2 3 3" xfId="23743"/>
    <cellStyle name="Normal 9 5 4 2 4" xfId="10630"/>
    <cellStyle name="Normal 9 5 4 2 4 2" xfId="27529"/>
    <cellStyle name="Normal 9 5 4 2 5" xfId="18350"/>
    <cellStyle name="Normal 9 5 4 2 6" xfId="19961"/>
    <cellStyle name="Normal 9 5 4 3" xfId="3593"/>
    <cellStyle name="Normal 9 5 4 3 2" xfId="7376"/>
    <cellStyle name="Normal 9 5 4 3 2 2" xfId="15435"/>
    <cellStyle name="Normal 9 5 4 3 2 2 2" xfId="32282"/>
    <cellStyle name="Normal 9 5 4 3 2 3" xfId="24715"/>
    <cellStyle name="Normal 9 5 4 3 3" xfId="11652"/>
    <cellStyle name="Normal 9 5 4 3 3 2" xfId="28501"/>
    <cellStyle name="Normal 9 5 4 3 4" xfId="20934"/>
    <cellStyle name="Normal 9 5 4 4" xfId="5492"/>
    <cellStyle name="Normal 9 5 4 4 2" xfId="13551"/>
    <cellStyle name="Normal 9 5 4 4 2 2" xfId="30398"/>
    <cellStyle name="Normal 9 5 4 4 3" xfId="22831"/>
    <cellStyle name="Normal 9 5 4 5" xfId="9677"/>
    <cellStyle name="Normal 9 5 4 5 2" xfId="26617"/>
    <cellStyle name="Normal 9 5 4 6" xfId="18349"/>
    <cellStyle name="Normal 9 5 4 7" xfId="19049"/>
    <cellStyle name="Normal 9 5 5" xfId="2076"/>
    <cellStyle name="Normal 9 5 5 2" xfId="4054"/>
    <cellStyle name="Normal 9 5 5 2 2" xfId="7837"/>
    <cellStyle name="Normal 9 5 5 2 2 2" xfId="15896"/>
    <cellStyle name="Normal 9 5 5 2 2 2 2" xfId="32743"/>
    <cellStyle name="Normal 9 5 5 2 2 3" xfId="25176"/>
    <cellStyle name="Normal 9 5 5 2 3" xfId="12113"/>
    <cellStyle name="Normal 9 5 5 2 3 2" xfId="28962"/>
    <cellStyle name="Normal 9 5 5 2 4" xfId="21395"/>
    <cellStyle name="Normal 9 5 5 3" xfId="5953"/>
    <cellStyle name="Normal 9 5 5 3 2" xfId="14012"/>
    <cellStyle name="Normal 9 5 5 3 2 2" xfId="30859"/>
    <cellStyle name="Normal 9 5 5 3 3" xfId="23292"/>
    <cellStyle name="Normal 9 5 5 4" xfId="10172"/>
    <cellStyle name="Normal 9 5 5 4 2" xfId="27078"/>
    <cellStyle name="Normal 9 5 5 5" xfId="18351"/>
    <cellStyle name="Normal 9 5 5 6" xfId="19510"/>
    <cellStyle name="Normal 9 5 6" xfId="3112"/>
    <cellStyle name="Normal 9 5 6 2" xfId="6925"/>
    <cellStyle name="Normal 9 5 6 2 2" xfId="14984"/>
    <cellStyle name="Normal 9 5 6 2 2 2" xfId="31831"/>
    <cellStyle name="Normal 9 5 6 2 3" xfId="24264"/>
    <cellStyle name="Normal 9 5 6 3" xfId="11175"/>
    <cellStyle name="Normal 9 5 6 3 2" xfId="28050"/>
    <cellStyle name="Normal 9 5 6 4" xfId="20483"/>
    <cellStyle name="Normal 9 5 7" xfId="5041"/>
    <cellStyle name="Normal 9 5 7 2" xfId="13100"/>
    <cellStyle name="Normal 9 5 7 2 2" xfId="29947"/>
    <cellStyle name="Normal 9 5 7 3" xfId="22380"/>
    <cellStyle name="Normal 9 5 8" xfId="9108"/>
    <cellStyle name="Normal 9 5 8 2" xfId="26166"/>
    <cellStyle name="Normal 9 5 9" xfId="18336"/>
    <cellStyle name="Normal 9 6" xfId="1012"/>
    <cellStyle name="Normal 9 6 2" xfId="1279"/>
    <cellStyle name="Normal 9 6 2 2" xfId="1775"/>
    <cellStyle name="Normal 9 6 2 2 2" xfId="2774"/>
    <cellStyle name="Normal 9 6 2 2 2 2" xfId="4736"/>
    <cellStyle name="Normal 9 6 2 2 2 2 2" xfId="8519"/>
    <cellStyle name="Normal 9 6 2 2 2 2 2 2" xfId="16578"/>
    <cellStyle name="Normal 9 6 2 2 2 2 2 2 2" xfId="33425"/>
    <cellStyle name="Normal 9 6 2 2 2 2 2 3" xfId="25858"/>
    <cellStyle name="Normal 9 6 2 2 2 2 3" xfId="12795"/>
    <cellStyle name="Normal 9 6 2 2 2 2 3 2" xfId="29644"/>
    <cellStyle name="Normal 9 6 2 2 2 2 4" xfId="22077"/>
    <cellStyle name="Normal 9 6 2 2 2 3" xfId="6635"/>
    <cellStyle name="Normal 9 6 2 2 2 3 2" xfId="14694"/>
    <cellStyle name="Normal 9 6 2 2 2 3 2 2" xfId="31541"/>
    <cellStyle name="Normal 9 6 2 2 2 3 3" xfId="23974"/>
    <cellStyle name="Normal 9 6 2 2 2 4" xfId="10861"/>
    <cellStyle name="Normal 9 6 2 2 2 4 2" xfId="27760"/>
    <cellStyle name="Normal 9 6 2 2 2 5" xfId="18355"/>
    <cellStyle name="Normal 9 6 2 2 2 6" xfId="20192"/>
    <cellStyle name="Normal 9 6 2 2 3" xfId="3824"/>
    <cellStyle name="Normal 9 6 2 2 3 2" xfId="7607"/>
    <cellStyle name="Normal 9 6 2 2 3 2 2" xfId="15666"/>
    <cellStyle name="Normal 9 6 2 2 3 2 2 2" xfId="32513"/>
    <cellStyle name="Normal 9 6 2 2 3 2 3" xfId="24946"/>
    <cellStyle name="Normal 9 6 2 2 3 3" xfId="11883"/>
    <cellStyle name="Normal 9 6 2 2 3 3 2" xfId="28732"/>
    <cellStyle name="Normal 9 6 2 2 3 4" xfId="21165"/>
    <cellStyle name="Normal 9 6 2 2 4" xfId="5723"/>
    <cellStyle name="Normal 9 6 2 2 4 2" xfId="13782"/>
    <cellStyle name="Normal 9 6 2 2 4 2 2" xfId="30629"/>
    <cellStyle name="Normal 9 6 2 2 4 3" xfId="23062"/>
    <cellStyle name="Normal 9 6 2 2 5" xfId="9908"/>
    <cellStyle name="Normal 9 6 2 2 5 2" xfId="26848"/>
    <cellStyle name="Normal 9 6 2 2 6" xfId="18354"/>
    <cellStyle name="Normal 9 6 2 2 7" xfId="19280"/>
    <cellStyle name="Normal 9 6 2 3" xfId="2321"/>
    <cellStyle name="Normal 9 6 2 3 2" xfId="4285"/>
    <cellStyle name="Normal 9 6 2 3 2 2" xfId="8068"/>
    <cellStyle name="Normal 9 6 2 3 2 2 2" xfId="16127"/>
    <cellStyle name="Normal 9 6 2 3 2 2 2 2" xfId="32974"/>
    <cellStyle name="Normal 9 6 2 3 2 2 3" xfId="25407"/>
    <cellStyle name="Normal 9 6 2 3 2 3" xfId="12344"/>
    <cellStyle name="Normal 9 6 2 3 2 3 2" xfId="29193"/>
    <cellStyle name="Normal 9 6 2 3 2 4" xfId="21626"/>
    <cellStyle name="Normal 9 6 2 3 3" xfId="6184"/>
    <cellStyle name="Normal 9 6 2 3 3 2" xfId="14243"/>
    <cellStyle name="Normal 9 6 2 3 3 2 2" xfId="31090"/>
    <cellStyle name="Normal 9 6 2 3 3 3" xfId="23523"/>
    <cellStyle name="Normal 9 6 2 3 4" xfId="10409"/>
    <cellStyle name="Normal 9 6 2 3 4 2" xfId="27309"/>
    <cellStyle name="Normal 9 6 2 3 5" xfId="18356"/>
    <cellStyle name="Normal 9 6 2 3 6" xfId="19741"/>
    <cellStyle name="Normal 9 6 2 4" xfId="3373"/>
    <cellStyle name="Normal 9 6 2 4 2" xfId="7156"/>
    <cellStyle name="Normal 9 6 2 4 2 2" xfId="15215"/>
    <cellStyle name="Normal 9 6 2 4 2 2 2" xfId="32062"/>
    <cellStyle name="Normal 9 6 2 4 2 3" xfId="24495"/>
    <cellStyle name="Normal 9 6 2 4 3" xfId="11432"/>
    <cellStyle name="Normal 9 6 2 4 3 2" xfId="28281"/>
    <cellStyle name="Normal 9 6 2 4 4" xfId="20714"/>
    <cellStyle name="Normal 9 6 2 5" xfId="5272"/>
    <cellStyle name="Normal 9 6 2 5 2" xfId="13331"/>
    <cellStyle name="Normal 9 6 2 5 2 2" xfId="30178"/>
    <cellStyle name="Normal 9 6 2 5 3" xfId="22611"/>
    <cellStyle name="Normal 9 6 2 6" xfId="9433"/>
    <cellStyle name="Normal 9 6 2 6 2" xfId="26397"/>
    <cellStyle name="Normal 9 6 2 7" xfId="18353"/>
    <cellStyle name="Normal 9 6 2 8" xfId="18829"/>
    <cellStyle name="Normal 9 6 3" xfId="1557"/>
    <cellStyle name="Normal 9 6 3 2" xfId="2556"/>
    <cellStyle name="Normal 9 6 3 2 2" xfId="4518"/>
    <cellStyle name="Normal 9 6 3 2 2 2" xfId="8301"/>
    <cellStyle name="Normal 9 6 3 2 2 2 2" xfId="16360"/>
    <cellStyle name="Normal 9 6 3 2 2 2 2 2" xfId="33207"/>
    <cellStyle name="Normal 9 6 3 2 2 2 3" xfId="25640"/>
    <cellStyle name="Normal 9 6 3 2 2 3" xfId="12577"/>
    <cellStyle name="Normal 9 6 3 2 2 3 2" xfId="29426"/>
    <cellStyle name="Normal 9 6 3 2 2 4" xfId="21859"/>
    <cellStyle name="Normal 9 6 3 2 3" xfId="6417"/>
    <cellStyle name="Normal 9 6 3 2 3 2" xfId="14476"/>
    <cellStyle name="Normal 9 6 3 2 3 2 2" xfId="31323"/>
    <cellStyle name="Normal 9 6 3 2 3 3" xfId="23756"/>
    <cellStyle name="Normal 9 6 3 2 4" xfId="10643"/>
    <cellStyle name="Normal 9 6 3 2 4 2" xfId="27542"/>
    <cellStyle name="Normal 9 6 3 2 5" xfId="18358"/>
    <cellStyle name="Normal 9 6 3 2 6" xfId="19974"/>
    <cellStyle name="Normal 9 6 3 3" xfId="3606"/>
    <cellStyle name="Normal 9 6 3 3 2" xfId="7389"/>
    <cellStyle name="Normal 9 6 3 3 2 2" xfId="15448"/>
    <cellStyle name="Normal 9 6 3 3 2 2 2" xfId="32295"/>
    <cellStyle name="Normal 9 6 3 3 2 3" xfId="24728"/>
    <cellStyle name="Normal 9 6 3 3 3" xfId="11665"/>
    <cellStyle name="Normal 9 6 3 3 3 2" xfId="28514"/>
    <cellStyle name="Normal 9 6 3 3 4" xfId="20947"/>
    <cellStyle name="Normal 9 6 3 4" xfId="5505"/>
    <cellStyle name="Normal 9 6 3 4 2" xfId="13564"/>
    <cellStyle name="Normal 9 6 3 4 2 2" xfId="30411"/>
    <cellStyle name="Normal 9 6 3 4 3" xfId="22844"/>
    <cellStyle name="Normal 9 6 3 5" xfId="9690"/>
    <cellStyle name="Normal 9 6 3 5 2" xfId="26630"/>
    <cellStyle name="Normal 9 6 3 6" xfId="18357"/>
    <cellStyle name="Normal 9 6 3 7" xfId="19062"/>
    <cellStyle name="Normal 9 6 4" xfId="2102"/>
    <cellStyle name="Normal 9 6 4 2" xfId="4067"/>
    <cellStyle name="Normal 9 6 4 2 2" xfId="7850"/>
    <cellStyle name="Normal 9 6 4 2 2 2" xfId="15909"/>
    <cellStyle name="Normal 9 6 4 2 2 2 2" xfId="32756"/>
    <cellStyle name="Normal 9 6 4 2 2 3" xfId="25189"/>
    <cellStyle name="Normal 9 6 4 2 3" xfId="12126"/>
    <cellStyle name="Normal 9 6 4 2 3 2" xfId="28975"/>
    <cellStyle name="Normal 9 6 4 2 4" xfId="21408"/>
    <cellStyle name="Normal 9 6 4 3" xfId="5966"/>
    <cellStyle name="Normal 9 6 4 3 2" xfId="14025"/>
    <cellStyle name="Normal 9 6 4 3 2 2" xfId="30872"/>
    <cellStyle name="Normal 9 6 4 3 3" xfId="23305"/>
    <cellStyle name="Normal 9 6 4 4" xfId="10191"/>
    <cellStyle name="Normal 9 6 4 4 2" xfId="27091"/>
    <cellStyle name="Normal 9 6 4 5" xfId="18359"/>
    <cellStyle name="Normal 9 6 4 6" xfId="19523"/>
    <cellStyle name="Normal 9 6 5" xfId="3155"/>
    <cellStyle name="Normal 9 6 5 2" xfId="6938"/>
    <cellStyle name="Normal 9 6 5 2 2" xfId="14997"/>
    <cellStyle name="Normal 9 6 5 2 2 2" xfId="31844"/>
    <cellStyle name="Normal 9 6 5 2 3" xfId="24277"/>
    <cellStyle name="Normal 9 6 5 3" xfId="11214"/>
    <cellStyle name="Normal 9 6 5 3 2" xfId="28063"/>
    <cellStyle name="Normal 9 6 5 4" xfId="20496"/>
    <cellStyle name="Normal 9 6 6" xfId="5054"/>
    <cellStyle name="Normal 9 6 6 2" xfId="13113"/>
    <cellStyle name="Normal 9 6 6 2 2" xfId="29960"/>
    <cellStyle name="Normal 9 6 6 3" xfId="22393"/>
    <cellStyle name="Normal 9 6 7" xfId="9193"/>
    <cellStyle name="Normal 9 6 7 2" xfId="26179"/>
    <cellStyle name="Normal 9 6 8" xfId="18352"/>
    <cellStyle name="Normal 9 6 9" xfId="18611"/>
    <cellStyle name="Normal 9 7" xfId="1181"/>
    <cellStyle name="Normal 9 7 2" xfId="1683"/>
    <cellStyle name="Normal 9 7 2 2" xfId="2682"/>
    <cellStyle name="Normal 9 7 2 2 2" xfId="4644"/>
    <cellStyle name="Normal 9 7 2 2 2 2" xfId="8427"/>
    <cellStyle name="Normal 9 7 2 2 2 2 2" xfId="16486"/>
    <cellStyle name="Normal 9 7 2 2 2 2 2 2" xfId="33333"/>
    <cellStyle name="Normal 9 7 2 2 2 2 3" xfId="25766"/>
    <cellStyle name="Normal 9 7 2 2 2 3" xfId="12703"/>
    <cellStyle name="Normal 9 7 2 2 2 3 2" xfId="29552"/>
    <cellStyle name="Normal 9 7 2 2 2 4" xfId="21985"/>
    <cellStyle name="Normal 9 7 2 2 3" xfId="6543"/>
    <cellStyle name="Normal 9 7 2 2 3 2" xfId="14602"/>
    <cellStyle name="Normal 9 7 2 2 3 2 2" xfId="31449"/>
    <cellStyle name="Normal 9 7 2 2 3 3" xfId="23882"/>
    <cellStyle name="Normal 9 7 2 2 4" xfId="10769"/>
    <cellStyle name="Normal 9 7 2 2 4 2" xfId="27668"/>
    <cellStyle name="Normal 9 7 2 2 5" xfId="18362"/>
    <cellStyle name="Normal 9 7 2 2 6" xfId="20100"/>
    <cellStyle name="Normal 9 7 2 3" xfId="3732"/>
    <cellStyle name="Normal 9 7 2 3 2" xfId="7515"/>
    <cellStyle name="Normal 9 7 2 3 2 2" xfId="15574"/>
    <cellStyle name="Normal 9 7 2 3 2 2 2" xfId="32421"/>
    <cellStyle name="Normal 9 7 2 3 2 3" xfId="24854"/>
    <cellStyle name="Normal 9 7 2 3 3" xfId="11791"/>
    <cellStyle name="Normal 9 7 2 3 3 2" xfId="28640"/>
    <cellStyle name="Normal 9 7 2 3 4" xfId="21073"/>
    <cellStyle name="Normal 9 7 2 4" xfId="5631"/>
    <cellStyle name="Normal 9 7 2 4 2" xfId="13690"/>
    <cellStyle name="Normal 9 7 2 4 2 2" xfId="30537"/>
    <cellStyle name="Normal 9 7 2 4 3" xfId="22970"/>
    <cellStyle name="Normal 9 7 2 5" xfId="9816"/>
    <cellStyle name="Normal 9 7 2 5 2" xfId="26756"/>
    <cellStyle name="Normal 9 7 2 6" xfId="18361"/>
    <cellStyle name="Normal 9 7 2 7" xfId="19188"/>
    <cellStyle name="Normal 9 7 3" xfId="2229"/>
    <cellStyle name="Normal 9 7 3 2" xfId="4193"/>
    <cellStyle name="Normal 9 7 3 2 2" xfId="7976"/>
    <cellStyle name="Normal 9 7 3 2 2 2" xfId="16035"/>
    <cellStyle name="Normal 9 7 3 2 2 2 2" xfId="32882"/>
    <cellStyle name="Normal 9 7 3 2 2 3" xfId="25315"/>
    <cellStyle name="Normal 9 7 3 2 3" xfId="12252"/>
    <cellStyle name="Normal 9 7 3 2 3 2" xfId="29101"/>
    <cellStyle name="Normal 9 7 3 2 4" xfId="21534"/>
    <cellStyle name="Normal 9 7 3 3" xfId="6092"/>
    <cellStyle name="Normal 9 7 3 3 2" xfId="14151"/>
    <cellStyle name="Normal 9 7 3 3 2 2" xfId="30998"/>
    <cellStyle name="Normal 9 7 3 3 3" xfId="23431"/>
    <cellStyle name="Normal 9 7 3 4" xfId="10317"/>
    <cellStyle name="Normal 9 7 3 4 2" xfId="27217"/>
    <cellStyle name="Normal 9 7 3 5" xfId="18363"/>
    <cellStyle name="Normal 9 7 3 6" xfId="19649"/>
    <cellStyle name="Normal 9 7 4" xfId="3281"/>
    <cellStyle name="Normal 9 7 4 2" xfId="7064"/>
    <cellStyle name="Normal 9 7 4 2 2" xfId="15123"/>
    <cellStyle name="Normal 9 7 4 2 2 2" xfId="31970"/>
    <cellStyle name="Normal 9 7 4 2 3" xfId="24403"/>
    <cellStyle name="Normal 9 7 4 3" xfId="11340"/>
    <cellStyle name="Normal 9 7 4 3 2" xfId="28189"/>
    <cellStyle name="Normal 9 7 4 4" xfId="20622"/>
    <cellStyle name="Normal 9 7 5" xfId="5180"/>
    <cellStyle name="Normal 9 7 5 2" xfId="13239"/>
    <cellStyle name="Normal 9 7 5 2 2" xfId="30086"/>
    <cellStyle name="Normal 9 7 5 3" xfId="22519"/>
    <cellStyle name="Normal 9 7 6" xfId="9338"/>
    <cellStyle name="Normal 9 7 6 2" xfId="26305"/>
    <cellStyle name="Normal 9 7 7" xfId="18360"/>
    <cellStyle name="Normal 9 7 8" xfId="18737"/>
    <cellStyle name="Normal 9 8" xfId="1459"/>
    <cellStyle name="Normal 9 8 2" xfId="2462"/>
    <cellStyle name="Normal 9 8 2 2" xfId="4426"/>
    <cellStyle name="Normal 9 8 2 2 2" xfId="8209"/>
    <cellStyle name="Normal 9 8 2 2 2 2" xfId="16268"/>
    <cellStyle name="Normal 9 8 2 2 2 2 2" xfId="33115"/>
    <cellStyle name="Normal 9 8 2 2 2 3" xfId="25548"/>
    <cellStyle name="Normal 9 8 2 2 3" xfId="12485"/>
    <cellStyle name="Normal 9 8 2 2 3 2" xfId="29334"/>
    <cellStyle name="Normal 9 8 2 2 4" xfId="21767"/>
    <cellStyle name="Normal 9 8 2 3" xfId="6325"/>
    <cellStyle name="Normal 9 8 2 3 2" xfId="14384"/>
    <cellStyle name="Normal 9 8 2 3 2 2" xfId="31231"/>
    <cellStyle name="Normal 9 8 2 3 3" xfId="23664"/>
    <cellStyle name="Normal 9 8 2 4" xfId="10550"/>
    <cellStyle name="Normal 9 8 2 4 2" xfId="27450"/>
    <cellStyle name="Normal 9 8 2 5" xfId="18365"/>
    <cellStyle name="Normal 9 8 2 6" xfId="19882"/>
    <cellStyle name="Normal 9 8 3" xfId="3514"/>
    <cellStyle name="Normal 9 8 3 2" xfId="7297"/>
    <cellStyle name="Normal 9 8 3 2 2" xfId="15356"/>
    <cellStyle name="Normal 9 8 3 2 2 2" xfId="32203"/>
    <cellStyle name="Normal 9 8 3 2 3" xfId="24636"/>
    <cellStyle name="Normal 9 8 3 3" xfId="11573"/>
    <cellStyle name="Normal 9 8 3 3 2" xfId="28422"/>
    <cellStyle name="Normal 9 8 3 4" xfId="20855"/>
    <cellStyle name="Normal 9 8 4" xfId="5413"/>
    <cellStyle name="Normal 9 8 4 2" xfId="13472"/>
    <cellStyle name="Normal 9 8 4 2 2" xfId="30319"/>
    <cellStyle name="Normal 9 8 4 3" xfId="22752"/>
    <cellStyle name="Normal 9 8 5" xfId="9594"/>
    <cellStyle name="Normal 9 8 5 2" xfId="26538"/>
    <cellStyle name="Normal 9 8 6" xfId="18364"/>
    <cellStyle name="Normal 9 8 7" xfId="18970"/>
    <cellStyle name="Normal 9 9" xfId="1967"/>
    <cellStyle name="Normal 9 9 2" xfId="3974"/>
    <cellStyle name="Normal 9 9 2 2" xfId="7757"/>
    <cellStyle name="Normal 9 9 2 2 2" xfId="15816"/>
    <cellStyle name="Normal 9 9 2 2 2 2" xfId="32663"/>
    <cellStyle name="Normal 9 9 2 2 3" xfId="25096"/>
    <cellStyle name="Normal 9 9 2 3" xfId="12033"/>
    <cellStyle name="Normal 9 9 2 3 2" xfId="28882"/>
    <cellStyle name="Normal 9 9 2 4" xfId="21315"/>
    <cellStyle name="Normal 9 9 3" xfId="5873"/>
    <cellStyle name="Normal 9 9 3 2" xfId="13932"/>
    <cellStyle name="Normal 9 9 3 2 2" xfId="30779"/>
    <cellStyle name="Normal 9 9 3 3" xfId="23212"/>
    <cellStyle name="Normal 9 9 4" xfId="10073"/>
    <cellStyle name="Normal 9 9 4 2" xfId="26998"/>
    <cellStyle name="Normal 9 9 5" xfId="18366"/>
    <cellStyle name="Normal 9 9 6" xfId="19430"/>
    <cellStyle name="Normal 9_INFORME" xfId="930"/>
    <cellStyle name="Normal 90" xfId="1135"/>
    <cellStyle name="Normal 90 2" xfId="1674"/>
    <cellStyle name="Normal 90 2 2" xfId="2673"/>
    <cellStyle name="Normal 90 2 2 2" xfId="4635"/>
    <cellStyle name="Normal 90 2 2 2 2" xfId="8418"/>
    <cellStyle name="Normal 90 2 2 2 2 2" xfId="16477"/>
    <cellStyle name="Normal 90 2 2 2 2 2 2" xfId="33324"/>
    <cellStyle name="Normal 90 2 2 2 2 3" xfId="25757"/>
    <cellStyle name="Normal 90 2 2 2 3" xfId="12694"/>
    <cellStyle name="Normal 90 2 2 2 3 2" xfId="29543"/>
    <cellStyle name="Normal 90 2 2 2 4" xfId="21976"/>
    <cellStyle name="Normal 90 2 2 3" xfId="6534"/>
    <cellStyle name="Normal 90 2 2 3 2" xfId="14593"/>
    <cellStyle name="Normal 90 2 2 3 2 2" xfId="31440"/>
    <cellStyle name="Normal 90 2 2 3 3" xfId="23873"/>
    <cellStyle name="Normal 90 2 2 4" xfId="10760"/>
    <cellStyle name="Normal 90 2 2 4 2" xfId="27659"/>
    <cellStyle name="Normal 90 2 2 5" xfId="18369"/>
    <cellStyle name="Normal 90 2 2 6" xfId="20091"/>
    <cellStyle name="Normal 90 2 3" xfId="3723"/>
    <cellStyle name="Normal 90 2 3 2" xfId="7506"/>
    <cellStyle name="Normal 90 2 3 2 2" xfId="15565"/>
    <cellStyle name="Normal 90 2 3 2 2 2" xfId="32412"/>
    <cellStyle name="Normal 90 2 3 2 3" xfId="24845"/>
    <cellStyle name="Normal 90 2 3 3" xfId="11782"/>
    <cellStyle name="Normal 90 2 3 3 2" xfId="28631"/>
    <cellStyle name="Normal 90 2 3 4" xfId="21064"/>
    <cellStyle name="Normal 90 2 4" xfId="5622"/>
    <cellStyle name="Normal 90 2 4 2" xfId="13681"/>
    <cellStyle name="Normal 90 2 4 2 2" xfId="30528"/>
    <cellStyle name="Normal 90 2 4 3" xfId="22961"/>
    <cellStyle name="Normal 90 2 5" xfId="9807"/>
    <cellStyle name="Normal 90 2 5 2" xfId="26747"/>
    <cellStyle name="Normal 90 2 6" xfId="18368"/>
    <cellStyle name="Normal 90 2 7" xfId="19179"/>
    <cellStyle name="Normal 90 3" xfId="2220"/>
    <cellStyle name="Normal 90 3 2" xfId="4184"/>
    <cellStyle name="Normal 90 3 2 2" xfId="7967"/>
    <cellStyle name="Normal 90 3 2 2 2" xfId="16026"/>
    <cellStyle name="Normal 90 3 2 2 2 2" xfId="32873"/>
    <cellStyle name="Normal 90 3 2 2 3" xfId="25306"/>
    <cellStyle name="Normal 90 3 2 3" xfId="12243"/>
    <cellStyle name="Normal 90 3 2 3 2" xfId="29092"/>
    <cellStyle name="Normal 90 3 2 4" xfId="21525"/>
    <cellStyle name="Normal 90 3 3" xfId="6083"/>
    <cellStyle name="Normal 90 3 3 2" xfId="14142"/>
    <cellStyle name="Normal 90 3 3 2 2" xfId="30989"/>
    <cellStyle name="Normal 90 3 3 3" xfId="23422"/>
    <cellStyle name="Normal 90 3 4" xfId="10308"/>
    <cellStyle name="Normal 90 3 4 2" xfId="27208"/>
    <cellStyle name="Normal 90 3 5" xfId="18370"/>
    <cellStyle name="Normal 90 3 6" xfId="19640"/>
    <cellStyle name="Normal 90 4" xfId="3272"/>
    <cellStyle name="Normal 90 4 2" xfId="7055"/>
    <cellStyle name="Normal 90 4 2 2" xfId="15114"/>
    <cellStyle name="Normal 90 4 2 2 2" xfId="31961"/>
    <cellStyle name="Normal 90 4 2 3" xfId="24394"/>
    <cellStyle name="Normal 90 4 3" xfId="11331"/>
    <cellStyle name="Normal 90 4 3 2" xfId="28180"/>
    <cellStyle name="Normal 90 4 4" xfId="20613"/>
    <cellStyle name="Normal 90 5" xfId="5171"/>
    <cellStyle name="Normal 90 5 2" xfId="13230"/>
    <cellStyle name="Normal 90 5 2 2" xfId="30077"/>
    <cellStyle name="Normal 90 5 3" xfId="22510"/>
    <cellStyle name="Normal 90 6" xfId="9315"/>
    <cellStyle name="Normal 90 6 2" xfId="26296"/>
    <cellStyle name="Normal 90 7" xfId="18367"/>
    <cellStyle name="Normal 90 8" xfId="18728"/>
    <cellStyle name="Normal 91" xfId="1136"/>
    <cellStyle name="Normal 91 2" xfId="1675"/>
    <cellStyle name="Normal 91 2 2" xfId="2674"/>
    <cellStyle name="Normal 91 2 2 2" xfId="4636"/>
    <cellStyle name="Normal 91 2 2 2 2" xfId="8419"/>
    <cellStyle name="Normal 91 2 2 2 2 2" xfId="16478"/>
    <cellStyle name="Normal 91 2 2 2 2 2 2" xfId="33325"/>
    <cellStyle name="Normal 91 2 2 2 2 3" xfId="25758"/>
    <cellStyle name="Normal 91 2 2 2 3" xfId="12695"/>
    <cellStyle name="Normal 91 2 2 2 3 2" xfId="29544"/>
    <cellStyle name="Normal 91 2 2 2 4" xfId="21977"/>
    <cellStyle name="Normal 91 2 2 3" xfId="6535"/>
    <cellStyle name="Normal 91 2 2 3 2" xfId="14594"/>
    <cellStyle name="Normal 91 2 2 3 2 2" xfId="31441"/>
    <cellStyle name="Normal 91 2 2 3 3" xfId="23874"/>
    <cellStyle name="Normal 91 2 2 4" xfId="10761"/>
    <cellStyle name="Normal 91 2 2 4 2" xfId="27660"/>
    <cellStyle name="Normal 91 2 2 5" xfId="18373"/>
    <cellStyle name="Normal 91 2 2 6" xfId="20092"/>
    <cellStyle name="Normal 91 2 3" xfId="3724"/>
    <cellStyle name="Normal 91 2 3 2" xfId="7507"/>
    <cellStyle name="Normal 91 2 3 2 2" xfId="15566"/>
    <cellStyle name="Normal 91 2 3 2 2 2" xfId="32413"/>
    <cellStyle name="Normal 91 2 3 2 3" xfId="24846"/>
    <cellStyle name="Normal 91 2 3 3" xfId="11783"/>
    <cellStyle name="Normal 91 2 3 3 2" xfId="28632"/>
    <cellStyle name="Normal 91 2 3 4" xfId="21065"/>
    <cellStyle name="Normal 91 2 4" xfId="5623"/>
    <cellStyle name="Normal 91 2 4 2" xfId="13682"/>
    <cellStyle name="Normal 91 2 4 2 2" xfId="30529"/>
    <cellStyle name="Normal 91 2 4 3" xfId="22962"/>
    <cellStyle name="Normal 91 2 5" xfId="9808"/>
    <cellStyle name="Normal 91 2 5 2" xfId="26748"/>
    <cellStyle name="Normal 91 2 6" xfId="18372"/>
    <cellStyle name="Normal 91 2 7" xfId="19180"/>
    <cellStyle name="Normal 91 3" xfId="2221"/>
    <cellStyle name="Normal 91 3 2" xfId="4185"/>
    <cellStyle name="Normal 91 3 2 2" xfId="7968"/>
    <cellStyle name="Normal 91 3 2 2 2" xfId="16027"/>
    <cellStyle name="Normal 91 3 2 2 2 2" xfId="32874"/>
    <cellStyle name="Normal 91 3 2 2 3" xfId="25307"/>
    <cellStyle name="Normal 91 3 2 3" xfId="12244"/>
    <cellStyle name="Normal 91 3 2 3 2" xfId="29093"/>
    <cellStyle name="Normal 91 3 2 4" xfId="21526"/>
    <cellStyle name="Normal 91 3 3" xfId="6084"/>
    <cellStyle name="Normal 91 3 3 2" xfId="14143"/>
    <cellStyle name="Normal 91 3 3 2 2" xfId="30990"/>
    <cellStyle name="Normal 91 3 3 3" xfId="23423"/>
    <cellStyle name="Normal 91 3 4" xfId="10309"/>
    <cellStyle name="Normal 91 3 4 2" xfId="27209"/>
    <cellStyle name="Normal 91 3 5" xfId="18374"/>
    <cellStyle name="Normal 91 3 6" xfId="19641"/>
    <cellStyle name="Normal 91 4" xfId="3273"/>
    <cellStyle name="Normal 91 4 2" xfId="7056"/>
    <cellStyle name="Normal 91 4 2 2" xfId="15115"/>
    <cellStyle name="Normal 91 4 2 2 2" xfId="31962"/>
    <cellStyle name="Normal 91 4 2 3" xfId="24395"/>
    <cellStyle name="Normal 91 4 3" xfId="11332"/>
    <cellStyle name="Normal 91 4 3 2" xfId="28181"/>
    <cellStyle name="Normal 91 4 4" xfId="20614"/>
    <cellStyle name="Normal 91 5" xfId="5172"/>
    <cellStyle name="Normal 91 5 2" xfId="13231"/>
    <cellStyle name="Normal 91 5 2 2" xfId="30078"/>
    <cellStyle name="Normal 91 5 3" xfId="22511"/>
    <cellStyle name="Normal 91 6" xfId="9316"/>
    <cellStyle name="Normal 91 6 2" xfId="26297"/>
    <cellStyle name="Normal 91 7" xfId="18371"/>
    <cellStyle name="Normal 91 8" xfId="18729"/>
    <cellStyle name="Normal 92" xfId="1137"/>
    <cellStyle name="Normal 92 2" xfId="1676"/>
    <cellStyle name="Normal 92 2 2" xfId="2675"/>
    <cellStyle name="Normal 92 2 2 2" xfId="4637"/>
    <cellStyle name="Normal 92 2 2 2 2" xfId="8420"/>
    <cellStyle name="Normal 92 2 2 2 2 2" xfId="16479"/>
    <cellStyle name="Normal 92 2 2 2 2 2 2" xfId="33326"/>
    <cellStyle name="Normal 92 2 2 2 2 3" xfId="25759"/>
    <cellStyle name="Normal 92 2 2 2 3" xfId="12696"/>
    <cellStyle name="Normal 92 2 2 2 3 2" xfId="29545"/>
    <cellStyle name="Normal 92 2 2 2 4" xfId="21978"/>
    <cellStyle name="Normal 92 2 2 3" xfId="6536"/>
    <cellStyle name="Normal 92 2 2 3 2" xfId="14595"/>
    <cellStyle name="Normal 92 2 2 3 2 2" xfId="31442"/>
    <cellStyle name="Normal 92 2 2 3 3" xfId="23875"/>
    <cellStyle name="Normal 92 2 2 4" xfId="10762"/>
    <cellStyle name="Normal 92 2 2 4 2" xfId="27661"/>
    <cellStyle name="Normal 92 2 2 5" xfId="18377"/>
    <cellStyle name="Normal 92 2 2 6" xfId="20093"/>
    <cellStyle name="Normal 92 2 3" xfId="3725"/>
    <cellStyle name="Normal 92 2 3 2" xfId="7508"/>
    <cellStyle name="Normal 92 2 3 2 2" xfId="15567"/>
    <cellStyle name="Normal 92 2 3 2 2 2" xfId="32414"/>
    <cellStyle name="Normal 92 2 3 2 3" xfId="24847"/>
    <cellStyle name="Normal 92 2 3 3" xfId="11784"/>
    <cellStyle name="Normal 92 2 3 3 2" xfId="28633"/>
    <cellStyle name="Normal 92 2 3 4" xfId="21066"/>
    <cellStyle name="Normal 92 2 4" xfId="5624"/>
    <cellStyle name="Normal 92 2 4 2" xfId="13683"/>
    <cellStyle name="Normal 92 2 4 2 2" xfId="30530"/>
    <cellStyle name="Normal 92 2 4 3" xfId="22963"/>
    <cellStyle name="Normal 92 2 5" xfId="9809"/>
    <cellStyle name="Normal 92 2 5 2" xfId="26749"/>
    <cellStyle name="Normal 92 2 6" xfId="18376"/>
    <cellStyle name="Normal 92 2 7" xfId="19181"/>
    <cellStyle name="Normal 92 3" xfId="2222"/>
    <cellStyle name="Normal 92 3 2" xfId="4186"/>
    <cellStyle name="Normal 92 3 2 2" xfId="7969"/>
    <cellStyle name="Normal 92 3 2 2 2" xfId="16028"/>
    <cellStyle name="Normal 92 3 2 2 2 2" xfId="32875"/>
    <cellStyle name="Normal 92 3 2 2 3" xfId="25308"/>
    <cellStyle name="Normal 92 3 2 3" xfId="12245"/>
    <cellStyle name="Normal 92 3 2 3 2" xfId="29094"/>
    <cellStyle name="Normal 92 3 2 4" xfId="21527"/>
    <cellStyle name="Normal 92 3 3" xfId="6085"/>
    <cellStyle name="Normal 92 3 3 2" xfId="14144"/>
    <cellStyle name="Normal 92 3 3 2 2" xfId="30991"/>
    <cellStyle name="Normal 92 3 3 3" xfId="23424"/>
    <cellStyle name="Normal 92 3 4" xfId="10310"/>
    <cellStyle name="Normal 92 3 4 2" xfId="27210"/>
    <cellStyle name="Normal 92 3 5" xfId="18378"/>
    <cellStyle name="Normal 92 3 6" xfId="19642"/>
    <cellStyle name="Normal 92 4" xfId="3274"/>
    <cellStyle name="Normal 92 4 2" xfId="7057"/>
    <cellStyle name="Normal 92 4 2 2" xfId="15116"/>
    <cellStyle name="Normal 92 4 2 2 2" xfId="31963"/>
    <cellStyle name="Normal 92 4 2 3" xfId="24396"/>
    <cellStyle name="Normal 92 4 3" xfId="11333"/>
    <cellStyle name="Normal 92 4 3 2" xfId="28182"/>
    <cellStyle name="Normal 92 4 4" xfId="20615"/>
    <cellStyle name="Normal 92 5" xfId="5173"/>
    <cellStyle name="Normal 92 5 2" xfId="13232"/>
    <cellStyle name="Normal 92 5 2 2" xfId="30079"/>
    <cellStyle name="Normal 92 5 3" xfId="22512"/>
    <cellStyle name="Normal 92 6" xfId="9317"/>
    <cellStyle name="Normal 92 6 2" xfId="26298"/>
    <cellStyle name="Normal 92 7" xfId="18375"/>
    <cellStyle name="Normal 92 8" xfId="18730"/>
    <cellStyle name="Normal 93" xfId="1138"/>
    <cellStyle name="Normal 93 2" xfId="1677"/>
    <cellStyle name="Normal 93 2 2" xfId="2676"/>
    <cellStyle name="Normal 93 2 2 2" xfId="4638"/>
    <cellStyle name="Normal 93 2 2 2 2" xfId="8421"/>
    <cellStyle name="Normal 93 2 2 2 2 2" xfId="16480"/>
    <cellStyle name="Normal 93 2 2 2 2 2 2" xfId="33327"/>
    <cellStyle name="Normal 93 2 2 2 2 3" xfId="25760"/>
    <cellStyle name="Normal 93 2 2 2 3" xfId="12697"/>
    <cellStyle name="Normal 93 2 2 2 3 2" xfId="29546"/>
    <cellStyle name="Normal 93 2 2 2 4" xfId="21979"/>
    <cellStyle name="Normal 93 2 2 3" xfId="6537"/>
    <cellStyle name="Normal 93 2 2 3 2" xfId="14596"/>
    <cellStyle name="Normal 93 2 2 3 2 2" xfId="31443"/>
    <cellStyle name="Normal 93 2 2 3 3" xfId="23876"/>
    <cellStyle name="Normal 93 2 2 4" xfId="10763"/>
    <cellStyle name="Normal 93 2 2 4 2" xfId="27662"/>
    <cellStyle name="Normal 93 2 2 5" xfId="18381"/>
    <cellStyle name="Normal 93 2 2 6" xfId="20094"/>
    <cellStyle name="Normal 93 2 3" xfId="3726"/>
    <cellStyle name="Normal 93 2 3 2" xfId="7509"/>
    <cellStyle name="Normal 93 2 3 2 2" xfId="15568"/>
    <cellStyle name="Normal 93 2 3 2 2 2" xfId="32415"/>
    <cellStyle name="Normal 93 2 3 2 3" xfId="24848"/>
    <cellStyle name="Normal 93 2 3 3" xfId="11785"/>
    <cellStyle name="Normal 93 2 3 3 2" xfId="28634"/>
    <cellStyle name="Normal 93 2 3 4" xfId="21067"/>
    <cellStyle name="Normal 93 2 4" xfId="5625"/>
    <cellStyle name="Normal 93 2 4 2" xfId="13684"/>
    <cellStyle name="Normal 93 2 4 2 2" xfId="30531"/>
    <cellStyle name="Normal 93 2 4 3" xfId="22964"/>
    <cellStyle name="Normal 93 2 5" xfId="9810"/>
    <cellStyle name="Normal 93 2 5 2" xfId="26750"/>
    <cellStyle name="Normal 93 2 6" xfId="18380"/>
    <cellStyle name="Normal 93 2 7" xfId="19182"/>
    <cellStyle name="Normal 93 3" xfId="2223"/>
    <cellStyle name="Normal 93 3 2" xfId="4187"/>
    <cellStyle name="Normal 93 3 2 2" xfId="7970"/>
    <cellStyle name="Normal 93 3 2 2 2" xfId="16029"/>
    <cellStyle name="Normal 93 3 2 2 2 2" xfId="32876"/>
    <cellStyle name="Normal 93 3 2 2 3" xfId="25309"/>
    <cellStyle name="Normal 93 3 2 3" xfId="12246"/>
    <cellStyle name="Normal 93 3 2 3 2" xfId="29095"/>
    <cellStyle name="Normal 93 3 2 4" xfId="21528"/>
    <cellStyle name="Normal 93 3 3" xfId="6086"/>
    <cellStyle name="Normal 93 3 3 2" xfId="14145"/>
    <cellStyle name="Normal 93 3 3 2 2" xfId="30992"/>
    <cellStyle name="Normal 93 3 3 3" xfId="23425"/>
    <cellStyle name="Normal 93 3 4" xfId="10311"/>
    <cellStyle name="Normal 93 3 4 2" xfId="27211"/>
    <cellStyle name="Normal 93 3 5" xfId="18382"/>
    <cellStyle name="Normal 93 3 6" xfId="19643"/>
    <cellStyle name="Normal 93 4" xfId="3275"/>
    <cellStyle name="Normal 93 4 2" xfId="7058"/>
    <cellStyle name="Normal 93 4 2 2" xfId="15117"/>
    <cellStyle name="Normal 93 4 2 2 2" xfId="31964"/>
    <cellStyle name="Normal 93 4 2 3" xfId="24397"/>
    <cellStyle name="Normal 93 4 3" xfId="11334"/>
    <cellStyle name="Normal 93 4 3 2" xfId="28183"/>
    <cellStyle name="Normal 93 4 4" xfId="20616"/>
    <cellStyle name="Normal 93 5" xfId="5174"/>
    <cellStyle name="Normal 93 5 2" xfId="13233"/>
    <cellStyle name="Normal 93 5 2 2" xfId="30080"/>
    <cellStyle name="Normal 93 5 3" xfId="22513"/>
    <cellStyle name="Normal 93 6" xfId="9318"/>
    <cellStyle name="Normal 93 6 2" xfId="26299"/>
    <cellStyle name="Normal 93 7" xfId="18379"/>
    <cellStyle name="Normal 93 8" xfId="18731"/>
    <cellStyle name="Normal 94" xfId="1139"/>
    <cellStyle name="Normal 94 2" xfId="1678"/>
    <cellStyle name="Normal 94 2 2" xfId="2677"/>
    <cellStyle name="Normal 94 2 2 2" xfId="4639"/>
    <cellStyle name="Normal 94 2 2 2 2" xfId="8422"/>
    <cellStyle name="Normal 94 2 2 2 2 2" xfId="16481"/>
    <cellStyle name="Normal 94 2 2 2 2 2 2" xfId="33328"/>
    <cellStyle name="Normal 94 2 2 2 2 3" xfId="25761"/>
    <cellStyle name="Normal 94 2 2 2 3" xfId="12698"/>
    <cellStyle name="Normal 94 2 2 2 3 2" xfId="29547"/>
    <cellStyle name="Normal 94 2 2 2 4" xfId="21980"/>
    <cellStyle name="Normal 94 2 2 3" xfId="6538"/>
    <cellStyle name="Normal 94 2 2 3 2" xfId="14597"/>
    <cellStyle name="Normal 94 2 2 3 2 2" xfId="31444"/>
    <cellStyle name="Normal 94 2 2 3 3" xfId="23877"/>
    <cellStyle name="Normal 94 2 2 4" xfId="10764"/>
    <cellStyle name="Normal 94 2 2 4 2" xfId="27663"/>
    <cellStyle name="Normal 94 2 2 5" xfId="18385"/>
    <cellStyle name="Normal 94 2 2 6" xfId="20095"/>
    <cellStyle name="Normal 94 2 3" xfId="3727"/>
    <cellStyle name="Normal 94 2 3 2" xfId="7510"/>
    <cellStyle name="Normal 94 2 3 2 2" xfId="15569"/>
    <cellStyle name="Normal 94 2 3 2 2 2" xfId="32416"/>
    <cellStyle name="Normal 94 2 3 2 3" xfId="24849"/>
    <cellStyle name="Normal 94 2 3 3" xfId="11786"/>
    <cellStyle name="Normal 94 2 3 3 2" xfId="28635"/>
    <cellStyle name="Normal 94 2 3 4" xfId="21068"/>
    <cellStyle name="Normal 94 2 4" xfId="5626"/>
    <cellStyle name="Normal 94 2 4 2" xfId="13685"/>
    <cellStyle name="Normal 94 2 4 2 2" xfId="30532"/>
    <cellStyle name="Normal 94 2 4 3" xfId="22965"/>
    <cellStyle name="Normal 94 2 5" xfId="9811"/>
    <cellStyle name="Normal 94 2 5 2" xfId="26751"/>
    <cellStyle name="Normal 94 2 6" xfId="18384"/>
    <cellStyle name="Normal 94 2 7" xfId="19183"/>
    <cellStyle name="Normal 94 3" xfId="2224"/>
    <cellStyle name="Normal 94 3 2" xfId="4188"/>
    <cellStyle name="Normal 94 3 2 2" xfId="7971"/>
    <cellStyle name="Normal 94 3 2 2 2" xfId="16030"/>
    <cellStyle name="Normal 94 3 2 2 2 2" xfId="32877"/>
    <cellStyle name="Normal 94 3 2 2 3" xfId="25310"/>
    <cellStyle name="Normal 94 3 2 3" xfId="12247"/>
    <cellStyle name="Normal 94 3 2 3 2" xfId="29096"/>
    <cellStyle name="Normal 94 3 2 4" xfId="21529"/>
    <cellStyle name="Normal 94 3 3" xfId="6087"/>
    <cellStyle name="Normal 94 3 3 2" xfId="14146"/>
    <cellStyle name="Normal 94 3 3 2 2" xfId="30993"/>
    <cellStyle name="Normal 94 3 3 3" xfId="23426"/>
    <cellStyle name="Normal 94 3 4" xfId="10312"/>
    <cellStyle name="Normal 94 3 4 2" xfId="27212"/>
    <cellStyle name="Normal 94 3 5" xfId="18386"/>
    <cellStyle name="Normal 94 3 6" xfId="19644"/>
    <cellStyle name="Normal 94 4" xfId="3276"/>
    <cellStyle name="Normal 94 4 2" xfId="7059"/>
    <cellStyle name="Normal 94 4 2 2" xfId="15118"/>
    <cellStyle name="Normal 94 4 2 2 2" xfId="31965"/>
    <cellStyle name="Normal 94 4 2 3" xfId="24398"/>
    <cellStyle name="Normal 94 4 3" xfId="11335"/>
    <cellStyle name="Normal 94 4 3 2" xfId="28184"/>
    <cellStyle name="Normal 94 4 4" xfId="20617"/>
    <cellStyle name="Normal 94 5" xfId="5175"/>
    <cellStyle name="Normal 94 5 2" xfId="13234"/>
    <cellStyle name="Normal 94 5 2 2" xfId="30081"/>
    <cellStyle name="Normal 94 5 3" xfId="22514"/>
    <cellStyle name="Normal 94 6" xfId="9319"/>
    <cellStyle name="Normal 94 6 2" xfId="26300"/>
    <cellStyle name="Normal 94 7" xfId="18383"/>
    <cellStyle name="Normal 94 8" xfId="18732"/>
    <cellStyle name="Normal 95" xfId="1140"/>
    <cellStyle name="Normal 95 2" xfId="1679"/>
    <cellStyle name="Normal 95 2 2" xfId="2678"/>
    <cellStyle name="Normal 95 2 2 2" xfId="4640"/>
    <cellStyle name="Normal 95 2 2 2 2" xfId="8423"/>
    <cellStyle name="Normal 95 2 2 2 2 2" xfId="16482"/>
    <cellStyle name="Normal 95 2 2 2 2 2 2" xfId="33329"/>
    <cellStyle name="Normal 95 2 2 2 2 3" xfId="25762"/>
    <cellStyle name="Normal 95 2 2 2 3" xfId="12699"/>
    <cellStyle name="Normal 95 2 2 2 3 2" xfId="29548"/>
    <cellStyle name="Normal 95 2 2 2 4" xfId="21981"/>
    <cellStyle name="Normal 95 2 2 3" xfId="6539"/>
    <cellStyle name="Normal 95 2 2 3 2" xfId="14598"/>
    <cellStyle name="Normal 95 2 2 3 2 2" xfId="31445"/>
    <cellStyle name="Normal 95 2 2 3 3" xfId="23878"/>
    <cellStyle name="Normal 95 2 2 4" xfId="10765"/>
    <cellStyle name="Normal 95 2 2 4 2" xfId="27664"/>
    <cellStyle name="Normal 95 2 2 5" xfId="18389"/>
    <cellStyle name="Normal 95 2 2 6" xfId="20096"/>
    <cellStyle name="Normal 95 2 3" xfId="3728"/>
    <cellStyle name="Normal 95 2 3 2" xfId="7511"/>
    <cellStyle name="Normal 95 2 3 2 2" xfId="15570"/>
    <cellStyle name="Normal 95 2 3 2 2 2" xfId="32417"/>
    <cellStyle name="Normal 95 2 3 2 3" xfId="24850"/>
    <cellStyle name="Normal 95 2 3 3" xfId="11787"/>
    <cellStyle name="Normal 95 2 3 3 2" xfId="28636"/>
    <cellStyle name="Normal 95 2 3 4" xfId="21069"/>
    <cellStyle name="Normal 95 2 4" xfId="5627"/>
    <cellStyle name="Normal 95 2 4 2" xfId="13686"/>
    <cellStyle name="Normal 95 2 4 2 2" xfId="30533"/>
    <cellStyle name="Normal 95 2 4 3" xfId="22966"/>
    <cellStyle name="Normal 95 2 5" xfId="9812"/>
    <cellStyle name="Normal 95 2 5 2" xfId="26752"/>
    <cellStyle name="Normal 95 2 6" xfId="18388"/>
    <cellStyle name="Normal 95 2 7" xfId="19184"/>
    <cellStyle name="Normal 95 3" xfId="2225"/>
    <cellStyle name="Normal 95 3 2" xfId="4189"/>
    <cellStyle name="Normal 95 3 2 2" xfId="7972"/>
    <cellStyle name="Normal 95 3 2 2 2" xfId="16031"/>
    <cellStyle name="Normal 95 3 2 2 2 2" xfId="32878"/>
    <cellStyle name="Normal 95 3 2 2 3" xfId="25311"/>
    <cellStyle name="Normal 95 3 2 3" xfId="12248"/>
    <cellStyle name="Normal 95 3 2 3 2" xfId="29097"/>
    <cellStyle name="Normal 95 3 2 4" xfId="21530"/>
    <cellStyle name="Normal 95 3 3" xfId="6088"/>
    <cellStyle name="Normal 95 3 3 2" xfId="14147"/>
    <cellStyle name="Normal 95 3 3 2 2" xfId="30994"/>
    <cellStyle name="Normal 95 3 3 3" xfId="23427"/>
    <cellStyle name="Normal 95 3 4" xfId="10313"/>
    <cellStyle name="Normal 95 3 4 2" xfId="27213"/>
    <cellStyle name="Normal 95 3 5" xfId="18390"/>
    <cellStyle name="Normal 95 3 6" xfId="19645"/>
    <cellStyle name="Normal 95 4" xfId="3277"/>
    <cellStyle name="Normal 95 4 2" xfId="7060"/>
    <cellStyle name="Normal 95 4 2 2" xfId="15119"/>
    <cellStyle name="Normal 95 4 2 2 2" xfId="31966"/>
    <cellStyle name="Normal 95 4 2 3" xfId="24399"/>
    <cellStyle name="Normal 95 4 3" xfId="11336"/>
    <cellStyle name="Normal 95 4 3 2" xfId="28185"/>
    <cellStyle name="Normal 95 4 4" xfId="20618"/>
    <cellStyle name="Normal 95 5" xfId="5176"/>
    <cellStyle name="Normal 95 5 2" xfId="13235"/>
    <cellStyle name="Normal 95 5 2 2" xfId="30082"/>
    <cellStyle name="Normal 95 5 3" xfId="22515"/>
    <cellStyle name="Normal 95 6" xfId="9320"/>
    <cellStyle name="Normal 95 6 2" xfId="26301"/>
    <cellStyle name="Normal 95 7" xfId="18387"/>
    <cellStyle name="Normal 95 8" xfId="18733"/>
    <cellStyle name="Normal 96" xfId="271"/>
    <cellStyle name="Normal 96 2" xfId="1142"/>
    <cellStyle name="Normal 97" xfId="270"/>
    <cellStyle name="Normal 97 2" xfId="1680"/>
    <cellStyle name="Normal 97 2 2" xfId="2679"/>
    <cellStyle name="Normal 97 2 2 2" xfId="4641"/>
    <cellStyle name="Normal 97 2 2 2 2" xfId="8424"/>
    <cellStyle name="Normal 97 2 2 2 2 2" xfId="16483"/>
    <cellStyle name="Normal 97 2 2 2 2 2 2" xfId="33330"/>
    <cellStyle name="Normal 97 2 2 2 2 3" xfId="25763"/>
    <cellStyle name="Normal 97 2 2 2 3" xfId="12700"/>
    <cellStyle name="Normal 97 2 2 2 3 2" xfId="29549"/>
    <cellStyle name="Normal 97 2 2 2 4" xfId="21982"/>
    <cellStyle name="Normal 97 2 2 3" xfId="6540"/>
    <cellStyle name="Normal 97 2 2 3 2" xfId="14599"/>
    <cellStyle name="Normal 97 2 2 3 2 2" xfId="31446"/>
    <cellStyle name="Normal 97 2 2 3 3" xfId="23879"/>
    <cellStyle name="Normal 97 2 2 4" xfId="10766"/>
    <cellStyle name="Normal 97 2 2 4 2" xfId="27665"/>
    <cellStyle name="Normal 97 2 2 5" xfId="18393"/>
    <cellStyle name="Normal 97 2 2 6" xfId="20097"/>
    <cellStyle name="Normal 97 2 3" xfId="3729"/>
    <cellStyle name="Normal 97 2 3 2" xfId="7512"/>
    <cellStyle name="Normal 97 2 3 2 2" xfId="15571"/>
    <cellStyle name="Normal 97 2 3 2 2 2" xfId="32418"/>
    <cellStyle name="Normal 97 2 3 2 3" xfId="24851"/>
    <cellStyle name="Normal 97 2 3 3" xfId="11788"/>
    <cellStyle name="Normal 97 2 3 3 2" xfId="28637"/>
    <cellStyle name="Normal 97 2 3 4" xfId="21070"/>
    <cellStyle name="Normal 97 2 4" xfId="5628"/>
    <cellStyle name="Normal 97 2 4 2" xfId="13687"/>
    <cellStyle name="Normal 97 2 4 2 2" xfId="30534"/>
    <cellStyle name="Normal 97 2 4 3" xfId="22967"/>
    <cellStyle name="Normal 97 2 5" xfId="9813"/>
    <cellStyle name="Normal 97 2 5 2" xfId="26753"/>
    <cellStyle name="Normal 97 2 6" xfId="18392"/>
    <cellStyle name="Normal 97 2 7" xfId="19185"/>
    <cellStyle name="Normal 97 3" xfId="2226"/>
    <cellStyle name="Normal 97 3 2" xfId="4190"/>
    <cellStyle name="Normal 97 3 2 2" xfId="7973"/>
    <cellStyle name="Normal 97 3 2 2 2" xfId="16032"/>
    <cellStyle name="Normal 97 3 2 2 2 2" xfId="32879"/>
    <cellStyle name="Normal 97 3 2 2 3" xfId="25312"/>
    <cellStyle name="Normal 97 3 2 3" xfId="12249"/>
    <cellStyle name="Normal 97 3 2 3 2" xfId="29098"/>
    <cellStyle name="Normal 97 3 2 4" xfId="21531"/>
    <cellStyle name="Normal 97 3 3" xfId="6089"/>
    <cellStyle name="Normal 97 3 3 2" xfId="14148"/>
    <cellStyle name="Normal 97 3 3 2 2" xfId="30995"/>
    <cellStyle name="Normal 97 3 3 3" xfId="23428"/>
    <cellStyle name="Normal 97 3 4" xfId="10314"/>
    <cellStyle name="Normal 97 3 4 2" xfId="27214"/>
    <cellStyle name="Normal 97 3 5" xfId="18394"/>
    <cellStyle name="Normal 97 3 6" xfId="19646"/>
    <cellStyle name="Normal 97 4" xfId="3278"/>
    <cellStyle name="Normal 97 4 2" xfId="7061"/>
    <cellStyle name="Normal 97 4 2 2" xfId="15120"/>
    <cellStyle name="Normal 97 4 2 2 2" xfId="31967"/>
    <cellStyle name="Normal 97 4 2 3" xfId="24400"/>
    <cellStyle name="Normal 97 4 3" xfId="11337"/>
    <cellStyle name="Normal 97 4 3 2" xfId="28186"/>
    <cellStyle name="Normal 97 4 4" xfId="20619"/>
    <cellStyle name="Normal 97 5" xfId="5177"/>
    <cellStyle name="Normal 97 5 2" xfId="13236"/>
    <cellStyle name="Normal 97 5 2 2" xfId="30083"/>
    <cellStyle name="Normal 97 5 3" xfId="22516"/>
    <cellStyle name="Normal 97 6" xfId="9321"/>
    <cellStyle name="Normal 97 6 2" xfId="26302"/>
    <cellStyle name="Normal 97 7" xfId="18391"/>
    <cellStyle name="Normal 97 8" xfId="18734"/>
    <cellStyle name="Normal 97 9" xfId="1141"/>
    <cellStyle name="Normal 98" xfId="1390"/>
    <cellStyle name="Normal 99" xfId="1391"/>
    <cellStyle name="Normal_97MESGRF1" xfId="3"/>
    <cellStyle name="Normál_Elemonthquest_2005_küldhető_050705" xfId="183"/>
    <cellStyle name="Normal_Informe Semanal 52_2011 2" xfId="266"/>
    <cellStyle name="Normal_Informe Semanal 52_2011 2 2" xfId="267"/>
    <cellStyle name="Normal_Informe Semanal 52_2011 3" xfId="265"/>
    <cellStyle name="Normal_Informe Semanal 52_2011 4" xfId="268"/>
    <cellStyle name="Normal_tp-12-00" xfId="262"/>
    <cellStyle name="Normale 2" xfId="184"/>
    <cellStyle name="Normalny_Ferrum . Valuation . CA IB . 8 " xfId="18395"/>
    <cellStyle name="Nota" xfId="185"/>
    <cellStyle name="Nota 2" xfId="186"/>
    <cellStyle name="Notas" xfId="187"/>
    <cellStyle name="Notas 2" xfId="188"/>
    <cellStyle name="Notas 2 2" xfId="18397"/>
    <cellStyle name="Notas 2 3" xfId="33833"/>
    <cellStyle name="Notas 2 4" xfId="460"/>
    <cellStyle name="Notas 3" xfId="189"/>
    <cellStyle name="Notas 3 2" xfId="33834"/>
    <cellStyle name="Notas 3 3" xfId="552"/>
    <cellStyle name="Notas 4" xfId="190"/>
    <cellStyle name="Notas 4 2" xfId="33835"/>
    <cellStyle name="Notas 4 3" xfId="897"/>
    <cellStyle name="Notas 5" xfId="18396"/>
    <cellStyle name="Notas 6" xfId="33832"/>
    <cellStyle name="Notas 7" xfId="459"/>
    <cellStyle name="Notas_Energía" xfId="18398"/>
    <cellStyle name="Note 10" xfId="1460"/>
    <cellStyle name="Note 10 2" xfId="33836"/>
    <cellStyle name="Note 11" xfId="1968"/>
    <cellStyle name="Note 11 2" xfId="33837"/>
    <cellStyle name="Note 12" xfId="2024"/>
    <cellStyle name="Note 12 2" xfId="33838"/>
    <cellStyle name="Note 13" xfId="3028"/>
    <cellStyle name="Note 14" xfId="18510"/>
    <cellStyle name="Note 15" xfId="33894"/>
    <cellStyle name="Note 16" xfId="461"/>
    <cellStyle name="Note 2" xfId="462"/>
    <cellStyle name="Note 2 2" xfId="554"/>
    <cellStyle name="Note 2 2 2" xfId="33840"/>
    <cellStyle name="Note 2 3" xfId="856"/>
    <cellStyle name="Note 2 3 2" xfId="33841"/>
    <cellStyle name="Note 2 4" xfId="18399"/>
    <cellStyle name="Note 2 5" xfId="33839"/>
    <cellStyle name="Note 2_Energía" xfId="18400"/>
    <cellStyle name="Note 3" xfId="553"/>
    <cellStyle name="Note 3 2" xfId="925"/>
    <cellStyle name="Note 3 2 2" xfId="33843"/>
    <cellStyle name="Note 3 3" xfId="33842"/>
    <cellStyle name="Note 4" xfId="610"/>
    <cellStyle name="Note 4 2" xfId="33844"/>
    <cellStyle name="Note 5" xfId="691"/>
    <cellStyle name="Note 5 2" xfId="33845"/>
    <cellStyle name="Note 6" xfId="660"/>
    <cellStyle name="Note 6 2" xfId="33846"/>
    <cellStyle name="Note 7" xfId="855"/>
    <cellStyle name="Note 7 2" xfId="33847"/>
    <cellStyle name="Note 8" xfId="1013"/>
    <cellStyle name="Note 8 2" xfId="33848"/>
    <cellStyle name="Note 8 3" xfId="34141"/>
    <cellStyle name="Note 9" xfId="1182"/>
    <cellStyle name="Note 9 2" xfId="33849"/>
    <cellStyle name="Notiz" xfId="191"/>
    <cellStyle name="Notiz 2" xfId="192"/>
    <cellStyle name="Notiz 3" xfId="193"/>
    <cellStyle name="Notiz 4" xfId="194"/>
    <cellStyle name="Output 10" xfId="1969"/>
    <cellStyle name="Output 10 2" xfId="33850"/>
    <cellStyle name="Output 11" xfId="2000"/>
    <cellStyle name="Output 11 2" xfId="33851"/>
    <cellStyle name="Output 12" xfId="3029"/>
    <cellStyle name="Output 12 2" xfId="33852"/>
    <cellStyle name="Output 13" xfId="18511"/>
    <cellStyle name="Output 14" xfId="33899"/>
    <cellStyle name="Output 15" xfId="463"/>
    <cellStyle name="Output 2" xfId="464"/>
    <cellStyle name="Output 2 2" xfId="858"/>
    <cellStyle name="Output 2 2 2" xfId="33854"/>
    <cellStyle name="Output 2 3" xfId="18401"/>
    <cellStyle name="Output 2 4" xfId="33853"/>
    <cellStyle name="Output 2_Energía" xfId="18402"/>
    <cellStyle name="Output 3" xfId="611"/>
    <cellStyle name="Output 3 2" xfId="33855"/>
    <cellStyle name="Output 4" xfId="693"/>
    <cellStyle name="Output 4 2" xfId="33856"/>
    <cellStyle name="Output 5" xfId="730"/>
    <cellStyle name="Output 5 2" xfId="33857"/>
    <cellStyle name="Output 6" xfId="857"/>
    <cellStyle name="Output 6 2" xfId="33858"/>
    <cellStyle name="Output 7" xfId="1014"/>
    <cellStyle name="Output 7 2" xfId="33859"/>
    <cellStyle name="Output 7 3" xfId="34142"/>
    <cellStyle name="Output 8" xfId="1183"/>
    <cellStyle name="Output 8 2" xfId="33860"/>
    <cellStyle name="Output 9" xfId="1461"/>
    <cellStyle name="Output 9 2" xfId="33861"/>
    <cellStyle name="Overskrift 1" xfId="195"/>
    <cellStyle name="Overskrift 2" xfId="196"/>
    <cellStyle name="Overskrift 3" xfId="197"/>
    <cellStyle name="Overskrift 4" xfId="198"/>
    <cellStyle name="Percent" xfId="2" builtinId="5"/>
    <cellStyle name="Percent 10" xfId="1184"/>
    <cellStyle name="Percent 11" xfId="1462"/>
    <cellStyle name="Percent 12" xfId="1970"/>
    <cellStyle name="Percent 13" xfId="1963"/>
    <cellStyle name="Percent 14" xfId="3030"/>
    <cellStyle name="Percent 14 2" xfId="33862"/>
    <cellStyle name="Percent 15" xfId="18512"/>
    <cellStyle name="Percent 16" xfId="466"/>
    <cellStyle name="Percent 2" xfId="199"/>
    <cellStyle name="Percent 2 2" xfId="200"/>
    <cellStyle name="Percent 2 2 2" xfId="555"/>
    <cellStyle name="Percent 2 3" xfId="201"/>
    <cellStyle name="Percent 2 4" xfId="202"/>
    <cellStyle name="Percent 2 5" xfId="465"/>
    <cellStyle name="Percent 3" xfId="203"/>
    <cellStyle name="Percent 4" xfId="544"/>
    <cellStyle name="Percent 4 2" xfId="18403"/>
    <cellStyle name="Percent 5" xfId="612"/>
    <cellStyle name="Percent 5 2" xfId="18404"/>
    <cellStyle name="Percent 6" xfId="694"/>
    <cellStyle name="Percent 6 2" xfId="18405"/>
    <cellStyle name="Percent 7" xfId="664"/>
    <cellStyle name="Percent 7 2" xfId="18406"/>
    <cellStyle name="Percent 8" xfId="934"/>
    <cellStyle name="Percent 8 10" xfId="18599"/>
    <cellStyle name="Percent 8 11" xfId="34143"/>
    <cellStyle name="Percent 8 2" xfId="1098"/>
    <cellStyle name="Percent 8 2 2" xfId="1359"/>
    <cellStyle name="Percent 8 2 2 2" xfId="1855"/>
    <cellStyle name="Percent 8 2 2 2 2" xfId="2854"/>
    <cellStyle name="Percent 8 2 2 2 2 2" xfId="4816"/>
    <cellStyle name="Percent 8 2 2 2 2 2 2" xfId="8599"/>
    <cellStyle name="Percent 8 2 2 2 2 2 2 2" xfId="16658"/>
    <cellStyle name="Percent 8 2 2 2 2 2 2 2 2" xfId="33505"/>
    <cellStyle name="Percent 8 2 2 2 2 2 2 3" xfId="25938"/>
    <cellStyle name="Percent 8 2 2 2 2 2 3" xfId="12875"/>
    <cellStyle name="Percent 8 2 2 2 2 2 3 2" xfId="29724"/>
    <cellStyle name="Percent 8 2 2 2 2 2 4" xfId="22157"/>
    <cellStyle name="Percent 8 2 2 2 2 3" xfId="6715"/>
    <cellStyle name="Percent 8 2 2 2 2 3 2" xfId="14774"/>
    <cellStyle name="Percent 8 2 2 2 2 3 2 2" xfId="31621"/>
    <cellStyle name="Percent 8 2 2 2 2 3 3" xfId="24054"/>
    <cellStyle name="Percent 8 2 2 2 2 4" xfId="10941"/>
    <cellStyle name="Percent 8 2 2 2 2 4 2" xfId="27840"/>
    <cellStyle name="Percent 8 2 2 2 2 5" xfId="18411"/>
    <cellStyle name="Percent 8 2 2 2 2 6" xfId="20272"/>
    <cellStyle name="Percent 8 2 2 2 3" xfId="3904"/>
    <cellStyle name="Percent 8 2 2 2 3 2" xfId="7687"/>
    <cellStyle name="Percent 8 2 2 2 3 2 2" xfId="15746"/>
    <cellStyle name="Percent 8 2 2 2 3 2 2 2" xfId="32593"/>
    <cellStyle name="Percent 8 2 2 2 3 2 3" xfId="25026"/>
    <cellStyle name="Percent 8 2 2 2 3 3" xfId="11963"/>
    <cellStyle name="Percent 8 2 2 2 3 3 2" xfId="28812"/>
    <cellStyle name="Percent 8 2 2 2 3 4" xfId="21245"/>
    <cellStyle name="Percent 8 2 2 2 4" xfId="5803"/>
    <cellStyle name="Percent 8 2 2 2 4 2" xfId="13862"/>
    <cellStyle name="Percent 8 2 2 2 4 2 2" xfId="30709"/>
    <cellStyle name="Percent 8 2 2 2 4 3" xfId="23142"/>
    <cellStyle name="Percent 8 2 2 2 5" xfId="9988"/>
    <cellStyle name="Percent 8 2 2 2 5 2" xfId="26928"/>
    <cellStyle name="Percent 8 2 2 2 6" xfId="18410"/>
    <cellStyle name="Percent 8 2 2 2 7" xfId="19360"/>
    <cellStyle name="Percent 8 2 2 3" xfId="2401"/>
    <cellStyle name="Percent 8 2 2 3 2" xfId="4365"/>
    <cellStyle name="Percent 8 2 2 3 2 2" xfId="8148"/>
    <cellStyle name="Percent 8 2 2 3 2 2 2" xfId="16207"/>
    <cellStyle name="Percent 8 2 2 3 2 2 2 2" xfId="33054"/>
    <cellStyle name="Percent 8 2 2 3 2 2 3" xfId="25487"/>
    <cellStyle name="Percent 8 2 2 3 2 3" xfId="12424"/>
    <cellStyle name="Percent 8 2 2 3 2 3 2" xfId="29273"/>
    <cellStyle name="Percent 8 2 2 3 2 4" xfId="21706"/>
    <cellStyle name="Percent 8 2 2 3 3" xfId="6264"/>
    <cellStyle name="Percent 8 2 2 3 3 2" xfId="14323"/>
    <cellStyle name="Percent 8 2 2 3 3 2 2" xfId="31170"/>
    <cellStyle name="Percent 8 2 2 3 3 3" xfId="23603"/>
    <cellStyle name="Percent 8 2 2 3 4" xfId="10489"/>
    <cellStyle name="Percent 8 2 2 3 4 2" xfId="27389"/>
    <cellStyle name="Percent 8 2 2 3 5" xfId="18412"/>
    <cellStyle name="Percent 8 2 2 3 6" xfId="19821"/>
    <cellStyle name="Percent 8 2 2 4" xfId="3453"/>
    <cellStyle name="Percent 8 2 2 4 2" xfId="7236"/>
    <cellStyle name="Percent 8 2 2 4 2 2" xfId="15295"/>
    <cellStyle name="Percent 8 2 2 4 2 2 2" xfId="32142"/>
    <cellStyle name="Percent 8 2 2 4 2 3" xfId="24575"/>
    <cellStyle name="Percent 8 2 2 4 3" xfId="11512"/>
    <cellStyle name="Percent 8 2 2 4 3 2" xfId="28361"/>
    <cellStyle name="Percent 8 2 2 4 4" xfId="20794"/>
    <cellStyle name="Percent 8 2 2 5" xfId="5352"/>
    <cellStyle name="Percent 8 2 2 5 2" xfId="13411"/>
    <cellStyle name="Percent 8 2 2 5 2 2" xfId="30258"/>
    <cellStyle name="Percent 8 2 2 5 3" xfId="22691"/>
    <cellStyle name="Percent 8 2 2 6" xfId="9513"/>
    <cellStyle name="Percent 8 2 2 6 2" xfId="26477"/>
    <cellStyle name="Percent 8 2 2 7" xfId="18409"/>
    <cellStyle name="Percent 8 2 2 8" xfId="18909"/>
    <cellStyle name="Percent 8 2 3" xfId="1637"/>
    <cellStyle name="Percent 8 2 3 2" xfId="2636"/>
    <cellStyle name="Percent 8 2 3 2 2" xfId="4598"/>
    <cellStyle name="Percent 8 2 3 2 2 2" xfId="8381"/>
    <cellStyle name="Percent 8 2 3 2 2 2 2" xfId="16440"/>
    <cellStyle name="Percent 8 2 3 2 2 2 2 2" xfId="33287"/>
    <cellStyle name="Percent 8 2 3 2 2 2 3" xfId="25720"/>
    <cellStyle name="Percent 8 2 3 2 2 3" xfId="12657"/>
    <cellStyle name="Percent 8 2 3 2 2 3 2" xfId="29506"/>
    <cellStyle name="Percent 8 2 3 2 2 4" xfId="21939"/>
    <cellStyle name="Percent 8 2 3 2 3" xfId="6497"/>
    <cellStyle name="Percent 8 2 3 2 3 2" xfId="14556"/>
    <cellStyle name="Percent 8 2 3 2 3 2 2" xfId="31403"/>
    <cellStyle name="Percent 8 2 3 2 3 3" xfId="23836"/>
    <cellStyle name="Percent 8 2 3 2 4" xfId="10723"/>
    <cellStyle name="Percent 8 2 3 2 4 2" xfId="27622"/>
    <cellStyle name="Percent 8 2 3 2 5" xfId="18414"/>
    <cellStyle name="Percent 8 2 3 2 6" xfId="20054"/>
    <cellStyle name="Percent 8 2 3 3" xfId="3686"/>
    <cellStyle name="Percent 8 2 3 3 2" xfId="7469"/>
    <cellStyle name="Percent 8 2 3 3 2 2" xfId="15528"/>
    <cellStyle name="Percent 8 2 3 3 2 2 2" xfId="32375"/>
    <cellStyle name="Percent 8 2 3 3 2 3" xfId="24808"/>
    <cellStyle name="Percent 8 2 3 3 3" xfId="11745"/>
    <cellStyle name="Percent 8 2 3 3 3 2" xfId="28594"/>
    <cellStyle name="Percent 8 2 3 3 4" xfId="21027"/>
    <cellStyle name="Percent 8 2 3 4" xfId="5585"/>
    <cellStyle name="Percent 8 2 3 4 2" xfId="13644"/>
    <cellStyle name="Percent 8 2 3 4 2 2" xfId="30491"/>
    <cellStyle name="Percent 8 2 3 4 3" xfId="22924"/>
    <cellStyle name="Percent 8 2 3 5" xfId="9770"/>
    <cellStyle name="Percent 8 2 3 5 2" xfId="26710"/>
    <cellStyle name="Percent 8 2 3 6" xfId="18413"/>
    <cellStyle name="Percent 8 2 3 7" xfId="19142"/>
    <cellStyle name="Percent 8 2 4" xfId="2183"/>
    <cellStyle name="Percent 8 2 4 2" xfId="4147"/>
    <cellStyle name="Percent 8 2 4 2 2" xfId="7930"/>
    <cellStyle name="Percent 8 2 4 2 2 2" xfId="15989"/>
    <cellStyle name="Percent 8 2 4 2 2 2 2" xfId="32836"/>
    <cellStyle name="Percent 8 2 4 2 2 3" xfId="25269"/>
    <cellStyle name="Percent 8 2 4 2 3" xfId="12206"/>
    <cellStyle name="Percent 8 2 4 2 3 2" xfId="29055"/>
    <cellStyle name="Percent 8 2 4 2 4" xfId="21488"/>
    <cellStyle name="Percent 8 2 4 3" xfId="6046"/>
    <cellStyle name="Percent 8 2 4 3 2" xfId="14105"/>
    <cellStyle name="Percent 8 2 4 3 2 2" xfId="30952"/>
    <cellStyle name="Percent 8 2 4 3 3" xfId="23385"/>
    <cellStyle name="Percent 8 2 4 4" xfId="10271"/>
    <cellStyle name="Percent 8 2 4 4 2" xfId="27171"/>
    <cellStyle name="Percent 8 2 4 5" xfId="18415"/>
    <cellStyle name="Percent 8 2 4 6" xfId="19603"/>
    <cellStyle name="Percent 8 2 5" xfId="3235"/>
    <cellStyle name="Percent 8 2 5 2" xfId="7018"/>
    <cellStyle name="Percent 8 2 5 2 2" xfId="15077"/>
    <cellStyle name="Percent 8 2 5 2 2 2" xfId="31924"/>
    <cellStyle name="Percent 8 2 5 2 3" xfId="24357"/>
    <cellStyle name="Percent 8 2 5 3" xfId="11294"/>
    <cellStyle name="Percent 8 2 5 3 2" xfId="28143"/>
    <cellStyle name="Percent 8 2 5 4" xfId="20576"/>
    <cellStyle name="Percent 8 2 6" xfId="5134"/>
    <cellStyle name="Percent 8 2 6 2" xfId="13193"/>
    <cellStyle name="Percent 8 2 6 2 2" xfId="30040"/>
    <cellStyle name="Percent 8 2 6 3" xfId="22473"/>
    <cellStyle name="Percent 8 2 7" xfId="9278"/>
    <cellStyle name="Percent 8 2 7 2" xfId="26259"/>
    <cellStyle name="Percent 8 2 8" xfId="18408"/>
    <cellStyle name="Percent 8 2 9" xfId="18691"/>
    <cellStyle name="Percent 8 3" xfId="1267"/>
    <cellStyle name="Percent 8 3 2" xfId="1763"/>
    <cellStyle name="Percent 8 3 2 2" xfId="2762"/>
    <cellStyle name="Percent 8 3 2 2 2" xfId="4724"/>
    <cellStyle name="Percent 8 3 2 2 2 2" xfId="8507"/>
    <cellStyle name="Percent 8 3 2 2 2 2 2" xfId="16566"/>
    <cellStyle name="Percent 8 3 2 2 2 2 2 2" xfId="33413"/>
    <cellStyle name="Percent 8 3 2 2 2 2 3" xfId="25846"/>
    <cellStyle name="Percent 8 3 2 2 2 3" xfId="12783"/>
    <cellStyle name="Percent 8 3 2 2 2 3 2" xfId="29632"/>
    <cellStyle name="Percent 8 3 2 2 2 4" xfId="22065"/>
    <cellStyle name="Percent 8 3 2 2 3" xfId="6623"/>
    <cellStyle name="Percent 8 3 2 2 3 2" xfId="14682"/>
    <cellStyle name="Percent 8 3 2 2 3 2 2" xfId="31529"/>
    <cellStyle name="Percent 8 3 2 2 3 3" xfId="23962"/>
    <cellStyle name="Percent 8 3 2 2 4" xfId="10849"/>
    <cellStyle name="Percent 8 3 2 2 4 2" xfId="27748"/>
    <cellStyle name="Percent 8 3 2 2 5" xfId="18418"/>
    <cellStyle name="Percent 8 3 2 2 6" xfId="20180"/>
    <cellStyle name="Percent 8 3 2 3" xfId="3812"/>
    <cellStyle name="Percent 8 3 2 3 2" xfId="7595"/>
    <cellStyle name="Percent 8 3 2 3 2 2" xfId="15654"/>
    <cellStyle name="Percent 8 3 2 3 2 2 2" xfId="32501"/>
    <cellStyle name="Percent 8 3 2 3 2 3" xfId="24934"/>
    <cellStyle name="Percent 8 3 2 3 3" xfId="11871"/>
    <cellStyle name="Percent 8 3 2 3 3 2" xfId="28720"/>
    <cellStyle name="Percent 8 3 2 3 4" xfId="21153"/>
    <cellStyle name="Percent 8 3 2 4" xfId="5711"/>
    <cellStyle name="Percent 8 3 2 4 2" xfId="13770"/>
    <cellStyle name="Percent 8 3 2 4 2 2" xfId="30617"/>
    <cellStyle name="Percent 8 3 2 4 3" xfId="23050"/>
    <cellStyle name="Percent 8 3 2 5" xfId="9896"/>
    <cellStyle name="Percent 8 3 2 5 2" xfId="26836"/>
    <cellStyle name="Percent 8 3 2 6" xfId="18417"/>
    <cellStyle name="Percent 8 3 2 7" xfId="19268"/>
    <cellStyle name="Percent 8 3 3" xfId="2309"/>
    <cellStyle name="Percent 8 3 3 2" xfId="4273"/>
    <cellStyle name="Percent 8 3 3 2 2" xfId="8056"/>
    <cellStyle name="Percent 8 3 3 2 2 2" xfId="16115"/>
    <cellStyle name="Percent 8 3 3 2 2 2 2" xfId="32962"/>
    <cellStyle name="Percent 8 3 3 2 2 3" xfId="25395"/>
    <cellStyle name="Percent 8 3 3 2 3" xfId="12332"/>
    <cellStyle name="Percent 8 3 3 2 3 2" xfId="29181"/>
    <cellStyle name="Percent 8 3 3 2 4" xfId="21614"/>
    <cellStyle name="Percent 8 3 3 3" xfId="6172"/>
    <cellStyle name="Percent 8 3 3 3 2" xfId="14231"/>
    <cellStyle name="Percent 8 3 3 3 2 2" xfId="31078"/>
    <cellStyle name="Percent 8 3 3 3 3" xfId="23511"/>
    <cellStyle name="Percent 8 3 3 4" xfId="10397"/>
    <cellStyle name="Percent 8 3 3 4 2" xfId="27297"/>
    <cellStyle name="Percent 8 3 3 5" xfId="18419"/>
    <cellStyle name="Percent 8 3 3 6" xfId="19729"/>
    <cellStyle name="Percent 8 3 4" xfId="3361"/>
    <cellStyle name="Percent 8 3 4 2" xfId="7144"/>
    <cellStyle name="Percent 8 3 4 2 2" xfId="15203"/>
    <cellStyle name="Percent 8 3 4 2 2 2" xfId="32050"/>
    <cellStyle name="Percent 8 3 4 2 3" xfId="24483"/>
    <cellStyle name="Percent 8 3 4 3" xfId="11420"/>
    <cellStyle name="Percent 8 3 4 3 2" xfId="28269"/>
    <cellStyle name="Percent 8 3 4 4" xfId="20702"/>
    <cellStyle name="Percent 8 3 5" xfId="5260"/>
    <cellStyle name="Percent 8 3 5 2" xfId="13319"/>
    <cellStyle name="Percent 8 3 5 2 2" xfId="30166"/>
    <cellStyle name="Percent 8 3 5 3" xfId="22599"/>
    <cellStyle name="Percent 8 3 6" xfId="9421"/>
    <cellStyle name="Percent 8 3 6 2" xfId="26385"/>
    <cellStyle name="Percent 8 3 7" xfId="18416"/>
    <cellStyle name="Percent 8 3 8" xfId="18817"/>
    <cellStyle name="Percent 8 4" xfId="1545"/>
    <cellStyle name="Percent 8 4 2" xfId="2544"/>
    <cellStyle name="Percent 8 4 2 2" xfId="4506"/>
    <cellStyle name="Percent 8 4 2 2 2" xfId="8289"/>
    <cellStyle name="Percent 8 4 2 2 2 2" xfId="16348"/>
    <cellStyle name="Percent 8 4 2 2 2 2 2" xfId="33195"/>
    <cellStyle name="Percent 8 4 2 2 2 3" xfId="25628"/>
    <cellStyle name="Percent 8 4 2 2 3" xfId="12565"/>
    <cellStyle name="Percent 8 4 2 2 3 2" xfId="29414"/>
    <cellStyle name="Percent 8 4 2 2 4" xfId="21847"/>
    <cellStyle name="Percent 8 4 2 3" xfId="6405"/>
    <cellStyle name="Percent 8 4 2 3 2" xfId="14464"/>
    <cellStyle name="Percent 8 4 2 3 2 2" xfId="31311"/>
    <cellStyle name="Percent 8 4 2 3 3" xfId="23744"/>
    <cellStyle name="Percent 8 4 2 4" xfId="10631"/>
    <cellStyle name="Percent 8 4 2 4 2" xfId="27530"/>
    <cellStyle name="Percent 8 4 2 5" xfId="18421"/>
    <cellStyle name="Percent 8 4 2 6" xfId="19962"/>
    <cellStyle name="Percent 8 4 3" xfId="3594"/>
    <cellStyle name="Percent 8 4 3 2" xfId="7377"/>
    <cellStyle name="Percent 8 4 3 2 2" xfId="15436"/>
    <cellStyle name="Percent 8 4 3 2 2 2" xfId="32283"/>
    <cellStyle name="Percent 8 4 3 2 3" xfId="24716"/>
    <cellStyle name="Percent 8 4 3 3" xfId="11653"/>
    <cellStyle name="Percent 8 4 3 3 2" xfId="28502"/>
    <cellStyle name="Percent 8 4 3 4" xfId="20935"/>
    <cellStyle name="Percent 8 4 4" xfId="5493"/>
    <cellStyle name="Percent 8 4 4 2" xfId="13552"/>
    <cellStyle name="Percent 8 4 4 2 2" xfId="30399"/>
    <cellStyle name="Percent 8 4 4 3" xfId="22832"/>
    <cellStyle name="Percent 8 4 5" xfId="9678"/>
    <cellStyle name="Percent 8 4 5 2" xfId="26618"/>
    <cellStyle name="Percent 8 4 6" xfId="18420"/>
    <cellStyle name="Percent 8 4 7" xfId="19050"/>
    <cellStyle name="Percent 8 5" xfId="2084"/>
    <cellStyle name="Percent 8 5 2" xfId="4055"/>
    <cellStyle name="Percent 8 5 2 2" xfId="7838"/>
    <cellStyle name="Percent 8 5 2 2 2" xfId="15897"/>
    <cellStyle name="Percent 8 5 2 2 2 2" xfId="32744"/>
    <cellStyle name="Percent 8 5 2 2 3" xfId="25177"/>
    <cellStyle name="Percent 8 5 2 3" xfId="12114"/>
    <cellStyle name="Percent 8 5 2 3 2" xfId="28963"/>
    <cellStyle name="Percent 8 5 2 4" xfId="21396"/>
    <cellStyle name="Percent 8 5 3" xfId="5954"/>
    <cellStyle name="Percent 8 5 3 2" xfId="14013"/>
    <cellStyle name="Percent 8 5 3 2 2" xfId="30860"/>
    <cellStyle name="Percent 8 5 3 3" xfId="23293"/>
    <cellStyle name="Percent 8 5 4" xfId="10177"/>
    <cellStyle name="Percent 8 5 4 2" xfId="27079"/>
    <cellStyle name="Percent 8 5 5" xfId="18422"/>
    <cellStyle name="Percent 8 5 6" xfId="19511"/>
    <cellStyle name="Percent 8 6" xfId="3114"/>
    <cellStyle name="Percent 8 6 2" xfId="6926"/>
    <cellStyle name="Percent 8 6 2 2" xfId="14985"/>
    <cellStyle name="Percent 8 6 2 2 2" xfId="31832"/>
    <cellStyle name="Percent 8 6 2 3" xfId="24265"/>
    <cellStyle name="Percent 8 6 3" xfId="11176"/>
    <cellStyle name="Percent 8 6 3 2" xfId="28051"/>
    <cellStyle name="Percent 8 6 4" xfId="20484"/>
    <cellStyle name="Percent 8 7" xfId="5042"/>
    <cellStyle name="Percent 8 7 2" xfId="13101"/>
    <cellStyle name="Percent 8 7 2 2" xfId="29948"/>
    <cellStyle name="Percent 8 7 3" xfId="22381"/>
    <cellStyle name="Percent 8 8" xfId="9139"/>
    <cellStyle name="Percent 8 8 2" xfId="26167"/>
    <cellStyle name="Percent 8 9" xfId="18407"/>
    <cellStyle name="Percent 9" xfId="1015"/>
    <cellStyle name="Percentuale 2" xfId="204"/>
    <cellStyle name="Porcentaje" xfId="18423"/>
    <cellStyle name="Porcentual 2" xfId="467"/>
    <cellStyle name="Porcentual 3" xfId="468"/>
    <cellStyle name="Porcentual 4" xfId="469"/>
    <cellStyle name="Porcentual 4 2" xfId="557"/>
    <cellStyle name="Porcentual 4 3" xfId="910"/>
    <cellStyle name="Porcentual 5" xfId="556"/>
    <cellStyle name="Pounds" xfId="18424"/>
    <cellStyle name="Pounds (0)" xfId="18425"/>
    <cellStyle name="Pounds_Centro1" xfId="18426"/>
    <cellStyle name="Punto" xfId="18427"/>
    <cellStyle name="Punto0" xfId="18428"/>
    <cellStyle name="Referencia hoja activa" xfId="470"/>
    <cellStyle name="Referencia otra hoja" xfId="471"/>
    <cellStyle name="Referencia otro libro" xfId="472"/>
    <cellStyle name="ROBERTO" xfId="473"/>
    <cellStyle name="Rotulo" xfId="474"/>
    <cellStyle name="Rotulo 2" xfId="475"/>
    <cellStyle name="Salida" xfId="205"/>
    <cellStyle name="Salida 2" xfId="476"/>
    <cellStyle name="Salida 2 2" xfId="18430"/>
    <cellStyle name="Salida 2 3" xfId="33873"/>
    <cellStyle name="Salida 3" xfId="898"/>
    <cellStyle name="Salida 3 2" xfId="33874"/>
    <cellStyle name="Salida 4" xfId="18429"/>
    <cellStyle name="Salida 5" xfId="33872"/>
    <cellStyle name="Salida 6" xfId="508"/>
    <cellStyle name="Sammenkædet celle" xfId="206"/>
    <cellStyle name="Schlecht" xfId="207"/>
    <cellStyle name="Standard 2" xfId="208"/>
    <cellStyle name="Standard 2 2" xfId="209"/>
    <cellStyle name="Standard 2 3" xfId="210"/>
    <cellStyle name="Standard 2 4" xfId="211"/>
    <cellStyle name="Style 1" xfId="212"/>
    <cellStyle name="Style 27" xfId="911"/>
    <cellStyle name="Style 35" xfId="912"/>
    <cellStyle name="Style 36" xfId="913"/>
    <cellStyle name="test" xfId="18431"/>
    <cellStyle name="Testo avviso" xfId="213"/>
    <cellStyle name="Testo descrittivo" xfId="214"/>
    <cellStyle name="Texto de advertencia" xfId="215"/>
    <cellStyle name="Texto de advertencia 2" xfId="478"/>
    <cellStyle name="Texto de advertencia 2 2" xfId="18433"/>
    <cellStyle name="Texto de advertencia 3" xfId="558"/>
    <cellStyle name="Texto de advertencia 4" xfId="899"/>
    <cellStyle name="Texto de advertencia 5" xfId="18432"/>
    <cellStyle name="Texto de advertencia 5 2" xfId="33883"/>
    <cellStyle name="Texto de advertencia 6" xfId="477"/>
    <cellStyle name="Texto de advertencia_Energía" xfId="479"/>
    <cellStyle name="Texto explicativo" xfId="216"/>
    <cellStyle name="Texto explicativo 2" xfId="480"/>
    <cellStyle name="Texto explicativo 2 2" xfId="18435"/>
    <cellStyle name="Texto explicativo 3" xfId="900"/>
    <cellStyle name="Texto explicativo 4" xfId="18434"/>
    <cellStyle name="Texto explicativo 5" xfId="507"/>
    <cellStyle name="Titel" xfId="217"/>
    <cellStyle name="Title 10" xfId="1975"/>
    <cellStyle name="Title 11" xfId="2025"/>
    <cellStyle name="Title 12" xfId="3031"/>
    <cellStyle name="Title 12 2" xfId="33889"/>
    <cellStyle name="Title 13" xfId="18513"/>
    <cellStyle name="Title 14" xfId="33908"/>
    <cellStyle name="Title 15" xfId="481"/>
    <cellStyle name="Title 2" xfId="482"/>
    <cellStyle name="Title 2 2" xfId="860"/>
    <cellStyle name="Title 3" xfId="613"/>
    <cellStyle name="Title 4" xfId="695"/>
    <cellStyle name="Title 5" xfId="692"/>
    <cellStyle name="Title 6" xfId="859"/>
    <cellStyle name="Title 7" xfId="1016"/>
    <cellStyle name="Title 7 2" xfId="34144"/>
    <cellStyle name="Title 8" xfId="1185"/>
    <cellStyle name="Title 9" xfId="1463"/>
    <cellStyle name="Titles" xfId="18436"/>
    <cellStyle name="Titolo" xfId="218"/>
    <cellStyle name="Titolo 1" xfId="219"/>
    <cellStyle name="Titolo 2" xfId="220"/>
    <cellStyle name="Titolo 3" xfId="221"/>
    <cellStyle name="Titolo 4" xfId="222"/>
    <cellStyle name="Título" xfId="223"/>
    <cellStyle name="Título 1" xfId="224"/>
    <cellStyle name="Título 1 2" xfId="483"/>
    <cellStyle name="Título 1 2 2" xfId="18438"/>
    <cellStyle name="Título 1 3" xfId="902"/>
    <cellStyle name="Título 1 4" xfId="18437"/>
    <cellStyle name="Título 1 5" xfId="505"/>
    <cellStyle name="Título 10" xfId="484"/>
    <cellStyle name="Título 11" xfId="485"/>
    <cellStyle name="Título 12" xfId="901"/>
    <cellStyle name="Título 13" xfId="506"/>
    <cellStyle name="Título 2" xfId="225"/>
    <cellStyle name="Título 2 2" xfId="486"/>
    <cellStyle name="Título 2 2 2" xfId="18440"/>
    <cellStyle name="Título 2 3" xfId="903"/>
    <cellStyle name="Título 2 4" xfId="18439"/>
    <cellStyle name="Título 2 5" xfId="504"/>
    <cellStyle name="Título 3" xfId="226"/>
    <cellStyle name="Título 3 2" xfId="487"/>
    <cellStyle name="Título 3 2 2" xfId="18442"/>
    <cellStyle name="Título 3 3" xfId="904"/>
    <cellStyle name="Título 3 4" xfId="18441"/>
    <cellStyle name="Título 3 5" xfId="503"/>
    <cellStyle name="Título 4" xfId="488"/>
    <cellStyle name="Título 4 2" xfId="18443"/>
    <cellStyle name="Título 5" xfId="489"/>
    <cellStyle name="Título 6" xfId="490"/>
    <cellStyle name="Título 7" xfId="491"/>
    <cellStyle name="Título 8" xfId="492"/>
    <cellStyle name="Título 9" xfId="493"/>
    <cellStyle name="Título_IDCC EGM 2809_2009" xfId="502"/>
    <cellStyle name="Tocopilla" xfId="18444"/>
    <cellStyle name="Total 10" xfId="1464"/>
    <cellStyle name="Total 11" xfId="1980"/>
    <cellStyle name="Total 12" xfId="2073"/>
    <cellStyle name="Total 13" xfId="3032"/>
    <cellStyle name="Total 13 2" xfId="33910"/>
    <cellStyle name="Total 14" xfId="18514"/>
    <cellStyle name="Total 15" xfId="33892"/>
    <cellStyle name="Total 16" xfId="494"/>
    <cellStyle name="Total 2" xfId="495"/>
    <cellStyle name="Total 2 2" xfId="496"/>
    <cellStyle name="Total 2 3" xfId="861"/>
    <cellStyle name="Total 2 4" xfId="18445"/>
    <cellStyle name="Total 2 5" xfId="33911"/>
    <cellStyle name="Total 2_Energía" xfId="18446"/>
    <cellStyle name="Total 3" xfId="497"/>
    <cellStyle name="Total 3 2" xfId="926"/>
    <cellStyle name="Total 4" xfId="559"/>
    <cellStyle name="Total 5" xfId="614"/>
    <cellStyle name="Total 6" xfId="701"/>
    <cellStyle name="Total 7" xfId="714"/>
    <cellStyle name="Total 8" xfId="1017"/>
    <cellStyle name="Total 8 2" xfId="34145"/>
    <cellStyle name="Total 9" xfId="1186"/>
    <cellStyle name="Totale" xfId="227"/>
    <cellStyle name="Überschrift" xfId="228"/>
    <cellStyle name="Überschrift 1" xfId="229"/>
    <cellStyle name="Überschrift 2" xfId="230"/>
    <cellStyle name="Überschrift 3" xfId="231"/>
    <cellStyle name="Überschrift 4" xfId="232"/>
    <cellStyle name="Ugyldig" xfId="233"/>
    <cellStyle name="Undefined" xfId="18447"/>
    <cellStyle name="UNITS" xfId="18448"/>
    <cellStyle name="Valore non valido" xfId="234"/>
    <cellStyle name="Valore valido" xfId="235"/>
    <cellStyle name="Verificación" xfId="498"/>
    <cellStyle name="Verknüpfte Zelle" xfId="236"/>
    <cellStyle name="Warnender Text" xfId="237"/>
    <cellStyle name="Warning Text 10" xfId="1983"/>
    <cellStyle name="Warning Text 11" xfId="1958"/>
    <cellStyle name="Warning Text 12" xfId="3033"/>
    <cellStyle name="Warning Text 13" xfId="18516"/>
    <cellStyle name="Warning Text 14" xfId="33895"/>
    <cellStyle name="Warning Text 15" xfId="499"/>
    <cellStyle name="Warning Text 2" xfId="500"/>
    <cellStyle name="Warning Text 2 2" xfId="863"/>
    <cellStyle name="Warning Text 2 3" xfId="18449"/>
    <cellStyle name="Warning Text 2_Energía" xfId="18450"/>
    <cellStyle name="Warning Text 3" xfId="615"/>
    <cellStyle name="Warning Text 3 2" xfId="927"/>
    <cellStyle name="Warning Text 4" xfId="702"/>
    <cellStyle name="Warning Text 5" xfId="753"/>
    <cellStyle name="Warning Text 6" xfId="862"/>
    <cellStyle name="Warning Text 7" xfId="1018"/>
    <cellStyle name="Warning Text 7 2" xfId="34146"/>
    <cellStyle name="Warning Text 8" xfId="1187"/>
    <cellStyle name="Warning Text 9" xfId="1465"/>
    <cellStyle name="White" xfId="18452"/>
    <cellStyle name="Zelle überprüfen" xfId="238"/>
    <cellStyle name="Εισαγωγή" xfId="239"/>
    <cellStyle name="Έλεγχος κελιού" xfId="240"/>
    <cellStyle name="Έμφαση1" xfId="241"/>
    <cellStyle name="Έμφαση2" xfId="242"/>
    <cellStyle name="Έμφαση3" xfId="243"/>
    <cellStyle name="Έμφαση4" xfId="244"/>
    <cellStyle name="Έμφαση5" xfId="245"/>
    <cellStyle name="Έμφαση6" xfId="246"/>
    <cellStyle name="Έξοδος" xfId="247"/>
    <cellStyle name="Επεξηγηματικό κείμενο" xfId="248"/>
    <cellStyle name="Επικεφαλίδα 1" xfId="249"/>
    <cellStyle name="Επικεφαλίδα 2" xfId="250"/>
    <cellStyle name="Επικεφαλίδα 3" xfId="251"/>
    <cellStyle name="Επικεφαλίδα 4" xfId="252"/>
    <cellStyle name="Κακό" xfId="253"/>
    <cellStyle name="Καλό" xfId="254"/>
    <cellStyle name="Ουδέτερο" xfId="255"/>
    <cellStyle name="Προειδοποιητικό κείμενο" xfId="256"/>
    <cellStyle name="Σημείωση" xfId="257"/>
    <cellStyle name="Συνδεδεμένο κελί" xfId="258"/>
    <cellStyle name="Σύνολο" xfId="259"/>
    <cellStyle name="Τίτλος" xfId="260"/>
    <cellStyle name="Υπολογισμός" xfId="261"/>
  </cellStyles>
  <dxfs count="11">
    <dxf>
      <font>
        <color theme="0" tint="-0.34998626667073579"/>
      </font>
    </dxf>
    <dxf>
      <font>
        <b/>
      </font>
    </dxf>
    <dxf>
      <border>
        <left/>
      </border>
    </dxf>
    <dxf>
      <font>
        <color theme="0" tint="-0.34998626667073579"/>
      </font>
    </dxf>
    <dxf>
      <numFmt numFmtId="4" formatCode="#,##0.00"/>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EBF6F9"/>
      <color rgb="FF35A135"/>
      <color rgb="FFCCECFF"/>
      <color rgb="FF66FFFF"/>
      <color rgb="FF0000FF"/>
      <color rgb="FFE2E2E2"/>
      <color rgb="FFDAA600"/>
      <color rgb="FF236B23"/>
      <color rgb="FF75D175"/>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0983579796427884"/>
                  <c:y val="-7.7706184695117966E-3"/>
                </c:manualLayout>
              </c:layout>
              <c:numFmt formatCode="0.0%" sourceLinked="0"/>
              <c:spPr/>
              <c:txPr>
                <a:bodyPr/>
                <a:lstStyle/>
                <a:p>
                  <a:pPr>
                    <a:defRPr b="1">
                      <a:solidFill>
                        <a:sysClr val="windowText" lastClr="000000"/>
                      </a:solidFill>
                    </a:defRPr>
                  </a:pPr>
                  <a:endParaRPr lang="es-PE"/>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1837157008955824"/>
                  <c:y val="1.6920820840455441E-2"/>
                </c:manualLayout>
              </c:layout>
              <c:numFmt formatCode="0.0%" sourceLinked="0"/>
              <c:spPr/>
              <c:txPr>
                <a:bodyPr/>
                <a:lstStyle/>
                <a:p>
                  <a:pPr>
                    <a:defRPr b="1">
                      <a:solidFill>
                        <a:sysClr val="windowText" lastClr="000000"/>
                      </a:solidFill>
                    </a:defRPr>
                  </a:pPr>
                  <a:endParaRPr lang="es-PE"/>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34004708506480474"/>
                  <c:y val="-7.04678641148504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4556238397029639"/>
                  <c:y val="-0.1543260690285618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2601626016260162"/>
                  <c:y val="-0.20049571381210235"/>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0.27748026983197066"/>
                  <c:y val="-0.2005245607644240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7.7520091478136641E-2"/>
                  <c:y val="-0.21033803158946768"/>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s-PE"/>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Resumen_Relevante'!$T$32:$T$39</c:f>
              <c:numCache>
                <c:formatCode>#,##0.00</c:formatCode>
                <c:ptCount val="8"/>
                <c:pt idx="0">
                  <c:v>2689.0244550000002</c:v>
                </c:pt>
                <c:pt idx="1">
                  <c:v>1256.051613286</c:v>
                </c:pt>
                <c:pt idx="2">
                  <c:v>93.012600000000006</c:v>
                </c:pt>
                <c:pt idx="3">
                  <c:v>2.3336000000000001</c:v>
                </c:pt>
                <c:pt idx="4">
                  <c:v>94.580100000000002</c:v>
                </c:pt>
                <c:pt idx="5">
                  <c:v>15.975</c:v>
                </c:pt>
                <c:pt idx="6">
                  <c:v>8.8779760000000003</c:v>
                </c:pt>
                <c:pt idx="7">
                  <c:v>4.2103199999999994</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pageMargins b="1" l="0.75" r="0.75" t="1" header="0.5" footer="0.5"/>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607062320854747"/>
          <c:y val="0.15524317175516725"/>
          <c:w val="0.77283100559072615"/>
          <c:h val="0.45139753487582646"/>
        </c:manualLayout>
      </c:layout>
      <c:barChart>
        <c:barDir val="col"/>
        <c:grouping val="clustered"/>
        <c:varyColors val="0"/>
        <c:ser>
          <c:idx val="0"/>
          <c:order val="0"/>
          <c:tx>
            <c:strRef>
              <c:f>'8. FP RER'!$D$3</c:f>
              <c:strCache>
                <c:ptCount val="1"/>
                <c:pt idx="0">
                  <c:v>Producción (GWh)</c:v>
                </c:pt>
              </c:strCache>
            </c:strRef>
          </c:tx>
          <c:spPr>
            <a:gradFill>
              <a:gsLst>
                <a:gs pos="0">
                  <a:srgbClr val="3399FF"/>
                </a:gs>
                <a:gs pos="50000">
                  <a:srgbClr val="3399FF"/>
                </a:gs>
                <a:gs pos="100000">
                  <a:srgbClr val="00B0F0"/>
                </a:gs>
              </a:gsLst>
              <a:lin ang="18600000" scaled="0"/>
            </a:gradFill>
          </c:spPr>
          <c:invertIfNegative val="0"/>
          <c:cat>
            <c:strRef>
              <c:f>'8. FP RER'!$U$25:$U$28</c:f>
              <c:strCache>
                <c:ptCount val="4"/>
                <c:pt idx="0">
                  <c:v>TRES HERMANAS</c:v>
                </c:pt>
                <c:pt idx="1">
                  <c:v>CUPISNIQUE</c:v>
                </c:pt>
                <c:pt idx="2">
                  <c:v>TALARA</c:v>
                </c:pt>
                <c:pt idx="3">
                  <c:v>MARCONA</c:v>
                </c:pt>
              </c:strCache>
            </c:strRef>
          </c:cat>
          <c:val>
            <c:numRef>
              <c:f>'8. FP RER'!$D$25:$D$28</c:f>
              <c:numCache>
                <c:formatCode>0.0</c:formatCode>
                <c:ptCount val="4"/>
                <c:pt idx="0">
                  <c:v>37.884903909999998</c:v>
                </c:pt>
                <c:pt idx="1">
                  <c:v>29.273216659999999</c:v>
                </c:pt>
                <c:pt idx="2">
                  <c:v>13.38937192</c:v>
                </c:pt>
                <c:pt idx="3">
                  <c:v>12.465139020000001</c:v>
                </c:pt>
              </c:numCache>
            </c:numRef>
          </c:val>
        </c:ser>
        <c:dLbls>
          <c:showLegendKey val="0"/>
          <c:showVal val="0"/>
          <c:showCatName val="0"/>
          <c:showSerName val="0"/>
          <c:showPercent val="0"/>
          <c:showBubbleSize val="0"/>
        </c:dLbls>
        <c:gapWidth val="150"/>
        <c:axId val="180730112"/>
        <c:axId val="180732288"/>
      </c:barChart>
      <c:lineChart>
        <c:grouping val="standard"/>
        <c:varyColors val="0"/>
        <c:ser>
          <c:idx val="1"/>
          <c:order val="1"/>
          <c:tx>
            <c:strRef>
              <c:f>'8. FP RER'!$E$3</c:f>
              <c:strCache>
                <c:ptCount val="1"/>
                <c:pt idx="0">
                  <c:v>Factor de planta</c:v>
                </c:pt>
              </c:strCache>
            </c:strRef>
          </c:tx>
          <c:spPr>
            <a:ln w="25400">
              <a:solidFill>
                <a:schemeClr val="accent1">
                  <a:lumMod val="75000"/>
                </a:schemeClr>
              </a:solidFill>
            </a:ln>
          </c:spPr>
          <c:marker>
            <c:symbol val="diamond"/>
            <c:size val="8"/>
            <c:spPr>
              <a:solidFill>
                <a:srgbClr val="0070C0"/>
              </a:solidFill>
              <a:ln>
                <a:solidFill>
                  <a:schemeClr val="bg1"/>
                </a:solidFill>
              </a:ln>
            </c:spPr>
          </c:marker>
          <c:val>
            <c:numRef>
              <c:f>'8. FP RER'!$E$25:$E$28</c:f>
              <c:numCache>
                <c:formatCode>0.0</c:formatCode>
                <c:ptCount val="4"/>
                <c:pt idx="0">
                  <c:v>0.52414379600000005</c:v>
                </c:pt>
                <c:pt idx="1">
                  <c:v>0.47318967299999998</c:v>
                </c:pt>
                <c:pt idx="2">
                  <c:v>0.58316486199999995</c:v>
                </c:pt>
                <c:pt idx="3">
                  <c:v>0.52356934700000002</c:v>
                </c:pt>
              </c:numCache>
            </c:numRef>
          </c:val>
          <c:smooth val="0"/>
        </c:ser>
        <c:dLbls>
          <c:showLegendKey val="0"/>
          <c:showVal val="0"/>
          <c:showCatName val="0"/>
          <c:showSerName val="0"/>
          <c:showPercent val="0"/>
          <c:showBubbleSize val="0"/>
        </c:dLbls>
        <c:marker val="1"/>
        <c:smooth val="0"/>
        <c:axId val="180748672"/>
        <c:axId val="180734208"/>
      </c:lineChart>
      <c:catAx>
        <c:axId val="180730112"/>
        <c:scaling>
          <c:orientation val="minMax"/>
        </c:scaling>
        <c:delete val="0"/>
        <c:axPos val="b"/>
        <c:numFmt formatCode="General" sourceLinked="1"/>
        <c:majorTickMark val="out"/>
        <c:minorTickMark val="none"/>
        <c:tickLblPos val="nextTo"/>
        <c:txPr>
          <a:bodyPr/>
          <a:lstStyle/>
          <a:p>
            <a:pPr>
              <a:defRPr sz="800">
                <a:latin typeface="+mn-lt"/>
              </a:defRPr>
            </a:pPr>
            <a:endParaRPr lang="es-PE"/>
          </a:p>
        </c:txPr>
        <c:crossAx val="180732288"/>
        <c:crosses val="autoZero"/>
        <c:auto val="1"/>
        <c:lblAlgn val="ctr"/>
        <c:lblOffset val="100"/>
        <c:noMultiLvlLbl val="0"/>
      </c:catAx>
      <c:valAx>
        <c:axId val="18073228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3.8068284221366114E-2"/>
              <c:y val="2.0912286699398812E-2"/>
            </c:manualLayout>
          </c:layout>
          <c:overlay val="0"/>
        </c:title>
        <c:numFmt formatCode="0.0" sourceLinked="0"/>
        <c:majorTickMark val="out"/>
        <c:minorTickMark val="none"/>
        <c:tickLblPos val="nextTo"/>
        <c:crossAx val="180730112"/>
        <c:crosses val="autoZero"/>
        <c:crossBetween val="between"/>
      </c:valAx>
      <c:valAx>
        <c:axId val="18073420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2797603681311627"/>
              <c:y val="4.2134726245115869E-2"/>
            </c:manualLayout>
          </c:layout>
          <c:overlay val="0"/>
        </c:title>
        <c:numFmt formatCode="0.0" sourceLinked="1"/>
        <c:majorTickMark val="out"/>
        <c:minorTickMark val="none"/>
        <c:tickLblPos val="nextTo"/>
        <c:crossAx val="180748672"/>
        <c:crosses val="max"/>
        <c:crossBetween val="between"/>
      </c:valAx>
      <c:catAx>
        <c:axId val="180748672"/>
        <c:scaling>
          <c:orientation val="minMax"/>
        </c:scaling>
        <c:delete val="1"/>
        <c:axPos val="b"/>
        <c:title>
          <c:tx>
            <c:rich>
              <a:bodyPr/>
              <a:lstStyle/>
              <a:p>
                <a:pPr>
                  <a:defRPr sz="1100"/>
                </a:pPr>
                <a:r>
                  <a:rPr lang="es-PA" sz="1100"/>
                  <a:t>Centrales eólicas</a:t>
                </a:r>
              </a:p>
            </c:rich>
          </c:tx>
          <c:layout>
            <c:manualLayout>
              <c:xMode val="edge"/>
              <c:yMode val="edge"/>
              <c:x val="0.39781556071491608"/>
              <c:y val="1.6763154455345153E-2"/>
            </c:manualLayout>
          </c:layout>
          <c:overlay val="0"/>
        </c:title>
        <c:numFmt formatCode="General" sourceLinked="1"/>
        <c:majorTickMark val="out"/>
        <c:minorTickMark val="none"/>
        <c:tickLblPos val="nextTo"/>
        <c:crossAx val="180734208"/>
        <c:crosses val="autoZero"/>
        <c:auto val="1"/>
        <c:lblAlgn val="ctr"/>
        <c:lblOffset val="100"/>
        <c:noMultiLvlLbl val="0"/>
      </c:catAx>
    </c:plotArea>
    <c:legend>
      <c:legendPos val="r"/>
      <c:layout>
        <c:manualLayout>
          <c:xMode val="edge"/>
          <c:yMode val="edge"/>
          <c:x val="0.24439124406742332"/>
          <c:y val="0.82349730087546735"/>
          <c:w val="0.62745901590774145"/>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7399550295981718E-2"/>
          <c:y val="0.14375424768335157"/>
          <c:w val="0.81076685910892099"/>
          <c:h val="0.46288640694883582"/>
        </c:manualLayout>
      </c:layout>
      <c:barChart>
        <c:barDir val="col"/>
        <c:grouping val="clustered"/>
        <c:varyColors val="0"/>
        <c:ser>
          <c:idx val="0"/>
          <c:order val="0"/>
          <c:tx>
            <c:strRef>
              <c:f>'8. FP RER'!$D$3</c:f>
              <c:strCache>
                <c:ptCount val="1"/>
                <c:pt idx="0">
                  <c:v>Producción (GWh)</c:v>
                </c:pt>
              </c:strCache>
            </c:strRef>
          </c:tx>
          <c:spPr>
            <a:gradFill>
              <a:gsLst>
                <a:gs pos="0">
                  <a:srgbClr val="996633"/>
                </a:gs>
                <a:gs pos="51000">
                  <a:srgbClr val="CC9900"/>
                </a:gs>
                <a:gs pos="100000">
                  <a:srgbClr val="FFCC00"/>
                </a:gs>
              </a:gsLst>
              <a:lin ang="18600000" scaled="0"/>
            </a:gradFill>
          </c:spPr>
          <c:invertIfNegative val="0"/>
          <c:cat>
            <c:strRef>
              <c:f>'8. FP RER'!$U$29:$U$33</c:f>
              <c:strCache>
                <c:ptCount val="5"/>
                <c:pt idx="0">
                  <c:v>MAJES</c:v>
                </c:pt>
                <c:pt idx="1">
                  <c:v>PANAMERICANA</c:v>
                </c:pt>
                <c:pt idx="2">
                  <c:v>REPARTICIÓN</c:v>
                </c:pt>
                <c:pt idx="3">
                  <c:v>MOQUEGUA FV</c:v>
                </c:pt>
                <c:pt idx="4">
                  <c:v>TACNA SOLAR</c:v>
                </c:pt>
              </c:strCache>
            </c:strRef>
          </c:cat>
          <c:val>
            <c:numRef>
              <c:f>'8. FP RER'!$D$29:$D$33</c:f>
              <c:numCache>
                <c:formatCode>0.0</c:formatCode>
                <c:ptCount val="5"/>
                <c:pt idx="0">
                  <c:v>3.3449545629999999</c:v>
                </c:pt>
                <c:pt idx="1">
                  <c:v>3.3325972500000001</c:v>
                </c:pt>
                <c:pt idx="2">
                  <c:v>3.2463342989999999</c:v>
                </c:pt>
                <c:pt idx="3">
                  <c:v>3.047668367</c:v>
                </c:pt>
                <c:pt idx="4">
                  <c:v>3.0032638729999999</c:v>
                </c:pt>
              </c:numCache>
            </c:numRef>
          </c:val>
        </c:ser>
        <c:dLbls>
          <c:showLegendKey val="0"/>
          <c:showVal val="0"/>
          <c:showCatName val="0"/>
          <c:showSerName val="0"/>
          <c:showPercent val="0"/>
          <c:showBubbleSize val="0"/>
        </c:dLbls>
        <c:gapWidth val="150"/>
        <c:axId val="180778880"/>
        <c:axId val="180781056"/>
      </c:barChart>
      <c:lineChart>
        <c:grouping val="standard"/>
        <c:varyColors val="0"/>
        <c:ser>
          <c:idx val="1"/>
          <c:order val="1"/>
          <c:tx>
            <c:strRef>
              <c:f>'8. FP RER'!$E$3</c:f>
              <c:strCache>
                <c:ptCount val="1"/>
                <c:pt idx="0">
                  <c:v>Factor de planta</c:v>
                </c:pt>
              </c:strCache>
            </c:strRef>
          </c:tx>
          <c:spPr>
            <a:ln w="25400">
              <a:solidFill>
                <a:schemeClr val="bg2">
                  <a:lumMod val="25000"/>
                </a:schemeClr>
              </a:solidFill>
            </a:ln>
          </c:spPr>
          <c:marker>
            <c:symbol val="diamond"/>
            <c:size val="6"/>
            <c:spPr>
              <a:solidFill>
                <a:srgbClr val="996633"/>
              </a:solidFill>
              <a:ln w="9525">
                <a:solidFill>
                  <a:schemeClr val="bg1"/>
                </a:solidFill>
              </a:ln>
            </c:spPr>
          </c:marker>
          <c:cat>
            <c:strRef>
              <c:f>'8. FP RER'!$A$29:$A$33</c:f>
              <c:strCache>
                <c:ptCount val="5"/>
                <c:pt idx="0">
                  <c:v>MAJES</c:v>
                </c:pt>
                <c:pt idx="1">
                  <c:v>PANAMERICANA</c:v>
                </c:pt>
                <c:pt idx="2">
                  <c:v>REPARTICIÓN</c:v>
                </c:pt>
                <c:pt idx="3">
                  <c:v>MOQUEGUA FV</c:v>
                </c:pt>
                <c:pt idx="4">
                  <c:v>TACNA SOLAR</c:v>
                </c:pt>
              </c:strCache>
            </c:strRef>
          </c:cat>
          <c:val>
            <c:numRef>
              <c:f>'8. FP RER'!$E$29:$E$33</c:f>
              <c:numCache>
                <c:formatCode>0.0</c:formatCode>
                <c:ptCount val="5"/>
                <c:pt idx="0">
                  <c:v>0.22479533400000001</c:v>
                </c:pt>
                <c:pt idx="1">
                  <c:v>0.22396486900000001</c:v>
                </c:pt>
                <c:pt idx="2">
                  <c:v>0.218167628</c:v>
                </c:pt>
                <c:pt idx="3">
                  <c:v>0.25602052800000002</c:v>
                </c:pt>
                <c:pt idx="4">
                  <c:v>0.20183224999999999</c:v>
                </c:pt>
              </c:numCache>
            </c:numRef>
          </c:val>
          <c:smooth val="0"/>
        </c:ser>
        <c:dLbls>
          <c:showLegendKey val="0"/>
          <c:showVal val="0"/>
          <c:showCatName val="0"/>
          <c:showSerName val="0"/>
          <c:showPercent val="0"/>
          <c:showBubbleSize val="0"/>
        </c:dLbls>
        <c:marker val="1"/>
        <c:smooth val="0"/>
        <c:axId val="180793344"/>
        <c:axId val="180782976"/>
      </c:lineChart>
      <c:catAx>
        <c:axId val="180778880"/>
        <c:scaling>
          <c:orientation val="minMax"/>
        </c:scaling>
        <c:delete val="0"/>
        <c:axPos val="b"/>
        <c:numFmt formatCode="General" sourceLinked="1"/>
        <c:majorTickMark val="out"/>
        <c:minorTickMark val="none"/>
        <c:tickLblPos val="nextTo"/>
        <c:txPr>
          <a:bodyPr/>
          <a:lstStyle/>
          <a:p>
            <a:pPr>
              <a:defRPr sz="700">
                <a:latin typeface="+mn-lt"/>
              </a:defRPr>
            </a:pPr>
            <a:endParaRPr lang="es-PE"/>
          </a:p>
        </c:txPr>
        <c:crossAx val="180781056"/>
        <c:crosses val="autoZero"/>
        <c:auto val="1"/>
        <c:lblAlgn val="ctr"/>
        <c:lblOffset val="100"/>
        <c:noMultiLvlLbl val="0"/>
      </c:catAx>
      <c:valAx>
        <c:axId val="18078105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1.7912575742846954E-2"/>
              <c:y val="1.5509809628846696E-2"/>
            </c:manualLayout>
          </c:layout>
          <c:overlay val="0"/>
        </c:title>
        <c:numFmt formatCode="0.0" sourceLinked="0"/>
        <c:majorTickMark val="out"/>
        <c:minorTickMark val="none"/>
        <c:tickLblPos val="nextTo"/>
        <c:crossAx val="180778880"/>
        <c:crosses val="autoZero"/>
        <c:crossBetween val="between"/>
      </c:valAx>
      <c:valAx>
        <c:axId val="180782976"/>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 sourceLinked="1"/>
        <c:majorTickMark val="out"/>
        <c:minorTickMark val="none"/>
        <c:tickLblPos val="nextTo"/>
        <c:crossAx val="180793344"/>
        <c:crosses val="max"/>
        <c:crossBetween val="between"/>
      </c:valAx>
      <c:catAx>
        <c:axId val="180793344"/>
        <c:scaling>
          <c:orientation val="minMax"/>
        </c:scaling>
        <c:delete val="1"/>
        <c:axPos val="b"/>
        <c:title>
          <c:tx>
            <c:rich>
              <a:bodyPr/>
              <a:lstStyle/>
              <a:p>
                <a:pPr>
                  <a:defRPr sz="1100"/>
                </a:pPr>
                <a:r>
                  <a:rPr lang="es-PA" sz="1100"/>
                  <a:t>Centrales solares</a:t>
                </a:r>
              </a:p>
            </c:rich>
          </c:tx>
          <c:layout>
            <c:manualLayout>
              <c:xMode val="edge"/>
              <c:yMode val="edge"/>
              <c:x val="0.341415356581313"/>
              <c:y val="2.2285856123966042E-2"/>
            </c:manualLayout>
          </c:layout>
          <c:overlay val="0"/>
        </c:title>
        <c:numFmt formatCode="0.00" sourceLinked="1"/>
        <c:majorTickMark val="out"/>
        <c:minorTickMark val="none"/>
        <c:tickLblPos val="nextTo"/>
        <c:crossAx val="180782976"/>
        <c:crosses val="autoZero"/>
        <c:auto val="1"/>
        <c:lblAlgn val="ctr"/>
        <c:lblOffset val="100"/>
        <c:noMultiLvlLbl val="0"/>
      </c:catAx>
    </c:plotArea>
    <c:legend>
      <c:legendPos val="r"/>
      <c:layout>
        <c:manualLayout>
          <c:xMode val="edge"/>
          <c:yMode val="edge"/>
          <c:x val="0.12886569253417043"/>
          <c:y val="0.80343580226991551"/>
          <c:w val="0.68604916188755094"/>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4032881529420238"/>
          <c:w val="0.81927235019550793"/>
          <c:h val="0.51340006911930836"/>
        </c:manualLayout>
      </c:layout>
      <c:barChart>
        <c:barDir val="col"/>
        <c:grouping val="clustered"/>
        <c:varyColors val="0"/>
        <c:ser>
          <c:idx val="0"/>
          <c:order val="0"/>
          <c:tx>
            <c:strRef>
              <c:f>'8. FP RER'!$D$3</c:f>
              <c:strCache>
                <c:ptCount val="1"/>
                <c:pt idx="0">
                  <c:v>Producción (GWh)</c:v>
                </c:pt>
              </c:strCache>
            </c:strRef>
          </c:tx>
          <c:spPr>
            <a:gradFill>
              <a:gsLst>
                <a:gs pos="0">
                  <a:srgbClr val="760000"/>
                </a:gs>
                <a:gs pos="50000">
                  <a:srgbClr val="9E0000"/>
                </a:gs>
                <a:gs pos="100000">
                  <a:srgbClr val="C40000"/>
                </a:gs>
              </a:gsLst>
              <a:lin ang="18900000" scaled="1"/>
            </a:gradFill>
            <a:ln>
              <a:gradFill flip="none" rotWithShape="1">
                <a:gsLst>
                  <a:gs pos="0">
                    <a:srgbClr val="9A0000"/>
                  </a:gs>
                  <a:gs pos="76000">
                    <a:schemeClr val="accent1">
                      <a:tint val="44500"/>
                      <a:satMod val="160000"/>
                    </a:schemeClr>
                  </a:gs>
                  <a:gs pos="100000">
                    <a:schemeClr val="accent1">
                      <a:tint val="23500"/>
                      <a:satMod val="160000"/>
                    </a:schemeClr>
                  </a:gs>
                </a:gsLst>
                <a:lin ang="18900000" scaled="1"/>
                <a:tileRect/>
              </a:gradFill>
            </a:ln>
          </c:spPr>
          <c:invertIfNegative val="0"/>
          <c:cat>
            <c:strRef>
              <c:f>'8. FP RER'!$U$34:$U$38</c:f>
              <c:strCache>
                <c:ptCount val="4"/>
                <c:pt idx="0">
                  <c:v>PARAMONGA</c:v>
                </c:pt>
                <c:pt idx="1">
                  <c:v>HUAYCOLORO</c:v>
                </c:pt>
                <c:pt idx="2">
                  <c:v>LA GRINGA V</c:v>
                </c:pt>
                <c:pt idx="3">
                  <c:v>MAPLE ETANOL</c:v>
                </c:pt>
              </c:strCache>
            </c:strRef>
          </c:cat>
          <c:val>
            <c:numRef>
              <c:f>'8. FP RER'!$D$34:$D$37</c:f>
              <c:numCache>
                <c:formatCode>0.0</c:formatCode>
                <c:ptCount val="4"/>
                <c:pt idx="0">
                  <c:v>8.8779759980000001</c:v>
                </c:pt>
                <c:pt idx="1">
                  <c:v>2.5898964000000002</c:v>
                </c:pt>
                <c:pt idx="2">
                  <c:v>1.6204282210000001</c:v>
                </c:pt>
                <c:pt idx="3">
                  <c:v>0</c:v>
                </c:pt>
              </c:numCache>
            </c:numRef>
          </c:val>
        </c:ser>
        <c:dLbls>
          <c:showLegendKey val="0"/>
          <c:showVal val="0"/>
          <c:showCatName val="0"/>
          <c:showSerName val="0"/>
          <c:showPercent val="0"/>
          <c:showBubbleSize val="0"/>
        </c:dLbls>
        <c:gapWidth val="150"/>
        <c:axId val="180823552"/>
        <c:axId val="180825472"/>
      </c:barChart>
      <c:lineChart>
        <c:grouping val="standard"/>
        <c:varyColors val="0"/>
        <c:ser>
          <c:idx val="1"/>
          <c:order val="1"/>
          <c:tx>
            <c:strRef>
              <c:f>'8. FP RER'!$E$3</c:f>
              <c:strCache>
                <c:ptCount val="1"/>
                <c:pt idx="0">
                  <c:v>Factor de planta</c:v>
                </c:pt>
              </c:strCache>
            </c:strRef>
          </c:tx>
          <c:spPr>
            <a:ln w="25400">
              <a:solidFill>
                <a:srgbClr val="996633"/>
              </a:solidFill>
            </a:ln>
          </c:spPr>
          <c:marker>
            <c:symbol val="diamond"/>
            <c:size val="8"/>
            <c:spPr>
              <a:solidFill>
                <a:schemeClr val="accent6">
                  <a:lumMod val="50000"/>
                </a:schemeClr>
              </a:solidFill>
              <a:ln>
                <a:solidFill>
                  <a:schemeClr val="bg1"/>
                </a:solidFill>
              </a:ln>
            </c:spPr>
          </c:marker>
          <c:cat>
            <c:strRef>
              <c:f>'8. FP RER'!$U$34:$U$38</c:f>
              <c:strCache>
                <c:ptCount val="4"/>
                <c:pt idx="0">
                  <c:v>PARAMONGA</c:v>
                </c:pt>
                <c:pt idx="1">
                  <c:v>HUAYCOLORO</c:v>
                </c:pt>
                <c:pt idx="2">
                  <c:v>LA GRINGA V</c:v>
                </c:pt>
                <c:pt idx="3">
                  <c:v>MAPLE ETANOL</c:v>
                </c:pt>
              </c:strCache>
            </c:strRef>
          </c:cat>
          <c:val>
            <c:numRef>
              <c:f>'8. FP RER'!$E$34:$E$37</c:f>
              <c:numCache>
                <c:formatCode>0.0</c:formatCode>
                <c:ptCount val="4"/>
                <c:pt idx="0">
                  <c:v>0.94281998600000005</c:v>
                </c:pt>
                <c:pt idx="1">
                  <c:v>0.81666710799999997</c:v>
                </c:pt>
                <c:pt idx="2">
                  <c:v>0.72738761699999999</c:v>
                </c:pt>
                <c:pt idx="3">
                  <c:v>0</c:v>
                </c:pt>
              </c:numCache>
            </c:numRef>
          </c:val>
          <c:smooth val="0"/>
        </c:ser>
        <c:dLbls>
          <c:showLegendKey val="0"/>
          <c:showVal val="0"/>
          <c:showCatName val="0"/>
          <c:showSerName val="0"/>
          <c:showPercent val="0"/>
          <c:showBubbleSize val="0"/>
        </c:dLbls>
        <c:marker val="1"/>
        <c:smooth val="0"/>
        <c:axId val="180833664"/>
        <c:axId val="180831744"/>
      </c:lineChart>
      <c:catAx>
        <c:axId val="180823552"/>
        <c:scaling>
          <c:orientation val="minMax"/>
        </c:scaling>
        <c:delete val="0"/>
        <c:axPos val="b"/>
        <c:numFmt formatCode="0.00" sourceLinked="1"/>
        <c:majorTickMark val="out"/>
        <c:minorTickMark val="none"/>
        <c:tickLblPos val="nextTo"/>
        <c:txPr>
          <a:bodyPr/>
          <a:lstStyle/>
          <a:p>
            <a:pPr>
              <a:defRPr sz="800">
                <a:latin typeface="+mn-lt"/>
              </a:defRPr>
            </a:pPr>
            <a:endParaRPr lang="es-PE"/>
          </a:p>
        </c:txPr>
        <c:crossAx val="180825472"/>
        <c:crosses val="autoZero"/>
        <c:auto val="1"/>
        <c:lblAlgn val="ctr"/>
        <c:lblOffset val="100"/>
        <c:noMultiLvlLbl val="0"/>
      </c:catAx>
      <c:valAx>
        <c:axId val="180825472"/>
        <c:scaling>
          <c:orientation val="minMax"/>
        </c:scaling>
        <c:delete val="0"/>
        <c:axPos val="l"/>
        <c:majorGridlines>
          <c:spPr>
            <a:ln>
              <a:solidFill>
                <a:schemeClr val="bg1">
                  <a:lumMod val="65000"/>
                </a:schemeClr>
              </a:solidFill>
              <a:prstDash val="dash"/>
            </a:ln>
          </c:spPr>
        </c:majorGridlines>
        <c:title>
          <c:tx>
            <c:rich>
              <a:bodyPr rot="0" vert="horz"/>
              <a:lstStyle/>
              <a:p>
                <a:pPr>
                  <a:defRPr/>
                </a:pPr>
                <a:r>
                  <a:rPr lang="es-PA"/>
                  <a:t>GWh</a:t>
                </a:r>
              </a:p>
            </c:rich>
          </c:tx>
          <c:layout>
            <c:manualLayout>
              <c:xMode val="edge"/>
              <c:yMode val="edge"/>
              <c:x val="4.3316253188149662E-5"/>
              <c:y val="3.2337779497474503E-2"/>
            </c:manualLayout>
          </c:layout>
          <c:overlay val="0"/>
        </c:title>
        <c:numFmt formatCode="0.0" sourceLinked="0"/>
        <c:majorTickMark val="out"/>
        <c:minorTickMark val="none"/>
        <c:tickLblPos val="nextTo"/>
        <c:crossAx val="180823552"/>
        <c:crosses val="autoZero"/>
        <c:crossBetween val="between"/>
      </c:valAx>
      <c:valAx>
        <c:axId val="180831744"/>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1381943476006513"/>
              <c:y val="4.0593276602793139E-2"/>
            </c:manualLayout>
          </c:layout>
          <c:overlay val="0"/>
        </c:title>
        <c:numFmt formatCode="0.0" sourceLinked="1"/>
        <c:majorTickMark val="out"/>
        <c:minorTickMark val="none"/>
        <c:tickLblPos val="nextTo"/>
        <c:crossAx val="180833664"/>
        <c:crosses val="max"/>
        <c:crossBetween val="between"/>
      </c:valAx>
      <c:catAx>
        <c:axId val="180833664"/>
        <c:scaling>
          <c:orientation val="minMax"/>
        </c:scaling>
        <c:delete val="1"/>
        <c:axPos val="b"/>
        <c:title>
          <c:tx>
            <c:rich>
              <a:bodyPr/>
              <a:lstStyle/>
              <a:p>
                <a:pPr>
                  <a:defRPr sz="1100"/>
                </a:pPr>
                <a:r>
                  <a:rPr lang="es-PA" sz="1100"/>
                  <a:t>Centrales termoeléctricas </a:t>
                </a:r>
              </a:p>
            </c:rich>
          </c:tx>
          <c:layout>
            <c:manualLayout>
              <c:xMode val="edge"/>
              <c:yMode val="edge"/>
              <c:x val="0.32211621374846483"/>
              <c:y val="1.7438539470178267E-2"/>
            </c:manualLayout>
          </c:layout>
          <c:overlay val="0"/>
        </c:title>
        <c:numFmt formatCode="General" sourceLinked="1"/>
        <c:majorTickMark val="out"/>
        <c:minorTickMark val="none"/>
        <c:tickLblPos val="nextTo"/>
        <c:crossAx val="180831744"/>
        <c:crosses val="autoZero"/>
        <c:auto val="1"/>
        <c:lblAlgn val="ctr"/>
        <c:lblOffset val="100"/>
        <c:noMultiLvlLbl val="0"/>
      </c:catAx>
    </c:plotArea>
    <c:legend>
      <c:legendPos val="r"/>
      <c:layout>
        <c:manualLayout>
          <c:xMode val="edge"/>
          <c:yMode val="edge"/>
          <c:x val="0.17734989452346525"/>
          <c:y val="0.84954928750588532"/>
          <c:w val="0.64277515901919891"/>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pPr>
            <a:r>
              <a:rPr lang="es-PA" sz="1200"/>
              <a:t>Factor de planta de las centrales RER  Acumulado</a:t>
            </a:r>
            <a:r>
              <a:rPr lang="es-PA" sz="1200" baseline="0"/>
              <a:t> al 31 de mayo</a:t>
            </a:r>
            <a:endParaRPr lang="es-PA" sz="1200"/>
          </a:p>
        </c:rich>
      </c:tx>
      <c:layout>
        <c:manualLayout>
          <c:xMode val="edge"/>
          <c:yMode val="edge"/>
          <c:x val="0.25540087659967942"/>
          <c:y val="8.5236731704068733E-3"/>
        </c:manualLayout>
      </c:layout>
      <c:overlay val="1"/>
    </c:title>
    <c:autoTitleDeleted val="0"/>
    <c:plotArea>
      <c:layout>
        <c:manualLayout>
          <c:layoutTarget val="inner"/>
          <c:xMode val="edge"/>
          <c:yMode val="edge"/>
          <c:x val="3.8925506466173806E-2"/>
          <c:y val="7.9764992094268433E-2"/>
          <c:w val="0.9569698070596917"/>
          <c:h val="0.41842454453262562"/>
        </c:manualLayout>
      </c:layout>
      <c:barChart>
        <c:barDir val="col"/>
        <c:grouping val="clustered"/>
        <c:varyColors val="0"/>
        <c:ser>
          <c:idx val="1"/>
          <c:order val="0"/>
          <c:tx>
            <c:strRef>
              <c:f>'8. FP RER'!$R$3</c:f>
              <c:strCache>
                <c:ptCount val="1"/>
                <c:pt idx="0">
                  <c:v>2016</c:v>
                </c:pt>
              </c:strCache>
            </c:strRef>
          </c:tx>
          <c:invertIfNegative val="0"/>
          <c:cat>
            <c:multiLvlStrRef>
              <c:f>'8. FP RER'!$N$4:$O$37</c:f>
              <c:multiLvlStrCache>
                <c:ptCount val="34"/>
                <c:lvl>
                  <c:pt idx="0">
                    <c:v>RUNATULLO III</c:v>
                  </c:pt>
                  <c:pt idx="1">
                    <c:v>CARHUAQUERO IV</c:v>
                  </c:pt>
                  <c:pt idx="2">
                    <c:v>PÍAS</c:v>
                  </c:pt>
                  <c:pt idx="3">
                    <c:v>LAS PIZARRAS</c:v>
                  </c:pt>
                  <c:pt idx="4">
                    <c:v>CAÑA BRAVA</c:v>
                  </c:pt>
                  <c:pt idx="5">
                    <c:v>RUNATULLO II</c:v>
                  </c:pt>
                  <c:pt idx="6">
                    <c:v>RONCADOR</c:v>
                  </c:pt>
                  <c:pt idx="7">
                    <c:v>SANTA CRUZ I</c:v>
                  </c:pt>
                  <c:pt idx="8">
                    <c:v>HUASAHUASI I</c:v>
                  </c:pt>
                  <c:pt idx="9">
                    <c:v>HUASAHUASI II</c:v>
                  </c:pt>
                  <c:pt idx="10">
                    <c:v>SANTA CRUZ II</c:v>
                  </c:pt>
                  <c:pt idx="11">
                    <c:v>NUEVA IMPERIAL</c:v>
                  </c:pt>
                  <c:pt idx="12">
                    <c:v>LA JOYA</c:v>
                  </c:pt>
                  <c:pt idx="13">
                    <c:v>POTRERO</c:v>
                  </c:pt>
                  <c:pt idx="14">
                    <c:v>YANAPAMPA</c:v>
                  </c:pt>
                  <c:pt idx="15">
                    <c:v>CANCHAYLLO</c:v>
                  </c:pt>
                  <c:pt idx="16">
                    <c:v>RUCUY</c:v>
                  </c:pt>
                  <c:pt idx="17">
                    <c:v>CHANCAY</c:v>
                  </c:pt>
                  <c:pt idx="18">
                    <c:v>POECHOS II</c:v>
                  </c:pt>
                  <c:pt idx="19">
                    <c:v>PURMACANA </c:v>
                  </c:pt>
                  <c:pt idx="20">
                    <c:v>MARAÑON</c:v>
                  </c:pt>
                  <c:pt idx="21">
                    <c:v>MARCONA</c:v>
                  </c:pt>
                  <c:pt idx="22">
                    <c:v>TRES HERMANAS</c:v>
                  </c:pt>
                  <c:pt idx="23">
                    <c:v>CUPISNIQUE</c:v>
                  </c:pt>
                  <c:pt idx="24">
                    <c:v>TALARA</c:v>
                  </c:pt>
                  <c:pt idx="25">
                    <c:v>MOQUEGUA FV</c:v>
                  </c:pt>
                  <c:pt idx="26">
                    <c:v>TACNA SOLAR</c:v>
                  </c:pt>
                  <c:pt idx="27">
                    <c:v>PANAMERICANA</c:v>
                  </c:pt>
                  <c:pt idx="28">
                    <c:v>MAJES</c:v>
                  </c:pt>
                  <c:pt idx="29">
                    <c:v>REPARTICIÓN</c:v>
                  </c:pt>
                  <c:pt idx="30">
                    <c:v>HUAYCOLORO</c:v>
                  </c:pt>
                  <c:pt idx="31">
                    <c:v>PARAMONGA</c:v>
                  </c:pt>
                  <c:pt idx="32">
                    <c:v>LA GRINGA V</c:v>
                  </c:pt>
                  <c:pt idx="33">
                    <c:v>MAPLE ETANOL</c:v>
                  </c:pt>
                </c:lvl>
                <c:lvl>
                  <c:pt idx="0">
                    <c:v>Hidroeléctrica</c:v>
                  </c:pt>
                  <c:pt idx="21">
                    <c:v>Eólica</c:v>
                  </c:pt>
                  <c:pt idx="25">
                    <c:v>Solar</c:v>
                  </c:pt>
                  <c:pt idx="30">
                    <c:v>Termoeléctrica</c:v>
                  </c:pt>
                </c:lvl>
              </c:multiLvlStrCache>
            </c:multiLvlStrRef>
          </c:cat>
          <c:val>
            <c:numRef>
              <c:f>'8. FP RER'!$R$4:$R$37</c:f>
              <c:numCache>
                <c:formatCode>0.0</c:formatCode>
                <c:ptCount val="34"/>
                <c:pt idx="0">
                  <c:v>0.85638920500000004</c:v>
                </c:pt>
                <c:pt idx="1">
                  <c:v>0.97841948700000003</c:v>
                </c:pt>
                <c:pt idx="2">
                  <c:v>0.83746080099999998</c:v>
                </c:pt>
                <c:pt idx="3">
                  <c:v>0.81848442300000002</c:v>
                </c:pt>
                <c:pt idx="4">
                  <c:v>0.83376688700000001</c:v>
                </c:pt>
                <c:pt idx="5">
                  <c:v>0.75243297499999995</c:v>
                </c:pt>
                <c:pt idx="6">
                  <c:v>0.82610509899999995</c:v>
                </c:pt>
                <c:pt idx="7">
                  <c:v>0.83573542199999995</c:v>
                </c:pt>
                <c:pt idx="8">
                  <c:v>0.66599963799999995</c:v>
                </c:pt>
                <c:pt idx="9">
                  <c:v>0.67218938399999995</c:v>
                </c:pt>
                <c:pt idx="10">
                  <c:v>0.79896493800000001</c:v>
                </c:pt>
                <c:pt idx="11">
                  <c:v>0.78936857199999999</c:v>
                </c:pt>
                <c:pt idx="12">
                  <c:v>0.689953029</c:v>
                </c:pt>
                <c:pt idx="14">
                  <c:v>0.52633332099999997</c:v>
                </c:pt>
                <c:pt idx="15">
                  <c:v>0.64618680299999998</c:v>
                </c:pt>
                <c:pt idx="18">
                  <c:v>0.67694810800000005</c:v>
                </c:pt>
                <c:pt idx="19">
                  <c:v>0.247254269</c:v>
                </c:pt>
                <c:pt idx="21">
                  <c:v>0.58113827600000001</c:v>
                </c:pt>
                <c:pt idx="22">
                  <c:v>0.35692887699999998</c:v>
                </c:pt>
                <c:pt idx="23">
                  <c:v>0.43779261800000002</c:v>
                </c:pt>
                <c:pt idx="24">
                  <c:v>0.35963950099999997</c:v>
                </c:pt>
                <c:pt idx="25">
                  <c:v>0.33975456999999998</c:v>
                </c:pt>
                <c:pt idx="26">
                  <c:v>0.28100638</c:v>
                </c:pt>
                <c:pt idx="27">
                  <c:v>0.28977319099999999</c:v>
                </c:pt>
                <c:pt idx="28">
                  <c:v>0.26815442</c:v>
                </c:pt>
                <c:pt idx="29">
                  <c:v>0.26006044</c:v>
                </c:pt>
                <c:pt idx="30">
                  <c:v>0.84023820299999996</c:v>
                </c:pt>
                <c:pt idx="31">
                  <c:v>0.81576911100000005</c:v>
                </c:pt>
                <c:pt idx="32">
                  <c:v>0.73338905200000004</c:v>
                </c:pt>
                <c:pt idx="33">
                  <c:v>8.5501589999999999E-3</c:v>
                </c:pt>
              </c:numCache>
            </c:numRef>
          </c:val>
        </c:ser>
        <c:ser>
          <c:idx val="0"/>
          <c:order val="1"/>
          <c:tx>
            <c:strRef>
              <c:f>'8. FP RER'!$Q$3</c:f>
              <c:strCache>
                <c:ptCount val="1"/>
                <c:pt idx="0">
                  <c:v>2017</c:v>
                </c:pt>
              </c:strCache>
            </c:strRef>
          </c:tx>
          <c:invertIfNegative val="0"/>
          <c:cat>
            <c:multiLvlStrRef>
              <c:f>'8. FP RER'!$N$4:$O$37</c:f>
              <c:multiLvlStrCache>
                <c:ptCount val="34"/>
                <c:lvl>
                  <c:pt idx="0">
                    <c:v>RUNATULLO III</c:v>
                  </c:pt>
                  <c:pt idx="1">
                    <c:v>CARHUAQUERO IV</c:v>
                  </c:pt>
                  <c:pt idx="2">
                    <c:v>PÍAS</c:v>
                  </c:pt>
                  <c:pt idx="3">
                    <c:v>LAS PIZARRAS</c:v>
                  </c:pt>
                  <c:pt idx="4">
                    <c:v>CAÑA BRAVA</c:v>
                  </c:pt>
                  <c:pt idx="5">
                    <c:v>RUNATULLO II</c:v>
                  </c:pt>
                  <c:pt idx="6">
                    <c:v>RONCADOR</c:v>
                  </c:pt>
                  <c:pt idx="7">
                    <c:v>SANTA CRUZ I</c:v>
                  </c:pt>
                  <c:pt idx="8">
                    <c:v>HUASAHUASI I</c:v>
                  </c:pt>
                  <c:pt idx="9">
                    <c:v>HUASAHUASI II</c:v>
                  </c:pt>
                  <c:pt idx="10">
                    <c:v>SANTA CRUZ II</c:v>
                  </c:pt>
                  <c:pt idx="11">
                    <c:v>NUEVA IMPERIAL</c:v>
                  </c:pt>
                  <c:pt idx="12">
                    <c:v>LA JOYA</c:v>
                  </c:pt>
                  <c:pt idx="13">
                    <c:v>POTRERO</c:v>
                  </c:pt>
                  <c:pt idx="14">
                    <c:v>YANAPAMPA</c:v>
                  </c:pt>
                  <c:pt idx="15">
                    <c:v>CANCHAYLLO</c:v>
                  </c:pt>
                  <c:pt idx="16">
                    <c:v>RUCUY</c:v>
                  </c:pt>
                  <c:pt idx="17">
                    <c:v>CHANCAY</c:v>
                  </c:pt>
                  <c:pt idx="18">
                    <c:v>POECHOS II</c:v>
                  </c:pt>
                  <c:pt idx="19">
                    <c:v>PURMACANA </c:v>
                  </c:pt>
                  <c:pt idx="20">
                    <c:v>MARAÑON</c:v>
                  </c:pt>
                  <c:pt idx="21">
                    <c:v>MARCONA</c:v>
                  </c:pt>
                  <c:pt idx="22">
                    <c:v>TRES HERMANAS</c:v>
                  </c:pt>
                  <c:pt idx="23">
                    <c:v>CUPISNIQUE</c:v>
                  </c:pt>
                  <c:pt idx="24">
                    <c:v>TALARA</c:v>
                  </c:pt>
                  <c:pt idx="25">
                    <c:v>MOQUEGUA FV</c:v>
                  </c:pt>
                  <c:pt idx="26">
                    <c:v>TACNA SOLAR</c:v>
                  </c:pt>
                  <c:pt idx="27">
                    <c:v>PANAMERICANA</c:v>
                  </c:pt>
                  <c:pt idx="28">
                    <c:v>MAJES</c:v>
                  </c:pt>
                  <c:pt idx="29">
                    <c:v>REPARTICIÓN</c:v>
                  </c:pt>
                  <c:pt idx="30">
                    <c:v>HUAYCOLORO</c:v>
                  </c:pt>
                  <c:pt idx="31">
                    <c:v>PARAMONGA</c:v>
                  </c:pt>
                  <c:pt idx="32">
                    <c:v>LA GRINGA V</c:v>
                  </c:pt>
                  <c:pt idx="33">
                    <c:v>MAPLE ETANOL</c:v>
                  </c:pt>
                </c:lvl>
                <c:lvl>
                  <c:pt idx="0">
                    <c:v>Hidroeléctrica</c:v>
                  </c:pt>
                  <c:pt idx="21">
                    <c:v>Eólica</c:v>
                  </c:pt>
                  <c:pt idx="25">
                    <c:v>Solar</c:v>
                  </c:pt>
                  <c:pt idx="30">
                    <c:v>Termoeléctrica</c:v>
                  </c:pt>
                </c:lvl>
              </c:multiLvlStrCache>
            </c:multiLvlStrRef>
          </c:cat>
          <c:val>
            <c:numRef>
              <c:f>'8. FP RER'!$Q$4:$Q$37</c:f>
              <c:numCache>
                <c:formatCode>0.0</c:formatCode>
                <c:ptCount val="34"/>
                <c:pt idx="0">
                  <c:v>0.98330200000000001</c:v>
                </c:pt>
                <c:pt idx="1">
                  <c:v>0.96614675100000003</c:v>
                </c:pt>
                <c:pt idx="2">
                  <c:v>0.94557000899999999</c:v>
                </c:pt>
                <c:pt idx="3">
                  <c:v>0.92885366400000002</c:v>
                </c:pt>
                <c:pt idx="4">
                  <c:v>0.85628158200000004</c:v>
                </c:pt>
                <c:pt idx="5">
                  <c:v>0.83844597600000004</c:v>
                </c:pt>
                <c:pt idx="6">
                  <c:v>0.82316459399999997</c:v>
                </c:pt>
                <c:pt idx="7">
                  <c:v>0.815503749</c:v>
                </c:pt>
                <c:pt idx="8">
                  <c:v>0.81130372299999998</c:v>
                </c:pt>
                <c:pt idx="9">
                  <c:v>0.79912525099999998</c:v>
                </c:pt>
                <c:pt idx="10">
                  <c:v>0.79502259200000003</c:v>
                </c:pt>
                <c:pt idx="11">
                  <c:v>0.70921126800000001</c:v>
                </c:pt>
                <c:pt idx="12">
                  <c:v>0.66109470599999998</c:v>
                </c:pt>
                <c:pt idx="13">
                  <c:v>0.59281574599999998</c:v>
                </c:pt>
                <c:pt idx="14">
                  <c:v>0.57480404399999996</c:v>
                </c:pt>
                <c:pt idx="15">
                  <c:v>0.52137159600000005</c:v>
                </c:pt>
                <c:pt idx="16">
                  <c:v>0.47669670200000003</c:v>
                </c:pt>
                <c:pt idx="17">
                  <c:v>0.46993657799999999</c:v>
                </c:pt>
                <c:pt idx="18">
                  <c:v>0.30729080399999997</c:v>
                </c:pt>
                <c:pt idx="19">
                  <c:v>7.2484125999999996E-2</c:v>
                </c:pt>
                <c:pt idx="20">
                  <c:v>0</c:v>
                </c:pt>
                <c:pt idx="21">
                  <c:v>0.55288335799999999</c:v>
                </c:pt>
                <c:pt idx="22">
                  <c:v>0.53568882200000001</c:v>
                </c:pt>
                <c:pt idx="23">
                  <c:v>0.30554624200000002</c:v>
                </c:pt>
                <c:pt idx="24">
                  <c:v>0.269793424</c:v>
                </c:pt>
                <c:pt idx="25">
                  <c:v>0.30288449000000001</c:v>
                </c:pt>
                <c:pt idx="26">
                  <c:v>0.27163977700000003</c:v>
                </c:pt>
                <c:pt idx="27">
                  <c:v>0.262951504</c:v>
                </c:pt>
                <c:pt idx="28">
                  <c:v>0.24022839200000001</c:v>
                </c:pt>
                <c:pt idx="29">
                  <c:v>0.21649563699999999</c:v>
                </c:pt>
                <c:pt idx="30">
                  <c:v>0.85507883100000004</c:v>
                </c:pt>
                <c:pt idx="31">
                  <c:v>0.68150381000000004</c:v>
                </c:pt>
                <c:pt idx="32">
                  <c:v>0.32250567699999999</c:v>
                </c:pt>
                <c:pt idx="33">
                  <c:v>0</c:v>
                </c:pt>
              </c:numCache>
            </c:numRef>
          </c:val>
        </c:ser>
        <c:dLbls>
          <c:showLegendKey val="0"/>
          <c:showVal val="0"/>
          <c:showCatName val="0"/>
          <c:showSerName val="0"/>
          <c:showPercent val="0"/>
          <c:showBubbleSize val="0"/>
        </c:dLbls>
        <c:gapWidth val="63"/>
        <c:axId val="180842880"/>
        <c:axId val="180844416"/>
      </c:barChart>
      <c:catAx>
        <c:axId val="180842880"/>
        <c:scaling>
          <c:orientation val="minMax"/>
        </c:scaling>
        <c:delete val="0"/>
        <c:axPos val="b"/>
        <c:numFmt formatCode="General" sourceLinked="1"/>
        <c:majorTickMark val="out"/>
        <c:minorTickMark val="none"/>
        <c:tickLblPos val="nextTo"/>
        <c:txPr>
          <a:bodyPr/>
          <a:lstStyle/>
          <a:p>
            <a:pPr>
              <a:defRPr sz="800">
                <a:latin typeface="+mn-lt"/>
              </a:defRPr>
            </a:pPr>
            <a:endParaRPr lang="es-PE"/>
          </a:p>
        </c:txPr>
        <c:crossAx val="180844416"/>
        <c:crosses val="autoZero"/>
        <c:auto val="1"/>
        <c:lblAlgn val="ctr"/>
        <c:lblOffset val="100"/>
        <c:noMultiLvlLbl val="0"/>
      </c:catAx>
      <c:valAx>
        <c:axId val="180844416"/>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Factor de</a:t>
                </a:r>
                <a:r>
                  <a:rPr lang="es-PA" baseline="0"/>
                  <a:t> </a:t>
                </a:r>
                <a:r>
                  <a:rPr lang="es-PA"/>
                  <a:t>Planta</a:t>
                </a:r>
              </a:p>
            </c:rich>
          </c:tx>
          <c:layout>
            <c:manualLayout>
              <c:xMode val="edge"/>
              <c:yMode val="edge"/>
              <c:x val="1.0789578729246375E-3"/>
              <c:y val="1.1802972787418028E-2"/>
            </c:manualLayout>
          </c:layout>
          <c:overlay val="0"/>
        </c:title>
        <c:numFmt formatCode="0.0" sourceLinked="1"/>
        <c:majorTickMark val="out"/>
        <c:minorTickMark val="none"/>
        <c:tickLblPos val="nextTo"/>
        <c:crossAx val="180842880"/>
        <c:crosses val="autoZero"/>
        <c:crossBetween val="between"/>
      </c:valAx>
    </c:plotArea>
    <c:legend>
      <c:legendPos val="r"/>
      <c:layout>
        <c:manualLayout>
          <c:xMode val="edge"/>
          <c:yMode val="edge"/>
          <c:x val="0.59721907795568963"/>
          <c:y val="0.10934843811942725"/>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622422184502424"/>
          <c:y val="1.3422861459440449E-2"/>
          <c:w val="0.63337585301837274"/>
          <c:h val="0.94528766800450637"/>
        </c:manualLayout>
      </c:layout>
      <c:barChart>
        <c:barDir val="bar"/>
        <c:grouping val="clustered"/>
        <c:varyColors val="0"/>
        <c:ser>
          <c:idx val="0"/>
          <c:order val="0"/>
          <c:tx>
            <c:strRef>
              <c:f>'9. MatrizGeneraciónSEIN (4)'!$N$8</c:f>
              <c:strCache>
                <c:ptCount val="1"/>
                <c:pt idx="0">
                  <c:v>2017</c:v>
                </c:pt>
              </c:strCache>
            </c:strRef>
          </c:tx>
          <c:spPr>
            <a:solidFill>
              <a:srgbClr val="0070C0"/>
            </a:solidFill>
          </c:spPr>
          <c:invertIfNegative val="0"/>
          <c:cat>
            <c:strRef>
              <c:f>'9. MatrizGeneraciónSEIN (4)'!$M$9:$M$62</c:f>
              <c:strCache>
                <c:ptCount val="54"/>
                <c:pt idx="0">
                  <c:v>AGROAURORA</c:v>
                </c:pt>
                <c:pt idx="1">
                  <c:v>CERRO VERDE</c:v>
                </c:pt>
                <c:pt idx="2">
                  <c:v>RIO BAÑOS</c:v>
                </c:pt>
                <c:pt idx="3">
                  <c:v>SDE PIURA</c:v>
                </c:pt>
                <c:pt idx="4">
                  <c:v>TERMOCHILCA</c:v>
                </c:pt>
                <c:pt idx="5">
                  <c:v>IYEPSA</c:v>
                </c:pt>
                <c:pt idx="6">
                  <c:v>MARAÑON</c:v>
                </c:pt>
                <c:pt idx="7">
                  <c:v>SHOUGESA</c:v>
                </c:pt>
                <c:pt idx="8">
                  <c:v>SANTA ROSA</c:v>
                </c:pt>
                <c:pt idx="9">
                  <c:v>PLANTA ETEN</c:v>
                </c:pt>
                <c:pt idx="10">
                  <c:v>CANCHAYLLO</c:v>
                </c:pt>
                <c:pt idx="11">
                  <c:v>TERMOSELVA</c:v>
                </c:pt>
                <c:pt idx="12">
                  <c:v>ECELIM</c:v>
                </c:pt>
                <c:pt idx="13">
                  <c:v>HIDROCAÑETE</c:v>
                </c:pt>
                <c:pt idx="14">
                  <c:v>YANAPAMPA</c:v>
                </c:pt>
                <c:pt idx="15">
                  <c:v>MAJA</c:v>
                </c:pt>
                <c:pt idx="16">
                  <c:v>PETRAMAS</c:v>
                </c:pt>
                <c:pt idx="17">
                  <c:v>TACNA SOLAR</c:v>
                </c:pt>
                <c:pt idx="18">
                  <c:v>MOQUEGUA FV</c:v>
                </c:pt>
                <c:pt idx="19">
                  <c:v>GTS REPARTICION</c:v>
                </c:pt>
                <c:pt idx="20">
                  <c:v>PANAMERICANA</c:v>
                </c:pt>
                <c:pt idx="21">
                  <c:v>GTS MAJES</c:v>
                </c:pt>
                <c:pt idx="22">
                  <c:v>GEPSA</c:v>
                </c:pt>
                <c:pt idx="23">
                  <c:v>SINERSA</c:v>
                </c:pt>
                <c:pt idx="24">
                  <c:v>AYEPSA</c:v>
                </c:pt>
                <c:pt idx="25">
                  <c:v>AIPSA</c:v>
                </c:pt>
                <c:pt idx="26">
                  <c:v>AGUA AZUL</c:v>
                </c:pt>
                <c:pt idx="27">
                  <c:v>PE MARCONA</c:v>
                </c:pt>
                <c:pt idx="28">
                  <c:v>RIO DOBLE</c:v>
                </c:pt>
                <c:pt idx="29">
                  <c:v>HUANCHOR</c:v>
                </c:pt>
                <c:pt idx="30">
                  <c:v>SANTA CRUZ</c:v>
                </c:pt>
                <c:pt idx="31">
                  <c:v>EGESUR</c:v>
                </c:pt>
                <c:pt idx="32">
                  <c:v>SDF ENERGIA</c:v>
                </c:pt>
                <c:pt idx="33">
                  <c:v>EGEJUNIN</c:v>
                </c:pt>
                <c:pt idx="34">
                  <c:v>ENEL PIURA</c:v>
                </c:pt>
                <c:pt idx="35">
                  <c:v>HUANZA</c:v>
                </c:pt>
                <c:pt idx="36">
                  <c:v>PE TRES HERMANAS</c:v>
                </c:pt>
                <c:pt idx="37">
                  <c:v>ENERGÍA EÓLICA</c:v>
                </c:pt>
                <c:pt idx="38">
                  <c:v>SAMAY I</c:v>
                </c:pt>
                <c:pt idx="39">
                  <c:v>LUZ DEL SUR</c:v>
                </c:pt>
                <c:pt idx="40">
                  <c:v>SAN GABAN</c:v>
                </c:pt>
                <c:pt idx="41">
                  <c:v>CHINANGO</c:v>
                </c:pt>
                <c:pt idx="42">
                  <c:v>EGASA</c:v>
                </c:pt>
                <c:pt idx="43">
                  <c:v>EGEMSA</c:v>
                </c:pt>
                <c:pt idx="44">
                  <c:v>CELEPSA</c:v>
                </c:pt>
                <c:pt idx="45">
                  <c:v>HUALLAGA</c:v>
                </c:pt>
                <c:pt idx="46">
                  <c:v>CERRO DEL AGUILA</c:v>
                </c:pt>
                <c:pt idx="47">
                  <c:v>ORAZUL</c:v>
                </c:pt>
                <c:pt idx="48">
                  <c:v>STATKRAFT</c:v>
                </c:pt>
                <c:pt idx="49">
                  <c:v>ENEL GENERACION</c:v>
                </c:pt>
                <c:pt idx="50">
                  <c:v>KALLPA</c:v>
                </c:pt>
                <c:pt idx="51">
                  <c:v>FENIX</c:v>
                </c:pt>
                <c:pt idx="52">
                  <c:v>ENGIE</c:v>
                </c:pt>
                <c:pt idx="53">
                  <c:v>ELECTROPERU</c:v>
                </c:pt>
              </c:strCache>
            </c:strRef>
          </c:cat>
          <c:val>
            <c:numRef>
              <c:f>'9. MatrizGeneraciónSEIN (4)'!$N$9:$N$62</c:f>
              <c:numCache>
                <c:formatCode>General</c:formatCode>
                <c:ptCount val="54"/>
                <c:pt idx="0">
                  <c:v>0</c:v>
                </c:pt>
                <c:pt idx="1">
                  <c:v>0</c:v>
                </c:pt>
                <c:pt idx="2">
                  <c:v>0</c:v>
                </c:pt>
                <c:pt idx="3">
                  <c:v>0</c:v>
                </c:pt>
                <c:pt idx="4">
                  <c:v>0</c:v>
                </c:pt>
                <c:pt idx="5">
                  <c:v>3.7780000000000001E-3</c:v>
                </c:pt>
                <c:pt idx="6">
                  <c:v>1.3879000000000001E-2</c:v>
                </c:pt>
                <c:pt idx="7" formatCode="0.00E+00">
                  <c:v>7.2441000000000005E-2</c:v>
                </c:pt>
                <c:pt idx="8">
                  <c:v>0.25850800000000002</c:v>
                </c:pt>
                <c:pt idx="9">
                  <c:v>0.59041999999999994</c:v>
                </c:pt>
                <c:pt idx="10">
                  <c:v>1.09345</c:v>
                </c:pt>
                <c:pt idx="11">
                  <c:v>1.5478179999999999</c:v>
                </c:pt>
                <c:pt idx="12">
                  <c:v>1.620428</c:v>
                </c:pt>
                <c:pt idx="13">
                  <c:v>2.0819000000000001</c:v>
                </c:pt>
                <c:pt idx="14">
                  <c:v>2.210035</c:v>
                </c:pt>
                <c:pt idx="15">
                  <c:v>2.4977619999999998</c:v>
                </c:pt>
                <c:pt idx="16">
                  <c:v>2.589896</c:v>
                </c:pt>
                <c:pt idx="17">
                  <c:v>3.0032640000000002</c:v>
                </c:pt>
                <c:pt idx="18">
                  <c:v>3.0476679999999998</c:v>
                </c:pt>
                <c:pt idx="19">
                  <c:v>3.2463340000000001</c:v>
                </c:pt>
                <c:pt idx="20">
                  <c:v>3.3325969999999998</c:v>
                </c:pt>
                <c:pt idx="21">
                  <c:v>3.3449550000000001</c:v>
                </c:pt>
                <c:pt idx="22">
                  <c:v>4.2582599999999999</c:v>
                </c:pt>
                <c:pt idx="23">
                  <c:v>6.3659970000000001</c:v>
                </c:pt>
                <c:pt idx="24">
                  <c:v>8.8477390000000007</c:v>
                </c:pt>
                <c:pt idx="25">
                  <c:v>8.8779760000000003</c:v>
                </c:pt>
                <c:pt idx="26">
                  <c:v>9.3126499999999997</c:v>
                </c:pt>
                <c:pt idx="27">
                  <c:v>12.46514</c:v>
                </c:pt>
                <c:pt idx="28">
                  <c:v>14.177149999999999</c:v>
                </c:pt>
                <c:pt idx="29">
                  <c:v>14.223990000000001</c:v>
                </c:pt>
                <c:pt idx="30">
                  <c:v>16.055569999999999</c:v>
                </c:pt>
                <c:pt idx="31">
                  <c:v>20.26145</c:v>
                </c:pt>
                <c:pt idx="32">
                  <c:v>20.432120000000001</c:v>
                </c:pt>
                <c:pt idx="33">
                  <c:v>25.057120000000001</c:v>
                </c:pt>
                <c:pt idx="34">
                  <c:v>27.259779999999999</c:v>
                </c:pt>
                <c:pt idx="35">
                  <c:v>35.215130000000002</c:v>
                </c:pt>
                <c:pt idx="36">
                  <c:v>37.884900000000002</c:v>
                </c:pt>
                <c:pt idx="37">
                  <c:v>42.662590000000002</c:v>
                </c:pt>
                <c:pt idx="38">
                  <c:v>54.127139999999997</c:v>
                </c:pt>
                <c:pt idx="39">
                  <c:v>66.298670000000001</c:v>
                </c:pt>
                <c:pt idx="40">
                  <c:v>79.522810000000007</c:v>
                </c:pt>
                <c:pt idx="41">
                  <c:v>116.69029999999999</c:v>
                </c:pt>
                <c:pt idx="42">
                  <c:v>122.5102</c:v>
                </c:pt>
                <c:pt idx="43">
                  <c:v>122.9598</c:v>
                </c:pt>
                <c:pt idx="44">
                  <c:v>139.9083</c:v>
                </c:pt>
                <c:pt idx="45">
                  <c:v>233.0659</c:v>
                </c:pt>
                <c:pt idx="46">
                  <c:v>234.0085</c:v>
                </c:pt>
                <c:pt idx="47">
                  <c:v>246.55350000000001</c:v>
                </c:pt>
                <c:pt idx="48">
                  <c:v>247.4383</c:v>
                </c:pt>
                <c:pt idx="49">
                  <c:v>322.74450000000002</c:v>
                </c:pt>
                <c:pt idx="50">
                  <c:v>335.50119999999998</c:v>
                </c:pt>
                <c:pt idx="51">
                  <c:v>375.0455</c:v>
                </c:pt>
                <c:pt idx="52">
                  <c:v>517.70349999999996</c:v>
                </c:pt>
                <c:pt idx="53">
                  <c:v>616.07460000000003</c:v>
                </c:pt>
              </c:numCache>
            </c:numRef>
          </c:val>
        </c:ser>
        <c:ser>
          <c:idx val="1"/>
          <c:order val="1"/>
          <c:tx>
            <c:strRef>
              <c:f>'9. MatrizGeneraciónSEIN (4)'!$O$8</c:f>
              <c:strCache>
                <c:ptCount val="1"/>
                <c:pt idx="0">
                  <c:v>2016</c:v>
                </c:pt>
              </c:strCache>
            </c:strRef>
          </c:tx>
          <c:spPr>
            <a:solidFill>
              <a:srgbClr val="C00000"/>
            </a:solidFill>
          </c:spPr>
          <c:invertIfNegative val="0"/>
          <c:cat>
            <c:strRef>
              <c:f>'9. MatrizGeneraciónSEIN (4)'!$M$9:$M$62</c:f>
              <c:strCache>
                <c:ptCount val="54"/>
                <c:pt idx="0">
                  <c:v>AGROAURORA</c:v>
                </c:pt>
                <c:pt idx="1">
                  <c:v>CERRO VERDE</c:v>
                </c:pt>
                <c:pt idx="2">
                  <c:v>RIO BAÑOS</c:v>
                </c:pt>
                <c:pt idx="3">
                  <c:v>SDE PIURA</c:v>
                </c:pt>
                <c:pt idx="4">
                  <c:v>TERMOCHILCA</c:v>
                </c:pt>
                <c:pt idx="5">
                  <c:v>IYEPSA</c:v>
                </c:pt>
                <c:pt idx="6">
                  <c:v>MARAÑON</c:v>
                </c:pt>
                <c:pt idx="7">
                  <c:v>SHOUGESA</c:v>
                </c:pt>
                <c:pt idx="8">
                  <c:v>SANTA ROSA</c:v>
                </c:pt>
                <c:pt idx="9">
                  <c:v>PLANTA ETEN</c:v>
                </c:pt>
                <c:pt idx="10">
                  <c:v>CANCHAYLLO</c:v>
                </c:pt>
                <c:pt idx="11">
                  <c:v>TERMOSELVA</c:v>
                </c:pt>
                <c:pt idx="12">
                  <c:v>ECELIM</c:v>
                </c:pt>
                <c:pt idx="13">
                  <c:v>HIDROCAÑETE</c:v>
                </c:pt>
                <c:pt idx="14">
                  <c:v>YANAPAMPA</c:v>
                </c:pt>
                <c:pt idx="15">
                  <c:v>MAJA</c:v>
                </c:pt>
                <c:pt idx="16">
                  <c:v>PETRAMAS</c:v>
                </c:pt>
                <c:pt idx="17">
                  <c:v>TACNA SOLAR</c:v>
                </c:pt>
                <c:pt idx="18">
                  <c:v>MOQUEGUA FV</c:v>
                </c:pt>
                <c:pt idx="19">
                  <c:v>GTS REPARTICION</c:v>
                </c:pt>
                <c:pt idx="20">
                  <c:v>PANAMERICANA</c:v>
                </c:pt>
                <c:pt idx="21">
                  <c:v>GTS MAJES</c:v>
                </c:pt>
                <c:pt idx="22">
                  <c:v>GEPSA</c:v>
                </c:pt>
                <c:pt idx="23">
                  <c:v>SINERSA</c:v>
                </c:pt>
                <c:pt idx="24">
                  <c:v>AYEPSA</c:v>
                </c:pt>
                <c:pt idx="25">
                  <c:v>AIPSA</c:v>
                </c:pt>
                <c:pt idx="26">
                  <c:v>AGUA AZUL</c:v>
                </c:pt>
                <c:pt idx="27">
                  <c:v>PE MARCONA</c:v>
                </c:pt>
                <c:pt idx="28">
                  <c:v>RIO DOBLE</c:v>
                </c:pt>
                <c:pt idx="29">
                  <c:v>HUANCHOR</c:v>
                </c:pt>
                <c:pt idx="30">
                  <c:v>SANTA CRUZ</c:v>
                </c:pt>
                <c:pt idx="31">
                  <c:v>EGESUR</c:v>
                </c:pt>
                <c:pt idx="32">
                  <c:v>SDF ENERGIA</c:v>
                </c:pt>
                <c:pt idx="33">
                  <c:v>EGEJUNIN</c:v>
                </c:pt>
                <c:pt idx="34">
                  <c:v>ENEL PIURA</c:v>
                </c:pt>
                <c:pt idx="35">
                  <c:v>HUANZA</c:v>
                </c:pt>
                <c:pt idx="36">
                  <c:v>PE TRES HERMANAS</c:v>
                </c:pt>
                <c:pt idx="37">
                  <c:v>ENERGÍA EÓLICA</c:v>
                </c:pt>
                <c:pt idx="38">
                  <c:v>SAMAY I</c:v>
                </c:pt>
                <c:pt idx="39">
                  <c:v>LUZ DEL SUR</c:v>
                </c:pt>
                <c:pt idx="40">
                  <c:v>SAN GABAN</c:v>
                </c:pt>
                <c:pt idx="41">
                  <c:v>CHINANGO</c:v>
                </c:pt>
                <c:pt idx="42">
                  <c:v>EGASA</c:v>
                </c:pt>
                <c:pt idx="43">
                  <c:v>EGEMSA</c:v>
                </c:pt>
                <c:pt idx="44">
                  <c:v>CELEPSA</c:v>
                </c:pt>
                <c:pt idx="45">
                  <c:v>HUALLAGA</c:v>
                </c:pt>
                <c:pt idx="46">
                  <c:v>CERRO DEL AGUILA</c:v>
                </c:pt>
                <c:pt idx="47">
                  <c:v>ORAZUL</c:v>
                </c:pt>
                <c:pt idx="48">
                  <c:v>STATKRAFT</c:v>
                </c:pt>
                <c:pt idx="49">
                  <c:v>ENEL GENERACION</c:v>
                </c:pt>
                <c:pt idx="50">
                  <c:v>KALLPA</c:v>
                </c:pt>
                <c:pt idx="51">
                  <c:v>FENIX</c:v>
                </c:pt>
                <c:pt idx="52">
                  <c:v>ENGIE</c:v>
                </c:pt>
                <c:pt idx="53">
                  <c:v>ELECTROPERU</c:v>
                </c:pt>
              </c:strCache>
            </c:strRef>
          </c:cat>
          <c:val>
            <c:numRef>
              <c:f>'9. MatrizGeneraciónSEIN (4)'!$O$9:$O$62</c:f>
              <c:numCache>
                <c:formatCode>General</c:formatCode>
                <c:ptCount val="54"/>
                <c:pt idx="0">
                  <c:v>0</c:v>
                </c:pt>
                <c:pt idx="1">
                  <c:v>0</c:v>
                </c:pt>
                <c:pt idx="2">
                  <c:v>0</c:v>
                </c:pt>
                <c:pt idx="3">
                  <c:v>12.54692</c:v>
                </c:pt>
                <c:pt idx="4">
                  <c:v>92.468410000000006</c:v>
                </c:pt>
                <c:pt idx="5">
                  <c:v>0</c:v>
                </c:pt>
                <c:pt idx="6">
                  <c:v>0</c:v>
                </c:pt>
                <c:pt idx="7">
                  <c:v>2.4580000000000001E-3</c:v>
                </c:pt>
                <c:pt idx="8">
                  <c:v>0.26700600000000002</c:v>
                </c:pt>
                <c:pt idx="9">
                  <c:v>0.70067100000000004</c:v>
                </c:pt>
                <c:pt idx="10">
                  <c:v>1.8649910000000001</c:v>
                </c:pt>
                <c:pt idx="11">
                  <c:v>30.611499999999999</c:v>
                </c:pt>
                <c:pt idx="12">
                  <c:v>1.8257159999999999</c:v>
                </c:pt>
                <c:pt idx="13">
                  <c:v>1.8895999999999999</c:v>
                </c:pt>
                <c:pt idx="14">
                  <c:v>1.949746</c:v>
                </c:pt>
                <c:pt idx="15">
                  <c:v>2.0911219999999999</c:v>
                </c:pt>
                <c:pt idx="16">
                  <c:v>1.553623</c:v>
                </c:pt>
                <c:pt idx="17">
                  <c:v>3.588927</c:v>
                </c:pt>
                <c:pt idx="18">
                  <c:v>3.9477699999999998</c:v>
                </c:pt>
                <c:pt idx="19">
                  <c:v>3.6582819999999998</c:v>
                </c:pt>
                <c:pt idx="20">
                  <c:v>4.1177489999999999</c:v>
                </c:pt>
                <c:pt idx="21">
                  <c:v>3.7513040000000002</c:v>
                </c:pt>
                <c:pt idx="22">
                  <c:v>4.3475229999999998</c:v>
                </c:pt>
                <c:pt idx="23">
                  <c:v>6.9353800000000003</c:v>
                </c:pt>
                <c:pt idx="24">
                  <c:v>6.9507680000000001</c:v>
                </c:pt>
                <c:pt idx="25">
                  <c:v>7.8877360000000003</c:v>
                </c:pt>
                <c:pt idx="26">
                  <c:v>0</c:v>
                </c:pt>
                <c:pt idx="27">
                  <c:v>17.300850000000001</c:v>
                </c:pt>
                <c:pt idx="28">
                  <c:v>9.5336219999999994</c:v>
                </c:pt>
                <c:pt idx="29">
                  <c:v>14.15865</c:v>
                </c:pt>
                <c:pt idx="30">
                  <c:v>10.51243</c:v>
                </c:pt>
                <c:pt idx="31">
                  <c:v>14.50465</c:v>
                </c:pt>
                <c:pt idx="32">
                  <c:v>11.41539</c:v>
                </c:pt>
                <c:pt idx="33">
                  <c:v>11.639699999999999</c:v>
                </c:pt>
                <c:pt idx="34">
                  <c:v>47.12735</c:v>
                </c:pt>
                <c:pt idx="35">
                  <c:v>31.040939999999999</c:v>
                </c:pt>
                <c:pt idx="36">
                  <c:v>47.736440000000002</c:v>
                </c:pt>
                <c:pt idx="37">
                  <c:v>42.531370000000003</c:v>
                </c:pt>
                <c:pt idx="38">
                  <c:v>28.543869999999998</c:v>
                </c:pt>
                <c:pt idx="39">
                  <c:v>62.395240000000001</c:v>
                </c:pt>
                <c:pt idx="40">
                  <c:v>62.103760000000001</c:v>
                </c:pt>
                <c:pt idx="41">
                  <c:v>67.555930000000004</c:v>
                </c:pt>
                <c:pt idx="42">
                  <c:v>114.3565</c:v>
                </c:pt>
                <c:pt idx="43">
                  <c:v>119.4272</c:v>
                </c:pt>
                <c:pt idx="44">
                  <c:v>71.772549999999995</c:v>
                </c:pt>
                <c:pt idx="45">
                  <c:v>4.2036150000000001</c:v>
                </c:pt>
                <c:pt idx="46">
                  <c:v>0</c:v>
                </c:pt>
                <c:pt idx="47">
                  <c:v>196.5317</c:v>
                </c:pt>
                <c:pt idx="48">
                  <c:v>162.86869999999999</c:v>
                </c:pt>
                <c:pt idx="49">
                  <c:v>532.20119999999997</c:v>
                </c:pt>
                <c:pt idx="50">
                  <c:v>531.92470000000003</c:v>
                </c:pt>
                <c:pt idx="51">
                  <c:v>384.62470000000002</c:v>
                </c:pt>
                <c:pt idx="52">
                  <c:v>699.15419999999995</c:v>
                </c:pt>
                <c:pt idx="53">
                  <c:v>541.41750000000002</c:v>
                </c:pt>
              </c:numCache>
            </c:numRef>
          </c:val>
        </c:ser>
        <c:dLbls>
          <c:showLegendKey val="0"/>
          <c:showVal val="0"/>
          <c:showCatName val="0"/>
          <c:showSerName val="0"/>
          <c:showPercent val="0"/>
          <c:showBubbleSize val="0"/>
        </c:dLbls>
        <c:gapWidth val="150"/>
        <c:axId val="180946048"/>
        <c:axId val="180947584"/>
      </c:barChart>
      <c:catAx>
        <c:axId val="180946048"/>
        <c:scaling>
          <c:orientation val="minMax"/>
        </c:scaling>
        <c:delete val="0"/>
        <c:axPos val="l"/>
        <c:majorTickMark val="out"/>
        <c:minorTickMark val="none"/>
        <c:tickLblPos val="nextTo"/>
        <c:txPr>
          <a:bodyPr/>
          <a:lstStyle/>
          <a:p>
            <a:pPr>
              <a:defRPr sz="800"/>
            </a:pPr>
            <a:endParaRPr lang="es-PE"/>
          </a:p>
        </c:txPr>
        <c:crossAx val="180947584"/>
        <c:crosses val="autoZero"/>
        <c:auto val="1"/>
        <c:lblAlgn val="ctr"/>
        <c:lblOffset val="100"/>
        <c:noMultiLvlLbl val="0"/>
      </c:catAx>
      <c:valAx>
        <c:axId val="180947584"/>
        <c:scaling>
          <c:orientation val="minMax"/>
          <c:max val="710"/>
          <c:min val="0"/>
        </c:scaling>
        <c:delete val="0"/>
        <c:axPos val="b"/>
        <c:title>
          <c:tx>
            <c:rich>
              <a:bodyPr/>
              <a:lstStyle/>
              <a:p>
                <a:pPr>
                  <a:defRPr/>
                </a:pPr>
                <a:r>
                  <a:rPr lang="es-PE"/>
                  <a:t>GWh</a:t>
                </a:r>
              </a:p>
            </c:rich>
          </c:tx>
          <c:layout>
            <c:manualLayout>
              <c:xMode val="edge"/>
              <c:yMode val="edge"/>
              <c:x val="0.61914261371901169"/>
              <c:y val="0.97748859592830872"/>
            </c:manualLayout>
          </c:layout>
          <c:overlay val="0"/>
        </c:title>
        <c:numFmt formatCode="General" sourceLinked="1"/>
        <c:majorTickMark val="out"/>
        <c:minorTickMark val="none"/>
        <c:tickLblPos val="nextTo"/>
        <c:txPr>
          <a:bodyPr/>
          <a:lstStyle/>
          <a:p>
            <a:pPr>
              <a:defRPr sz="900" b="1"/>
            </a:pPr>
            <a:endParaRPr lang="es-PE"/>
          </a:p>
        </c:txPr>
        <c:crossAx val="180946048"/>
        <c:crosses val="autoZero"/>
        <c:crossBetween val="between"/>
      </c:valAx>
    </c:plotArea>
    <c:legend>
      <c:legendPos val="r"/>
      <c:layout>
        <c:manualLayout>
          <c:xMode val="edge"/>
          <c:yMode val="edge"/>
          <c:x val="0.69853863321931697"/>
          <c:y val="0.33475261770559128"/>
          <c:w val="0.12445429833172612"/>
          <c:h val="5.4289134265688474E-2"/>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'10. MáxDemandaSEIN (1)'!$N$39</c:f>
              <c:strCache>
                <c:ptCount val="1"/>
                <c:pt idx="0">
                  <c:v>Hidroeléctrica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(1)'!$O$39:$Q$39</c:f>
              <c:numCache>
                <c:formatCode>###\ ###\ ##0.0</c:formatCode>
                <c:ptCount val="3"/>
                <c:pt idx="0">
                  <c:v>4181.7235000000001</c:v>
                </c:pt>
                <c:pt idx="1">
                  <c:v>3527.2958100000001</c:v>
                </c:pt>
                <c:pt idx="2">
                  <c:v>3213.6729799999998</c:v>
                </c:pt>
              </c:numCache>
            </c:numRef>
          </c:val>
        </c:ser>
        <c:ser>
          <c:idx val="1"/>
          <c:order val="1"/>
          <c:tx>
            <c:strRef>
              <c:f>'10. MáxDemandaSEIN (1)'!$N$40</c:f>
              <c:strCache>
                <c:ptCount val="1"/>
                <c:pt idx="0">
                  <c:v>Termoeléctrica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(1)'!$O$40:$Q$40</c:f>
              <c:numCache>
                <c:formatCode>###\ ###\ ##0.0</c:formatCode>
                <c:ptCount val="3"/>
                <c:pt idx="0">
                  <c:v>2286.1302900000001</c:v>
                </c:pt>
                <c:pt idx="1">
                  <c:v>2770.9643299999998</c:v>
                </c:pt>
                <c:pt idx="2">
                  <c:v>2809.9173000000001</c:v>
                </c:pt>
              </c:numCache>
            </c:numRef>
          </c:val>
        </c:ser>
        <c:ser>
          <c:idx val="2"/>
          <c:order val="2"/>
          <c:tx>
            <c:strRef>
              <c:f>'10. MáxDemandaSEIN (1)'!$N$41</c:f>
              <c:strCache>
                <c:ptCount val="1"/>
                <c:pt idx="0">
                  <c:v>Eólica</c:v>
                </c:pt>
              </c:strCache>
            </c:strRef>
          </c:tx>
          <c:invertIfNegative val="0"/>
          <c:cat>
            <c:numRef>
              <c:f>'10. MáxDemandaSEIN (1)'!$O$38:$Q$38</c:f>
              <c:numCache>
                <c:formatCode>General</c:formatCode>
                <c:ptCount val="3"/>
                <c:pt idx="0">
                  <c:v>2017</c:v>
                </c:pt>
                <c:pt idx="1">
                  <c:v>2016</c:v>
                </c:pt>
                <c:pt idx="2">
                  <c:v>2015</c:v>
                </c:pt>
              </c:numCache>
            </c:numRef>
          </c:cat>
          <c:val>
            <c:numRef>
              <c:f>'10. MáxDemandaSEIN (1)'!$O$41:$Q$41</c:f>
              <c:numCache>
                <c:formatCode>###\ ###\ ##0.0</c:formatCode>
                <c:ptCount val="3"/>
                <c:pt idx="0">
                  <c:v>91.209549999999993</c:v>
                </c:pt>
                <c:pt idx="1">
                  <c:v>146.64738</c:v>
                </c:pt>
                <c:pt idx="2">
                  <c:v>12.570040000000001</c:v>
                </c:pt>
              </c:numCache>
            </c:numRef>
          </c:val>
        </c:ser>
        <c:dLbls>
          <c:showLegendKey val="0"/>
          <c:showVal val="0"/>
          <c:showCatName val="0"/>
          <c:showSerName val="0"/>
          <c:showPercent val="0"/>
          <c:showBubbleSize val="0"/>
        </c:dLbls>
        <c:gapWidth val="150"/>
        <c:overlap val="100"/>
        <c:axId val="181029120"/>
        <c:axId val="181031296"/>
      </c:barChart>
      <c:catAx>
        <c:axId val="181029120"/>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181031296"/>
        <c:crosses val="autoZero"/>
        <c:auto val="1"/>
        <c:lblAlgn val="ctr"/>
        <c:lblOffset val="100"/>
        <c:noMultiLvlLbl val="0"/>
      </c:catAx>
      <c:valAx>
        <c:axId val="181031296"/>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 ###\ ##0.0" sourceLinked="1"/>
        <c:majorTickMark val="out"/>
        <c:minorTickMark val="none"/>
        <c:tickLblPos val="nextTo"/>
        <c:txPr>
          <a:bodyPr/>
          <a:lstStyle/>
          <a:p>
            <a:pPr>
              <a:defRPr b="1"/>
            </a:pPr>
            <a:endParaRPr lang="es-PE"/>
          </a:p>
        </c:txPr>
        <c:crossAx val="181029120"/>
        <c:crosses val="autoZero"/>
        <c:crossBetween val="between"/>
      </c:valAx>
    </c:plotArea>
    <c:legend>
      <c:legendPos val="t"/>
      <c:layout>
        <c:manualLayout>
          <c:xMode val="edge"/>
          <c:yMode val="edge"/>
          <c:x val="0.21741926042526799"/>
          <c:y val="1.9448123934208899E-2"/>
          <c:w val="0.53306253960238259"/>
          <c:h val="5.0239820088446303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583083804665263"/>
          <c:y val="1.9163220401887497E-2"/>
          <c:w val="0.58759306495138808"/>
          <c:h val="0.92808359458243761"/>
        </c:manualLayout>
      </c:layout>
      <c:barChart>
        <c:barDir val="bar"/>
        <c:grouping val="clustered"/>
        <c:varyColors val="0"/>
        <c:ser>
          <c:idx val="0"/>
          <c:order val="0"/>
          <c:tx>
            <c:strRef>
              <c:f>'11. MáxDemandaSEIN (2)'!$N$8</c:f>
              <c:strCache>
                <c:ptCount val="1"/>
                <c:pt idx="0">
                  <c:v>2017</c:v>
                </c:pt>
              </c:strCache>
            </c:strRef>
          </c:tx>
          <c:spPr>
            <a:solidFill>
              <a:srgbClr val="0070C0"/>
            </a:solidFill>
          </c:spPr>
          <c:invertIfNegative val="0"/>
          <c:cat>
            <c:strRef>
              <c:f>'11. MáxDemandaSEIN (2)'!$M$11:$M$64</c:f>
              <c:strCache>
                <c:ptCount val="54"/>
                <c:pt idx="0">
                  <c:v>TERMOSELVA</c:v>
                </c:pt>
                <c:pt idx="1">
                  <c:v>TERMOCHILCA</c:v>
                </c:pt>
                <c:pt idx="2">
                  <c:v>TACNA SOLAR</c:v>
                </c:pt>
                <c:pt idx="3">
                  <c:v>SHOUGESA</c:v>
                </c:pt>
                <c:pt idx="4">
                  <c:v>SDE PIURA</c:v>
                </c:pt>
                <c:pt idx="5">
                  <c:v>PLANTA ETEN</c:v>
                </c:pt>
                <c:pt idx="6">
                  <c:v>PE TRES HERMANAS</c:v>
                </c:pt>
                <c:pt idx="7">
                  <c:v>PE MARCONA</c:v>
                </c:pt>
                <c:pt idx="8">
                  <c:v>PANAMERICANA</c:v>
                </c:pt>
                <c:pt idx="9">
                  <c:v>MOQUEGUA FV</c:v>
                </c:pt>
                <c:pt idx="10">
                  <c:v>CERRO VERDE</c:v>
                </c:pt>
                <c:pt idx="11">
                  <c:v>IYEPSA</c:v>
                </c:pt>
                <c:pt idx="12">
                  <c:v>MARAÑON</c:v>
                </c:pt>
                <c:pt idx="13">
                  <c:v>GTS REPARTICION</c:v>
                </c:pt>
                <c:pt idx="14">
                  <c:v>GTS MAJES</c:v>
                </c:pt>
                <c:pt idx="15">
                  <c:v>RIO BAÑOS</c:v>
                </c:pt>
                <c:pt idx="16">
                  <c:v>CANCHAYLLO</c:v>
                </c:pt>
                <c:pt idx="17">
                  <c:v>AGROAURORA</c:v>
                </c:pt>
                <c:pt idx="18">
                  <c:v>SANTA ROSA</c:v>
                </c:pt>
                <c:pt idx="19">
                  <c:v>ECELIM</c:v>
                </c:pt>
                <c:pt idx="20">
                  <c:v>HIDROCAÑETE</c:v>
                </c:pt>
                <c:pt idx="21">
                  <c:v>MAJA</c:v>
                </c:pt>
                <c:pt idx="22">
                  <c:v>YANAPAMPA</c:v>
                </c:pt>
                <c:pt idx="23">
                  <c:v>PETRAMAS</c:v>
                </c:pt>
                <c:pt idx="24">
                  <c:v>GEPSA</c:v>
                </c:pt>
                <c:pt idx="25">
                  <c:v>SINERSA</c:v>
                </c:pt>
                <c:pt idx="26">
                  <c:v>AYEPSA</c:v>
                </c:pt>
                <c:pt idx="27">
                  <c:v>AIPSA</c:v>
                </c:pt>
                <c:pt idx="28">
                  <c:v>HUANCHOR</c:v>
                </c:pt>
                <c:pt idx="29">
                  <c:v>RIO DOBLE</c:v>
                </c:pt>
                <c:pt idx="30">
                  <c:v>SANTA CRUZ</c:v>
                </c:pt>
                <c:pt idx="31">
                  <c:v>AGUA AZUL</c:v>
                </c:pt>
                <c:pt idx="32">
                  <c:v>SDF ENERGIA</c:v>
                </c:pt>
                <c:pt idx="33">
                  <c:v>ENEL PIURA</c:v>
                </c:pt>
                <c:pt idx="34">
                  <c:v>ENERGÍA EÓLICA</c:v>
                </c:pt>
                <c:pt idx="35">
                  <c:v>EGEJUNIN</c:v>
                </c:pt>
                <c:pt idx="36">
                  <c:v>EGESUR</c:v>
                </c:pt>
                <c:pt idx="37">
                  <c:v>HUANZA</c:v>
                </c:pt>
                <c:pt idx="38">
                  <c:v>LUZ DEL SUR</c:v>
                </c:pt>
                <c:pt idx="39">
                  <c:v>SAN GABAN</c:v>
                </c:pt>
                <c:pt idx="40">
                  <c:v>SAMAY I</c:v>
                </c:pt>
                <c:pt idx="41">
                  <c:v>EGEMSA</c:v>
                </c:pt>
                <c:pt idx="42">
                  <c:v>CHINANGO</c:v>
                </c:pt>
                <c:pt idx="43">
                  <c:v>CELEPSA</c:v>
                </c:pt>
                <c:pt idx="44">
                  <c:v>EGASA</c:v>
                </c:pt>
                <c:pt idx="45">
                  <c:v>CERRO DEL AGUILA</c:v>
                </c:pt>
                <c:pt idx="46">
                  <c:v>ORAZUL</c:v>
                </c:pt>
                <c:pt idx="47">
                  <c:v>STATKRAFT</c:v>
                </c:pt>
                <c:pt idx="48">
                  <c:v>HUALLAGA</c:v>
                </c:pt>
                <c:pt idx="49">
                  <c:v>KALLPA</c:v>
                </c:pt>
                <c:pt idx="50">
                  <c:v>FENIX</c:v>
                </c:pt>
                <c:pt idx="51">
                  <c:v>ENEL GENERACION</c:v>
                </c:pt>
                <c:pt idx="52">
                  <c:v>ELECTROPERU</c:v>
                </c:pt>
                <c:pt idx="53">
                  <c:v>ENGIE</c:v>
                </c:pt>
              </c:strCache>
            </c:strRef>
          </c:cat>
          <c:val>
            <c:numRef>
              <c:f>'11. MáxDemandaSEIN (2)'!$N$11:$N$64</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0.7</c:v>
                </c:pt>
                <c:pt idx="19">
                  <c:v>1.5</c:v>
                </c:pt>
                <c:pt idx="20">
                  <c:v>3</c:v>
                </c:pt>
                <c:pt idx="21">
                  <c:v>3.4</c:v>
                </c:pt>
                <c:pt idx="22">
                  <c:v>3.8</c:v>
                </c:pt>
                <c:pt idx="23">
                  <c:v>4.5</c:v>
                </c:pt>
                <c:pt idx="24">
                  <c:v>4.9000000000000004</c:v>
                </c:pt>
                <c:pt idx="25">
                  <c:v>9.1999999999999993</c:v>
                </c:pt>
                <c:pt idx="26">
                  <c:v>11.8</c:v>
                </c:pt>
                <c:pt idx="27">
                  <c:v>14.1</c:v>
                </c:pt>
                <c:pt idx="28">
                  <c:v>19.100000000000001</c:v>
                </c:pt>
                <c:pt idx="29">
                  <c:v>19.399999999999999</c:v>
                </c:pt>
                <c:pt idx="30">
                  <c:v>19.600000000000001</c:v>
                </c:pt>
                <c:pt idx="31">
                  <c:v>20.399999999999999</c:v>
                </c:pt>
                <c:pt idx="32">
                  <c:v>26.4</c:v>
                </c:pt>
                <c:pt idx="33">
                  <c:v>29.5</c:v>
                </c:pt>
                <c:pt idx="34">
                  <c:v>35</c:v>
                </c:pt>
                <c:pt idx="35">
                  <c:v>37.299999999999997</c:v>
                </c:pt>
                <c:pt idx="36">
                  <c:v>43.4</c:v>
                </c:pt>
                <c:pt idx="37">
                  <c:v>76</c:v>
                </c:pt>
                <c:pt idx="38">
                  <c:v>90.3</c:v>
                </c:pt>
                <c:pt idx="39">
                  <c:v>110.9</c:v>
                </c:pt>
                <c:pt idx="40">
                  <c:v>149.1</c:v>
                </c:pt>
                <c:pt idx="41">
                  <c:v>166.3</c:v>
                </c:pt>
                <c:pt idx="42">
                  <c:v>187.3</c:v>
                </c:pt>
                <c:pt idx="43">
                  <c:v>216.1</c:v>
                </c:pt>
                <c:pt idx="44">
                  <c:v>217.9</c:v>
                </c:pt>
                <c:pt idx="45">
                  <c:v>268.39999999999998</c:v>
                </c:pt>
                <c:pt idx="46">
                  <c:v>354</c:v>
                </c:pt>
                <c:pt idx="47">
                  <c:v>359.5</c:v>
                </c:pt>
                <c:pt idx="48">
                  <c:v>448.6</c:v>
                </c:pt>
                <c:pt idx="49">
                  <c:v>457.3</c:v>
                </c:pt>
                <c:pt idx="50">
                  <c:v>550.5</c:v>
                </c:pt>
                <c:pt idx="51">
                  <c:v>598.29999999999995</c:v>
                </c:pt>
                <c:pt idx="52">
                  <c:v>810.2</c:v>
                </c:pt>
                <c:pt idx="53" formatCode="#,##0.00">
                  <c:v>1059.7</c:v>
                </c:pt>
              </c:numCache>
            </c:numRef>
          </c:val>
        </c:ser>
        <c:ser>
          <c:idx val="1"/>
          <c:order val="1"/>
          <c:tx>
            <c:strRef>
              <c:f>'11. MáxDemandaSEIN (2)'!$O$8</c:f>
              <c:strCache>
                <c:ptCount val="1"/>
                <c:pt idx="0">
                  <c:v>2016</c:v>
                </c:pt>
              </c:strCache>
            </c:strRef>
          </c:tx>
          <c:spPr>
            <a:solidFill>
              <a:srgbClr val="C00000"/>
            </a:solidFill>
          </c:spPr>
          <c:invertIfNegative val="0"/>
          <c:cat>
            <c:strRef>
              <c:f>'11. MáxDemandaSEIN (2)'!$M$11:$M$64</c:f>
              <c:strCache>
                <c:ptCount val="54"/>
                <c:pt idx="0">
                  <c:v>TERMOSELVA</c:v>
                </c:pt>
                <c:pt idx="1">
                  <c:v>TERMOCHILCA</c:v>
                </c:pt>
                <c:pt idx="2">
                  <c:v>TACNA SOLAR</c:v>
                </c:pt>
                <c:pt idx="3">
                  <c:v>SHOUGESA</c:v>
                </c:pt>
                <c:pt idx="4">
                  <c:v>SDE PIURA</c:v>
                </c:pt>
                <c:pt idx="5">
                  <c:v>PLANTA ETEN</c:v>
                </c:pt>
                <c:pt idx="6">
                  <c:v>PE TRES HERMANAS</c:v>
                </c:pt>
                <c:pt idx="7">
                  <c:v>PE MARCONA</c:v>
                </c:pt>
                <c:pt idx="8">
                  <c:v>PANAMERICANA</c:v>
                </c:pt>
                <c:pt idx="9">
                  <c:v>MOQUEGUA FV</c:v>
                </c:pt>
                <c:pt idx="10">
                  <c:v>CERRO VERDE</c:v>
                </c:pt>
                <c:pt idx="11">
                  <c:v>IYEPSA</c:v>
                </c:pt>
                <c:pt idx="12">
                  <c:v>MARAÑON</c:v>
                </c:pt>
                <c:pt idx="13">
                  <c:v>GTS REPARTICION</c:v>
                </c:pt>
                <c:pt idx="14">
                  <c:v>GTS MAJES</c:v>
                </c:pt>
                <c:pt idx="15">
                  <c:v>RIO BAÑOS</c:v>
                </c:pt>
                <c:pt idx="16">
                  <c:v>CANCHAYLLO</c:v>
                </c:pt>
                <c:pt idx="17">
                  <c:v>AGROAURORA</c:v>
                </c:pt>
                <c:pt idx="18">
                  <c:v>SANTA ROSA</c:v>
                </c:pt>
                <c:pt idx="19">
                  <c:v>ECELIM</c:v>
                </c:pt>
                <c:pt idx="20">
                  <c:v>HIDROCAÑETE</c:v>
                </c:pt>
                <c:pt idx="21">
                  <c:v>MAJA</c:v>
                </c:pt>
                <c:pt idx="22">
                  <c:v>YANAPAMPA</c:v>
                </c:pt>
                <c:pt idx="23">
                  <c:v>PETRAMAS</c:v>
                </c:pt>
                <c:pt idx="24">
                  <c:v>GEPSA</c:v>
                </c:pt>
                <c:pt idx="25">
                  <c:v>SINERSA</c:v>
                </c:pt>
                <c:pt idx="26">
                  <c:v>AYEPSA</c:v>
                </c:pt>
                <c:pt idx="27">
                  <c:v>AIPSA</c:v>
                </c:pt>
                <c:pt idx="28">
                  <c:v>HUANCHOR</c:v>
                </c:pt>
                <c:pt idx="29">
                  <c:v>RIO DOBLE</c:v>
                </c:pt>
                <c:pt idx="30">
                  <c:v>SANTA CRUZ</c:v>
                </c:pt>
                <c:pt idx="31">
                  <c:v>AGUA AZUL</c:v>
                </c:pt>
                <c:pt idx="32">
                  <c:v>SDF ENERGIA</c:v>
                </c:pt>
                <c:pt idx="33">
                  <c:v>ENEL PIURA</c:v>
                </c:pt>
                <c:pt idx="34">
                  <c:v>ENERGÍA EÓLICA</c:v>
                </c:pt>
                <c:pt idx="35">
                  <c:v>EGEJUNIN</c:v>
                </c:pt>
                <c:pt idx="36">
                  <c:v>EGESUR</c:v>
                </c:pt>
                <c:pt idx="37">
                  <c:v>HUANZA</c:v>
                </c:pt>
                <c:pt idx="38">
                  <c:v>LUZ DEL SUR</c:v>
                </c:pt>
                <c:pt idx="39">
                  <c:v>SAN GABAN</c:v>
                </c:pt>
                <c:pt idx="40">
                  <c:v>SAMAY I</c:v>
                </c:pt>
                <c:pt idx="41">
                  <c:v>EGEMSA</c:v>
                </c:pt>
                <c:pt idx="42">
                  <c:v>CHINANGO</c:v>
                </c:pt>
                <c:pt idx="43">
                  <c:v>CELEPSA</c:v>
                </c:pt>
                <c:pt idx="44">
                  <c:v>EGASA</c:v>
                </c:pt>
                <c:pt idx="45">
                  <c:v>CERRO DEL AGUILA</c:v>
                </c:pt>
                <c:pt idx="46">
                  <c:v>ORAZUL</c:v>
                </c:pt>
                <c:pt idx="47">
                  <c:v>STATKRAFT</c:v>
                </c:pt>
                <c:pt idx="48">
                  <c:v>HUALLAGA</c:v>
                </c:pt>
                <c:pt idx="49">
                  <c:v>KALLPA</c:v>
                </c:pt>
                <c:pt idx="50">
                  <c:v>FENIX</c:v>
                </c:pt>
                <c:pt idx="51">
                  <c:v>ENEL GENERACION</c:v>
                </c:pt>
                <c:pt idx="52">
                  <c:v>ELECTROPERU</c:v>
                </c:pt>
                <c:pt idx="53">
                  <c:v>ENGIE</c:v>
                </c:pt>
              </c:strCache>
            </c:strRef>
          </c:cat>
          <c:val>
            <c:numRef>
              <c:f>'11. MáxDemandaSEIN (2)'!$O$11:$O$64</c:f>
              <c:numCache>
                <c:formatCode>General</c:formatCode>
                <c:ptCount val="54"/>
                <c:pt idx="0">
                  <c:v>59.6</c:v>
                </c:pt>
                <c:pt idx="1">
                  <c:v>197.9622</c:v>
                </c:pt>
                <c:pt idx="2">
                  <c:v>0</c:v>
                </c:pt>
                <c:pt idx="3">
                  <c:v>0</c:v>
                </c:pt>
                <c:pt idx="4">
                  <c:v>19.3</c:v>
                </c:pt>
                <c:pt idx="5">
                  <c:v>0</c:v>
                </c:pt>
                <c:pt idx="6">
                  <c:v>19.100000000000001</c:v>
                </c:pt>
                <c:pt idx="7">
                  <c:v>9</c:v>
                </c:pt>
                <c:pt idx="8">
                  <c:v>0</c:v>
                </c:pt>
                <c:pt idx="9">
                  <c:v>0</c:v>
                </c:pt>
                <c:pt idx="10">
                  <c:v>0</c:v>
                </c:pt>
                <c:pt idx="11">
                  <c:v>0</c:v>
                </c:pt>
                <c:pt idx="12">
                  <c:v>0</c:v>
                </c:pt>
                <c:pt idx="13">
                  <c:v>0</c:v>
                </c:pt>
                <c:pt idx="14">
                  <c:v>0</c:v>
                </c:pt>
                <c:pt idx="15">
                  <c:v>0</c:v>
                </c:pt>
                <c:pt idx="16">
                  <c:v>2.8</c:v>
                </c:pt>
                <c:pt idx="17">
                  <c:v>0</c:v>
                </c:pt>
                <c:pt idx="18">
                  <c:v>0.2</c:v>
                </c:pt>
                <c:pt idx="19">
                  <c:v>2.8</c:v>
                </c:pt>
                <c:pt idx="20">
                  <c:v>3.6</c:v>
                </c:pt>
                <c:pt idx="21">
                  <c:v>3.7</c:v>
                </c:pt>
                <c:pt idx="22">
                  <c:v>2.6</c:v>
                </c:pt>
                <c:pt idx="23">
                  <c:v>0</c:v>
                </c:pt>
                <c:pt idx="24">
                  <c:v>5.9</c:v>
                </c:pt>
                <c:pt idx="25">
                  <c:v>8.9</c:v>
                </c:pt>
                <c:pt idx="26">
                  <c:v>9.6</c:v>
                </c:pt>
                <c:pt idx="27">
                  <c:v>14.7</c:v>
                </c:pt>
                <c:pt idx="28">
                  <c:v>19</c:v>
                </c:pt>
                <c:pt idx="29">
                  <c:v>14.7</c:v>
                </c:pt>
                <c:pt idx="30">
                  <c:v>15</c:v>
                </c:pt>
                <c:pt idx="31">
                  <c:v>0</c:v>
                </c:pt>
                <c:pt idx="32">
                  <c:v>27</c:v>
                </c:pt>
                <c:pt idx="33">
                  <c:v>85.7</c:v>
                </c:pt>
                <c:pt idx="34">
                  <c:v>39.5</c:v>
                </c:pt>
                <c:pt idx="35">
                  <c:v>16.2</c:v>
                </c:pt>
                <c:pt idx="36">
                  <c:v>23.9</c:v>
                </c:pt>
                <c:pt idx="37">
                  <c:v>94.5</c:v>
                </c:pt>
                <c:pt idx="38">
                  <c:v>89.4</c:v>
                </c:pt>
                <c:pt idx="39">
                  <c:v>83.9</c:v>
                </c:pt>
                <c:pt idx="40">
                  <c:v>0</c:v>
                </c:pt>
                <c:pt idx="41">
                  <c:v>168.8</c:v>
                </c:pt>
                <c:pt idx="42">
                  <c:v>130.69999999999999</c:v>
                </c:pt>
                <c:pt idx="43">
                  <c:v>212.5</c:v>
                </c:pt>
                <c:pt idx="44">
                  <c:v>190</c:v>
                </c:pt>
                <c:pt idx="45">
                  <c:v>0</c:v>
                </c:pt>
                <c:pt idx="46">
                  <c:v>359</c:v>
                </c:pt>
                <c:pt idx="47">
                  <c:v>339.2</c:v>
                </c:pt>
                <c:pt idx="48">
                  <c:v>6.2</c:v>
                </c:pt>
                <c:pt idx="49">
                  <c:v>705.4</c:v>
                </c:pt>
                <c:pt idx="50">
                  <c:v>550.1</c:v>
                </c:pt>
                <c:pt idx="51">
                  <c:v>864.4</c:v>
                </c:pt>
                <c:pt idx="52">
                  <c:v>823.5</c:v>
                </c:pt>
                <c:pt idx="53" formatCode="#,##0.00">
                  <c:v>1049.7</c:v>
                </c:pt>
              </c:numCache>
            </c:numRef>
          </c:val>
        </c:ser>
        <c:dLbls>
          <c:showLegendKey val="0"/>
          <c:showVal val="0"/>
          <c:showCatName val="0"/>
          <c:showSerName val="0"/>
          <c:showPercent val="0"/>
          <c:showBubbleSize val="0"/>
        </c:dLbls>
        <c:gapWidth val="150"/>
        <c:axId val="181067136"/>
        <c:axId val="181081216"/>
      </c:barChart>
      <c:catAx>
        <c:axId val="181067136"/>
        <c:scaling>
          <c:orientation val="minMax"/>
        </c:scaling>
        <c:delete val="0"/>
        <c:axPos val="l"/>
        <c:majorTickMark val="out"/>
        <c:minorTickMark val="none"/>
        <c:tickLblPos val="nextTo"/>
        <c:txPr>
          <a:bodyPr/>
          <a:lstStyle/>
          <a:p>
            <a:pPr>
              <a:defRPr sz="900"/>
            </a:pPr>
            <a:endParaRPr lang="es-PE"/>
          </a:p>
        </c:txPr>
        <c:crossAx val="181081216"/>
        <c:crosses val="autoZero"/>
        <c:auto val="1"/>
        <c:lblAlgn val="ctr"/>
        <c:lblOffset val="100"/>
        <c:noMultiLvlLbl val="0"/>
      </c:catAx>
      <c:valAx>
        <c:axId val="181081216"/>
        <c:scaling>
          <c:orientation val="minMax"/>
          <c:max val="1200"/>
          <c:min val="0"/>
        </c:scaling>
        <c:delete val="0"/>
        <c:axPos val="b"/>
        <c:majorGridlines/>
        <c:title>
          <c:tx>
            <c:rich>
              <a:bodyPr/>
              <a:lstStyle/>
              <a:p>
                <a:pPr>
                  <a:defRPr/>
                </a:pPr>
                <a:r>
                  <a:rPr lang="es-PE"/>
                  <a:t>MW</a:t>
                </a:r>
              </a:p>
            </c:rich>
          </c:tx>
          <c:layout>
            <c:manualLayout>
              <c:xMode val="edge"/>
              <c:yMode val="edge"/>
              <c:x val="0.55286764982900016"/>
              <c:y val="0.97230160888400885"/>
            </c:manualLayout>
          </c:layout>
          <c:overlay val="0"/>
        </c:title>
        <c:numFmt formatCode="General" sourceLinked="1"/>
        <c:majorTickMark val="out"/>
        <c:minorTickMark val="none"/>
        <c:tickLblPos val="nextTo"/>
        <c:txPr>
          <a:bodyPr/>
          <a:lstStyle/>
          <a:p>
            <a:pPr>
              <a:defRPr sz="900" b="1"/>
            </a:pPr>
            <a:endParaRPr lang="es-PE"/>
          </a:p>
        </c:txPr>
        <c:crossAx val="181067136"/>
        <c:crosses val="autoZero"/>
        <c:crossBetween val="between"/>
        <c:majorUnit val="500"/>
      </c:valAx>
    </c:plotArea>
    <c:legend>
      <c:legendPos val="r"/>
      <c:layout>
        <c:manualLayout>
          <c:xMode val="edge"/>
          <c:yMode val="edge"/>
          <c:x val="0.63614974184564954"/>
          <c:y val="0.40167734456526838"/>
          <c:w val="0.13224206129163432"/>
          <c:h val="0.1277859968663083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200"/>
              <a:t>VOLÚMEN</a:t>
            </a:r>
            <a:r>
              <a:rPr lang="en-US" sz="1200" baseline="0"/>
              <a:t> </a:t>
            </a:r>
            <a:r>
              <a:rPr lang="en-US" sz="1200"/>
              <a:t>DE LAS  LAGUNAS</a:t>
            </a:r>
            <a:r>
              <a:rPr lang="en-US" sz="1200" baseline="0"/>
              <a:t> ENEL (SANTA EULALIA Y MARCA</a:t>
            </a:r>
            <a:r>
              <a:rPr lang="en-US" sz="1200"/>
              <a:t>)</a:t>
            </a:r>
          </a:p>
        </c:rich>
      </c:tx>
      <c:layout>
        <c:manualLayout>
          <c:xMode val="edge"/>
          <c:yMode val="edge"/>
          <c:x val="0.23498400448828521"/>
          <c:y val="8.6326358858094629E-2"/>
        </c:manualLayout>
      </c:layout>
      <c:overlay val="1"/>
    </c:title>
    <c:autoTitleDeleted val="0"/>
    <c:plotArea>
      <c:layout>
        <c:manualLayout>
          <c:layoutTarget val="inner"/>
          <c:xMode val="edge"/>
          <c:yMode val="edge"/>
          <c:x val="5.9923823475553931E-2"/>
          <c:y val="0.18010303671035996"/>
          <c:w val="0.91183943477716001"/>
          <c:h val="0.71623644870478143"/>
        </c:manualLayout>
      </c:layout>
      <c:lineChart>
        <c:grouping val="standard"/>
        <c:varyColors val="0"/>
        <c:ser>
          <c:idx val="0"/>
          <c:order val="0"/>
          <c:tx>
            <c:v>2017</c:v>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dPt>
          <c:val>
            <c:numRef>
              <c:f>'12. Hidrología (1)'!$AS$11:$AS$63</c:f>
              <c:numCache>
                <c:formatCode>General</c:formatCode>
                <c:ptCount val="53"/>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numCache>
            </c:numRef>
          </c:val>
          <c:smooth val="0"/>
        </c:ser>
        <c:ser>
          <c:idx val="3"/>
          <c:order val="1"/>
          <c:tx>
            <c:strRef>
              <c:f>'12. Hidrología (1)'!$AR$10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'12. Hidrología (1)'!$AR$11:$AR$63</c:f>
              <c:numCache>
                <c:formatCode>0.00</c:formatCode>
                <c:ptCount val="53"/>
                <c:pt idx="0">
                  <c:v>138.54</c:v>
                </c:pt>
                <c:pt idx="1">
                  <c:v>140.53</c:v>
                </c:pt>
                <c:pt idx="2">
                  <c:v>140.53</c:v>
                </c:pt>
                <c:pt idx="3">
                  <c:v>137.44</c:v>
                </c:pt>
                <c:pt idx="4">
                  <c:v>137.44</c:v>
                </c:pt>
                <c:pt idx="5">
                  <c:v>137.44</c:v>
                </c:pt>
                <c:pt idx="6">
                  <c:v>151.05000000000001</c:v>
                </c:pt>
                <c:pt idx="7">
                  <c:v>151.05000000000001</c:v>
                </c:pt>
                <c:pt idx="8">
                  <c:v>165.01</c:v>
                </c:pt>
                <c:pt idx="9">
                  <c:v>165.01</c:v>
                </c:pt>
                <c:pt idx="10">
                  <c:v>186.45</c:v>
                </c:pt>
                <c:pt idx="11">
                  <c:v>186.45</c:v>
                </c:pt>
                <c:pt idx="12">
                  <c:v>195.65</c:v>
                </c:pt>
                <c:pt idx="13">
                  <c:v>195.65</c:v>
                </c:pt>
                <c:pt idx="14">
                  <c:v>201.94</c:v>
                </c:pt>
                <c:pt idx="15">
                  <c:v>201.94</c:v>
                </c:pt>
                <c:pt idx="16">
                  <c:v>201.94</c:v>
                </c:pt>
                <c:pt idx="17">
                  <c:v>207.59</c:v>
                </c:pt>
                <c:pt idx="18">
                  <c:v>207.59</c:v>
                </c:pt>
                <c:pt idx="19">
                  <c:v>205.7</c:v>
                </c:pt>
                <c:pt idx="20">
                  <c:v>205.7</c:v>
                </c:pt>
                <c:pt idx="21">
                  <c:v>204.65</c:v>
                </c:pt>
                <c:pt idx="22">
                  <c:v>204.65</c:v>
                </c:pt>
                <c:pt idx="23">
                  <c:v>200.38</c:v>
                </c:pt>
                <c:pt idx="24">
                  <c:v>200.38</c:v>
                </c:pt>
                <c:pt idx="25">
                  <c:v>193.55</c:v>
                </c:pt>
                <c:pt idx="26">
                  <c:v>193.55</c:v>
                </c:pt>
                <c:pt idx="27">
                  <c:v>186.01</c:v>
                </c:pt>
                <c:pt idx="28">
                  <c:v>186.01</c:v>
                </c:pt>
                <c:pt idx="29">
                  <c:v>186.01</c:v>
                </c:pt>
                <c:pt idx="30">
                  <c:v>178.58</c:v>
                </c:pt>
                <c:pt idx="31">
                  <c:v>178.58</c:v>
                </c:pt>
                <c:pt idx="32">
                  <c:v>169.01</c:v>
                </c:pt>
                <c:pt idx="33">
                  <c:v>169.01</c:v>
                </c:pt>
                <c:pt idx="34">
                  <c:v>158.09</c:v>
                </c:pt>
                <c:pt idx="35">
                  <c:v>158.09</c:v>
                </c:pt>
                <c:pt idx="36">
                  <c:v>147.07</c:v>
                </c:pt>
                <c:pt idx="37">
                  <c:v>147.07</c:v>
                </c:pt>
                <c:pt idx="38">
                  <c:v>139.11000000000001</c:v>
                </c:pt>
                <c:pt idx="39">
                  <c:v>139.11000000000001</c:v>
                </c:pt>
                <c:pt idx="40">
                  <c:v>139.11000000000001</c:v>
                </c:pt>
                <c:pt idx="41">
                  <c:v>128.35</c:v>
                </c:pt>
                <c:pt idx="42">
                  <c:v>128.35</c:v>
                </c:pt>
                <c:pt idx="43" formatCode="General">
                  <c:v>121.2</c:v>
                </c:pt>
                <c:pt idx="44">
                  <c:v>121.2</c:v>
                </c:pt>
                <c:pt idx="45">
                  <c:v>112.14</c:v>
                </c:pt>
                <c:pt idx="46">
                  <c:v>112.14</c:v>
                </c:pt>
                <c:pt idx="47">
                  <c:v>101.14</c:v>
                </c:pt>
                <c:pt idx="48">
                  <c:v>101.14</c:v>
                </c:pt>
                <c:pt idx="49">
                  <c:v>96.75</c:v>
                </c:pt>
                <c:pt idx="50">
                  <c:v>96.75</c:v>
                </c:pt>
                <c:pt idx="51">
                  <c:v>96.75</c:v>
                </c:pt>
              </c:numCache>
            </c:numRef>
          </c:val>
          <c:smooth val="0"/>
        </c:ser>
        <c:ser>
          <c:idx val="2"/>
          <c:order val="2"/>
          <c:tx>
            <c:strRef>
              <c:f>'12. Hidrología (1)'!$AQ$10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'12. Hidrología (1)'!$AQ$11:$AQ$62</c:f>
              <c:numCache>
                <c:formatCode>0.00</c:formatCode>
                <c:ptCount val="52"/>
                <c:pt idx="0">
                  <c:v>120.986000061035</c:v>
                </c:pt>
                <c:pt idx="1">
                  <c:v>137.12399291992099</c:v>
                </c:pt>
                <c:pt idx="2">
                  <c:v>137.12399291992099</c:v>
                </c:pt>
                <c:pt idx="3">
                  <c:v>150.91200256347599</c:v>
                </c:pt>
                <c:pt idx="4">
                  <c:v>150.91200256347599</c:v>
                </c:pt>
                <c:pt idx="5">
                  <c:v>170.628005981445</c:v>
                </c:pt>
                <c:pt idx="6">
                  <c:v>170.628005981445</c:v>
                </c:pt>
                <c:pt idx="7">
                  <c:v>170.628005981445</c:v>
                </c:pt>
                <c:pt idx="8">
                  <c:v>185.25</c:v>
                </c:pt>
                <c:pt idx="9">
                  <c:v>185.25</c:v>
                </c:pt>
                <c:pt idx="10">
                  <c:v>203.9</c:v>
                </c:pt>
                <c:pt idx="11">
                  <c:v>203.9</c:v>
                </c:pt>
                <c:pt idx="12">
                  <c:v>221.62</c:v>
                </c:pt>
                <c:pt idx="13">
                  <c:v>221.62</c:v>
                </c:pt>
                <c:pt idx="14">
                  <c:v>226.28</c:v>
                </c:pt>
                <c:pt idx="15">
                  <c:v>226.28</c:v>
                </c:pt>
                <c:pt idx="16">
                  <c:v>228.07400000000001</c:v>
                </c:pt>
                <c:pt idx="17">
                  <c:v>228.07400000000001</c:v>
                </c:pt>
                <c:pt idx="18">
                  <c:v>229.173</c:v>
                </c:pt>
                <c:pt idx="19">
                  <c:v>229.173</c:v>
                </c:pt>
                <c:pt idx="20">
                  <c:v>229.173</c:v>
                </c:pt>
                <c:pt idx="21">
                  <c:v>227.72900390625</c:v>
                </c:pt>
                <c:pt idx="22">
                  <c:v>227.72900390625</c:v>
                </c:pt>
                <c:pt idx="23">
                  <c:v>223.85</c:v>
                </c:pt>
                <c:pt idx="24">
                  <c:v>223.85</c:v>
                </c:pt>
                <c:pt idx="25">
                  <c:v>216.86000060000001</c:v>
                </c:pt>
                <c:pt idx="26">
                  <c:v>216.86000060000001</c:v>
                </c:pt>
                <c:pt idx="27">
                  <c:v>209.0310059</c:v>
                </c:pt>
                <c:pt idx="28">
                  <c:v>209.0310059</c:v>
                </c:pt>
                <c:pt idx="29">
                  <c:v>200.79299926757801</c:v>
                </c:pt>
                <c:pt idx="30">
                  <c:v>200.79299926757801</c:v>
                </c:pt>
                <c:pt idx="31">
                  <c:v>200.79299926757801</c:v>
                </c:pt>
                <c:pt idx="32">
                  <c:v>191.74600219999999</c:v>
                </c:pt>
                <c:pt idx="33">
                  <c:v>191.74600219999999</c:v>
                </c:pt>
                <c:pt idx="34">
                  <c:v>183.40100097656199</c:v>
                </c:pt>
                <c:pt idx="35">
                  <c:v>183.40100097656199</c:v>
                </c:pt>
                <c:pt idx="36">
                  <c:v>172.60800169999999</c:v>
                </c:pt>
                <c:pt idx="37">
                  <c:v>172.60800169999999</c:v>
                </c:pt>
                <c:pt idx="38">
                  <c:v>172.60800170898401</c:v>
                </c:pt>
                <c:pt idx="39">
                  <c:v>160.46600000000001</c:v>
                </c:pt>
                <c:pt idx="40">
                  <c:v>148.89699999999999</c:v>
                </c:pt>
                <c:pt idx="41">
                  <c:v>148.89699999999999</c:v>
                </c:pt>
                <c:pt idx="42">
                  <c:v>140.44499999999999</c:v>
                </c:pt>
                <c:pt idx="43">
                  <c:v>140.44499999999999</c:v>
                </c:pt>
                <c:pt idx="44">
                  <c:v>134.84</c:v>
                </c:pt>
                <c:pt idx="45">
                  <c:v>134.84</c:v>
                </c:pt>
                <c:pt idx="46">
                  <c:v>134.84</c:v>
                </c:pt>
                <c:pt idx="47">
                  <c:v>134.15</c:v>
                </c:pt>
                <c:pt idx="48">
                  <c:v>134.15</c:v>
                </c:pt>
                <c:pt idx="49">
                  <c:v>128.977</c:v>
                </c:pt>
                <c:pt idx="50">
                  <c:v>128.977</c:v>
                </c:pt>
                <c:pt idx="51">
                  <c:v>138.54</c:v>
                </c:pt>
              </c:numCache>
            </c:numRef>
          </c:val>
          <c:smooth val="0"/>
        </c:ser>
        <c:ser>
          <c:idx val="1"/>
          <c:order val="3"/>
          <c:tx>
            <c:strRef>
              <c:f>'12. Hidrología (1)'!$AP$10</c:f>
              <c:strCache>
                <c:ptCount val="1"/>
                <c:pt idx="0">
                  <c:v>2014</c:v>
                </c:pt>
              </c:strCache>
            </c:strRef>
          </c:tx>
          <c:spPr>
            <a:ln w="25400">
              <a:solidFill>
                <a:srgbClr val="C00000"/>
              </a:solidFill>
            </a:ln>
          </c:spPr>
          <c:marker>
            <c:symbol val="circle"/>
            <c:size val="5"/>
            <c:spPr>
              <a:solidFill>
                <a:srgbClr val="C00000"/>
              </a:solidFill>
            </c:spPr>
          </c:marker>
          <c:val>
            <c:numRef>
              <c:f>'12. Hidrología (1)'!$AP$11:$AP$63</c:f>
              <c:numCache>
                <c:formatCode>0.00</c:formatCode>
                <c:ptCount val="53"/>
                <c:pt idx="0">
                  <c:v>133.74</c:v>
                </c:pt>
                <c:pt idx="1">
                  <c:v>140.50399780000001</c:v>
                </c:pt>
                <c:pt idx="2">
                  <c:v>140.5</c:v>
                </c:pt>
                <c:pt idx="3">
                  <c:v>163.19800000000001</c:v>
                </c:pt>
                <c:pt idx="4">
                  <c:v>163.19800000000001</c:v>
                </c:pt>
                <c:pt idx="5">
                  <c:v>163.19800000000001</c:v>
                </c:pt>
                <c:pt idx="6">
                  <c:v>180.73800659179599</c:v>
                </c:pt>
                <c:pt idx="7">
                  <c:v>199.62100219999999</c:v>
                </c:pt>
                <c:pt idx="8">
                  <c:v>199.62100219999999</c:v>
                </c:pt>
                <c:pt idx="9">
                  <c:v>199.62100219999999</c:v>
                </c:pt>
                <c:pt idx="10">
                  <c:v>218.65400695800699</c:v>
                </c:pt>
                <c:pt idx="11">
                  <c:v>218.65400695800699</c:v>
                </c:pt>
                <c:pt idx="12">
                  <c:v>220.94</c:v>
                </c:pt>
                <c:pt idx="13">
                  <c:v>220.94</c:v>
                </c:pt>
                <c:pt idx="14">
                  <c:v>221.99</c:v>
                </c:pt>
                <c:pt idx="15">
                  <c:v>221.99</c:v>
                </c:pt>
                <c:pt idx="16">
                  <c:v>225.06</c:v>
                </c:pt>
                <c:pt idx="17">
                  <c:v>225.06</c:v>
                </c:pt>
                <c:pt idx="18">
                  <c:v>225.9400024</c:v>
                </c:pt>
                <c:pt idx="19">
                  <c:v>225.9400024</c:v>
                </c:pt>
                <c:pt idx="20">
                  <c:v>225.9400024</c:v>
                </c:pt>
                <c:pt idx="21">
                  <c:v>224.12</c:v>
                </c:pt>
                <c:pt idx="22">
                  <c:v>224.12</c:v>
                </c:pt>
                <c:pt idx="23">
                  <c:v>217.49299619999999</c:v>
                </c:pt>
                <c:pt idx="24">
                  <c:v>217.49299619999999</c:v>
                </c:pt>
                <c:pt idx="25">
                  <c:v>210.53</c:v>
                </c:pt>
                <c:pt idx="26">
                  <c:v>210.53</c:v>
                </c:pt>
                <c:pt idx="27">
                  <c:v>201.54</c:v>
                </c:pt>
                <c:pt idx="28">
                  <c:v>201.54</c:v>
                </c:pt>
                <c:pt idx="29">
                  <c:v>193.161</c:v>
                </c:pt>
                <c:pt idx="30">
                  <c:v>193.161</c:v>
                </c:pt>
                <c:pt idx="31">
                  <c:v>184.09</c:v>
                </c:pt>
                <c:pt idx="32">
                  <c:v>184.09</c:v>
                </c:pt>
                <c:pt idx="33">
                  <c:v>173.09</c:v>
                </c:pt>
                <c:pt idx="34">
                  <c:v>173.09100341796801</c:v>
                </c:pt>
                <c:pt idx="35">
                  <c:v>173.09100341796801</c:v>
                </c:pt>
                <c:pt idx="36">
                  <c:v>162.19599909999999</c:v>
                </c:pt>
                <c:pt idx="37">
                  <c:v>162.19599909999999</c:v>
                </c:pt>
                <c:pt idx="38">
                  <c:v>153.6340027</c:v>
                </c:pt>
                <c:pt idx="39">
                  <c:v>153.6340027</c:v>
                </c:pt>
                <c:pt idx="40">
                  <c:v>144.54400630000001</c:v>
                </c:pt>
                <c:pt idx="41">
                  <c:v>144.54400630000001</c:v>
                </c:pt>
                <c:pt idx="42">
                  <c:v>133.50900268554599</c:v>
                </c:pt>
                <c:pt idx="43">
                  <c:v>133.50900268554599</c:v>
                </c:pt>
                <c:pt idx="44">
                  <c:v>133.50900268554599</c:v>
                </c:pt>
                <c:pt idx="45">
                  <c:v>124.56</c:v>
                </c:pt>
                <c:pt idx="46">
                  <c:v>124.56</c:v>
                </c:pt>
                <c:pt idx="47">
                  <c:v>117.827</c:v>
                </c:pt>
                <c:pt idx="48">
                  <c:v>117.827</c:v>
                </c:pt>
                <c:pt idx="49">
                  <c:v>111.587</c:v>
                </c:pt>
                <c:pt idx="50">
                  <c:v>111.587</c:v>
                </c:pt>
                <c:pt idx="51">
                  <c:v>120.986000061035</c:v>
                </c:pt>
              </c:numCache>
            </c:numRef>
          </c:val>
          <c:smooth val="0"/>
        </c:ser>
        <c:dLbls>
          <c:showLegendKey val="0"/>
          <c:showVal val="0"/>
          <c:showCatName val="0"/>
          <c:showSerName val="0"/>
          <c:showPercent val="0"/>
          <c:showBubbleSize val="0"/>
        </c:dLbls>
        <c:marker val="1"/>
        <c:smooth val="0"/>
        <c:axId val="181163904"/>
        <c:axId val="181195136"/>
      </c:lineChart>
      <c:catAx>
        <c:axId val="181163904"/>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majorTickMark val="out"/>
        <c:minorTickMark val="none"/>
        <c:tickLblPos val="nextTo"/>
        <c:txPr>
          <a:bodyPr/>
          <a:lstStyle/>
          <a:p>
            <a:pPr>
              <a:defRPr b="1"/>
            </a:pPr>
            <a:endParaRPr lang="es-PE"/>
          </a:p>
        </c:txPr>
        <c:crossAx val="181195136"/>
        <c:crosses val="autoZero"/>
        <c:auto val="1"/>
        <c:lblAlgn val="ctr"/>
        <c:lblOffset val="100"/>
        <c:tickLblSkip val="4"/>
        <c:tickMarkSkip val="1"/>
        <c:noMultiLvlLbl val="0"/>
      </c:catAx>
      <c:valAx>
        <c:axId val="181195136"/>
        <c:scaling>
          <c:orientation val="minMax"/>
          <c:min val="70"/>
        </c:scaling>
        <c:delete val="0"/>
        <c:axPos val="l"/>
        <c:majorGridlines/>
        <c:title>
          <c:tx>
            <c:rich>
              <a:bodyPr rot="0" vert="horz"/>
              <a:lstStyle/>
              <a:p>
                <a:pPr>
                  <a:defRPr/>
                </a:pPr>
                <a:r>
                  <a:rPr lang="en-US"/>
                  <a:t>Millones de m3</a:t>
                </a:r>
              </a:p>
            </c:rich>
          </c:tx>
          <c:layout>
            <c:manualLayout>
              <c:xMode val="edge"/>
              <c:yMode val="edge"/>
              <c:x val="6.2615107644984173E-3"/>
              <c:y val="0.10024283921031608"/>
            </c:manualLayout>
          </c:layout>
          <c:overlay val="0"/>
        </c:title>
        <c:numFmt formatCode="General" sourceLinked="1"/>
        <c:majorTickMark val="out"/>
        <c:minorTickMark val="none"/>
        <c:tickLblPos val="nextTo"/>
        <c:crossAx val="181163904"/>
        <c:crosses val="autoZero"/>
        <c:crossBetween val="between"/>
      </c:valAx>
    </c:plotArea>
    <c:legend>
      <c:legendPos val="b"/>
      <c:layout>
        <c:manualLayout>
          <c:xMode val="edge"/>
          <c:yMode val="edge"/>
          <c:x val="0.26516304240963051"/>
          <c:y val="0.83562668221925773"/>
          <c:w val="0.33219974950640307"/>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b="1" i="0" u="none" strike="noStrike" baseline="0">
                <a:effectLst/>
              </a:rPr>
              <a:t>VOLÚMEN</a:t>
            </a:r>
            <a:r>
              <a:rPr lang="en-US" sz="1400"/>
              <a:t> ÚTIL DEL LAGO JUNÍN -</a:t>
            </a:r>
            <a:r>
              <a:rPr lang="en-US" sz="1400" baseline="0"/>
              <a:t> </a:t>
            </a:r>
            <a:r>
              <a:rPr lang="en-US" sz="1400"/>
              <a:t>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6.0503203600911028E-2"/>
          <c:y val="0.19371987512072408"/>
          <c:w val="0.88327730431607909"/>
          <c:h val="0.70261954495429324"/>
        </c:manualLayout>
      </c:layout>
      <c:lineChart>
        <c:grouping val="standard"/>
        <c:varyColors val="0"/>
        <c:ser>
          <c:idx val="0"/>
          <c:order val="0"/>
          <c:tx>
            <c:v>2017</c:v>
          </c:tx>
          <c:spPr>
            <a:ln w="34925">
              <a:solidFill>
                <a:schemeClr val="accent6">
                  <a:lumMod val="75000"/>
                </a:schemeClr>
              </a:solidFill>
            </a:ln>
          </c:spPr>
          <c:marker>
            <c:spPr>
              <a:solidFill>
                <a:schemeClr val="accent6">
                  <a:lumMod val="50000"/>
                </a:schemeClr>
              </a:solidFill>
              <a:ln>
                <a:noFill/>
              </a:ln>
            </c:spPr>
          </c:marker>
          <c:val>
            <c:numRef>
              <c:f>'13. Hidrología (2)'!$BA$11:$BA$62</c:f>
              <c:numCache>
                <c:formatCode>General</c:formatCode>
                <c:ptCount val="52"/>
                <c:pt idx="0">
                  <c:v>27.56</c:v>
                </c:pt>
                <c:pt idx="1">
                  <c:v>36.590000000000003</c:v>
                </c:pt>
                <c:pt idx="2">
                  <c:v>63.18</c:v>
                </c:pt>
                <c:pt idx="3">
                  <c:v>113.21</c:v>
                </c:pt>
                <c:pt idx="4">
                  <c:v>156.82</c:v>
                </c:pt>
                <c:pt idx="5">
                  <c:v>168.88</c:v>
                </c:pt>
                <c:pt idx="6">
                  <c:v>196.28</c:v>
                </c:pt>
                <c:pt idx="7">
                  <c:v>230.19</c:v>
                </c:pt>
                <c:pt idx="8">
                  <c:v>249.13</c:v>
                </c:pt>
                <c:pt idx="9">
                  <c:v>311.77999999999997</c:v>
                </c:pt>
                <c:pt idx="10">
                  <c:v>332.71</c:v>
                </c:pt>
                <c:pt idx="11">
                  <c:v>344.88</c:v>
                </c:pt>
                <c:pt idx="12">
                  <c:v>338.77</c:v>
                </c:pt>
                <c:pt idx="13">
                  <c:v>338.78</c:v>
                </c:pt>
                <c:pt idx="14">
                  <c:v>347.95</c:v>
                </c:pt>
                <c:pt idx="15">
                  <c:v>354.11</c:v>
                </c:pt>
                <c:pt idx="16">
                  <c:v>351.03</c:v>
                </c:pt>
              </c:numCache>
            </c:numRef>
          </c:val>
          <c:smooth val="0"/>
        </c:ser>
        <c:ser>
          <c:idx val="3"/>
          <c:order val="1"/>
          <c:tx>
            <c:strRef>
              <c:f>'13. Hidrología (2)'!$AZ$10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'13. Hidrología (2)'!$AZ$11:$AZ$63</c:f>
              <c:numCache>
                <c:formatCode>0.00</c:formatCode>
                <c:ptCount val="53"/>
                <c:pt idx="0">
                  <c:v>119.86</c:v>
                </c:pt>
                <c:pt idx="1">
                  <c:v>113.21</c:v>
                </c:pt>
                <c:pt idx="2">
                  <c:v>117.64</c:v>
                </c:pt>
                <c:pt idx="3">
                  <c:v>117.64</c:v>
                </c:pt>
                <c:pt idx="4">
                  <c:v>133.43</c:v>
                </c:pt>
                <c:pt idx="5">
                  <c:v>159.21</c:v>
                </c:pt>
                <c:pt idx="6">
                  <c:v>186.18</c:v>
                </c:pt>
                <c:pt idx="7">
                  <c:v>206.54</c:v>
                </c:pt>
                <c:pt idx="8">
                  <c:v>240.95</c:v>
                </c:pt>
                <c:pt idx="9">
                  <c:v>279.86</c:v>
                </c:pt>
                <c:pt idx="10">
                  <c:v>308.83</c:v>
                </c:pt>
                <c:pt idx="11">
                  <c:v>308.83</c:v>
                </c:pt>
                <c:pt idx="12">
                  <c:v>308.83</c:v>
                </c:pt>
                <c:pt idx="13">
                  <c:v>302.95999999999998</c:v>
                </c:pt>
                <c:pt idx="14">
                  <c:v>311.77999999999997</c:v>
                </c:pt>
                <c:pt idx="15">
                  <c:v>320.69</c:v>
                </c:pt>
                <c:pt idx="16">
                  <c:v>326.68</c:v>
                </c:pt>
                <c:pt idx="17">
                  <c:v>314.74</c:v>
                </c:pt>
                <c:pt idx="18">
                  <c:v>308.83</c:v>
                </c:pt>
                <c:pt idx="19">
                  <c:v>308.8</c:v>
                </c:pt>
                <c:pt idx="20">
                  <c:v>311.77999999999997</c:v>
                </c:pt>
                <c:pt idx="21">
                  <c:v>314.74</c:v>
                </c:pt>
                <c:pt idx="22">
                  <c:v>308.83</c:v>
                </c:pt>
                <c:pt idx="23">
                  <c:v>300.04000000000002</c:v>
                </c:pt>
                <c:pt idx="24">
                  <c:v>282.72000000000003</c:v>
                </c:pt>
                <c:pt idx="25">
                  <c:v>262.95</c:v>
                </c:pt>
                <c:pt idx="26">
                  <c:v>254.63</c:v>
                </c:pt>
                <c:pt idx="27">
                  <c:v>240.95</c:v>
                </c:pt>
                <c:pt idx="28">
                  <c:v>227.52</c:v>
                </c:pt>
                <c:pt idx="29">
                  <c:v>216.95</c:v>
                </c:pt>
                <c:pt idx="30">
                  <c:v>216.95</c:v>
                </c:pt>
                <c:pt idx="31">
                  <c:v>201.39</c:v>
                </c:pt>
                <c:pt idx="32">
                  <c:v>193.74</c:v>
                </c:pt>
                <c:pt idx="33">
                  <c:v>181.19</c:v>
                </c:pt>
                <c:pt idx="34">
                  <c:v>171.33</c:v>
                </c:pt>
                <c:pt idx="35">
                  <c:v>164.03</c:v>
                </c:pt>
                <c:pt idx="36">
                  <c:v>147.35</c:v>
                </c:pt>
                <c:pt idx="37">
                  <c:v>131.15</c:v>
                </c:pt>
                <c:pt idx="38">
                  <c:v>119.86</c:v>
                </c:pt>
                <c:pt idx="39">
                  <c:v>119.86</c:v>
                </c:pt>
                <c:pt idx="40">
                  <c:v>113.21</c:v>
                </c:pt>
                <c:pt idx="41">
                  <c:v>100.18</c:v>
                </c:pt>
                <c:pt idx="42">
                  <c:v>89.58</c:v>
                </c:pt>
                <c:pt idx="43">
                  <c:v>75.16</c:v>
                </c:pt>
                <c:pt idx="44">
                  <c:v>61.21</c:v>
                </c:pt>
                <c:pt idx="45">
                  <c:v>43.99</c:v>
                </c:pt>
                <c:pt idx="46">
                  <c:v>25.78</c:v>
                </c:pt>
                <c:pt idx="47">
                  <c:v>29.34</c:v>
                </c:pt>
                <c:pt idx="48">
                  <c:v>34.76</c:v>
                </c:pt>
                <c:pt idx="49">
                  <c:v>32.950000000000003</c:v>
                </c:pt>
                <c:pt idx="50">
                  <c:v>25.78</c:v>
                </c:pt>
                <c:pt idx="51">
                  <c:v>22.26</c:v>
                </c:pt>
              </c:numCache>
            </c:numRef>
          </c:val>
          <c:smooth val="0"/>
        </c:ser>
        <c:ser>
          <c:idx val="2"/>
          <c:order val="2"/>
          <c:tx>
            <c:strRef>
              <c:f>'13. Hidrología (2)'!$AY$10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'13. Hidrología (2)'!$AY$11:$AY$62</c:f>
              <c:numCache>
                <c:formatCode>0.00</c:formatCode>
                <c:ptCount val="52"/>
                <c:pt idx="0">
                  <c:v>98.037002563476506</c:v>
                </c:pt>
                <c:pt idx="1">
                  <c:v>126.60299682617099</c:v>
                </c:pt>
                <c:pt idx="2">
                  <c:v>147.34800720214801</c:v>
                </c:pt>
                <c:pt idx="3">
                  <c:v>161.61799619999999</c:v>
                </c:pt>
                <c:pt idx="4">
                  <c:v>191.21299743652301</c:v>
                </c:pt>
                <c:pt idx="5">
                  <c:v>216.95199584960901</c:v>
                </c:pt>
                <c:pt idx="6">
                  <c:v>240.95399475097599</c:v>
                </c:pt>
                <c:pt idx="7">
                  <c:v>240.95399475097599</c:v>
                </c:pt>
                <c:pt idx="8">
                  <c:v>274.18798828125</c:v>
                </c:pt>
                <c:pt idx="9">
                  <c:v>288.45</c:v>
                </c:pt>
                <c:pt idx="10">
                  <c:v>311.77999999999997</c:v>
                </c:pt>
                <c:pt idx="11">
                  <c:v>314.74099731445301</c:v>
                </c:pt>
                <c:pt idx="12">
                  <c:v>323.68</c:v>
                </c:pt>
                <c:pt idx="13">
                  <c:v>323.68</c:v>
                </c:pt>
                <c:pt idx="14">
                  <c:v>335.74</c:v>
                </c:pt>
                <c:pt idx="15">
                  <c:v>329.68899540000001</c:v>
                </c:pt>
                <c:pt idx="16">
                  <c:v>326.68</c:v>
                </c:pt>
                <c:pt idx="17">
                  <c:v>323.68</c:v>
                </c:pt>
                <c:pt idx="18">
                  <c:v>317.71099853515602</c:v>
                </c:pt>
                <c:pt idx="19">
                  <c:v>320.69100950000001</c:v>
                </c:pt>
                <c:pt idx="20">
                  <c:v>314.7409973</c:v>
                </c:pt>
                <c:pt idx="21">
                  <c:v>308.829986572265</c:v>
                </c:pt>
                <c:pt idx="22">
                  <c:v>311.78100000000001</c:v>
                </c:pt>
                <c:pt idx="23">
                  <c:v>311.77999999999997</c:v>
                </c:pt>
                <c:pt idx="24">
                  <c:v>308.83</c:v>
                </c:pt>
                <c:pt idx="25">
                  <c:v>288.4509888</c:v>
                </c:pt>
                <c:pt idx="26">
                  <c:v>265.74700000000001</c:v>
                </c:pt>
                <c:pt idx="27">
                  <c:v>251.875</c:v>
                </c:pt>
                <c:pt idx="28">
                  <c:v>243.67</c:v>
                </c:pt>
                <c:pt idx="29">
                  <c:v>235.552001953125</c:v>
                </c:pt>
                <c:pt idx="30">
                  <c:v>224.8650055</c:v>
                </c:pt>
                <c:pt idx="31">
                  <c:v>219.58</c:v>
                </c:pt>
                <c:pt idx="32">
                  <c:v>219.58000179999999</c:v>
                </c:pt>
                <c:pt idx="33">
                  <c:v>201.39</c:v>
                </c:pt>
                <c:pt idx="34">
                  <c:v>193.74299621582</c:v>
                </c:pt>
                <c:pt idx="35">
                  <c:v>166.452</c:v>
                </c:pt>
                <c:pt idx="36">
                  <c:v>149.70199579999999</c:v>
                </c:pt>
                <c:pt idx="37">
                  <c:v>135.7250061</c:v>
                </c:pt>
                <c:pt idx="38">
                  <c:v>126.6</c:v>
                </c:pt>
                <c:pt idx="39">
                  <c:v>119.86</c:v>
                </c:pt>
                <c:pt idx="40">
                  <c:v>108.82899999999999</c:v>
                </c:pt>
                <c:pt idx="41">
                  <c:v>98.04</c:v>
                </c:pt>
                <c:pt idx="42">
                  <c:v>102.325</c:v>
                </c:pt>
                <c:pt idx="43">
                  <c:v>91.68</c:v>
                </c:pt>
                <c:pt idx="44">
                  <c:v>79.23</c:v>
                </c:pt>
                <c:pt idx="45">
                  <c:v>81.28</c:v>
                </c:pt>
                <c:pt idx="46">
                  <c:v>79.23</c:v>
                </c:pt>
                <c:pt idx="47">
                  <c:v>79.23</c:v>
                </c:pt>
                <c:pt idx="48">
                  <c:v>81.28</c:v>
                </c:pt>
                <c:pt idx="49">
                  <c:v>69.123000000000005</c:v>
                </c:pt>
                <c:pt idx="50">
                  <c:v>63.18</c:v>
                </c:pt>
                <c:pt idx="51">
                  <c:v>83.69</c:v>
                </c:pt>
              </c:numCache>
            </c:numRef>
          </c:val>
          <c:smooth val="0"/>
        </c:ser>
        <c:ser>
          <c:idx val="1"/>
          <c:order val="3"/>
          <c:tx>
            <c:strRef>
              <c:f>'13. Hidrología (2)'!$AX$10</c:f>
              <c:strCache>
                <c:ptCount val="1"/>
                <c:pt idx="0">
                  <c:v>2014</c:v>
                </c:pt>
              </c:strCache>
            </c:strRef>
          </c:tx>
          <c:spPr>
            <a:ln w="25400">
              <a:solidFill>
                <a:srgbClr val="C00000"/>
              </a:solidFill>
            </a:ln>
          </c:spPr>
          <c:marker>
            <c:symbol val="circle"/>
            <c:size val="5"/>
            <c:spPr>
              <a:solidFill>
                <a:srgbClr val="C00000"/>
              </a:solidFill>
            </c:spPr>
          </c:marker>
          <c:val>
            <c:numRef>
              <c:f>'13. Hidrología (2)'!$AX$11:$AX$63</c:f>
              <c:numCache>
                <c:formatCode>0.00</c:formatCode>
                <c:ptCount val="53"/>
                <c:pt idx="0">
                  <c:v>111.015998840332</c:v>
                </c:pt>
                <c:pt idx="1">
                  <c:v>111.015998840332</c:v>
                </c:pt>
                <c:pt idx="2">
                  <c:v>152.07</c:v>
                </c:pt>
                <c:pt idx="3">
                  <c:v>203.96</c:v>
                </c:pt>
                <c:pt idx="4">
                  <c:v>235.55</c:v>
                </c:pt>
                <c:pt idx="5">
                  <c:v>257.39999999999998</c:v>
                </c:pt>
                <c:pt idx="6">
                  <c:v>300.037994384765</c:v>
                </c:pt>
                <c:pt idx="7">
                  <c:v>326.67999270000001</c:v>
                </c:pt>
                <c:pt idx="8">
                  <c:v>332.71</c:v>
                </c:pt>
                <c:pt idx="9">
                  <c:v>332.70800780000002</c:v>
                </c:pt>
                <c:pt idx="10">
                  <c:v>363.43499755859301</c:v>
                </c:pt>
                <c:pt idx="11">
                  <c:v>404.84201050000001</c:v>
                </c:pt>
                <c:pt idx="12">
                  <c:v>395.14</c:v>
                </c:pt>
                <c:pt idx="13">
                  <c:v>376</c:v>
                </c:pt>
                <c:pt idx="14">
                  <c:v>363.43</c:v>
                </c:pt>
                <c:pt idx="15">
                  <c:v>347.95</c:v>
                </c:pt>
                <c:pt idx="16">
                  <c:v>338.77</c:v>
                </c:pt>
                <c:pt idx="17">
                  <c:v>326.67999267578102</c:v>
                </c:pt>
                <c:pt idx="18">
                  <c:v>326.67999270000001</c:v>
                </c:pt>
                <c:pt idx="19">
                  <c:v>323.7</c:v>
                </c:pt>
                <c:pt idx="20">
                  <c:v>314.74099731445301</c:v>
                </c:pt>
                <c:pt idx="21">
                  <c:v>300.04000000000002</c:v>
                </c:pt>
                <c:pt idx="22">
                  <c:v>297.12701420000002</c:v>
                </c:pt>
                <c:pt idx="23">
                  <c:v>297.12701420000002</c:v>
                </c:pt>
                <c:pt idx="24">
                  <c:v>294.225006103515</c:v>
                </c:pt>
                <c:pt idx="25">
                  <c:v>294.23</c:v>
                </c:pt>
                <c:pt idx="26">
                  <c:v>285.58</c:v>
                </c:pt>
                <c:pt idx="27">
                  <c:v>271.36</c:v>
                </c:pt>
                <c:pt idx="28">
                  <c:v>257.39498900000001</c:v>
                </c:pt>
                <c:pt idx="29">
                  <c:v>243.67</c:v>
                </c:pt>
                <c:pt idx="30">
                  <c:v>230.18899999999999</c:v>
                </c:pt>
                <c:pt idx="31">
                  <c:v>211.73</c:v>
                </c:pt>
                <c:pt idx="32">
                  <c:v>196.28300476074199</c:v>
                </c:pt>
                <c:pt idx="33">
                  <c:v>183.68</c:v>
                </c:pt>
                <c:pt idx="34">
                  <c:v>181.19</c:v>
                </c:pt>
                <c:pt idx="35">
                  <c:v>171.33</c:v>
                </c:pt>
                <c:pt idx="36">
                  <c:v>164.02999879999999</c:v>
                </c:pt>
                <c:pt idx="37">
                  <c:v>161.62</c:v>
                </c:pt>
                <c:pt idx="38">
                  <c:v>145.00399780000001</c:v>
                </c:pt>
                <c:pt idx="39">
                  <c:v>128.87</c:v>
                </c:pt>
                <c:pt idx="40">
                  <c:v>113.2139969</c:v>
                </c:pt>
                <c:pt idx="41">
                  <c:v>117.64</c:v>
                </c:pt>
                <c:pt idx="42">
                  <c:v>115.420997619628</c:v>
                </c:pt>
                <c:pt idx="43">
                  <c:v>100.18</c:v>
                </c:pt>
                <c:pt idx="44">
                  <c:v>83.341003420000007</c:v>
                </c:pt>
                <c:pt idx="45">
                  <c:v>73.136001586914006</c:v>
                </c:pt>
                <c:pt idx="46">
                  <c:v>49.643001556396399</c:v>
                </c:pt>
                <c:pt idx="47">
                  <c:v>45.865000000000002</c:v>
                </c:pt>
                <c:pt idx="48">
                  <c:v>51.566714695521732</c:v>
                </c:pt>
                <c:pt idx="49">
                  <c:v>69.12</c:v>
                </c:pt>
                <c:pt idx="50">
                  <c:v>63.18</c:v>
                </c:pt>
                <c:pt idx="51">
                  <c:v>61.214000701904297</c:v>
                </c:pt>
              </c:numCache>
            </c:numRef>
          </c:val>
          <c:smooth val="0"/>
        </c:ser>
        <c:dLbls>
          <c:showLegendKey val="0"/>
          <c:showVal val="0"/>
          <c:showCatName val="0"/>
          <c:showSerName val="0"/>
          <c:showPercent val="0"/>
          <c:showBubbleSize val="0"/>
        </c:dLbls>
        <c:marker val="1"/>
        <c:smooth val="0"/>
        <c:axId val="181244288"/>
        <c:axId val="181246592"/>
      </c:lineChart>
      <c:catAx>
        <c:axId val="181244288"/>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majorTickMark val="out"/>
        <c:minorTickMark val="none"/>
        <c:tickLblPos val="nextTo"/>
        <c:txPr>
          <a:bodyPr/>
          <a:lstStyle/>
          <a:p>
            <a:pPr>
              <a:defRPr b="1"/>
            </a:pPr>
            <a:endParaRPr lang="es-PE"/>
          </a:p>
        </c:txPr>
        <c:crossAx val="181246592"/>
        <c:crosses val="autoZero"/>
        <c:auto val="1"/>
        <c:lblAlgn val="ctr"/>
        <c:lblOffset val="100"/>
        <c:tickLblSkip val="4"/>
        <c:tickMarkSkip val="1"/>
        <c:noMultiLvlLbl val="0"/>
      </c:catAx>
      <c:valAx>
        <c:axId val="181246592"/>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General" sourceLinked="1"/>
        <c:majorTickMark val="out"/>
        <c:minorTickMark val="none"/>
        <c:tickLblPos val="nextTo"/>
        <c:crossAx val="181244288"/>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mn-lt"/>
              </a:defRPr>
            </a:pPr>
            <a:r>
              <a:rPr lang="en-US" sz="1400" b="1" i="0" u="none" strike="noStrike" baseline="0">
                <a:effectLst/>
              </a:rPr>
              <a:t>VOLÚMEN</a:t>
            </a:r>
            <a:r>
              <a:rPr lang="es-PE" sz="1400" b="1" i="0" baseline="0">
                <a:effectLst/>
                <a:latin typeface="+mn-lt"/>
              </a:rPr>
              <a:t> TOTAL  DE LOS EMBALSES EGASA</a:t>
            </a:r>
            <a:endParaRPr lang="es-PE" sz="1400">
              <a:effectLst/>
              <a:latin typeface="+mn-lt"/>
            </a:endParaRPr>
          </a:p>
          <a:p>
            <a:pPr>
              <a:defRPr sz="1400">
                <a:latin typeface="+mn-lt"/>
              </a:defRPr>
            </a:pPr>
            <a:r>
              <a:rPr lang="es-PE" sz="1400" b="1" i="0" baseline="0">
                <a:effectLst/>
                <a:latin typeface="+mn-lt"/>
              </a:rPr>
              <a:t> (El Frayle, Pañe, Pillones,  Aguada Blanca, Chalhuanca y Bamputañe )</a:t>
            </a:r>
            <a:endParaRPr lang="es-PE" sz="1400">
              <a:effectLst/>
              <a:latin typeface="+mn-lt"/>
            </a:endParaRPr>
          </a:p>
        </c:rich>
      </c:tx>
      <c:layout/>
      <c:overlay val="1"/>
    </c:title>
    <c:autoTitleDeleted val="0"/>
    <c:plotArea>
      <c:layout>
        <c:manualLayout>
          <c:layoutTarget val="inner"/>
          <c:xMode val="edge"/>
          <c:yMode val="edge"/>
          <c:x val="6.0503203600911035E-2"/>
          <c:y val="0.22479002447809646"/>
          <c:w val="0.9020618366095744"/>
          <c:h val="0.66347317452750187"/>
        </c:manualLayout>
      </c:layout>
      <c:lineChart>
        <c:grouping val="standard"/>
        <c:varyColors val="0"/>
        <c:ser>
          <c:idx val="0"/>
          <c:order val="0"/>
          <c:tx>
            <c:v>2017</c:v>
          </c:tx>
          <c:spPr>
            <a:ln w="34925">
              <a:solidFill>
                <a:schemeClr val="accent6">
                  <a:lumMod val="75000"/>
                </a:schemeClr>
              </a:solidFill>
            </a:ln>
          </c:spPr>
          <c:marker>
            <c:spPr>
              <a:solidFill>
                <a:schemeClr val="accent6">
                  <a:lumMod val="75000"/>
                </a:schemeClr>
              </a:solidFill>
            </c:spPr>
          </c:marker>
          <c:val>
            <c:numRef>
              <c:f>'13. Hidrología (2)'!$BF$11:$BF$62</c:f>
              <c:numCache>
                <c:formatCode>General</c:formatCode>
                <c:ptCount val="52"/>
                <c:pt idx="0">
                  <c:v>122.2</c:v>
                </c:pt>
                <c:pt idx="1">
                  <c:v>136.54</c:v>
                </c:pt>
                <c:pt idx="2">
                  <c:v>170.81</c:v>
                </c:pt>
                <c:pt idx="3">
                  <c:v>186.39</c:v>
                </c:pt>
                <c:pt idx="4">
                  <c:v>204.81</c:v>
                </c:pt>
                <c:pt idx="5">
                  <c:v>201.83</c:v>
                </c:pt>
                <c:pt idx="6">
                  <c:v>199.6</c:v>
                </c:pt>
                <c:pt idx="7">
                  <c:v>214.34</c:v>
                </c:pt>
                <c:pt idx="8">
                  <c:v>250.89</c:v>
                </c:pt>
                <c:pt idx="9">
                  <c:v>299</c:v>
                </c:pt>
                <c:pt idx="10">
                  <c:v>321.02999999999997</c:v>
                </c:pt>
                <c:pt idx="11">
                  <c:v>332.35</c:v>
                </c:pt>
                <c:pt idx="12">
                  <c:v>366.03</c:v>
                </c:pt>
                <c:pt idx="13">
                  <c:v>382.58</c:v>
                </c:pt>
                <c:pt idx="14">
                  <c:v>385.3</c:v>
                </c:pt>
                <c:pt idx="15">
                  <c:v>384.96</c:v>
                </c:pt>
                <c:pt idx="16">
                  <c:v>381.87</c:v>
                </c:pt>
                <c:pt idx="17">
                  <c:v>382.78</c:v>
                </c:pt>
                <c:pt idx="18">
                  <c:v>381.92</c:v>
                </c:pt>
                <c:pt idx="19">
                  <c:v>379.36</c:v>
                </c:pt>
                <c:pt idx="20">
                  <c:v>375.6</c:v>
                </c:pt>
                <c:pt idx="21">
                  <c:v>373.52</c:v>
                </c:pt>
              </c:numCache>
            </c:numRef>
          </c:val>
          <c:smooth val="0"/>
        </c:ser>
        <c:ser>
          <c:idx val="3"/>
          <c:order val="1"/>
          <c:tx>
            <c:strRef>
              <c:f>'13. Hidrología (2)'!$BE$10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(2)'!$BE$11:$BE$63</c:f>
              <c:numCache>
                <c:formatCode>0.00</c:formatCode>
                <c:ptCount val="53"/>
                <c:pt idx="0">
                  <c:v>150.22999999999999</c:v>
                </c:pt>
                <c:pt idx="1">
                  <c:v>145.21</c:v>
                </c:pt>
                <c:pt idx="2">
                  <c:v>143.88</c:v>
                </c:pt>
                <c:pt idx="3">
                  <c:v>139.38200000000001</c:v>
                </c:pt>
                <c:pt idx="4">
                  <c:v>135.79099489999999</c:v>
                </c:pt>
                <c:pt idx="5">
                  <c:v>150.04800030000001</c:v>
                </c:pt>
                <c:pt idx="6">
                  <c:v>174.31999970000001</c:v>
                </c:pt>
                <c:pt idx="7">
                  <c:v>262.93500039999998</c:v>
                </c:pt>
                <c:pt idx="8">
                  <c:v>279.08800120000001</c:v>
                </c:pt>
                <c:pt idx="9">
                  <c:v>283.7940006</c:v>
                </c:pt>
                <c:pt idx="10">
                  <c:v>286.24</c:v>
                </c:pt>
                <c:pt idx="11">
                  <c:v>285.0129948</c:v>
                </c:pt>
                <c:pt idx="12">
                  <c:v>279.9690008</c:v>
                </c:pt>
                <c:pt idx="13">
                  <c:v>286.5410023</c:v>
                </c:pt>
                <c:pt idx="14">
                  <c:v>288.78499979999998</c:v>
                </c:pt>
                <c:pt idx="15">
                  <c:v>293.26400000000001</c:v>
                </c:pt>
                <c:pt idx="16">
                  <c:v>292.87300069999998</c:v>
                </c:pt>
                <c:pt idx="17">
                  <c:v>289.06400009999999</c:v>
                </c:pt>
                <c:pt idx="18">
                  <c:v>283.7310013</c:v>
                </c:pt>
                <c:pt idx="19">
                  <c:v>278.89999999999998</c:v>
                </c:pt>
                <c:pt idx="20">
                  <c:v>274.65599980000002</c:v>
                </c:pt>
                <c:pt idx="21">
                  <c:v>269.74</c:v>
                </c:pt>
                <c:pt idx="22">
                  <c:v>265.4609997</c:v>
                </c:pt>
                <c:pt idx="23">
                  <c:v>261.10000000000002</c:v>
                </c:pt>
                <c:pt idx="24">
                  <c:v>256.25999990000003</c:v>
                </c:pt>
                <c:pt idx="25">
                  <c:v>252.54899979999999</c:v>
                </c:pt>
                <c:pt idx="26">
                  <c:v>248.26700020000001</c:v>
                </c:pt>
                <c:pt idx="27">
                  <c:v>243.86400219999999</c:v>
                </c:pt>
                <c:pt idx="28">
                  <c:v>239.07999989999999</c:v>
                </c:pt>
                <c:pt idx="29">
                  <c:v>234.25399680000001</c:v>
                </c:pt>
                <c:pt idx="30">
                  <c:v>229.68000129999999</c:v>
                </c:pt>
                <c:pt idx="31">
                  <c:v>224.73799990000001</c:v>
                </c:pt>
                <c:pt idx="32">
                  <c:v>219.0029984</c:v>
                </c:pt>
                <c:pt idx="33">
                  <c:v>214.38699819999999</c:v>
                </c:pt>
                <c:pt idx="34">
                  <c:v>208.9500017</c:v>
                </c:pt>
                <c:pt idx="35">
                  <c:v>202.97300150000001</c:v>
                </c:pt>
                <c:pt idx="36">
                  <c:v>196.9500008</c:v>
                </c:pt>
                <c:pt idx="37">
                  <c:v>190.7840042</c:v>
                </c:pt>
                <c:pt idx="38">
                  <c:v>184.4409995</c:v>
                </c:pt>
                <c:pt idx="39">
                  <c:v>177.93399909999999</c:v>
                </c:pt>
                <c:pt idx="40">
                  <c:v>171.6890023</c:v>
                </c:pt>
                <c:pt idx="41">
                  <c:v>165.69499870000001</c:v>
                </c:pt>
                <c:pt idx="42">
                  <c:v>160.3979965</c:v>
                </c:pt>
                <c:pt idx="43">
                  <c:v>154.79199919999999</c:v>
                </c:pt>
                <c:pt idx="44">
                  <c:v>149.715</c:v>
                </c:pt>
                <c:pt idx="45">
                  <c:v>144.1180004</c:v>
                </c:pt>
                <c:pt idx="46">
                  <c:v>138.82499809999999</c:v>
                </c:pt>
                <c:pt idx="47">
                  <c:v>133.112999</c:v>
                </c:pt>
                <c:pt idx="48">
                  <c:v>128.37000269999999</c:v>
                </c:pt>
                <c:pt idx="49">
                  <c:v>122.7149982</c:v>
                </c:pt>
                <c:pt idx="50">
                  <c:v>120.156003</c:v>
                </c:pt>
                <c:pt idx="51">
                  <c:v>116.128997</c:v>
                </c:pt>
              </c:numCache>
            </c:numRef>
          </c:val>
          <c:smooth val="0"/>
        </c:ser>
        <c:ser>
          <c:idx val="2"/>
          <c:order val="2"/>
          <c:tx>
            <c:strRef>
              <c:f>'13. Hidrología (2)'!$BD$10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(2)'!$BD$11:$BD$63</c:f>
              <c:numCache>
                <c:formatCode>0.00</c:formatCode>
                <c:ptCount val="53"/>
                <c:pt idx="0">
                  <c:v>77.525999411940418</c:v>
                </c:pt>
                <c:pt idx="1">
                  <c:v>78.785000398754988</c:v>
                </c:pt>
                <c:pt idx="2">
                  <c:v>76.62799982726554</c:v>
                </c:pt>
                <c:pt idx="3">
                  <c:v>82.207001742533564</c:v>
                </c:pt>
                <c:pt idx="4">
                  <c:v>99.395001649856425</c:v>
                </c:pt>
                <c:pt idx="5">
                  <c:v>122.14100027084339</c:v>
                </c:pt>
                <c:pt idx="6">
                  <c:v>164.75300073623634</c:v>
                </c:pt>
                <c:pt idx="7">
                  <c:v>173.15699958801241</c:v>
                </c:pt>
                <c:pt idx="8">
                  <c:v>186.28200244903536</c:v>
                </c:pt>
                <c:pt idx="9">
                  <c:v>223.25000000000003</c:v>
                </c:pt>
                <c:pt idx="10">
                  <c:v>237.42999999999998</c:v>
                </c:pt>
                <c:pt idx="11">
                  <c:v>259.42500019073447</c:v>
                </c:pt>
                <c:pt idx="12">
                  <c:v>263.17400000000004</c:v>
                </c:pt>
                <c:pt idx="13">
                  <c:v>268.62</c:v>
                </c:pt>
                <c:pt idx="14">
                  <c:v>278.94</c:v>
                </c:pt>
                <c:pt idx="15">
                  <c:v>283.35699175000002</c:v>
                </c:pt>
                <c:pt idx="16">
                  <c:v>293.363</c:v>
                </c:pt>
                <c:pt idx="17">
                  <c:v>295.185</c:v>
                </c:pt>
                <c:pt idx="18">
                  <c:v>294.39800000000002</c:v>
                </c:pt>
                <c:pt idx="19">
                  <c:v>292.23500059000003</c:v>
                </c:pt>
                <c:pt idx="20">
                  <c:v>289.28499365999994</c:v>
                </c:pt>
                <c:pt idx="21">
                  <c:v>287.342002868652</c:v>
                </c:pt>
                <c:pt idx="22">
                  <c:v>285.25799999999998</c:v>
                </c:pt>
                <c:pt idx="23">
                  <c:v>281.64</c:v>
                </c:pt>
                <c:pt idx="24">
                  <c:v>276.89499999999998</c:v>
                </c:pt>
                <c:pt idx="25">
                  <c:v>272.34099963</c:v>
                </c:pt>
                <c:pt idx="26">
                  <c:v>268.09899999999999</c:v>
                </c:pt>
                <c:pt idx="27">
                  <c:v>262.15200039500002</c:v>
                </c:pt>
                <c:pt idx="28">
                  <c:v>257.23599999999999</c:v>
                </c:pt>
                <c:pt idx="29">
                  <c:v>252.71100044250457</c:v>
                </c:pt>
                <c:pt idx="30">
                  <c:v>248.01899674799998</c:v>
                </c:pt>
                <c:pt idx="31">
                  <c:v>243.71</c:v>
                </c:pt>
                <c:pt idx="32">
                  <c:v>239.4640045127899</c:v>
                </c:pt>
                <c:pt idx="33">
                  <c:v>234.72000000000003</c:v>
                </c:pt>
                <c:pt idx="34">
                  <c:v>230.6710003662109</c:v>
                </c:pt>
                <c:pt idx="35">
                  <c:v>225.39499950408924</c:v>
                </c:pt>
                <c:pt idx="36">
                  <c:v>220.07399951934806</c:v>
                </c:pt>
                <c:pt idx="37">
                  <c:v>215.42199704999999</c:v>
                </c:pt>
                <c:pt idx="38">
                  <c:v>210.14099999999999</c:v>
                </c:pt>
                <c:pt idx="39">
                  <c:v>206.839</c:v>
                </c:pt>
                <c:pt idx="40">
                  <c:v>201.45299999999997</c:v>
                </c:pt>
                <c:pt idx="41">
                  <c:v>196.38000000000002</c:v>
                </c:pt>
                <c:pt idx="42">
                  <c:v>192.565</c:v>
                </c:pt>
                <c:pt idx="43">
                  <c:v>187.09000000000003</c:v>
                </c:pt>
                <c:pt idx="44">
                  <c:v>183.072</c:v>
                </c:pt>
                <c:pt idx="45">
                  <c:v>179.65</c:v>
                </c:pt>
                <c:pt idx="46">
                  <c:v>174.434</c:v>
                </c:pt>
                <c:pt idx="47">
                  <c:v>169.50000000000003</c:v>
                </c:pt>
                <c:pt idx="48">
                  <c:v>164.72300000000001</c:v>
                </c:pt>
                <c:pt idx="49">
                  <c:v>160.208</c:v>
                </c:pt>
                <c:pt idx="50">
                  <c:v>157.54600000000002</c:v>
                </c:pt>
                <c:pt idx="51">
                  <c:v>154.74090000000001</c:v>
                </c:pt>
              </c:numCache>
            </c:numRef>
          </c:val>
          <c:smooth val="0"/>
        </c:ser>
        <c:ser>
          <c:idx val="1"/>
          <c:order val="3"/>
          <c:tx>
            <c:strRef>
              <c:f>'13. Hidrología (2)'!$BC$10</c:f>
              <c:strCache>
                <c:ptCount val="1"/>
                <c:pt idx="0">
                  <c:v>2014</c:v>
                </c:pt>
              </c:strCache>
            </c:strRef>
          </c:tx>
          <c:spPr>
            <a:ln w="25400">
              <a:solidFill>
                <a:srgbClr val="C00000"/>
              </a:solidFill>
            </a:ln>
          </c:spPr>
          <c:marker>
            <c:symbol val="circle"/>
            <c:size val="5"/>
            <c:spPr>
              <a:solidFill>
                <a:srgbClr val="C00000"/>
              </a:solidFill>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(2)'!$BC$11:$BC$63</c:f>
              <c:numCache>
                <c:formatCode>0.00</c:formatCode>
                <c:ptCount val="53"/>
                <c:pt idx="0">
                  <c:v>176.68799662590013</c:v>
                </c:pt>
                <c:pt idx="1">
                  <c:v>192.07700252532933</c:v>
                </c:pt>
                <c:pt idx="2">
                  <c:v>234.58800000000002</c:v>
                </c:pt>
                <c:pt idx="3">
                  <c:v>232.04400016784652</c:v>
                </c:pt>
                <c:pt idx="4">
                  <c:v>229.71699501037588</c:v>
                </c:pt>
                <c:pt idx="5">
                  <c:v>228.29300178527819</c:v>
                </c:pt>
                <c:pt idx="6">
                  <c:v>224.18200111389126</c:v>
                </c:pt>
                <c:pt idx="7">
                  <c:v>220.41400382999998</c:v>
                </c:pt>
                <c:pt idx="8">
                  <c:v>218.33100054931617</c:v>
                </c:pt>
                <c:pt idx="9">
                  <c:v>215.62899492000003</c:v>
                </c:pt>
                <c:pt idx="10">
                  <c:v>222.04299736022926</c:v>
                </c:pt>
                <c:pt idx="11">
                  <c:v>222.46699903000001</c:v>
                </c:pt>
                <c:pt idx="12">
                  <c:v>220.64399999999998</c:v>
                </c:pt>
                <c:pt idx="13">
                  <c:v>223.27600000000001</c:v>
                </c:pt>
                <c:pt idx="14">
                  <c:v>222.00500000000002</c:v>
                </c:pt>
                <c:pt idx="15">
                  <c:v>223.80200000000002</c:v>
                </c:pt>
                <c:pt idx="16">
                  <c:v>217.49399757385231</c:v>
                </c:pt>
                <c:pt idx="17">
                  <c:v>213.5109978485107</c:v>
                </c:pt>
                <c:pt idx="18">
                  <c:v>210.8809986</c:v>
                </c:pt>
                <c:pt idx="19">
                  <c:v>207.37700241088851</c:v>
                </c:pt>
                <c:pt idx="20">
                  <c:v>203.7669992446898</c:v>
                </c:pt>
                <c:pt idx="21">
                  <c:v>200.18000106811502</c:v>
                </c:pt>
                <c:pt idx="22">
                  <c:v>196.66499901</c:v>
                </c:pt>
                <c:pt idx="23">
                  <c:v>194.99600025000001</c:v>
                </c:pt>
                <c:pt idx="24">
                  <c:v>193.36700119018531</c:v>
                </c:pt>
                <c:pt idx="25">
                  <c:v>190.59600123596181</c:v>
                </c:pt>
                <c:pt idx="26">
                  <c:v>187.24</c:v>
                </c:pt>
                <c:pt idx="27">
                  <c:v>183.3</c:v>
                </c:pt>
                <c:pt idx="28">
                  <c:v>179.71700196999998</c:v>
                </c:pt>
                <c:pt idx="29">
                  <c:v>174.89</c:v>
                </c:pt>
                <c:pt idx="30">
                  <c:v>169.00100000000003</c:v>
                </c:pt>
                <c:pt idx="31">
                  <c:v>163.14900000000003</c:v>
                </c:pt>
                <c:pt idx="32">
                  <c:v>157.27300170999999</c:v>
                </c:pt>
                <c:pt idx="33">
                  <c:v>150.78400000000002</c:v>
                </c:pt>
                <c:pt idx="34">
                  <c:v>146.97999999999999</c:v>
                </c:pt>
                <c:pt idx="35">
                  <c:v>143.34800000000001</c:v>
                </c:pt>
                <c:pt idx="36">
                  <c:v>140.58200252899999</c:v>
                </c:pt>
                <c:pt idx="37">
                  <c:v>134.738</c:v>
                </c:pt>
                <c:pt idx="38">
                  <c:v>131.20699792900001</c:v>
                </c:pt>
                <c:pt idx="39">
                  <c:v>128.13</c:v>
                </c:pt>
                <c:pt idx="40">
                  <c:v>123.19800044700001</c:v>
                </c:pt>
                <c:pt idx="41">
                  <c:v>118.85000000000001</c:v>
                </c:pt>
                <c:pt idx="42">
                  <c:v>112.50799894332873</c:v>
                </c:pt>
                <c:pt idx="43">
                  <c:v>108.26299999999999</c:v>
                </c:pt>
                <c:pt idx="44">
                  <c:v>102.77400085399999</c:v>
                </c:pt>
                <c:pt idx="45">
                  <c:v>99.224143177270747</c:v>
                </c:pt>
                <c:pt idx="46">
                  <c:v>98.391001403331657</c:v>
                </c:pt>
                <c:pt idx="47">
                  <c:v>87.924999999999983</c:v>
                </c:pt>
                <c:pt idx="48">
                  <c:v>85.033142868961448</c:v>
                </c:pt>
                <c:pt idx="49">
                  <c:v>78.216999999999999</c:v>
                </c:pt>
                <c:pt idx="50">
                  <c:v>74.797000000476842</c:v>
                </c:pt>
                <c:pt idx="51">
                  <c:v>74.148001715540829</c:v>
                </c:pt>
              </c:numCache>
            </c:numRef>
          </c:val>
          <c:smooth val="0"/>
        </c:ser>
        <c:dLbls>
          <c:showLegendKey val="0"/>
          <c:showVal val="0"/>
          <c:showCatName val="0"/>
          <c:showSerName val="0"/>
          <c:showPercent val="0"/>
          <c:showBubbleSize val="0"/>
        </c:dLbls>
        <c:marker val="1"/>
        <c:smooth val="0"/>
        <c:axId val="213480576"/>
        <c:axId val="213482880"/>
      </c:lineChart>
      <c:catAx>
        <c:axId val="213480576"/>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txPr>
          <a:bodyPr/>
          <a:lstStyle/>
          <a:p>
            <a:pPr>
              <a:defRPr b="1"/>
            </a:pPr>
            <a:endParaRPr lang="es-PE"/>
          </a:p>
        </c:txPr>
        <c:crossAx val="213482880"/>
        <c:crosses val="autoZero"/>
        <c:auto val="1"/>
        <c:lblAlgn val="ctr"/>
        <c:lblOffset val="100"/>
        <c:tickLblSkip val="4"/>
        <c:tickMarkSkip val="1"/>
        <c:noMultiLvlLbl val="0"/>
      </c:catAx>
      <c:valAx>
        <c:axId val="213482880"/>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General" sourceLinked="1"/>
        <c:majorTickMark val="out"/>
        <c:minorTickMark val="none"/>
        <c:tickLblPos val="nextTo"/>
        <c:crossAx val="213480576"/>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2559086608048626"/>
                  <c:y val="7.2893770840922467E-2"/>
                </c:manualLayout>
              </c:layout>
              <c:numFmt formatCode="0.0%" sourceLinked="0"/>
              <c:spPr/>
              <c:txPr>
                <a:bodyPr/>
                <a:lstStyle/>
                <a:p>
                  <a:pPr>
                    <a:defRPr b="1">
                      <a:solidFill>
                        <a:sysClr val="windowText" lastClr="000000"/>
                      </a:solidFill>
                    </a:defRPr>
                  </a:pPr>
                  <a:endParaRPr lang="es-PE"/>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1440932157144679"/>
                  <c:y val="1.2175862358842155E-2"/>
                </c:manualLayout>
              </c:layout>
              <c:numFmt formatCode="0.0%" sourceLinked="0"/>
              <c:spPr/>
              <c:txPr>
                <a:bodyPr/>
                <a:lstStyle/>
                <a:p>
                  <a:pPr>
                    <a:defRPr b="1">
                      <a:solidFill>
                        <a:sysClr val="windowText" lastClr="000000"/>
                      </a:solidFill>
                    </a:defRPr>
                  </a:pPr>
                  <a:endParaRPr lang="es-PE"/>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27702715904498759"/>
                  <c:y val="-5.623298867001055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2586874921884134"/>
                  <c:y val="-0.15432622523608036"/>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0632286485110147"/>
                  <c:y val="-0.19575083363689857"/>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5.6910569105691054E-2"/>
                  <c:y val="-0.20526942128381909"/>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0.27445746111004415"/>
                  <c:y val="-0.1771233413245948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s-PE"/>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Resumen_Relevante'!$U$32:$U$39</c:f>
              <c:numCache>
                <c:formatCode>#,##0.00</c:formatCode>
                <c:ptCount val="8"/>
                <c:pt idx="0">
                  <c:v>1801.5842381236962</c:v>
                </c:pt>
                <c:pt idx="1">
                  <c:v>1957.708059246477</c:v>
                </c:pt>
                <c:pt idx="2">
                  <c:v>107.56867426127801</c:v>
                </c:pt>
                <c:pt idx="3">
                  <c:v>63.3714742787324</c:v>
                </c:pt>
                <c:pt idx="4">
                  <c:v>68.976384110969335</c:v>
                </c:pt>
                <c:pt idx="5">
                  <c:v>19.064031273249999</c:v>
                </c:pt>
                <c:pt idx="6">
                  <c:v>7.8877363482930001</c:v>
                </c:pt>
                <c:pt idx="7">
                  <c:v>3.3793380801500001</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pageMargins b="1" l="0.75" r="0.75" t="1" header="0.5" footer="0.5"/>
    <c:pageSetup paperSize="9" orientation="landscape"/>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SANTA, CHANCAY Y PATIVILCA</a:t>
            </a:r>
          </a:p>
        </c:rich>
      </c:tx>
      <c:layout>
        <c:manualLayout>
          <c:xMode val="edge"/>
          <c:yMode val="edge"/>
          <c:x val="0.19283709056205134"/>
          <c:y val="3.4722222222222224E-2"/>
        </c:manualLayout>
      </c:layout>
      <c:overlay val="1"/>
    </c:title>
    <c:autoTitleDeleted val="0"/>
    <c:plotArea>
      <c:layout>
        <c:manualLayout>
          <c:layoutTarget val="inner"/>
          <c:xMode val="edge"/>
          <c:yMode val="edge"/>
          <c:x val="6.0368670003681311E-2"/>
          <c:y val="0.11274568486818212"/>
          <c:w val="0.92508700938766064"/>
          <c:h val="0.69962302503702611"/>
        </c:manualLayout>
      </c:layout>
      <c:areaChart>
        <c:grouping val="standard"/>
        <c:varyColors val="0"/>
        <c:ser>
          <c:idx val="2"/>
          <c:order val="0"/>
          <c:tx>
            <c:strRef>
              <c:f>'14. Hidrología (3)'!$Y$8</c:f>
              <c:strCache>
                <c:ptCount val="1"/>
                <c:pt idx="0">
                  <c:v>SANTA</c:v>
                </c:pt>
              </c:strCache>
            </c:strRef>
          </c:tx>
          <c:spPr>
            <a:solidFill>
              <a:schemeClr val="accent5">
                <a:lumMod val="60000"/>
                <a:lumOff val="40000"/>
              </a:schemeClr>
            </a:solidFill>
            <a:ln>
              <a:solidFill>
                <a:srgbClr val="00B0F0"/>
              </a:solidFill>
            </a:ln>
          </c:spPr>
          <c:cat>
            <c:multiLvlStrRef>
              <c:f>'14. Hidrología (3)'!$U$9:$V$186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'14. Hidrología (3)'!$Y$9:$Y$186</c:f>
              <c:numCache>
                <c:formatCode>0.00</c:formatCode>
                <c:ptCount val="178"/>
                <c:pt idx="0">
                  <c:v>104.61314283098464</c:v>
                </c:pt>
                <c:pt idx="1">
                  <c:v>101.16556985037651</c:v>
                </c:pt>
                <c:pt idx="2">
                  <c:v>111.64</c:v>
                </c:pt>
                <c:pt idx="3">
                  <c:v>95.39</c:v>
                </c:pt>
                <c:pt idx="4">
                  <c:v>103.58</c:v>
                </c:pt>
                <c:pt idx="5">
                  <c:v>145.91</c:v>
                </c:pt>
                <c:pt idx="6">
                  <c:v>146.2477155412943</c:v>
                </c:pt>
                <c:pt idx="7">
                  <c:v>310.30528479999998</c:v>
                </c:pt>
                <c:pt idx="8">
                  <c:v>232.7</c:v>
                </c:pt>
                <c:pt idx="9">
                  <c:v>313.02366640000002</c:v>
                </c:pt>
                <c:pt idx="10">
                  <c:v>264.70640258789024</c:v>
                </c:pt>
                <c:pt idx="11">
                  <c:v>260.1815709</c:v>
                </c:pt>
                <c:pt idx="12">
                  <c:v>163.47999999999999</c:v>
                </c:pt>
                <c:pt idx="13">
                  <c:v>101.372</c:v>
                </c:pt>
                <c:pt idx="14">
                  <c:v>86.66</c:v>
                </c:pt>
                <c:pt idx="15">
                  <c:v>82.16</c:v>
                </c:pt>
                <c:pt idx="16">
                  <c:v>97.92</c:v>
                </c:pt>
                <c:pt idx="17">
                  <c:v>118.21</c:v>
                </c:pt>
                <c:pt idx="18">
                  <c:v>91.569599909999994</c:v>
                </c:pt>
                <c:pt idx="19">
                  <c:v>67.650000000000006</c:v>
                </c:pt>
                <c:pt idx="20">
                  <c:v>56.340142386300158</c:v>
                </c:pt>
                <c:pt idx="21">
                  <c:v>42.3</c:v>
                </c:pt>
                <c:pt idx="22">
                  <c:v>42.036570959999999</c:v>
                </c:pt>
                <c:pt idx="23">
                  <c:v>37.365667340000002</c:v>
                </c:pt>
                <c:pt idx="24">
                  <c:v>33.43</c:v>
                </c:pt>
                <c:pt idx="25">
                  <c:v>32.89</c:v>
                </c:pt>
                <c:pt idx="26">
                  <c:v>29.11</c:v>
                </c:pt>
                <c:pt idx="27">
                  <c:v>26.72</c:v>
                </c:pt>
                <c:pt idx="28">
                  <c:v>25.072999639999999</c:v>
                </c:pt>
                <c:pt idx="29">
                  <c:v>24.52</c:v>
                </c:pt>
                <c:pt idx="30">
                  <c:v>24.25</c:v>
                </c:pt>
                <c:pt idx="31">
                  <c:v>23.87</c:v>
                </c:pt>
                <c:pt idx="32">
                  <c:v>25.065999600000001</c:v>
                </c:pt>
                <c:pt idx="33">
                  <c:v>27.59</c:v>
                </c:pt>
                <c:pt idx="34">
                  <c:v>23.33</c:v>
                </c:pt>
                <c:pt idx="35">
                  <c:v>23.27</c:v>
                </c:pt>
                <c:pt idx="36">
                  <c:v>29.391285759999999</c:v>
                </c:pt>
                <c:pt idx="37">
                  <c:v>30.785</c:v>
                </c:pt>
                <c:pt idx="38">
                  <c:v>30.662142620000001</c:v>
                </c:pt>
                <c:pt idx="39">
                  <c:v>36.380000000000003</c:v>
                </c:pt>
                <c:pt idx="40">
                  <c:v>34.163285940000002</c:v>
                </c:pt>
                <c:pt idx="41">
                  <c:v>40.36</c:v>
                </c:pt>
                <c:pt idx="42">
                  <c:v>45.664857046944704</c:v>
                </c:pt>
                <c:pt idx="43">
                  <c:v>39.85</c:v>
                </c:pt>
                <c:pt idx="44">
                  <c:v>61.090667089999997</c:v>
                </c:pt>
                <c:pt idx="45">
                  <c:v>77.433666865030759</c:v>
                </c:pt>
                <c:pt idx="46">
                  <c:v>47.748571668352348</c:v>
                </c:pt>
                <c:pt idx="47">
                  <c:v>56.05</c:v>
                </c:pt>
                <c:pt idx="48">
                  <c:v>78.91</c:v>
                </c:pt>
                <c:pt idx="49">
                  <c:v>120.64</c:v>
                </c:pt>
                <c:pt idx="50">
                  <c:v>78.84</c:v>
                </c:pt>
                <c:pt idx="51">
                  <c:v>173.24642835344551</c:v>
                </c:pt>
                <c:pt idx="52">
                  <c:v>128.19599696568042</c:v>
                </c:pt>
                <c:pt idx="53">
                  <c:v>96.163429260253665</c:v>
                </c:pt>
                <c:pt idx="54">
                  <c:v>170.70128413609078</c:v>
                </c:pt>
                <c:pt idx="55">
                  <c:v>159.75871276855426</c:v>
                </c:pt>
                <c:pt idx="56">
                  <c:v>175.85857282366015</c:v>
                </c:pt>
                <c:pt idx="57">
                  <c:v>165.36414119175461</c:v>
                </c:pt>
                <c:pt idx="58">
                  <c:v>115.832716805594</c:v>
                </c:pt>
                <c:pt idx="59">
                  <c:v>105.39785766601526</c:v>
                </c:pt>
                <c:pt idx="60">
                  <c:v>162.89514378138898</c:v>
                </c:pt>
                <c:pt idx="61">
                  <c:v>131.47999999999999</c:v>
                </c:pt>
                <c:pt idx="62">
                  <c:v>168.71</c:v>
                </c:pt>
                <c:pt idx="63">
                  <c:v>283.36357334681884</c:v>
                </c:pt>
                <c:pt idx="64">
                  <c:v>166.3</c:v>
                </c:pt>
                <c:pt idx="65">
                  <c:v>135.46</c:v>
                </c:pt>
                <c:pt idx="66">
                  <c:v>144.72999999999999</c:v>
                </c:pt>
                <c:pt idx="67">
                  <c:v>119.2355706</c:v>
                </c:pt>
                <c:pt idx="68">
                  <c:v>87.61</c:v>
                </c:pt>
                <c:pt idx="69">
                  <c:v>85.12</c:v>
                </c:pt>
                <c:pt idx="70">
                  <c:v>72.61</c:v>
                </c:pt>
                <c:pt idx="71">
                  <c:v>131.49528609999999</c:v>
                </c:pt>
                <c:pt idx="72">
                  <c:v>75.344715120000004</c:v>
                </c:pt>
                <c:pt idx="73">
                  <c:v>59.612285610000001</c:v>
                </c:pt>
                <c:pt idx="74">
                  <c:v>45.06</c:v>
                </c:pt>
                <c:pt idx="75">
                  <c:v>39.22</c:v>
                </c:pt>
                <c:pt idx="76">
                  <c:v>35.65</c:v>
                </c:pt>
                <c:pt idx="77">
                  <c:v>32.878427780000003</c:v>
                </c:pt>
                <c:pt idx="78">
                  <c:v>31.86</c:v>
                </c:pt>
                <c:pt idx="79">
                  <c:v>28.237714220000001</c:v>
                </c:pt>
                <c:pt idx="80">
                  <c:v>26.65</c:v>
                </c:pt>
                <c:pt idx="81">
                  <c:v>26.615142549787187</c:v>
                </c:pt>
                <c:pt idx="82">
                  <c:v>28.730000090000001</c:v>
                </c:pt>
                <c:pt idx="83">
                  <c:v>30.58</c:v>
                </c:pt>
                <c:pt idx="84">
                  <c:v>30.24</c:v>
                </c:pt>
                <c:pt idx="85">
                  <c:v>31.73</c:v>
                </c:pt>
                <c:pt idx="86">
                  <c:v>29.105667114257798</c:v>
                </c:pt>
                <c:pt idx="87">
                  <c:v>30.579000473022401</c:v>
                </c:pt>
                <c:pt idx="88">
                  <c:v>32.723000390189</c:v>
                </c:pt>
                <c:pt idx="89">
                  <c:v>38.73833338</c:v>
                </c:pt>
                <c:pt idx="90">
                  <c:v>34.80900083269389</c:v>
                </c:pt>
                <c:pt idx="91">
                  <c:v>35.9</c:v>
                </c:pt>
                <c:pt idx="92">
                  <c:v>46.35</c:v>
                </c:pt>
                <c:pt idx="93">
                  <c:v>46.9</c:v>
                </c:pt>
                <c:pt idx="94">
                  <c:v>61.18</c:v>
                </c:pt>
                <c:pt idx="95">
                  <c:v>47.64</c:v>
                </c:pt>
                <c:pt idx="96">
                  <c:v>57.13</c:v>
                </c:pt>
                <c:pt idx="97">
                  <c:v>72.62</c:v>
                </c:pt>
                <c:pt idx="98">
                  <c:v>62.65</c:v>
                </c:pt>
                <c:pt idx="99">
                  <c:v>83.52</c:v>
                </c:pt>
                <c:pt idx="100">
                  <c:v>80.849999999999994</c:v>
                </c:pt>
                <c:pt idx="101">
                  <c:v>63.198999999999998</c:v>
                </c:pt>
                <c:pt idx="102">
                  <c:v>87.03</c:v>
                </c:pt>
                <c:pt idx="103">
                  <c:v>110.661</c:v>
                </c:pt>
                <c:pt idx="104">
                  <c:v>96.75</c:v>
                </c:pt>
                <c:pt idx="105">
                  <c:v>76.510000000000005</c:v>
                </c:pt>
                <c:pt idx="106">
                  <c:v>80.096000000000004</c:v>
                </c:pt>
                <c:pt idx="107">
                  <c:v>77.09</c:v>
                </c:pt>
                <c:pt idx="108">
                  <c:v>140.12</c:v>
                </c:pt>
                <c:pt idx="109">
                  <c:v>144.66999999999999</c:v>
                </c:pt>
                <c:pt idx="110">
                  <c:v>117.32</c:v>
                </c:pt>
                <c:pt idx="111">
                  <c:v>140.31</c:v>
                </c:pt>
                <c:pt idx="112">
                  <c:v>268.94750210000001</c:v>
                </c:pt>
                <c:pt idx="113">
                  <c:v>243.71150207519463</c:v>
                </c:pt>
                <c:pt idx="114">
                  <c:v>154.21</c:v>
                </c:pt>
                <c:pt idx="115">
                  <c:v>116.62271445138057</c:v>
                </c:pt>
                <c:pt idx="116">
                  <c:v>120.78800201416</c:v>
                </c:pt>
                <c:pt idx="117">
                  <c:v>125.66285814557708</c:v>
                </c:pt>
                <c:pt idx="118">
                  <c:v>127.68985639299636</c:v>
                </c:pt>
                <c:pt idx="119">
                  <c:v>97.4</c:v>
                </c:pt>
                <c:pt idx="120">
                  <c:v>85.487143380301248</c:v>
                </c:pt>
                <c:pt idx="121">
                  <c:v>62.369998931884716</c:v>
                </c:pt>
                <c:pt idx="122">
                  <c:v>58.684285300118525</c:v>
                </c:pt>
                <c:pt idx="123">
                  <c:v>54</c:v>
                </c:pt>
                <c:pt idx="124">
                  <c:v>50.756999969482365</c:v>
                </c:pt>
                <c:pt idx="125">
                  <c:v>46.59</c:v>
                </c:pt>
                <c:pt idx="126">
                  <c:v>40.29</c:v>
                </c:pt>
                <c:pt idx="127">
                  <c:v>35.630000000000003</c:v>
                </c:pt>
                <c:pt idx="128">
                  <c:v>34.608428410000002</c:v>
                </c:pt>
                <c:pt idx="129">
                  <c:v>34.074285510000003</c:v>
                </c:pt>
                <c:pt idx="130">
                  <c:v>29.599571770000001</c:v>
                </c:pt>
                <c:pt idx="131">
                  <c:v>29.3955713</c:v>
                </c:pt>
                <c:pt idx="132">
                  <c:v>32.468857079999999</c:v>
                </c:pt>
                <c:pt idx="133">
                  <c:v>32.112285890000003</c:v>
                </c:pt>
                <c:pt idx="134">
                  <c:v>29.132714407784558</c:v>
                </c:pt>
                <c:pt idx="135">
                  <c:v>34.150143489999998</c:v>
                </c:pt>
                <c:pt idx="136">
                  <c:v>35.225571223667643</c:v>
                </c:pt>
                <c:pt idx="137">
                  <c:v>35.168570930000001</c:v>
                </c:pt>
                <c:pt idx="138">
                  <c:v>37.824428560000001</c:v>
                </c:pt>
                <c:pt idx="139">
                  <c:v>39.78</c:v>
                </c:pt>
                <c:pt idx="140">
                  <c:v>44.25</c:v>
                </c:pt>
                <c:pt idx="141">
                  <c:v>41.311858039999997</c:v>
                </c:pt>
                <c:pt idx="142">
                  <c:v>41.13</c:v>
                </c:pt>
                <c:pt idx="143">
                  <c:v>46.47</c:v>
                </c:pt>
                <c:pt idx="144">
                  <c:v>37.270000000000003</c:v>
                </c:pt>
                <c:pt idx="145">
                  <c:v>48.57</c:v>
                </c:pt>
                <c:pt idx="146">
                  <c:v>35.32</c:v>
                </c:pt>
                <c:pt idx="147">
                  <c:v>36.83</c:v>
                </c:pt>
                <c:pt idx="148">
                  <c:v>39.520000000000003</c:v>
                </c:pt>
                <c:pt idx="149">
                  <c:v>53.38</c:v>
                </c:pt>
                <c:pt idx="150">
                  <c:v>61.85</c:v>
                </c:pt>
                <c:pt idx="151">
                  <c:v>65.33</c:v>
                </c:pt>
                <c:pt idx="152">
                  <c:v>66.680000000000007</c:v>
                </c:pt>
                <c:pt idx="153">
                  <c:v>61.31</c:v>
                </c:pt>
                <c:pt idx="154">
                  <c:v>70.790000000000006</c:v>
                </c:pt>
                <c:pt idx="155">
                  <c:v>77.430000000000007</c:v>
                </c:pt>
                <c:pt idx="156">
                  <c:v>103.58</c:v>
                </c:pt>
                <c:pt idx="157">
                  <c:v>105.01</c:v>
                </c:pt>
                <c:pt idx="158">
                  <c:v>137.41</c:v>
                </c:pt>
                <c:pt idx="159">
                  <c:v>127.83</c:v>
                </c:pt>
                <c:pt idx="160" formatCode="General">
                  <c:v>97.31</c:v>
                </c:pt>
                <c:pt idx="161" formatCode="General">
                  <c:v>123.44</c:v>
                </c:pt>
                <c:pt idx="162" formatCode="General">
                  <c:v>145.02000000000001</c:v>
                </c:pt>
                <c:pt idx="163" formatCode="General">
                  <c:v>175.03</c:v>
                </c:pt>
                <c:pt idx="164" formatCode="General">
                  <c:v>206.14</c:v>
                </c:pt>
                <c:pt idx="165" formatCode="General">
                  <c:v>270.17</c:v>
                </c:pt>
                <c:pt idx="166" formatCode="General">
                  <c:v>376.42</c:v>
                </c:pt>
                <c:pt idx="167" formatCode="General">
                  <c:v>351.57</c:v>
                </c:pt>
                <c:pt idx="168" formatCode="General">
                  <c:v>384.37</c:v>
                </c:pt>
                <c:pt idx="169" formatCode="General">
                  <c:v>337.84</c:v>
                </c:pt>
                <c:pt idx="170" formatCode="General">
                  <c:v>282.32</c:v>
                </c:pt>
                <c:pt idx="171" formatCode="General">
                  <c:v>191.65</c:v>
                </c:pt>
                <c:pt idx="172" formatCode="General">
                  <c:v>160.35</c:v>
                </c:pt>
                <c:pt idx="173" formatCode="#,##0.00">
                  <c:v>136.65</c:v>
                </c:pt>
                <c:pt idx="174" formatCode="#,##0.00">
                  <c:v>135.97</c:v>
                </c:pt>
                <c:pt idx="175" formatCode="#,##0.00">
                  <c:v>135.66</c:v>
                </c:pt>
                <c:pt idx="176" formatCode="General">
                  <c:v>113.82</c:v>
                </c:pt>
                <c:pt idx="177" formatCode="General">
                  <c:v>64.03</c:v>
                </c:pt>
              </c:numCache>
            </c:numRef>
          </c:val>
        </c:ser>
        <c:ser>
          <c:idx val="3"/>
          <c:order val="1"/>
          <c:tx>
            <c:strRef>
              <c:f>'14. Hidrología (3)'!$Z$8</c:f>
              <c:strCache>
                <c:ptCount val="1"/>
                <c:pt idx="0">
                  <c:v>CHANCAY</c:v>
                </c:pt>
              </c:strCache>
            </c:strRef>
          </c:tx>
          <c:spPr>
            <a:solidFill>
              <a:srgbClr val="0070C0"/>
            </a:solidFill>
          </c:spPr>
          <c:cat>
            <c:multiLvlStrRef>
              <c:f>'14. Hidrología (3)'!$U$9:$V$186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'14. Hidrología (3)'!$Z$9:$Z$186</c:f>
              <c:numCache>
                <c:formatCode>0.00</c:formatCode>
                <c:ptCount val="178"/>
                <c:pt idx="0">
                  <c:v>31.571999686104871</c:v>
                </c:pt>
                <c:pt idx="1">
                  <c:v>18.800000054495627</c:v>
                </c:pt>
                <c:pt idx="2">
                  <c:v>24.53</c:v>
                </c:pt>
                <c:pt idx="3">
                  <c:v>19.45</c:v>
                </c:pt>
                <c:pt idx="4">
                  <c:v>14.62</c:v>
                </c:pt>
                <c:pt idx="5">
                  <c:v>15.904999999999999</c:v>
                </c:pt>
                <c:pt idx="6">
                  <c:v>34.528000150408026</c:v>
                </c:pt>
                <c:pt idx="7">
                  <c:v>123.4721418</c:v>
                </c:pt>
                <c:pt idx="8">
                  <c:v>127.05</c:v>
                </c:pt>
                <c:pt idx="9">
                  <c:v>102.4850019</c:v>
                </c:pt>
                <c:pt idx="10">
                  <c:v>100.62920074462855</c:v>
                </c:pt>
                <c:pt idx="11">
                  <c:v>165.7174268</c:v>
                </c:pt>
                <c:pt idx="12">
                  <c:v>81.83</c:v>
                </c:pt>
                <c:pt idx="13">
                  <c:v>38.957999999999998</c:v>
                </c:pt>
                <c:pt idx="14">
                  <c:v>30.167999999999999</c:v>
                </c:pt>
                <c:pt idx="15">
                  <c:v>40.76</c:v>
                </c:pt>
                <c:pt idx="16">
                  <c:v>50.25</c:v>
                </c:pt>
                <c:pt idx="17">
                  <c:v>88.1</c:v>
                </c:pt>
                <c:pt idx="18">
                  <c:v>109.7940002</c:v>
                </c:pt>
                <c:pt idx="19">
                  <c:v>77.853999999999999</c:v>
                </c:pt>
                <c:pt idx="20">
                  <c:v>46.279857635497997</c:v>
                </c:pt>
                <c:pt idx="21">
                  <c:v>27.998000000000001</c:v>
                </c:pt>
                <c:pt idx="22">
                  <c:v>20.883000240000001</c:v>
                </c:pt>
                <c:pt idx="23">
                  <c:v>16.6200002</c:v>
                </c:pt>
                <c:pt idx="24">
                  <c:v>13.565</c:v>
                </c:pt>
                <c:pt idx="25">
                  <c:v>12.42</c:v>
                </c:pt>
                <c:pt idx="26">
                  <c:v>10.92</c:v>
                </c:pt>
                <c:pt idx="27">
                  <c:v>8.65</c:v>
                </c:pt>
                <c:pt idx="28">
                  <c:v>6.3326666359999999</c:v>
                </c:pt>
                <c:pt idx="29">
                  <c:v>9.15</c:v>
                </c:pt>
                <c:pt idx="30">
                  <c:v>6.6790000000000003</c:v>
                </c:pt>
                <c:pt idx="31">
                  <c:v>7.0711000000000004</c:v>
                </c:pt>
                <c:pt idx="32">
                  <c:v>5.4663999560000001</c:v>
                </c:pt>
                <c:pt idx="33">
                  <c:v>6.8719999999999999</c:v>
                </c:pt>
                <c:pt idx="34">
                  <c:v>8.67</c:v>
                </c:pt>
                <c:pt idx="35">
                  <c:v>4.5250000000000004</c:v>
                </c:pt>
                <c:pt idx="36">
                  <c:v>9.8840000969999995</c:v>
                </c:pt>
                <c:pt idx="37">
                  <c:v>17.64</c:v>
                </c:pt>
                <c:pt idx="38">
                  <c:v>13.24114282</c:v>
                </c:pt>
                <c:pt idx="39">
                  <c:v>20.43</c:v>
                </c:pt>
                <c:pt idx="40">
                  <c:v>19.903143069999999</c:v>
                </c:pt>
                <c:pt idx="41">
                  <c:v>14.79</c:v>
                </c:pt>
                <c:pt idx="42">
                  <c:v>13.250000136239143</c:v>
                </c:pt>
                <c:pt idx="43">
                  <c:v>16.07</c:v>
                </c:pt>
                <c:pt idx="44">
                  <c:v>38.42033386</c:v>
                </c:pt>
                <c:pt idx="45">
                  <c:v>23.011333147684685</c:v>
                </c:pt>
                <c:pt idx="46">
                  <c:v>14.493142809186628</c:v>
                </c:pt>
                <c:pt idx="47">
                  <c:v>23.31</c:v>
                </c:pt>
                <c:pt idx="48">
                  <c:v>47.94</c:v>
                </c:pt>
                <c:pt idx="49">
                  <c:v>31.65</c:v>
                </c:pt>
                <c:pt idx="50">
                  <c:v>19.73</c:v>
                </c:pt>
                <c:pt idx="51">
                  <c:v>46.748427799769779</c:v>
                </c:pt>
                <c:pt idx="52">
                  <c:v>45.029000418526742</c:v>
                </c:pt>
                <c:pt idx="53">
                  <c:v>43.363000052315797</c:v>
                </c:pt>
                <c:pt idx="54">
                  <c:v>71.775428771972571</c:v>
                </c:pt>
                <c:pt idx="55">
                  <c:v>123.43885803222614</c:v>
                </c:pt>
                <c:pt idx="56">
                  <c:v>98.794857025146186</c:v>
                </c:pt>
                <c:pt idx="57">
                  <c:v>47.4197137015206</c:v>
                </c:pt>
                <c:pt idx="58">
                  <c:v>39.554857526506659</c:v>
                </c:pt>
                <c:pt idx="59">
                  <c:v>40.561000006539437</c:v>
                </c:pt>
                <c:pt idx="60">
                  <c:v>99.332141876220447</c:v>
                </c:pt>
                <c:pt idx="61">
                  <c:v>63.86</c:v>
                </c:pt>
                <c:pt idx="62">
                  <c:v>149.82</c:v>
                </c:pt>
                <c:pt idx="63">
                  <c:v>237.20571463448616</c:v>
                </c:pt>
                <c:pt idx="64">
                  <c:v>146.00399999999999</c:v>
                </c:pt>
                <c:pt idx="65">
                  <c:v>119.48</c:v>
                </c:pt>
                <c:pt idx="66">
                  <c:v>117.33</c:v>
                </c:pt>
                <c:pt idx="67">
                  <c:v>96.842713489999994</c:v>
                </c:pt>
                <c:pt idx="68">
                  <c:v>50</c:v>
                </c:pt>
                <c:pt idx="69">
                  <c:v>49.42</c:v>
                </c:pt>
                <c:pt idx="70">
                  <c:v>35.74</c:v>
                </c:pt>
                <c:pt idx="71">
                  <c:v>63.049000329999998</c:v>
                </c:pt>
                <c:pt idx="72">
                  <c:v>58.513571599999999</c:v>
                </c:pt>
                <c:pt idx="73">
                  <c:v>62.080428529999999</c:v>
                </c:pt>
                <c:pt idx="74">
                  <c:v>30.1</c:v>
                </c:pt>
                <c:pt idx="75">
                  <c:v>22.76</c:v>
                </c:pt>
                <c:pt idx="76">
                  <c:v>16.28</c:v>
                </c:pt>
                <c:pt idx="77">
                  <c:v>13.60685703</c:v>
                </c:pt>
                <c:pt idx="78">
                  <c:v>11.76</c:v>
                </c:pt>
                <c:pt idx="79">
                  <c:v>11.887571469999999</c:v>
                </c:pt>
                <c:pt idx="80">
                  <c:v>10.27</c:v>
                </c:pt>
                <c:pt idx="81">
                  <c:v>8.3531428745814704</c:v>
                </c:pt>
                <c:pt idx="82">
                  <c:v>7.3187142100000004</c:v>
                </c:pt>
                <c:pt idx="83">
                  <c:v>6.6262857573372926</c:v>
                </c:pt>
                <c:pt idx="84">
                  <c:v>6.4</c:v>
                </c:pt>
                <c:pt idx="85">
                  <c:v>5.44</c:v>
                </c:pt>
                <c:pt idx="86">
                  <c:v>5.0230000813802063</c:v>
                </c:pt>
                <c:pt idx="87">
                  <c:v>6.1409997940063397</c:v>
                </c:pt>
                <c:pt idx="88">
                  <c:v>4.9454285760000003</c:v>
                </c:pt>
                <c:pt idx="89">
                  <c:v>4.7753333250000001</c:v>
                </c:pt>
                <c:pt idx="90">
                  <c:v>4.1092857973916139</c:v>
                </c:pt>
                <c:pt idx="91">
                  <c:v>4.0540000000000003</c:v>
                </c:pt>
                <c:pt idx="92">
                  <c:v>5.84</c:v>
                </c:pt>
                <c:pt idx="93">
                  <c:v>6.71</c:v>
                </c:pt>
                <c:pt idx="94">
                  <c:v>17.54</c:v>
                </c:pt>
                <c:pt idx="95">
                  <c:v>11.26</c:v>
                </c:pt>
                <c:pt idx="96">
                  <c:v>16.84</c:v>
                </c:pt>
                <c:pt idx="97">
                  <c:v>24.07</c:v>
                </c:pt>
                <c:pt idx="98">
                  <c:v>50.4</c:v>
                </c:pt>
                <c:pt idx="99">
                  <c:v>55.63</c:v>
                </c:pt>
                <c:pt idx="100">
                  <c:v>24.84</c:v>
                </c:pt>
                <c:pt idx="101">
                  <c:v>17.25</c:v>
                </c:pt>
                <c:pt idx="102">
                  <c:v>16.510000000000002</c:v>
                </c:pt>
                <c:pt idx="103">
                  <c:v>18.1387</c:v>
                </c:pt>
                <c:pt idx="104">
                  <c:v>16.37</c:v>
                </c:pt>
                <c:pt idx="105">
                  <c:v>15.9</c:v>
                </c:pt>
                <c:pt idx="106">
                  <c:v>29.21</c:v>
                </c:pt>
                <c:pt idx="107">
                  <c:v>20.7</c:v>
                </c:pt>
                <c:pt idx="108">
                  <c:v>74.02</c:v>
                </c:pt>
                <c:pt idx="109">
                  <c:v>78.08</c:v>
                </c:pt>
                <c:pt idx="110">
                  <c:v>41.34</c:v>
                </c:pt>
                <c:pt idx="111">
                  <c:v>96.52</c:v>
                </c:pt>
                <c:pt idx="112">
                  <c:v>150.104332</c:v>
                </c:pt>
                <c:pt idx="113">
                  <c:v>181.79733530680286</c:v>
                </c:pt>
                <c:pt idx="114">
                  <c:v>79.12</c:v>
                </c:pt>
                <c:pt idx="115">
                  <c:v>41.373285293579045</c:v>
                </c:pt>
                <c:pt idx="116">
                  <c:v>93.665000915527301</c:v>
                </c:pt>
                <c:pt idx="117">
                  <c:v>131.74585723876913</c:v>
                </c:pt>
                <c:pt idx="118">
                  <c:v>71.706143515450577</c:v>
                </c:pt>
                <c:pt idx="119">
                  <c:v>53.49</c:v>
                </c:pt>
                <c:pt idx="120">
                  <c:v>51.424428122384178</c:v>
                </c:pt>
                <c:pt idx="121">
                  <c:v>34.353571755545424</c:v>
                </c:pt>
                <c:pt idx="122">
                  <c:v>29.207143238612552</c:v>
                </c:pt>
                <c:pt idx="123">
                  <c:v>22.1</c:v>
                </c:pt>
                <c:pt idx="124">
                  <c:v>17.473428726196214</c:v>
                </c:pt>
                <c:pt idx="125">
                  <c:v>17.04</c:v>
                </c:pt>
                <c:pt idx="126">
                  <c:v>22.12</c:v>
                </c:pt>
                <c:pt idx="127">
                  <c:v>13.87</c:v>
                </c:pt>
                <c:pt idx="128">
                  <c:v>10.78285721</c:v>
                </c:pt>
                <c:pt idx="129">
                  <c:v>9.5958572120000003</c:v>
                </c:pt>
                <c:pt idx="130">
                  <c:v>7.8892858370000001</c:v>
                </c:pt>
                <c:pt idx="131">
                  <c:v>7.2334286140000001</c:v>
                </c:pt>
                <c:pt idx="132">
                  <c:v>6.729428564</c:v>
                </c:pt>
                <c:pt idx="133">
                  <c:v>5.6338571819999999</c:v>
                </c:pt>
                <c:pt idx="134">
                  <c:v>5.181999887738904</c:v>
                </c:pt>
                <c:pt idx="135">
                  <c:v>4.8032856669999999</c:v>
                </c:pt>
                <c:pt idx="136">
                  <c:v>4.3821428843906904</c:v>
                </c:pt>
                <c:pt idx="137">
                  <c:v>13.837000059999999</c:v>
                </c:pt>
                <c:pt idx="138">
                  <c:v>3.922857182</c:v>
                </c:pt>
                <c:pt idx="139">
                  <c:v>4.9800000000000004</c:v>
                </c:pt>
                <c:pt idx="140">
                  <c:v>4.92</c:v>
                </c:pt>
                <c:pt idx="141">
                  <c:v>4.6447142870000002</c:v>
                </c:pt>
                <c:pt idx="142">
                  <c:v>4.2699999999999996</c:v>
                </c:pt>
                <c:pt idx="143">
                  <c:v>5.36</c:v>
                </c:pt>
                <c:pt idx="144">
                  <c:v>6.97</c:v>
                </c:pt>
                <c:pt idx="145">
                  <c:v>11.1</c:v>
                </c:pt>
                <c:pt idx="146">
                  <c:v>6.01</c:v>
                </c:pt>
                <c:pt idx="147">
                  <c:v>4.57</c:v>
                </c:pt>
                <c:pt idx="148">
                  <c:v>4.83</c:v>
                </c:pt>
                <c:pt idx="149">
                  <c:v>3.73</c:v>
                </c:pt>
                <c:pt idx="150">
                  <c:v>2.52</c:v>
                </c:pt>
                <c:pt idx="151">
                  <c:v>3.57</c:v>
                </c:pt>
                <c:pt idx="152">
                  <c:v>6.1</c:v>
                </c:pt>
                <c:pt idx="153">
                  <c:v>6.69</c:v>
                </c:pt>
                <c:pt idx="154">
                  <c:v>13.15</c:v>
                </c:pt>
                <c:pt idx="155">
                  <c:v>17.760000000000002</c:v>
                </c:pt>
                <c:pt idx="156">
                  <c:v>29.67</c:v>
                </c:pt>
                <c:pt idx="157">
                  <c:v>51.2</c:v>
                </c:pt>
                <c:pt idx="158">
                  <c:v>43.26</c:v>
                </c:pt>
                <c:pt idx="159">
                  <c:v>32.72</c:v>
                </c:pt>
                <c:pt idx="160" formatCode="General">
                  <c:v>48.46</c:v>
                </c:pt>
                <c:pt idx="161" formatCode="General">
                  <c:v>72.52</c:v>
                </c:pt>
                <c:pt idx="162" formatCode="General">
                  <c:v>59.16</c:v>
                </c:pt>
                <c:pt idx="163" formatCode="General">
                  <c:v>24.36</c:v>
                </c:pt>
                <c:pt idx="164" formatCode="General">
                  <c:v>39.07</c:v>
                </c:pt>
                <c:pt idx="165" formatCode="General">
                  <c:v>109.16</c:v>
                </c:pt>
                <c:pt idx="166" formatCode="General">
                  <c:v>188.18</c:v>
                </c:pt>
                <c:pt idx="167" formatCode="General">
                  <c:v>159.6</c:v>
                </c:pt>
                <c:pt idx="168" formatCode="General">
                  <c:v>161.77000000000001</c:v>
                </c:pt>
                <c:pt idx="169" formatCode="General">
                  <c:v>115.43</c:v>
                </c:pt>
                <c:pt idx="170" formatCode="General">
                  <c:v>98.92</c:v>
                </c:pt>
                <c:pt idx="171" formatCode="General">
                  <c:v>82.48</c:v>
                </c:pt>
                <c:pt idx="172" formatCode="General">
                  <c:v>77.02</c:v>
                </c:pt>
                <c:pt idx="173" formatCode="#,##0.00">
                  <c:v>62.63</c:v>
                </c:pt>
                <c:pt idx="174" formatCode="#,##0.00">
                  <c:v>93.03</c:v>
                </c:pt>
                <c:pt idx="175" formatCode="#,##0.00">
                  <c:v>72.349999999999994</c:v>
                </c:pt>
                <c:pt idx="176" formatCode="General">
                  <c:v>90.75</c:v>
                </c:pt>
                <c:pt idx="177" formatCode="General">
                  <c:v>53.02</c:v>
                </c:pt>
              </c:numCache>
            </c:numRef>
          </c:val>
        </c:ser>
        <c:dLbls>
          <c:showLegendKey val="0"/>
          <c:showVal val="0"/>
          <c:showCatName val="0"/>
          <c:showSerName val="0"/>
          <c:showPercent val="0"/>
          <c:showBubbleSize val="0"/>
        </c:dLbls>
        <c:axId val="215256448"/>
        <c:axId val="215258624"/>
      </c:areaChart>
      <c:lineChart>
        <c:grouping val="standard"/>
        <c:varyColors val="0"/>
        <c:ser>
          <c:idx val="1"/>
          <c:order val="2"/>
          <c:tx>
            <c:strRef>
              <c:f>'14. Hidrología (3)'!$X$8</c:f>
              <c:strCache>
                <c:ptCount val="1"/>
                <c:pt idx="0">
                  <c:v>PATIVILCA</c:v>
                </c:pt>
              </c:strCache>
            </c:strRef>
          </c:tx>
          <c:spPr>
            <a:ln>
              <a:solidFill>
                <a:srgbClr val="0000FF"/>
              </a:solidFill>
            </a:ln>
          </c:spPr>
          <c:marker>
            <c:symbol val="none"/>
          </c:marker>
          <c:cat>
            <c:multiLvlStrRef>
              <c:f>'14. Hidrología (3)'!$U$9:$V$173</c:f>
              <c:multiLvlStrCache>
                <c:ptCount val="16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lvl>
                <c:lvl>
                  <c:pt idx="0">
                    <c:v>2014</c:v>
                  </c:pt>
                  <c:pt idx="52">
                    <c:v>2015</c:v>
                  </c:pt>
                  <c:pt idx="104">
                    <c:v>2016</c:v>
                  </c:pt>
                  <c:pt idx="156">
                    <c:v>2017</c:v>
                  </c:pt>
                </c:lvl>
              </c:multiLvlStrCache>
            </c:multiLvlStrRef>
          </c:cat>
          <c:val>
            <c:numRef>
              <c:f>'14. Hidrología (3)'!$X$9:$X$186</c:f>
              <c:numCache>
                <c:formatCode>0.00</c:formatCode>
                <c:ptCount val="178"/>
                <c:pt idx="0">
                  <c:v>45.814286095755399</c:v>
                </c:pt>
                <c:pt idx="1">
                  <c:v>57.100000108991324</c:v>
                </c:pt>
                <c:pt idx="2">
                  <c:v>82.4</c:v>
                </c:pt>
                <c:pt idx="3">
                  <c:v>61.07</c:v>
                </c:pt>
                <c:pt idx="4">
                  <c:v>62.75</c:v>
                </c:pt>
                <c:pt idx="5">
                  <c:v>71.03</c:v>
                </c:pt>
                <c:pt idx="6">
                  <c:v>79.42857142857136</c:v>
                </c:pt>
                <c:pt idx="7">
                  <c:v>95.671427045549564</c:v>
                </c:pt>
                <c:pt idx="8">
                  <c:v>101.84</c:v>
                </c:pt>
                <c:pt idx="9">
                  <c:v>111.7285712</c:v>
                </c:pt>
                <c:pt idx="10">
                  <c:v>107.21428571428528</c:v>
                </c:pt>
                <c:pt idx="11">
                  <c:v>105.2142846</c:v>
                </c:pt>
                <c:pt idx="12">
                  <c:v>85.84</c:v>
                </c:pt>
                <c:pt idx="13">
                  <c:v>60.343000000000004</c:v>
                </c:pt>
                <c:pt idx="14">
                  <c:v>45.5</c:v>
                </c:pt>
                <c:pt idx="15">
                  <c:v>43.256999999999998</c:v>
                </c:pt>
                <c:pt idx="16">
                  <c:v>50.91</c:v>
                </c:pt>
                <c:pt idx="17">
                  <c:v>60.1</c:v>
                </c:pt>
                <c:pt idx="18">
                  <c:v>51.714286260000002</c:v>
                </c:pt>
                <c:pt idx="19">
                  <c:v>37.44</c:v>
                </c:pt>
                <c:pt idx="20">
                  <c:v>27.871428353445829</c:v>
                </c:pt>
                <c:pt idx="21">
                  <c:v>22.73</c:v>
                </c:pt>
                <c:pt idx="22">
                  <c:v>19.685714449999999</c:v>
                </c:pt>
                <c:pt idx="23">
                  <c:v>18.34285736</c:v>
                </c:pt>
                <c:pt idx="24">
                  <c:v>18.350000000000001</c:v>
                </c:pt>
                <c:pt idx="25">
                  <c:v>17.23</c:v>
                </c:pt>
                <c:pt idx="26">
                  <c:v>15.81</c:v>
                </c:pt>
                <c:pt idx="27">
                  <c:v>14.83</c:v>
                </c:pt>
                <c:pt idx="28">
                  <c:v>14.57142844</c:v>
                </c:pt>
                <c:pt idx="29">
                  <c:v>14.83</c:v>
                </c:pt>
                <c:pt idx="30">
                  <c:v>14.21</c:v>
                </c:pt>
                <c:pt idx="31">
                  <c:v>13.75</c:v>
                </c:pt>
                <c:pt idx="32">
                  <c:v>11.95714269</c:v>
                </c:pt>
                <c:pt idx="33">
                  <c:v>11.43</c:v>
                </c:pt>
                <c:pt idx="34">
                  <c:v>10.93</c:v>
                </c:pt>
                <c:pt idx="35">
                  <c:v>12.042999999999999</c:v>
                </c:pt>
                <c:pt idx="36">
                  <c:v>13.52857154</c:v>
                </c:pt>
                <c:pt idx="37">
                  <c:v>13.86</c:v>
                </c:pt>
                <c:pt idx="38">
                  <c:v>14.18571418</c:v>
                </c:pt>
                <c:pt idx="39">
                  <c:v>15.34</c:v>
                </c:pt>
                <c:pt idx="40">
                  <c:v>18.08571448</c:v>
                </c:pt>
                <c:pt idx="41">
                  <c:v>18.91</c:v>
                </c:pt>
                <c:pt idx="42">
                  <c:v>18.942856924874402</c:v>
                </c:pt>
                <c:pt idx="43">
                  <c:v>15.77</c:v>
                </c:pt>
                <c:pt idx="44">
                  <c:v>23.728571479999999</c:v>
                </c:pt>
                <c:pt idx="45">
                  <c:v>30.528571810041125</c:v>
                </c:pt>
                <c:pt idx="46">
                  <c:v>19.285699999999999</c:v>
                </c:pt>
                <c:pt idx="47">
                  <c:v>18.57</c:v>
                </c:pt>
                <c:pt idx="48">
                  <c:v>31.86</c:v>
                </c:pt>
                <c:pt idx="49">
                  <c:v>45.715000000000003</c:v>
                </c:pt>
                <c:pt idx="50">
                  <c:v>36.909999999999997</c:v>
                </c:pt>
                <c:pt idx="51">
                  <c:v>68.171428680419893</c:v>
                </c:pt>
                <c:pt idx="52">
                  <c:v>68.54285648890901</c:v>
                </c:pt>
                <c:pt idx="53">
                  <c:v>49.685714176722875</c:v>
                </c:pt>
                <c:pt idx="54">
                  <c:v>63.18571363176612</c:v>
                </c:pt>
                <c:pt idx="55">
                  <c:v>92.357142857142819</c:v>
                </c:pt>
                <c:pt idx="56">
                  <c:v>89.485714503696826</c:v>
                </c:pt>
                <c:pt idx="57">
                  <c:v>70.542857033865786</c:v>
                </c:pt>
                <c:pt idx="58">
                  <c:v>74.442858014787944</c:v>
                </c:pt>
                <c:pt idx="59">
                  <c:v>57.657142639160107</c:v>
                </c:pt>
                <c:pt idx="60">
                  <c:v>88.771428789410876</c:v>
                </c:pt>
                <c:pt idx="61">
                  <c:v>82.44</c:v>
                </c:pt>
                <c:pt idx="62">
                  <c:v>79.385999999999996</c:v>
                </c:pt>
                <c:pt idx="63">
                  <c:v>79.385000000000005</c:v>
                </c:pt>
                <c:pt idx="64">
                  <c:v>106.27142769949758</c:v>
                </c:pt>
                <c:pt idx="65">
                  <c:v>81.84</c:v>
                </c:pt>
                <c:pt idx="66">
                  <c:v>64.599999999999994</c:v>
                </c:pt>
                <c:pt idx="67">
                  <c:v>78.33</c:v>
                </c:pt>
                <c:pt idx="68">
                  <c:v>60.25714275</c:v>
                </c:pt>
                <c:pt idx="69">
                  <c:v>42.69</c:v>
                </c:pt>
                <c:pt idx="70">
                  <c:v>28.51</c:v>
                </c:pt>
                <c:pt idx="71">
                  <c:v>35.168999810000003</c:v>
                </c:pt>
                <c:pt idx="72">
                  <c:v>29.271428790000002</c:v>
                </c:pt>
                <c:pt idx="73">
                  <c:v>26.585714339999999</c:v>
                </c:pt>
                <c:pt idx="74">
                  <c:v>21.46</c:v>
                </c:pt>
                <c:pt idx="75">
                  <c:v>18.829999999999998</c:v>
                </c:pt>
                <c:pt idx="76">
                  <c:v>17.614000000000001</c:v>
                </c:pt>
                <c:pt idx="77">
                  <c:v>16.271428790000002</c:v>
                </c:pt>
                <c:pt idx="78">
                  <c:v>16.23</c:v>
                </c:pt>
                <c:pt idx="79">
                  <c:v>15.585714339999999</c:v>
                </c:pt>
                <c:pt idx="80">
                  <c:v>14.93</c:v>
                </c:pt>
                <c:pt idx="81">
                  <c:v>13.502856935773542</c:v>
                </c:pt>
                <c:pt idx="82">
                  <c:v>13.61371449</c:v>
                </c:pt>
                <c:pt idx="83">
                  <c:v>13.74</c:v>
                </c:pt>
                <c:pt idx="84">
                  <c:v>12.47</c:v>
                </c:pt>
                <c:pt idx="85">
                  <c:v>12.67</c:v>
                </c:pt>
                <c:pt idx="86">
                  <c:v>11.766666730244934</c:v>
                </c:pt>
                <c:pt idx="87">
                  <c:v>13.800000190734799</c:v>
                </c:pt>
                <c:pt idx="88">
                  <c:v>14.228571483067071</c:v>
                </c:pt>
                <c:pt idx="89">
                  <c:v>15.157142909999999</c:v>
                </c:pt>
                <c:pt idx="90">
                  <c:v>14.257142884390658</c:v>
                </c:pt>
                <c:pt idx="91">
                  <c:v>15.11</c:v>
                </c:pt>
                <c:pt idx="92">
                  <c:v>16.670000000000002</c:v>
                </c:pt>
                <c:pt idx="93">
                  <c:v>15.74</c:v>
                </c:pt>
                <c:pt idx="94">
                  <c:v>19.09</c:v>
                </c:pt>
                <c:pt idx="95">
                  <c:v>18.899999999999999</c:v>
                </c:pt>
                <c:pt idx="96">
                  <c:v>25.86</c:v>
                </c:pt>
                <c:pt idx="97">
                  <c:v>26.7</c:v>
                </c:pt>
                <c:pt idx="98">
                  <c:v>25.93</c:v>
                </c:pt>
                <c:pt idx="99">
                  <c:v>35.64</c:v>
                </c:pt>
                <c:pt idx="100">
                  <c:v>30.428599999999999</c:v>
                </c:pt>
                <c:pt idx="101">
                  <c:v>22.7</c:v>
                </c:pt>
                <c:pt idx="102">
                  <c:v>46.13</c:v>
                </c:pt>
                <c:pt idx="103">
                  <c:v>63.850999999999999</c:v>
                </c:pt>
                <c:pt idx="104">
                  <c:v>40.61</c:v>
                </c:pt>
                <c:pt idx="105">
                  <c:v>29.82</c:v>
                </c:pt>
                <c:pt idx="106">
                  <c:v>27.06</c:v>
                </c:pt>
                <c:pt idx="107">
                  <c:v>27.93</c:v>
                </c:pt>
                <c:pt idx="108">
                  <c:v>49.585999999999999</c:v>
                </c:pt>
                <c:pt idx="109">
                  <c:v>57</c:v>
                </c:pt>
                <c:pt idx="110">
                  <c:v>52.31</c:v>
                </c:pt>
                <c:pt idx="111">
                  <c:v>57.96</c:v>
                </c:pt>
                <c:pt idx="112">
                  <c:v>100.51885660000001</c:v>
                </c:pt>
                <c:pt idx="113">
                  <c:v>75.15657152448378</c:v>
                </c:pt>
                <c:pt idx="114">
                  <c:v>52.24</c:v>
                </c:pt>
                <c:pt idx="115">
                  <c:v>44.628571101597331</c:v>
                </c:pt>
                <c:pt idx="116">
                  <c:v>42.599998474121001</c:v>
                </c:pt>
                <c:pt idx="117">
                  <c:v>49.743000030517535</c:v>
                </c:pt>
                <c:pt idx="118">
                  <c:v>54.414285387311615</c:v>
                </c:pt>
                <c:pt idx="119">
                  <c:v>47.73</c:v>
                </c:pt>
                <c:pt idx="120">
                  <c:v>42.142857687813873</c:v>
                </c:pt>
                <c:pt idx="121">
                  <c:v>27.452428545270582</c:v>
                </c:pt>
                <c:pt idx="122">
                  <c:v>21.857142584664455</c:v>
                </c:pt>
                <c:pt idx="123">
                  <c:v>19.5</c:v>
                </c:pt>
                <c:pt idx="124">
                  <c:v>19.485713958740185</c:v>
                </c:pt>
                <c:pt idx="125">
                  <c:v>16.329999999999998</c:v>
                </c:pt>
                <c:pt idx="126">
                  <c:v>15.18</c:v>
                </c:pt>
                <c:pt idx="127">
                  <c:v>15.1</c:v>
                </c:pt>
                <c:pt idx="128">
                  <c:v>18.016999930000001</c:v>
                </c:pt>
                <c:pt idx="129">
                  <c:v>16.489714209999999</c:v>
                </c:pt>
                <c:pt idx="130">
                  <c:v>16.199999810000001</c:v>
                </c:pt>
                <c:pt idx="131">
                  <c:v>12.016285760000001</c:v>
                </c:pt>
                <c:pt idx="132">
                  <c:v>10.423571450000001</c:v>
                </c:pt>
                <c:pt idx="133">
                  <c:v>10.043285640000001</c:v>
                </c:pt>
                <c:pt idx="134">
                  <c:v>10.086428642272944</c:v>
                </c:pt>
                <c:pt idx="135">
                  <c:v>12.08228561</c:v>
                </c:pt>
                <c:pt idx="136">
                  <c:v>11.874000004359614</c:v>
                </c:pt>
                <c:pt idx="137">
                  <c:v>10.842857090000001</c:v>
                </c:pt>
                <c:pt idx="138">
                  <c:v>10.48142842</c:v>
                </c:pt>
                <c:pt idx="139">
                  <c:v>11.85</c:v>
                </c:pt>
                <c:pt idx="140">
                  <c:v>12.08</c:v>
                </c:pt>
                <c:pt idx="141">
                  <c:v>11.88371427</c:v>
                </c:pt>
                <c:pt idx="142">
                  <c:v>13.06</c:v>
                </c:pt>
                <c:pt idx="143">
                  <c:v>15.95</c:v>
                </c:pt>
                <c:pt idx="144">
                  <c:v>15.85</c:v>
                </c:pt>
                <c:pt idx="145">
                  <c:v>15.55</c:v>
                </c:pt>
                <c:pt idx="146">
                  <c:v>13.17</c:v>
                </c:pt>
                <c:pt idx="147">
                  <c:v>13.18</c:v>
                </c:pt>
                <c:pt idx="148">
                  <c:v>13.49</c:v>
                </c:pt>
                <c:pt idx="149">
                  <c:v>15.4</c:v>
                </c:pt>
                <c:pt idx="150">
                  <c:v>16.41</c:v>
                </c:pt>
                <c:pt idx="151">
                  <c:v>16.329999999999998</c:v>
                </c:pt>
                <c:pt idx="152">
                  <c:v>20.239999999999998</c:v>
                </c:pt>
                <c:pt idx="153">
                  <c:v>19.809999999999999</c:v>
                </c:pt>
                <c:pt idx="154">
                  <c:v>21.91</c:v>
                </c:pt>
                <c:pt idx="155">
                  <c:v>22</c:v>
                </c:pt>
                <c:pt idx="156">
                  <c:v>41.55</c:v>
                </c:pt>
                <c:pt idx="157">
                  <c:v>39.6</c:v>
                </c:pt>
                <c:pt idx="158">
                  <c:v>73.650000000000006</c:v>
                </c:pt>
                <c:pt idx="159">
                  <c:v>65.03</c:v>
                </c:pt>
                <c:pt idx="160" formatCode="General">
                  <c:v>56.95</c:v>
                </c:pt>
                <c:pt idx="161" formatCode="General">
                  <c:v>61.87</c:v>
                </c:pt>
                <c:pt idx="162" formatCode="General">
                  <c:v>77.569999999999993</c:v>
                </c:pt>
                <c:pt idx="163" formatCode="General">
                  <c:v>86.94</c:v>
                </c:pt>
                <c:pt idx="164" formatCode="General">
                  <c:v>85.13</c:v>
                </c:pt>
                <c:pt idx="165" formatCode="General">
                  <c:v>84.78</c:v>
                </c:pt>
                <c:pt idx="166" formatCode="General">
                  <c:v>84.78</c:v>
                </c:pt>
                <c:pt idx="167" formatCode="General">
                  <c:v>106.16</c:v>
                </c:pt>
                <c:pt idx="168" formatCode="General">
                  <c:v>101.71</c:v>
                </c:pt>
                <c:pt idx="169" formatCode="General">
                  <c:v>83.1</c:v>
                </c:pt>
                <c:pt idx="170" formatCode="General">
                  <c:v>61.23</c:v>
                </c:pt>
                <c:pt idx="171" formatCode="General">
                  <c:v>49.8</c:v>
                </c:pt>
                <c:pt idx="172" formatCode="General">
                  <c:v>40.21</c:v>
                </c:pt>
                <c:pt idx="173" formatCode="#,##0.00">
                  <c:v>43.46</c:v>
                </c:pt>
                <c:pt idx="174" formatCode="#,##0.00">
                  <c:v>35.65</c:v>
                </c:pt>
                <c:pt idx="175" formatCode="#,##0.00">
                  <c:v>26.22</c:v>
                </c:pt>
                <c:pt idx="176" formatCode="General">
                  <c:v>27.95</c:v>
                </c:pt>
                <c:pt idx="177" formatCode="General">
                  <c:v>32.409999999999997</c:v>
                </c:pt>
              </c:numCache>
            </c:numRef>
          </c:val>
          <c:smooth val="0"/>
        </c:ser>
        <c:dLbls>
          <c:showLegendKey val="0"/>
          <c:showVal val="0"/>
          <c:showCatName val="0"/>
          <c:showSerName val="0"/>
          <c:showPercent val="0"/>
          <c:showBubbleSize val="0"/>
        </c:dLbls>
        <c:marker val="1"/>
        <c:smooth val="0"/>
        <c:axId val="215256448"/>
        <c:axId val="215258624"/>
      </c:lineChart>
      <c:catAx>
        <c:axId val="215256448"/>
        <c:scaling>
          <c:orientation val="minMax"/>
        </c:scaling>
        <c:delete val="0"/>
        <c:axPos val="b"/>
        <c:title>
          <c:tx>
            <c:rich>
              <a:bodyPr/>
              <a:lstStyle/>
              <a:p>
                <a:pPr>
                  <a:defRPr/>
                </a:pPr>
                <a:r>
                  <a:rPr lang="en-US"/>
                  <a:t>Semanas</a:t>
                </a:r>
              </a:p>
            </c:rich>
          </c:tx>
          <c:layout>
            <c:manualLayout>
              <c:xMode val="edge"/>
              <c:yMode val="edge"/>
              <c:x val="0.9091738907841429"/>
              <c:y val="0.94117905969494875"/>
            </c:manualLayout>
          </c:layout>
          <c:overlay val="0"/>
        </c:title>
        <c:numFmt formatCode="General" sourceLinked="1"/>
        <c:majorTickMark val="out"/>
        <c:minorTickMark val="none"/>
        <c:tickLblPos val="nextTo"/>
        <c:txPr>
          <a:bodyPr/>
          <a:lstStyle/>
          <a:p>
            <a:pPr>
              <a:defRPr b="1"/>
            </a:pPr>
            <a:endParaRPr lang="es-PE"/>
          </a:p>
        </c:txPr>
        <c:crossAx val="215258624"/>
        <c:crosses val="autoZero"/>
        <c:auto val="1"/>
        <c:lblAlgn val="ctr"/>
        <c:lblOffset val="100"/>
        <c:tickLblSkip val="40"/>
        <c:noMultiLvlLbl val="0"/>
      </c:catAx>
      <c:valAx>
        <c:axId val="21525862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0" sourceLinked="1"/>
        <c:majorTickMark val="out"/>
        <c:minorTickMark val="none"/>
        <c:tickLblPos val="nextTo"/>
        <c:crossAx val="215256448"/>
        <c:crosses val="autoZero"/>
        <c:crossBetween val="between"/>
      </c:valAx>
    </c:plotArea>
    <c:legend>
      <c:legendPos val="t"/>
      <c:layout>
        <c:manualLayout>
          <c:xMode val="edge"/>
          <c:yMode val="edge"/>
          <c:x val="0.33473586576058784"/>
          <c:y val="0.19487514650700605"/>
          <c:w val="0.33974987570087478"/>
          <c:h val="6.5637234474917552E-2"/>
        </c:manualLayout>
      </c:layout>
      <c:overlay val="0"/>
    </c:legend>
    <c:plotVisOnly val="1"/>
    <c:dispBlanksAs val="gap"/>
    <c:showDLblsOverMax val="0"/>
  </c:chart>
  <c:spPr>
    <a:ln>
      <a:noFill/>
    </a:ln>
  </c:sp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RÍMAC Y SANTA EULALIA</a:t>
            </a:r>
          </a:p>
        </c:rich>
      </c:tx>
      <c:layout/>
      <c:overlay val="1"/>
    </c:title>
    <c:autoTitleDeleted val="0"/>
    <c:plotArea>
      <c:layout>
        <c:manualLayout>
          <c:layoutTarget val="inner"/>
          <c:xMode val="edge"/>
          <c:yMode val="edge"/>
          <c:x val="5.569664839908544E-2"/>
          <c:y val="0.15679340939907641"/>
          <c:w val="0.91883513259393812"/>
          <c:h val="0.62665252094919976"/>
        </c:manualLayout>
      </c:layout>
      <c:areaChart>
        <c:grouping val="standard"/>
        <c:varyColors val="0"/>
        <c:ser>
          <c:idx val="2"/>
          <c:order val="0"/>
          <c:tx>
            <c:strRef>
              <c:f>'15. Hidrología (4)'!$AA$8</c:f>
              <c:strCache>
                <c:ptCount val="1"/>
                <c:pt idx="0">
                  <c:v>RÍMAC</c:v>
                </c:pt>
              </c:strCache>
            </c:strRef>
          </c:tx>
          <c:spPr>
            <a:solidFill>
              <a:srgbClr val="CCECFF"/>
            </a:solidFill>
            <a:ln>
              <a:solidFill>
                <a:srgbClr val="00B0F0"/>
              </a:solidFill>
            </a:ln>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(4)'!$AA$9:$AA$186</c:f>
              <c:numCache>
                <c:formatCode>0.00</c:formatCode>
                <c:ptCount val="178"/>
                <c:pt idx="0">
                  <c:v>17.96414253</c:v>
                </c:pt>
                <c:pt idx="1">
                  <c:v>18.098571368626171</c:v>
                </c:pt>
                <c:pt idx="2">
                  <c:v>25.12</c:v>
                </c:pt>
                <c:pt idx="3">
                  <c:v>17.23</c:v>
                </c:pt>
                <c:pt idx="4">
                  <c:v>17.52</c:v>
                </c:pt>
                <c:pt idx="5">
                  <c:v>18.044</c:v>
                </c:pt>
                <c:pt idx="6">
                  <c:v>19.531571524483784</c:v>
                </c:pt>
                <c:pt idx="7">
                  <c:v>21.873999999999999</c:v>
                </c:pt>
                <c:pt idx="8">
                  <c:v>25.35</c:v>
                </c:pt>
                <c:pt idx="9">
                  <c:v>32.583857129999998</c:v>
                </c:pt>
                <c:pt idx="10">
                  <c:v>35.707000187465077</c:v>
                </c:pt>
                <c:pt idx="11">
                  <c:v>31.82685661</c:v>
                </c:pt>
                <c:pt idx="12">
                  <c:v>24.225000000000001</c:v>
                </c:pt>
                <c:pt idx="13">
                  <c:v>17.963999999999999</c:v>
                </c:pt>
                <c:pt idx="14">
                  <c:v>15.83</c:v>
                </c:pt>
                <c:pt idx="15">
                  <c:v>15.3</c:v>
                </c:pt>
                <c:pt idx="16">
                  <c:v>15.52</c:v>
                </c:pt>
                <c:pt idx="17">
                  <c:v>15.59</c:v>
                </c:pt>
                <c:pt idx="18">
                  <c:v>14.470856939999999</c:v>
                </c:pt>
                <c:pt idx="19">
                  <c:v>12.94</c:v>
                </c:pt>
                <c:pt idx="20">
                  <c:v>12.185285568237273</c:v>
                </c:pt>
                <c:pt idx="21">
                  <c:v>11.54</c:v>
                </c:pt>
                <c:pt idx="22">
                  <c:v>10.125571389999999</c:v>
                </c:pt>
                <c:pt idx="23">
                  <c:v>9.6549998689999992</c:v>
                </c:pt>
                <c:pt idx="24">
                  <c:v>9.0500000000000007</c:v>
                </c:pt>
                <c:pt idx="25">
                  <c:v>8.61</c:v>
                </c:pt>
                <c:pt idx="26">
                  <c:v>8.08</c:v>
                </c:pt>
                <c:pt idx="27">
                  <c:v>8.27</c:v>
                </c:pt>
                <c:pt idx="28">
                  <c:v>7.9144286429999999</c:v>
                </c:pt>
                <c:pt idx="29">
                  <c:v>7.45</c:v>
                </c:pt>
                <c:pt idx="30">
                  <c:v>7.25</c:v>
                </c:pt>
                <c:pt idx="31">
                  <c:v>7.14</c:v>
                </c:pt>
                <c:pt idx="32">
                  <c:v>6.382142816</c:v>
                </c:pt>
                <c:pt idx="33">
                  <c:v>6.18</c:v>
                </c:pt>
                <c:pt idx="34">
                  <c:v>6.87</c:v>
                </c:pt>
                <c:pt idx="35">
                  <c:v>7.29</c:v>
                </c:pt>
                <c:pt idx="36">
                  <c:v>6.6374286920000003</c:v>
                </c:pt>
                <c:pt idx="37">
                  <c:v>6.62</c:v>
                </c:pt>
                <c:pt idx="38">
                  <c:v>6.9254285949999996</c:v>
                </c:pt>
                <c:pt idx="39">
                  <c:v>7.16</c:v>
                </c:pt>
                <c:pt idx="40">
                  <c:v>7.0011427739999998</c:v>
                </c:pt>
                <c:pt idx="41">
                  <c:v>7.86</c:v>
                </c:pt>
                <c:pt idx="42">
                  <c:v>7.7904285703386531</c:v>
                </c:pt>
                <c:pt idx="43">
                  <c:v>7.52</c:v>
                </c:pt>
                <c:pt idx="44">
                  <c:v>8.9832856999999997</c:v>
                </c:pt>
                <c:pt idx="45">
                  <c:v>10.47</c:v>
                </c:pt>
                <c:pt idx="46">
                  <c:v>7.8201428140912697</c:v>
                </c:pt>
                <c:pt idx="47">
                  <c:v>7.5830000000000002</c:v>
                </c:pt>
                <c:pt idx="48">
                  <c:v>10.81</c:v>
                </c:pt>
                <c:pt idx="49">
                  <c:v>19.32</c:v>
                </c:pt>
                <c:pt idx="50">
                  <c:v>13.65</c:v>
                </c:pt>
                <c:pt idx="51">
                  <c:v>20.258571216038241</c:v>
                </c:pt>
                <c:pt idx="52">
                  <c:v>22.87971414838513</c:v>
                </c:pt>
                <c:pt idx="53">
                  <c:v>14.161143030439073</c:v>
                </c:pt>
                <c:pt idx="54">
                  <c:v>13.84971414293557</c:v>
                </c:pt>
                <c:pt idx="55">
                  <c:v>23.090571539742559</c:v>
                </c:pt>
                <c:pt idx="56">
                  <c:v>20.899142946515727</c:v>
                </c:pt>
                <c:pt idx="57">
                  <c:v>21.769857134137798</c:v>
                </c:pt>
                <c:pt idx="58">
                  <c:v>25.199285234723742</c:v>
                </c:pt>
                <c:pt idx="59">
                  <c:v>20.075571877615744</c:v>
                </c:pt>
                <c:pt idx="60">
                  <c:v>19.496999740600501</c:v>
                </c:pt>
                <c:pt idx="61">
                  <c:v>23.33</c:v>
                </c:pt>
                <c:pt idx="62">
                  <c:v>21.65</c:v>
                </c:pt>
                <c:pt idx="63">
                  <c:v>27.377714429582827</c:v>
                </c:pt>
                <c:pt idx="64">
                  <c:v>18.302499999999998</c:v>
                </c:pt>
                <c:pt idx="65">
                  <c:v>17.7</c:v>
                </c:pt>
                <c:pt idx="66">
                  <c:v>17.95</c:v>
                </c:pt>
                <c:pt idx="67">
                  <c:v>15.54999978</c:v>
                </c:pt>
                <c:pt idx="68">
                  <c:v>14.797000000000001</c:v>
                </c:pt>
                <c:pt idx="69">
                  <c:v>14.55</c:v>
                </c:pt>
                <c:pt idx="70">
                  <c:v>13.66</c:v>
                </c:pt>
                <c:pt idx="71">
                  <c:v>13.311428619999999</c:v>
                </c:pt>
                <c:pt idx="72">
                  <c:v>11.43428557</c:v>
                </c:pt>
                <c:pt idx="73">
                  <c:v>11.052285875592885</c:v>
                </c:pt>
                <c:pt idx="74">
                  <c:v>10.09</c:v>
                </c:pt>
                <c:pt idx="75">
                  <c:v>9.61</c:v>
                </c:pt>
                <c:pt idx="76">
                  <c:v>9.0299999999999994</c:v>
                </c:pt>
                <c:pt idx="77">
                  <c:v>8.5145713260000004</c:v>
                </c:pt>
                <c:pt idx="78">
                  <c:v>8.7200000000000006</c:v>
                </c:pt>
                <c:pt idx="79">
                  <c:v>8.3142856869999999</c:v>
                </c:pt>
                <c:pt idx="80">
                  <c:v>8.1028571810041097</c:v>
                </c:pt>
                <c:pt idx="81">
                  <c:v>6.9451428140912697</c:v>
                </c:pt>
                <c:pt idx="82">
                  <c:v>7.4785713469999999</c:v>
                </c:pt>
                <c:pt idx="83">
                  <c:v>7.71</c:v>
                </c:pt>
                <c:pt idx="84">
                  <c:v>7.59</c:v>
                </c:pt>
                <c:pt idx="85">
                  <c:v>7.13</c:v>
                </c:pt>
                <c:pt idx="86">
                  <c:v>6.9800000190734801</c:v>
                </c:pt>
                <c:pt idx="87">
                  <c:v>7</c:v>
                </c:pt>
                <c:pt idx="88">
                  <c:v>7.2014284819999999</c:v>
                </c:pt>
                <c:pt idx="89">
                  <c:v>7.0799999920000003</c:v>
                </c:pt>
                <c:pt idx="90">
                  <c:v>6.8248571668352369</c:v>
                </c:pt>
                <c:pt idx="91">
                  <c:v>6.77</c:v>
                </c:pt>
                <c:pt idx="92">
                  <c:v>6.75</c:v>
                </c:pt>
                <c:pt idx="93">
                  <c:v>6.8819999999999997</c:v>
                </c:pt>
                <c:pt idx="94">
                  <c:v>8.36</c:v>
                </c:pt>
                <c:pt idx="95">
                  <c:v>7.36</c:v>
                </c:pt>
                <c:pt idx="96">
                  <c:v>7.94</c:v>
                </c:pt>
                <c:pt idx="97">
                  <c:v>9.76</c:v>
                </c:pt>
                <c:pt idx="98">
                  <c:v>8.19</c:v>
                </c:pt>
                <c:pt idx="99">
                  <c:v>9.2100000000000009</c:v>
                </c:pt>
                <c:pt idx="100">
                  <c:v>7.82</c:v>
                </c:pt>
                <c:pt idx="101">
                  <c:v>8.0939999999999994</c:v>
                </c:pt>
                <c:pt idx="102">
                  <c:v>14.24</c:v>
                </c:pt>
                <c:pt idx="103">
                  <c:v>15.1157</c:v>
                </c:pt>
                <c:pt idx="104">
                  <c:v>12.12</c:v>
                </c:pt>
                <c:pt idx="105">
                  <c:v>10.45</c:v>
                </c:pt>
                <c:pt idx="106">
                  <c:v>10.396000000000001</c:v>
                </c:pt>
                <c:pt idx="107">
                  <c:v>10.32</c:v>
                </c:pt>
                <c:pt idx="108">
                  <c:v>14.34</c:v>
                </c:pt>
                <c:pt idx="109">
                  <c:v>14.98</c:v>
                </c:pt>
                <c:pt idx="110">
                  <c:v>15.86</c:v>
                </c:pt>
                <c:pt idx="111">
                  <c:v>22.12</c:v>
                </c:pt>
                <c:pt idx="112">
                  <c:v>31.986428669999999</c:v>
                </c:pt>
                <c:pt idx="113">
                  <c:v>21.817856924874398</c:v>
                </c:pt>
                <c:pt idx="114">
                  <c:v>21.645000185285259</c:v>
                </c:pt>
                <c:pt idx="115">
                  <c:v>15.247000013078916</c:v>
                </c:pt>
                <c:pt idx="116">
                  <c:v>17.322999954223601</c:v>
                </c:pt>
                <c:pt idx="117">
                  <c:v>14.828142711094401</c:v>
                </c:pt>
                <c:pt idx="118">
                  <c:v>15.017142977033298</c:v>
                </c:pt>
                <c:pt idx="119">
                  <c:v>13.98</c:v>
                </c:pt>
                <c:pt idx="120">
                  <c:v>12.944285669999999</c:v>
                </c:pt>
                <c:pt idx="121">
                  <c:v>10.727142742701899</c:v>
                </c:pt>
                <c:pt idx="122">
                  <c:v>9.4342857088361427</c:v>
                </c:pt>
                <c:pt idx="123">
                  <c:v>9.1999999999999993</c:v>
                </c:pt>
                <c:pt idx="124">
                  <c:v>9.0128573008945967</c:v>
                </c:pt>
                <c:pt idx="125">
                  <c:v>7.95</c:v>
                </c:pt>
                <c:pt idx="126">
                  <c:v>7.6</c:v>
                </c:pt>
                <c:pt idx="127">
                  <c:v>9.57</c:v>
                </c:pt>
                <c:pt idx="128">
                  <c:v>9.0548571179999993</c:v>
                </c:pt>
                <c:pt idx="129">
                  <c:v>8.8612857550000008</c:v>
                </c:pt>
                <c:pt idx="130">
                  <c:v>8.3185714990000008</c:v>
                </c:pt>
                <c:pt idx="131">
                  <c:v>7.789714268</c:v>
                </c:pt>
                <c:pt idx="132">
                  <c:v>7.1615714349999999</c:v>
                </c:pt>
                <c:pt idx="133">
                  <c:v>6.6714285440000003</c:v>
                </c:pt>
                <c:pt idx="134">
                  <c:v>6.2387143543788328</c:v>
                </c:pt>
                <c:pt idx="135">
                  <c:v>6.1697142459999998</c:v>
                </c:pt>
                <c:pt idx="136">
                  <c:v>6.3728570940000004</c:v>
                </c:pt>
                <c:pt idx="137">
                  <c:v>6.1195714130000001</c:v>
                </c:pt>
                <c:pt idx="138">
                  <c:v>5.9814286230000002</c:v>
                </c:pt>
                <c:pt idx="139">
                  <c:v>6.03</c:v>
                </c:pt>
                <c:pt idx="140">
                  <c:v>6.03</c:v>
                </c:pt>
                <c:pt idx="141">
                  <c:v>6.5951428410000004</c:v>
                </c:pt>
                <c:pt idx="142">
                  <c:v>6.84</c:v>
                </c:pt>
                <c:pt idx="143">
                  <c:v>7.69</c:v>
                </c:pt>
                <c:pt idx="144">
                  <c:v>7.1</c:v>
                </c:pt>
                <c:pt idx="145">
                  <c:v>6.76</c:v>
                </c:pt>
                <c:pt idx="146">
                  <c:v>6.53</c:v>
                </c:pt>
                <c:pt idx="147">
                  <c:v>7.58</c:v>
                </c:pt>
                <c:pt idx="148">
                  <c:v>6.95</c:v>
                </c:pt>
                <c:pt idx="149">
                  <c:v>6.86</c:v>
                </c:pt>
                <c:pt idx="150">
                  <c:v>6.99</c:v>
                </c:pt>
                <c:pt idx="151">
                  <c:v>7.11</c:v>
                </c:pt>
                <c:pt idx="152">
                  <c:v>8.43</c:v>
                </c:pt>
                <c:pt idx="153">
                  <c:v>8.32</c:v>
                </c:pt>
                <c:pt idx="154">
                  <c:v>9.08</c:v>
                </c:pt>
                <c:pt idx="155">
                  <c:v>8.42</c:v>
                </c:pt>
                <c:pt idx="156">
                  <c:v>13.85</c:v>
                </c:pt>
                <c:pt idx="157">
                  <c:v>14.96</c:v>
                </c:pt>
                <c:pt idx="158">
                  <c:v>28.98</c:v>
                </c:pt>
                <c:pt idx="159">
                  <c:v>30.46</c:v>
                </c:pt>
                <c:pt idx="160" formatCode="General">
                  <c:v>21.36</c:v>
                </c:pt>
                <c:pt idx="161" formatCode="General">
                  <c:v>25.42</c:v>
                </c:pt>
                <c:pt idx="162" formatCode="General">
                  <c:v>35.43</c:v>
                </c:pt>
                <c:pt idx="163" formatCode="General">
                  <c:v>30.45</c:v>
                </c:pt>
                <c:pt idx="164" formatCode="General">
                  <c:v>37.72</c:v>
                </c:pt>
                <c:pt idx="165" formatCode="General">
                  <c:v>36.46</c:v>
                </c:pt>
                <c:pt idx="166" formatCode="General">
                  <c:v>35.590000000000003</c:v>
                </c:pt>
                <c:pt idx="167" formatCode="General">
                  <c:v>37.82</c:v>
                </c:pt>
                <c:pt idx="168" formatCode="General">
                  <c:v>35.93</c:v>
                </c:pt>
                <c:pt idx="169" formatCode="General">
                  <c:v>42.9</c:v>
                </c:pt>
                <c:pt idx="170" formatCode="General">
                  <c:v>31.19</c:v>
                </c:pt>
                <c:pt idx="171" formatCode="General">
                  <c:v>22.8</c:v>
                </c:pt>
                <c:pt idx="172" formatCode="General">
                  <c:v>20.18</c:v>
                </c:pt>
                <c:pt idx="173" formatCode="#,##0.00">
                  <c:v>19.84</c:v>
                </c:pt>
                <c:pt idx="174" formatCode="#,##0.00">
                  <c:v>21.4</c:v>
                </c:pt>
                <c:pt idx="175" formatCode="#,##0.00">
                  <c:v>17.23</c:v>
                </c:pt>
                <c:pt idx="176" formatCode="General">
                  <c:v>16.09</c:v>
                </c:pt>
                <c:pt idx="177" formatCode="General">
                  <c:v>15.1</c:v>
                </c:pt>
              </c:numCache>
            </c:numRef>
          </c:val>
        </c:ser>
        <c:ser>
          <c:idx val="3"/>
          <c:order val="1"/>
          <c:tx>
            <c:strRef>
              <c:f>'15. Hidrología (4)'!$AB$8</c:f>
              <c:strCache>
                <c:ptCount val="1"/>
                <c:pt idx="0">
                  <c:v>SANTA EULALIA</c:v>
                </c:pt>
              </c:strCache>
            </c:strRef>
          </c:tx>
          <c:spPr>
            <a:solidFill>
              <a:srgbClr val="002060"/>
            </a:solidFill>
            <a:ln>
              <a:solidFill>
                <a:srgbClr val="002060"/>
              </a:solidFill>
            </a:ln>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(4)'!$AB$9:$AB$186</c:f>
              <c:numCache>
                <c:formatCode>0.00</c:formatCode>
                <c:ptCount val="178"/>
                <c:pt idx="0">
                  <c:v>11.870428698403462</c:v>
                </c:pt>
                <c:pt idx="1">
                  <c:v>13.948571205139114</c:v>
                </c:pt>
                <c:pt idx="2">
                  <c:v>21.56</c:v>
                </c:pt>
                <c:pt idx="3">
                  <c:v>15.99</c:v>
                </c:pt>
                <c:pt idx="4">
                  <c:v>15.91</c:v>
                </c:pt>
                <c:pt idx="5">
                  <c:v>14.96</c:v>
                </c:pt>
                <c:pt idx="6">
                  <c:v>16.602428981235999</c:v>
                </c:pt>
                <c:pt idx="7">
                  <c:v>19.75271429</c:v>
                </c:pt>
                <c:pt idx="8">
                  <c:v>21.95</c:v>
                </c:pt>
                <c:pt idx="9">
                  <c:v>16.16099998</c:v>
                </c:pt>
                <c:pt idx="10">
                  <c:v>20.230571338108572</c:v>
                </c:pt>
                <c:pt idx="11">
                  <c:v>9.8735712600000003</c:v>
                </c:pt>
                <c:pt idx="12">
                  <c:v>10.32</c:v>
                </c:pt>
                <c:pt idx="13">
                  <c:v>11.87</c:v>
                </c:pt>
                <c:pt idx="14">
                  <c:v>10.039999999999999</c:v>
                </c:pt>
                <c:pt idx="15">
                  <c:v>9.1</c:v>
                </c:pt>
                <c:pt idx="16">
                  <c:v>9.36</c:v>
                </c:pt>
                <c:pt idx="17">
                  <c:v>8.8000000000000007</c:v>
                </c:pt>
                <c:pt idx="18">
                  <c:v>7.7015714649999998</c:v>
                </c:pt>
                <c:pt idx="19">
                  <c:v>5.64</c:v>
                </c:pt>
                <c:pt idx="20">
                  <c:v>4.946999958583282</c:v>
                </c:pt>
                <c:pt idx="21">
                  <c:v>4.165</c:v>
                </c:pt>
                <c:pt idx="22">
                  <c:v>2.893857138</c:v>
                </c:pt>
                <c:pt idx="23">
                  <c:v>4.0768571920000003</c:v>
                </c:pt>
                <c:pt idx="24">
                  <c:v>3.68</c:v>
                </c:pt>
                <c:pt idx="25">
                  <c:v>2.5219999999999998</c:v>
                </c:pt>
                <c:pt idx="26">
                  <c:v>2.29</c:v>
                </c:pt>
                <c:pt idx="27">
                  <c:v>11.83</c:v>
                </c:pt>
                <c:pt idx="28">
                  <c:v>3.6995714730000002</c:v>
                </c:pt>
                <c:pt idx="29">
                  <c:v>2.5</c:v>
                </c:pt>
                <c:pt idx="30">
                  <c:v>2.2799999999999998</c:v>
                </c:pt>
                <c:pt idx="31">
                  <c:v>2.4049999999999998</c:v>
                </c:pt>
                <c:pt idx="32">
                  <c:v>2.1164286140000002</c:v>
                </c:pt>
                <c:pt idx="33">
                  <c:v>1.52</c:v>
                </c:pt>
                <c:pt idx="34">
                  <c:v>1.75</c:v>
                </c:pt>
                <c:pt idx="35">
                  <c:v>1.9330000000000001</c:v>
                </c:pt>
                <c:pt idx="36">
                  <c:v>1.8661428689999999</c:v>
                </c:pt>
                <c:pt idx="37">
                  <c:v>1.052</c:v>
                </c:pt>
                <c:pt idx="38">
                  <c:v>2.1361428839999999</c:v>
                </c:pt>
                <c:pt idx="39">
                  <c:v>3.28</c:v>
                </c:pt>
                <c:pt idx="40">
                  <c:v>2.2765714610000001</c:v>
                </c:pt>
                <c:pt idx="41">
                  <c:v>2.39</c:v>
                </c:pt>
                <c:pt idx="42">
                  <c:v>2.0807142598288357</c:v>
                </c:pt>
                <c:pt idx="43">
                  <c:v>2.48</c:v>
                </c:pt>
                <c:pt idx="44">
                  <c:v>4.4537142860000003</c:v>
                </c:pt>
                <c:pt idx="45">
                  <c:v>8.2200000000000006</c:v>
                </c:pt>
                <c:pt idx="46">
                  <c:v>2.3963000000000001</c:v>
                </c:pt>
                <c:pt idx="47">
                  <c:v>2.44</c:v>
                </c:pt>
                <c:pt idx="48">
                  <c:v>4.71</c:v>
                </c:pt>
                <c:pt idx="49">
                  <c:v>12.4</c:v>
                </c:pt>
                <c:pt idx="50">
                  <c:v>8.74</c:v>
                </c:pt>
                <c:pt idx="51">
                  <c:v>16.477428436279258</c:v>
                </c:pt>
                <c:pt idx="52">
                  <c:v>19.893999917166528</c:v>
                </c:pt>
                <c:pt idx="53">
                  <c:v>11.166571480887255</c:v>
                </c:pt>
                <c:pt idx="54">
                  <c:v>9.8989998953682861</c:v>
                </c:pt>
                <c:pt idx="55">
                  <c:v>17.496428762163383</c:v>
                </c:pt>
                <c:pt idx="56">
                  <c:v>18.429857390267454</c:v>
                </c:pt>
                <c:pt idx="57">
                  <c:v>15.948999949863927</c:v>
                </c:pt>
                <c:pt idx="58">
                  <c:v>17.346428462437171</c:v>
                </c:pt>
                <c:pt idx="59">
                  <c:v>12.653857094900914</c:v>
                </c:pt>
                <c:pt idx="60">
                  <c:v>15.7849998474121</c:v>
                </c:pt>
                <c:pt idx="61">
                  <c:v>16.84</c:v>
                </c:pt>
                <c:pt idx="62">
                  <c:v>17.920000000000002</c:v>
                </c:pt>
                <c:pt idx="63">
                  <c:v>22.34300013950887</c:v>
                </c:pt>
                <c:pt idx="64">
                  <c:v>13.263</c:v>
                </c:pt>
                <c:pt idx="65">
                  <c:v>7.28</c:v>
                </c:pt>
                <c:pt idx="66">
                  <c:v>10.97</c:v>
                </c:pt>
                <c:pt idx="67">
                  <c:v>7.3847143309999996</c:v>
                </c:pt>
                <c:pt idx="68">
                  <c:v>9.26</c:v>
                </c:pt>
                <c:pt idx="69">
                  <c:v>8</c:v>
                </c:pt>
                <c:pt idx="70">
                  <c:v>6.6</c:v>
                </c:pt>
                <c:pt idx="71">
                  <c:v>5.4271428930000001</c:v>
                </c:pt>
                <c:pt idx="72">
                  <c:v>3.7200000289999999</c:v>
                </c:pt>
                <c:pt idx="73">
                  <c:v>3.3728571278708288</c:v>
                </c:pt>
                <c:pt idx="74">
                  <c:v>2.0499999999999998</c:v>
                </c:pt>
                <c:pt idx="75">
                  <c:v>2.5099999999999998</c:v>
                </c:pt>
                <c:pt idx="76">
                  <c:v>2.41</c:v>
                </c:pt>
                <c:pt idx="77">
                  <c:v>2.8185714480000001</c:v>
                </c:pt>
                <c:pt idx="78">
                  <c:v>2.5099999999999998</c:v>
                </c:pt>
                <c:pt idx="79">
                  <c:v>1.9500000310000001</c:v>
                </c:pt>
                <c:pt idx="80">
                  <c:v>1.9357143130000001</c:v>
                </c:pt>
                <c:pt idx="81">
                  <c:v>1.1404285771506149</c:v>
                </c:pt>
                <c:pt idx="82">
                  <c:v>0.64999997600000003</c:v>
                </c:pt>
                <c:pt idx="83">
                  <c:v>1.59</c:v>
                </c:pt>
                <c:pt idx="84">
                  <c:v>2.27</c:v>
                </c:pt>
                <c:pt idx="85">
                  <c:v>1.92</c:v>
                </c:pt>
                <c:pt idx="86">
                  <c:v>1.9199999570846498</c:v>
                </c:pt>
                <c:pt idx="87">
                  <c:v>2.1640000343322701</c:v>
                </c:pt>
                <c:pt idx="88">
                  <c:v>1.3999999759999999</c:v>
                </c:pt>
                <c:pt idx="89">
                  <c:v>0.80900001499999996</c:v>
                </c:pt>
                <c:pt idx="90">
                  <c:v>0.84642858164651058</c:v>
                </c:pt>
                <c:pt idx="91">
                  <c:v>1.57</c:v>
                </c:pt>
                <c:pt idx="92">
                  <c:v>1.41</c:v>
                </c:pt>
                <c:pt idx="93">
                  <c:v>1.8280000000000001</c:v>
                </c:pt>
                <c:pt idx="94">
                  <c:v>3.86</c:v>
                </c:pt>
                <c:pt idx="95">
                  <c:v>3.34</c:v>
                </c:pt>
                <c:pt idx="96">
                  <c:v>4.54</c:v>
                </c:pt>
                <c:pt idx="97">
                  <c:v>6.16</c:v>
                </c:pt>
                <c:pt idx="98">
                  <c:v>4.76</c:v>
                </c:pt>
                <c:pt idx="99">
                  <c:v>5.88</c:v>
                </c:pt>
                <c:pt idx="100">
                  <c:v>4.407</c:v>
                </c:pt>
                <c:pt idx="101">
                  <c:v>4.99</c:v>
                </c:pt>
                <c:pt idx="102">
                  <c:v>12.81</c:v>
                </c:pt>
                <c:pt idx="103">
                  <c:v>15.846</c:v>
                </c:pt>
                <c:pt idx="104">
                  <c:v>8.33</c:v>
                </c:pt>
                <c:pt idx="105">
                  <c:v>5.38</c:v>
                </c:pt>
                <c:pt idx="106">
                  <c:v>5.29</c:v>
                </c:pt>
                <c:pt idx="107">
                  <c:v>6.0640000000000001</c:v>
                </c:pt>
                <c:pt idx="108">
                  <c:v>9.59</c:v>
                </c:pt>
                <c:pt idx="109">
                  <c:v>12.82</c:v>
                </c:pt>
                <c:pt idx="110">
                  <c:v>12.43</c:v>
                </c:pt>
                <c:pt idx="111">
                  <c:v>19.3</c:v>
                </c:pt>
                <c:pt idx="112">
                  <c:v>19.514333090000001</c:v>
                </c:pt>
                <c:pt idx="113">
                  <c:v>20.1870002746582</c:v>
                </c:pt>
                <c:pt idx="114">
                  <c:v>18.452999932425314</c:v>
                </c:pt>
                <c:pt idx="115">
                  <c:v>12.7100000381469</c:v>
                </c:pt>
                <c:pt idx="116">
                  <c:v>15.171999931335399</c:v>
                </c:pt>
                <c:pt idx="117">
                  <c:v>13.217000007629398</c:v>
                </c:pt>
                <c:pt idx="118">
                  <c:v>11.291000366210898</c:v>
                </c:pt>
                <c:pt idx="119">
                  <c:v>11.63</c:v>
                </c:pt>
                <c:pt idx="120">
                  <c:v>10.010000228881799</c:v>
                </c:pt>
                <c:pt idx="121">
                  <c:v>6.3112858363560251</c:v>
                </c:pt>
                <c:pt idx="122">
                  <c:v>7.4910001754760689</c:v>
                </c:pt>
                <c:pt idx="123">
                  <c:v>6.8</c:v>
                </c:pt>
                <c:pt idx="124">
                  <c:v>5.4099998474121005</c:v>
                </c:pt>
                <c:pt idx="125">
                  <c:v>3.82</c:v>
                </c:pt>
                <c:pt idx="126">
                  <c:v>3.22</c:v>
                </c:pt>
                <c:pt idx="127">
                  <c:v>3.42</c:v>
                </c:pt>
                <c:pt idx="128">
                  <c:v>3.2130000590000001</c:v>
                </c:pt>
                <c:pt idx="129">
                  <c:v>3.5</c:v>
                </c:pt>
                <c:pt idx="130">
                  <c:v>4.0900001530000001</c:v>
                </c:pt>
                <c:pt idx="131">
                  <c:v>3.119999886</c:v>
                </c:pt>
                <c:pt idx="132">
                  <c:v>3.4249999519999998</c:v>
                </c:pt>
                <c:pt idx="133">
                  <c:v>2.8789999489999998</c:v>
                </c:pt>
                <c:pt idx="134">
                  <c:v>2.9382856232779297</c:v>
                </c:pt>
                <c:pt idx="135">
                  <c:v>3.2030000689999998</c:v>
                </c:pt>
                <c:pt idx="136">
                  <c:v>2.841857144</c:v>
                </c:pt>
                <c:pt idx="137">
                  <c:v>3.058000088</c:v>
                </c:pt>
                <c:pt idx="138">
                  <c:v>1.506999969</c:v>
                </c:pt>
                <c:pt idx="139">
                  <c:v>2.8</c:v>
                </c:pt>
                <c:pt idx="140">
                  <c:v>2.37</c:v>
                </c:pt>
                <c:pt idx="141">
                  <c:v>3.0060000420000001</c:v>
                </c:pt>
                <c:pt idx="142">
                  <c:v>3.32</c:v>
                </c:pt>
                <c:pt idx="143">
                  <c:v>3.16</c:v>
                </c:pt>
                <c:pt idx="144">
                  <c:v>2.9</c:v>
                </c:pt>
                <c:pt idx="145">
                  <c:v>2.87</c:v>
                </c:pt>
                <c:pt idx="146">
                  <c:v>2.37</c:v>
                </c:pt>
                <c:pt idx="147">
                  <c:v>4.8899999999999997</c:v>
                </c:pt>
                <c:pt idx="148">
                  <c:v>1.61</c:v>
                </c:pt>
                <c:pt idx="149">
                  <c:v>1.64</c:v>
                </c:pt>
                <c:pt idx="150">
                  <c:v>1.51</c:v>
                </c:pt>
                <c:pt idx="151">
                  <c:v>1.47</c:v>
                </c:pt>
                <c:pt idx="152">
                  <c:v>2.2400000000000002</c:v>
                </c:pt>
                <c:pt idx="153">
                  <c:v>2.19</c:v>
                </c:pt>
                <c:pt idx="154">
                  <c:v>3.71</c:v>
                </c:pt>
                <c:pt idx="155">
                  <c:v>3.57</c:v>
                </c:pt>
                <c:pt idx="156">
                  <c:v>11.3</c:v>
                </c:pt>
                <c:pt idx="157">
                  <c:v>15.4</c:v>
                </c:pt>
                <c:pt idx="158">
                  <c:v>21.94</c:v>
                </c:pt>
                <c:pt idx="159">
                  <c:v>23.91</c:v>
                </c:pt>
                <c:pt idx="160" formatCode="General">
                  <c:v>18.07</c:v>
                </c:pt>
                <c:pt idx="161" formatCode="General">
                  <c:v>21.42</c:v>
                </c:pt>
                <c:pt idx="162" formatCode="General">
                  <c:v>25.12</c:v>
                </c:pt>
                <c:pt idx="163" formatCode="General">
                  <c:v>23.33</c:v>
                </c:pt>
                <c:pt idx="164" formatCode="General">
                  <c:v>24.83</c:v>
                </c:pt>
                <c:pt idx="165" formatCode="General">
                  <c:v>24.95</c:v>
                </c:pt>
                <c:pt idx="166" formatCode="General">
                  <c:v>26.89</c:v>
                </c:pt>
                <c:pt idx="167" formatCode="General">
                  <c:v>20.6</c:v>
                </c:pt>
                <c:pt idx="168" formatCode="General">
                  <c:v>25.47</c:v>
                </c:pt>
                <c:pt idx="169" formatCode="General">
                  <c:v>27.42</c:v>
                </c:pt>
                <c:pt idx="170" formatCode="General">
                  <c:v>20.8</c:v>
                </c:pt>
                <c:pt idx="171" formatCode="General">
                  <c:v>15.73</c:v>
                </c:pt>
                <c:pt idx="172" formatCode="General">
                  <c:v>13.18</c:v>
                </c:pt>
                <c:pt idx="173" formatCode="#,##0.00">
                  <c:v>14.23</c:v>
                </c:pt>
                <c:pt idx="174" formatCode="#,##0.00">
                  <c:v>15.58</c:v>
                </c:pt>
                <c:pt idx="175" formatCode="#,##0.00">
                  <c:v>13.26</c:v>
                </c:pt>
                <c:pt idx="176" formatCode="General">
                  <c:v>13.67</c:v>
                </c:pt>
                <c:pt idx="177" formatCode="General">
                  <c:v>13.61</c:v>
                </c:pt>
              </c:numCache>
            </c:numRef>
          </c:val>
        </c:ser>
        <c:dLbls>
          <c:showLegendKey val="0"/>
          <c:showVal val="0"/>
          <c:showCatName val="0"/>
          <c:showSerName val="0"/>
          <c:showPercent val="0"/>
          <c:showBubbleSize val="0"/>
        </c:dLbls>
        <c:axId val="215372160"/>
        <c:axId val="215374080"/>
      </c:areaChart>
      <c:catAx>
        <c:axId val="21537216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215374080"/>
        <c:crosses val="autoZero"/>
        <c:auto val="1"/>
        <c:lblAlgn val="ctr"/>
        <c:lblOffset val="100"/>
        <c:tickLblSkip val="40"/>
        <c:noMultiLvlLbl val="0"/>
      </c:catAx>
      <c:valAx>
        <c:axId val="215374080"/>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15372160"/>
        <c:crosses val="autoZero"/>
        <c:crossBetween val="between"/>
      </c:valAx>
    </c:plotArea>
    <c:legend>
      <c:legendPos val="t"/>
      <c:layout>
        <c:manualLayout>
          <c:xMode val="edge"/>
          <c:yMode val="edge"/>
          <c:x val="0.34308891016342385"/>
          <c:y val="0.1604898299498414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MANTARO, TULUMAYO</a:t>
            </a:r>
            <a:r>
              <a:rPr lang="en-US" sz="1400" baseline="0"/>
              <a:t> Y TARMA</a:t>
            </a:r>
            <a:endParaRPr lang="en-US" sz="1400"/>
          </a:p>
        </c:rich>
      </c:tx>
      <c:layout/>
      <c:overlay val="1"/>
    </c:title>
    <c:autoTitleDeleted val="0"/>
    <c:plotArea>
      <c:layout>
        <c:manualLayout>
          <c:layoutTarget val="inner"/>
          <c:xMode val="edge"/>
          <c:yMode val="edge"/>
          <c:x val="6.0670796785473401E-2"/>
          <c:y val="0.17694994803333938"/>
          <c:w val="0.91883513259393812"/>
          <c:h val="0.63028231509985788"/>
        </c:manualLayout>
      </c:layout>
      <c:areaChart>
        <c:grouping val="standard"/>
        <c:varyColors val="0"/>
        <c:ser>
          <c:idx val="2"/>
          <c:order val="0"/>
          <c:tx>
            <c:strRef>
              <c:f>'15. Hidrología (4)'!$AC$8</c:f>
              <c:strCache>
                <c:ptCount val="1"/>
                <c:pt idx="0">
                  <c:v>MANTARO</c:v>
                </c:pt>
              </c:strCache>
            </c:strRef>
          </c:tx>
          <c:spPr>
            <a:solidFill>
              <a:srgbClr val="0070C0"/>
            </a:solidFill>
            <a:ln>
              <a:solidFill>
                <a:srgbClr val="002060"/>
              </a:solidFill>
            </a:ln>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(4)'!$AC$9:$AC$186</c:f>
              <c:numCache>
                <c:formatCode>0.00</c:formatCode>
                <c:ptCount val="178"/>
                <c:pt idx="0">
                  <c:v>299.47557503836458</c:v>
                </c:pt>
                <c:pt idx="1">
                  <c:v>381.51428222656199</c:v>
                </c:pt>
                <c:pt idx="2">
                  <c:v>431.35</c:v>
                </c:pt>
                <c:pt idx="3">
                  <c:v>273.22000000000003</c:v>
                </c:pt>
                <c:pt idx="4">
                  <c:v>360.15</c:v>
                </c:pt>
                <c:pt idx="5">
                  <c:v>369.98</c:v>
                </c:pt>
                <c:pt idx="6">
                  <c:v>362.92442975725425</c:v>
                </c:pt>
                <c:pt idx="7">
                  <c:v>428.29571529999998</c:v>
                </c:pt>
                <c:pt idx="8">
                  <c:v>383.16</c:v>
                </c:pt>
                <c:pt idx="9">
                  <c:v>557.40757099999996</c:v>
                </c:pt>
                <c:pt idx="10">
                  <c:v>738.35199846540127</c:v>
                </c:pt>
                <c:pt idx="11">
                  <c:v>531.9642857</c:v>
                </c:pt>
                <c:pt idx="12">
                  <c:v>277.75099999999998</c:v>
                </c:pt>
                <c:pt idx="13">
                  <c:v>251.89099999999999</c:v>
                </c:pt>
                <c:pt idx="14">
                  <c:v>183.58199999999999</c:v>
                </c:pt>
                <c:pt idx="15">
                  <c:v>155.88999999999999</c:v>
                </c:pt>
                <c:pt idx="16">
                  <c:v>166.41</c:v>
                </c:pt>
                <c:pt idx="17">
                  <c:v>178.05</c:v>
                </c:pt>
                <c:pt idx="18">
                  <c:v>158.61442779999999</c:v>
                </c:pt>
                <c:pt idx="19">
                  <c:v>121.72</c:v>
                </c:pt>
                <c:pt idx="20">
                  <c:v>97.352142333984176</c:v>
                </c:pt>
                <c:pt idx="21">
                  <c:v>85.36</c:v>
                </c:pt>
                <c:pt idx="22">
                  <c:v>79.191714700000006</c:v>
                </c:pt>
                <c:pt idx="23">
                  <c:v>77.282856530000004</c:v>
                </c:pt>
                <c:pt idx="24">
                  <c:v>78.992999999999995</c:v>
                </c:pt>
                <c:pt idx="25">
                  <c:v>93.44</c:v>
                </c:pt>
                <c:pt idx="26">
                  <c:v>75.959999999999994</c:v>
                </c:pt>
                <c:pt idx="27">
                  <c:v>95.68</c:v>
                </c:pt>
                <c:pt idx="28">
                  <c:v>98.174714219999998</c:v>
                </c:pt>
                <c:pt idx="29">
                  <c:v>88.82</c:v>
                </c:pt>
                <c:pt idx="30">
                  <c:v>74.238</c:v>
                </c:pt>
                <c:pt idx="31">
                  <c:v>74.95</c:v>
                </c:pt>
                <c:pt idx="32">
                  <c:v>73.207855219999999</c:v>
                </c:pt>
                <c:pt idx="33">
                  <c:v>84.45</c:v>
                </c:pt>
                <c:pt idx="34">
                  <c:v>66.38</c:v>
                </c:pt>
                <c:pt idx="35">
                  <c:v>68.36</c:v>
                </c:pt>
                <c:pt idx="36">
                  <c:v>78.939430239999993</c:v>
                </c:pt>
                <c:pt idx="37">
                  <c:v>96.09</c:v>
                </c:pt>
                <c:pt idx="38">
                  <c:v>84.515142170000004</c:v>
                </c:pt>
                <c:pt idx="39">
                  <c:v>86.83</c:v>
                </c:pt>
                <c:pt idx="40">
                  <c:v>81.298714770000004</c:v>
                </c:pt>
                <c:pt idx="41">
                  <c:v>97.4</c:v>
                </c:pt>
                <c:pt idx="42">
                  <c:v>89.837426321847062</c:v>
                </c:pt>
                <c:pt idx="43">
                  <c:v>80.75</c:v>
                </c:pt>
                <c:pt idx="44">
                  <c:v>83.839285709999999</c:v>
                </c:pt>
                <c:pt idx="45">
                  <c:v>80.249285016741013</c:v>
                </c:pt>
                <c:pt idx="46">
                  <c:v>74.034999999999997</c:v>
                </c:pt>
                <c:pt idx="47">
                  <c:v>82.129000000000005</c:v>
                </c:pt>
                <c:pt idx="48">
                  <c:v>105.09</c:v>
                </c:pt>
                <c:pt idx="49">
                  <c:v>111.883</c:v>
                </c:pt>
                <c:pt idx="50">
                  <c:v>101.2</c:v>
                </c:pt>
                <c:pt idx="51">
                  <c:v>183.30985913957815</c:v>
                </c:pt>
                <c:pt idx="52">
                  <c:v>330.59428187778974</c:v>
                </c:pt>
                <c:pt idx="53">
                  <c:v>214.08728681291797</c:v>
                </c:pt>
                <c:pt idx="54">
                  <c:v>181.50271388462556</c:v>
                </c:pt>
                <c:pt idx="55">
                  <c:v>321.27714320591474</c:v>
                </c:pt>
                <c:pt idx="56">
                  <c:v>327.06042698451427</c:v>
                </c:pt>
                <c:pt idx="57">
                  <c:v>382.54914855956986</c:v>
                </c:pt>
                <c:pt idx="58">
                  <c:v>439.76600428989923</c:v>
                </c:pt>
                <c:pt idx="59">
                  <c:v>288.93457249232642</c:v>
                </c:pt>
                <c:pt idx="60">
                  <c:v>411.09385899134998</c:v>
                </c:pt>
                <c:pt idx="61">
                  <c:v>435.11</c:v>
                </c:pt>
                <c:pt idx="62">
                  <c:v>268.85000000000002</c:v>
                </c:pt>
                <c:pt idx="63">
                  <c:v>380.93800136021173</c:v>
                </c:pt>
                <c:pt idx="64">
                  <c:v>284.01</c:v>
                </c:pt>
                <c:pt idx="65">
                  <c:v>319.68499755859301</c:v>
                </c:pt>
                <c:pt idx="66">
                  <c:v>334.82</c:v>
                </c:pt>
                <c:pt idx="67">
                  <c:v>242.2711443</c:v>
                </c:pt>
                <c:pt idx="68">
                  <c:v>224.91</c:v>
                </c:pt>
                <c:pt idx="69">
                  <c:v>165.54</c:v>
                </c:pt>
                <c:pt idx="70">
                  <c:v>146.38</c:v>
                </c:pt>
                <c:pt idx="71">
                  <c:v>134.76942879999999</c:v>
                </c:pt>
                <c:pt idx="72">
                  <c:v>114.5781435</c:v>
                </c:pt>
                <c:pt idx="73">
                  <c:v>115.02742876325301</c:v>
                </c:pt>
                <c:pt idx="74">
                  <c:v>101.04</c:v>
                </c:pt>
                <c:pt idx="75">
                  <c:v>92.81</c:v>
                </c:pt>
                <c:pt idx="76">
                  <c:v>84.18</c:v>
                </c:pt>
                <c:pt idx="77">
                  <c:v>73.514571599999996</c:v>
                </c:pt>
                <c:pt idx="78">
                  <c:v>78.14</c:v>
                </c:pt>
                <c:pt idx="79">
                  <c:v>94.135857720000004</c:v>
                </c:pt>
                <c:pt idx="80">
                  <c:v>90.32</c:v>
                </c:pt>
                <c:pt idx="81">
                  <c:v>79.859856741768922</c:v>
                </c:pt>
                <c:pt idx="82">
                  <c:v>62.572570800000001</c:v>
                </c:pt>
                <c:pt idx="83">
                  <c:v>66.010000000000005</c:v>
                </c:pt>
                <c:pt idx="84">
                  <c:v>60.96</c:v>
                </c:pt>
                <c:pt idx="85">
                  <c:v>64.84</c:v>
                </c:pt>
                <c:pt idx="86">
                  <c:v>59.800332387288364</c:v>
                </c:pt>
                <c:pt idx="87">
                  <c:v>64.350997924804602</c:v>
                </c:pt>
                <c:pt idx="88">
                  <c:v>63.919498443603501</c:v>
                </c:pt>
                <c:pt idx="89">
                  <c:v>72.23585783</c:v>
                </c:pt>
                <c:pt idx="90">
                  <c:v>72.897999999999996</c:v>
                </c:pt>
                <c:pt idx="91">
                  <c:v>74.19</c:v>
                </c:pt>
                <c:pt idx="92">
                  <c:v>61.765000000000001</c:v>
                </c:pt>
                <c:pt idx="93">
                  <c:v>59.17</c:v>
                </c:pt>
                <c:pt idx="94">
                  <c:v>72.53</c:v>
                </c:pt>
                <c:pt idx="95">
                  <c:v>69.37</c:v>
                </c:pt>
                <c:pt idx="96">
                  <c:v>81.2</c:v>
                </c:pt>
                <c:pt idx="97">
                  <c:v>117.17</c:v>
                </c:pt>
                <c:pt idx="98">
                  <c:v>90.89</c:v>
                </c:pt>
                <c:pt idx="99">
                  <c:v>77.62</c:v>
                </c:pt>
                <c:pt idx="100">
                  <c:v>76.048000000000002</c:v>
                </c:pt>
                <c:pt idx="101">
                  <c:v>74.156999999999996</c:v>
                </c:pt>
                <c:pt idx="102">
                  <c:v>174.00200000000001</c:v>
                </c:pt>
                <c:pt idx="103">
                  <c:v>338.70569999999998</c:v>
                </c:pt>
                <c:pt idx="104">
                  <c:v>165.03200000000001</c:v>
                </c:pt>
                <c:pt idx="105">
                  <c:v>137.04</c:v>
                </c:pt>
                <c:pt idx="106">
                  <c:v>102.45</c:v>
                </c:pt>
                <c:pt idx="107">
                  <c:v>93.71</c:v>
                </c:pt>
                <c:pt idx="108">
                  <c:v>142.55000000000001</c:v>
                </c:pt>
                <c:pt idx="109">
                  <c:v>223.15</c:v>
                </c:pt>
                <c:pt idx="110">
                  <c:v>223.86</c:v>
                </c:pt>
                <c:pt idx="111">
                  <c:v>297.45999999999998</c:v>
                </c:pt>
                <c:pt idx="112">
                  <c:v>326.48699649999998</c:v>
                </c:pt>
                <c:pt idx="113">
                  <c:v>281.91442869999997</c:v>
                </c:pt>
                <c:pt idx="114">
                  <c:v>302.97000000000003</c:v>
                </c:pt>
                <c:pt idx="115">
                  <c:v>179.33771623883899</c:v>
                </c:pt>
                <c:pt idx="116">
                  <c:v>130.67500305175699</c:v>
                </c:pt>
                <c:pt idx="117">
                  <c:v>121.81457192557171</c:v>
                </c:pt>
                <c:pt idx="118">
                  <c:v>184.69442967006074</c:v>
                </c:pt>
                <c:pt idx="119">
                  <c:v>164.52</c:v>
                </c:pt>
                <c:pt idx="120">
                  <c:v>152.88357325962556</c:v>
                </c:pt>
                <c:pt idx="121">
                  <c:v>98.225285121372636</c:v>
                </c:pt>
                <c:pt idx="122">
                  <c:v>86.615142822265582</c:v>
                </c:pt>
                <c:pt idx="123">
                  <c:v>78.2</c:v>
                </c:pt>
                <c:pt idx="124">
                  <c:v>73.744141714913454</c:v>
                </c:pt>
                <c:pt idx="125">
                  <c:v>66.739999999999995</c:v>
                </c:pt>
                <c:pt idx="126">
                  <c:v>59.4</c:v>
                </c:pt>
                <c:pt idx="127">
                  <c:v>54.3</c:v>
                </c:pt>
                <c:pt idx="128">
                  <c:v>56.674428669999998</c:v>
                </c:pt>
                <c:pt idx="129">
                  <c:v>68.087428501674069</c:v>
                </c:pt>
                <c:pt idx="130">
                  <c:v>60.110428400000004</c:v>
                </c:pt>
                <c:pt idx="131">
                  <c:v>60.986856189999997</c:v>
                </c:pt>
                <c:pt idx="132">
                  <c:v>56.540714260000001</c:v>
                </c:pt>
                <c:pt idx="133">
                  <c:v>65.491856709999993</c:v>
                </c:pt>
                <c:pt idx="134">
                  <c:v>65.491856711251344</c:v>
                </c:pt>
                <c:pt idx="135">
                  <c:v>49.942714418571427</c:v>
                </c:pt>
                <c:pt idx="136">
                  <c:v>57.183571406773112</c:v>
                </c:pt>
                <c:pt idx="137">
                  <c:v>49.366142269999997</c:v>
                </c:pt>
                <c:pt idx="138">
                  <c:v>56.934856959999998</c:v>
                </c:pt>
                <c:pt idx="139">
                  <c:v>48.51</c:v>
                </c:pt>
                <c:pt idx="140">
                  <c:v>43.99</c:v>
                </c:pt>
                <c:pt idx="141">
                  <c:v>47.220570700000003</c:v>
                </c:pt>
                <c:pt idx="142">
                  <c:v>63.05</c:v>
                </c:pt>
                <c:pt idx="143">
                  <c:v>61.54</c:v>
                </c:pt>
                <c:pt idx="144">
                  <c:v>58.12</c:v>
                </c:pt>
                <c:pt idx="145">
                  <c:v>58.89</c:v>
                </c:pt>
                <c:pt idx="146">
                  <c:v>69.2</c:v>
                </c:pt>
                <c:pt idx="147">
                  <c:v>51.59</c:v>
                </c:pt>
                <c:pt idx="148">
                  <c:v>72.92</c:v>
                </c:pt>
                <c:pt idx="149">
                  <c:v>58.4</c:v>
                </c:pt>
                <c:pt idx="150">
                  <c:v>52.55</c:v>
                </c:pt>
                <c:pt idx="151">
                  <c:v>53.43</c:v>
                </c:pt>
                <c:pt idx="152">
                  <c:v>61.07</c:v>
                </c:pt>
                <c:pt idx="153">
                  <c:v>78.02</c:v>
                </c:pt>
                <c:pt idx="154">
                  <c:v>67.64</c:v>
                </c:pt>
                <c:pt idx="155">
                  <c:v>56.19</c:v>
                </c:pt>
                <c:pt idx="156">
                  <c:v>104.02</c:v>
                </c:pt>
                <c:pt idx="157">
                  <c:v>143.97</c:v>
                </c:pt>
                <c:pt idx="158">
                  <c:v>355.12</c:v>
                </c:pt>
                <c:pt idx="159">
                  <c:v>519.4</c:v>
                </c:pt>
                <c:pt idx="160" formatCode="General">
                  <c:v>330.78</c:v>
                </c:pt>
                <c:pt idx="161" formatCode="General">
                  <c:v>200.58</c:v>
                </c:pt>
                <c:pt idx="162" formatCode="General">
                  <c:v>393.69</c:v>
                </c:pt>
                <c:pt idx="163" formatCode="General">
                  <c:v>345.37</c:v>
                </c:pt>
                <c:pt idx="164" formatCode="General">
                  <c:v>567.22</c:v>
                </c:pt>
                <c:pt idx="165" formatCode="General">
                  <c:v>467.04</c:v>
                </c:pt>
                <c:pt idx="166" formatCode="General">
                  <c:v>448.3</c:v>
                </c:pt>
                <c:pt idx="167" formatCode="General">
                  <c:v>350.87</c:v>
                </c:pt>
                <c:pt idx="168" formatCode="General">
                  <c:v>380.48</c:v>
                </c:pt>
                <c:pt idx="169" formatCode="General">
                  <c:v>427.28</c:v>
                </c:pt>
                <c:pt idx="170" formatCode="General">
                  <c:v>334.14</c:v>
                </c:pt>
                <c:pt idx="171" formatCode="General">
                  <c:v>218.96</c:v>
                </c:pt>
                <c:pt idx="172" formatCode="General">
                  <c:v>180.47</c:v>
                </c:pt>
                <c:pt idx="173" formatCode="#,##0.00">
                  <c:v>212.89</c:v>
                </c:pt>
                <c:pt idx="174" formatCode="#,##0.00">
                  <c:v>199.54</c:v>
                </c:pt>
                <c:pt idx="175" formatCode="#,##0.00">
                  <c:v>136.84</c:v>
                </c:pt>
                <c:pt idx="176" formatCode="General">
                  <c:v>116.86</c:v>
                </c:pt>
                <c:pt idx="177" formatCode="General">
                  <c:v>118.58</c:v>
                </c:pt>
              </c:numCache>
            </c:numRef>
          </c:val>
        </c:ser>
        <c:ser>
          <c:idx val="3"/>
          <c:order val="1"/>
          <c:tx>
            <c:strRef>
              <c:f>'15. Hidrología (4)'!$AD$8</c:f>
              <c:strCache>
                <c:ptCount val="1"/>
                <c:pt idx="0">
                  <c:v>TULUMAYO</c:v>
                </c:pt>
              </c:strCache>
            </c:strRef>
          </c:tx>
          <c:spPr>
            <a:solidFill>
              <a:schemeClr val="accent5">
                <a:lumMod val="60000"/>
                <a:lumOff val="40000"/>
              </a:schemeClr>
            </a:solidFill>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(4)'!$AD$9:$AD$186</c:f>
              <c:numCache>
                <c:formatCode>0.00</c:formatCode>
                <c:ptCount val="178"/>
                <c:pt idx="0">
                  <c:v>98.19285714285715</c:v>
                </c:pt>
                <c:pt idx="1">
                  <c:v>193.07428414480972</c:v>
                </c:pt>
                <c:pt idx="2">
                  <c:v>173.3</c:v>
                </c:pt>
                <c:pt idx="3">
                  <c:v>127.94</c:v>
                </c:pt>
                <c:pt idx="4">
                  <c:v>172</c:v>
                </c:pt>
                <c:pt idx="5">
                  <c:v>175.17</c:v>
                </c:pt>
                <c:pt idx="6">
                  <c:v>172.78000313895041</c:v>
                </c:pt>
                <c:pt idx="7">
                  <c:v>191.44571139999999</c:v>
                </c:pt>
                <c:pt idx="8">
                  <c:v>140.93</c:v>
                </c:pt>
                <c:pt idx="9">
                  <c:v>175.57571630000001</c:v>
                </c:pt>
                <c:pt idx="10">
                  <c:v>222.98999895368257</c:v>
                </c:pt>
                <c:pt idx="11">
                  <c:v>193.36714169999999</c:v>
                </c:pt>
                <c:pt idx="12">
                  <c:v>132.26300000000001</c:v>
                </c:pt>
                <c:pt idx="13">
                  <c:v>209.01</c:v>
                </c:pt>
                <c:pt idx="14">
                  <c:v>95.99</c:v>
                </c:pt>
                <c:pt idx="15">
                  <c:v>89.72</c:v>
                </c:pt>
                <c:pt idx="16">
                  <c:v>101.72</c:v>
                </c:pt>
                <c:pt idx="17">
                  <c:v>95.81</c:v>
                </c:pt>
                <c:pt idx="18">
                  <c:v>86.274285449999994</c:v>
                </c:pt>
                <c:pt idx="19">
                  <c:v>79.86</c:v>
                </c:pt>
                <c:pt idx="20">
                  <c:v>59.180000305175732</c:v>
                </c:pt>
                <c:pt idx="21">
                  <c:v>45.05</c:v>
                </c:pt>
                <c:pt idx="22">
                  <c:v>42.964286260000002</c:v>
                </c:pt>
                <c:pt idx="23">
                  <c:v>48.352857319999998</c:v>
                </c:pt>
                <c:pt idx="24">
                  <c:v>35.799999999999997</c:v>
                </c:pt>
                <c:pt idx="25">
                  <c:v>34.47</c:v>
                </c:pt>
                <c:pt idx="26">
                  <c:v>32.409999999999997</c:v>
                </c:pt>
                <c:pt idx="27">
                  <c:v>27.36</c:v>
                </c:pt>
                <c:pt idx="28">
                  <c:v>31.010000229999999</c:v>
                </c:pt>
                <c:pt idx="29">
                  <c:v>46.76</c:v>
                </c:pt>
                <c:pt idx="30">
                  <c:v>28.186</c:v>
                </c:pt>
                <c:pt idx="31">
                  <c:v>37.49</c:v>
                </c:pt>
                <c:pt idx="32">
                  <c:v>25.639999929999998</c:v>
                </c:pt>
                <c:pt idx="33">
                  <c:v>22.95</c:v>
                </c:pt>
                <c:pt idx="34">
                  <c:v>33.82</c:v>
                </c:pt>
                <c:pt idx="35">
                  <c:v>34.42</c:v>
                </c:pt>
                <c:pt idx="36">
                  <c:v>46.51857158</c:v>
                </c:pt>
                <c:pt idx="37">
                  <c:v>69.19</c:v>
                </c:pt>
                <c:pt idx="38">
                  <c:v>56.14428547</c:v>
                </c:pt>
                <c:pt idx="39">
                  <c:v>51.57</c:v>
                </c:pt>
                <c:pt idx="40">
                  <c:v>48.17428589</c:v>
                </c:pt>
                <c:pt idx="41">
                  <c:v>49.42</c:v>
                </c:pt>
                <c:pt idx="42">
                  <c:v>52.804285866873556</c:v>
                </c:pt>
                <c:pt idx="43">
                  <c:v>47.38</c:v>
                </c:pt>
                <c:pt idx="44">
                  <c:v>47.64285769</c:v>
                </c:pt>
                <c:pt idx="45">
                  <c:v>64.83</c:v>
                </c:pt>
                <c:pt idx="46">
                  <c:v>60.726999999999997</c:v>
                </c:pt>
                <c:pt idx="47">
                  <c:v>61.54</c:v>
                </c:pt>
                <c:pt idx="48">
                  <c:v>83.95</c:v>
                </c:pt>
                <c:pt idx="49">
                  <c:v>89.3</c:v>
                </c:pt>
                <c:pt idx="50">
                  <c:v>99.78</c:v>
                </c:pt>
                <c:pt idx="51">
                  <c:v>150.62857273646728</c:v>
                </c:pt>
                <c:pt idx="52">
                  <c:v>194.22142791748016</c:v>
                </c:pt>
                <c:pt idx="53">
                  <c:v>138.71857234409842</c:v>
                </c:pt>
                <c:pt idx="54">
                  <c:v>156.31142970493829</c:v>
                </c:pt>
                <c:pt idx="55">
                  <c:v>188.44857134137786</c:v>
                </c:pt>
                <c:pt idx="56">
                  <c:v>191.91857365199442</c:v>
                </c:pt>
                <c:pt idx="57">
                  <c:v>206.39285714285671</c:v>
                </c:pt>
                <c:pt idx="58">
                  <c:v>188.98428562709228</c:v>
                </c:pt>
                <c:pt idx="59">
                  <c:v>201.38999720982085</c:v>
                </c:pt>
                <c:pt idx="60">
                  <c:v>179.96000671386699</c:v>
                </c:pt>
                <c:pt idx="61">
                  <c:v>175.54</c:v>
                </c:pt>
                <c:pt idx="62">
                  <c:v>139.57</c:v>
                </c:pt>
                <c:pt idx="63">
                  <c:v>144.48428562709242</c:v>
                </c:pt>
                <c:pt idx="64">
                  <c:v>128.37</c:v>
                </c:pt>
                <c:pt idx="65">
                  <c:v>172.46</c:v>
                </c:pt>
                <c:pt idx="66">
                  <c:v>134.32</c:v>
                </c:pt>
                <c:pt idx="67">
                  <c:v>123.28142769999999</c:v>
                </c:pt>
                <c:pt idx="68">
                  <c:v>109.76</c:v>
                </c:pt>
                <c:pt idx="69">
                  <c:v>94.2</c:v>
                </c:pt>
                <c:pt idx="70">
                  <c:v>94.697000000000003</c:v>
                </c:pt>
                <c:pt idx="71">
                  <c:v>86.832857399999995</c:v>
                </c:pt>
                <c:pt idx="72">
                  <c:v>68.318569729999993</c:v>
                </c:pt>
                <c:pt idx="73">
                  <c:v>61.075714111328075</c:v>
                </c:pt>
                <c:pt idx="74">
                  <c:v>47.76</c:v>
                </c:pt>
                <c:pt idx="75">
                  <c:v>46.73</c:v>
                </c:pt>
                <c:pt idx="76">
                  <c:v>47.56</c:v>
                </c:pt>
                <c:pt idx="77">
                  <c:v>39.89285769</c:v>
                </c:pt>
                <c:pt idx="78">
                  <c:v>35.340000000000003</c:v>
                </c:pt>
                <c:pt idx="79">
                  <c:v>30.624285830000002</c:v>
                </c:pt>
                <c:pt idx="80">
                  <c:v>30.7200001307896</c:v>
                </c:pt>
                <c:pt idx="81">
                  <c:v>26.590000152587869</c:v>
                </c:pt>
                <c:pt idx="82">
                  <c:v>23.922857010000001</c:v>
                </c:pt>
                <c:pt idx="83">
                  <c:v>29.69</c:v>
                </c:pt>
                <c:pt idx="84">
                  <c:v>27.66</c:v>
                </c:pt>
                <c:pt idx="85">
                  <c:v>23.8</c:v>
                </c:pt>
                <c:pt idx="86">
                  <c:v>23.433333079020169</c:v>
                </c:pt>
                <c:pt idx="87">
                  <c:v>23</c:v>
                </c:pt>
                <c:pt idx="88">
                  <c:v>28.721428190000001</c:v>
                </c:pt>
                <c:pt idx="89">
                  <c:v>38.034285949999997</c:v>
                </c:pt>
                <c:pt idx="90">
                  <c:v>36.480000087193012</c:v>
                </c:pt>
                <c:pt idx="91">
                  <c:v>37.44</c:v>
                </c:pt>
                <c:pt idx="92">
                  <c:v>26.27</c:v>
                </c:pt>
                <c:pt idx="93">
                  <c:v>29.35</c:v>
                </c:pt>
                <c:pt idx="94">
                  <c:v>47.29</c:v>
                </c:pt>
                <c:pt idx="95">
                  <c:v>37.5</c:v>
                </c:pt>
                <c:pt idx="96">
                  <c:v>105.06</c:v>
                </c:pt>
                <c:pt idx="97">
                  <c:v>102.46</c:v>
                </c:pt>
                <c:pt idx="98">
                  <c:v>51.21</c:v>
                </c:pt>
                <c:pt idx="99">
                  <c:v>70.7</c:v>
                </c:pt>
                <c:pt idx="100">
                  <c:v>83.28</c:v>
                </c:pt>
                <c:pt idx="101">
                  <c:v>68.84</c:v>
                </c:pt>
                <c:pt idx="102">
                  <c:v>147.96</c:v>
                </c:pt>
                <c:pt idx="103">
                  <c:v>198.84569999999999</c:v>
                </c:pt>
                <c:pt idx="104">
                  <c:v>95.83</c:v>
                </c:pt>
                <c:pt idx="105">
                  <c:v>78.260000000000005</c:v>
                </c:pt>
                <c:pt idx="106">
                  <c:v>101.264</c:v>
                </c:pt>
                <c:pt idx="107">
                  <c:v>79.73</c:v>
                </c:pt>
                <c:pt idx="108">
                  <c:v>128.66</c:v>
                </c:pt>
                <c:pt idx="109">
                  <c:v>174.87</c:v>
                </c:pt>
                <c:pt idx="110">
                  <c:v>126.56</c:v>
                </c:pt>
                <c:pt idx="111">
                  <c:v>188.83</c:v>
                </c:pt>
                <c:pt idx="112">
                  <c:v>170.33500290000001</c:v>
                </c:pt>
                <c:pt idx="113">
                  <c:v>164.05856977190246</c:v>
                </c:pt>
                <c:pt idx="114">
                  <c:v>146.11571393694155</c:v>
                </c:pt>
                <c:pt idx="115">
                  <c:v>114.18428584507485</c:v>
                </c:pt>
                <c:pt idx="116">
                  <c:v>89.040000915527301</c:v>
                </c:pt>
                <c:pt idx="117">
                  <c:v>78.037142072405103</c:v>
                </c:pt>
                <c:pt idx="118">
                  <c:v>74.048570905412902</c:v>
                </c:pt>
                <c:pt idx="119">
                  <c:v>81.069999999999993</c:v>
                </c:pt>
                <c:pt idx="120">
                  <c:v>64.311428070000005</c:v>
                </c:pt>
                <c:pt idx="121">
                  <c:v>46.242857796805197</c:v>
                </c:pt>
                <c:pt idx="122">
                  <c:v>41.954286302838973</c:v>
                </c:pt>
                <c:pt idx="123">
                  <c:v>39.6</c:v>
                </c:pt>
                <c:pt idx="124">
                  <c:v>44.79285812377924</c:v>
                </c:pt>
                <c:pt idx="125">
                  <c:v>34.01</c:v>
                </c:pt>
                <c:pt idx="126">
                  <c:v>28.71</c:v>
                </c:pt>
                <c:pt idx="127">
                  <c:v>30.83</c:v>
                </c:pt>
                <c:pt idx="128">
                  <c:v>25.690000260000001</c:v>
                </c:pt>
                <c:pt idx="129">
                  <c:v>30.317143300000001</c:v>
                </c:pt>
                <c:pt idx="130">
                  <c:v>28.581429350000001</c:v>
                </c:pt>
                <c:pt idx="131">
                  <c:v>27.099999836512943</c:v>
                </c:pt>
                <c:pt idx="132">
                  <c:v>23.477142610000001</c:v>
                </c:pt>
                <c:pt idx="133">
                  <c:v>21.095714300000001</c:v>
                </c:pt>
                <c:pt idx="134">
                  <c:v>20.037142889840243</c:v>
                </c:pt>
                <c:pt idx="135">
                  <c:v>23.275714059999999</c:v>
                </c:pt>
                <c:pt idx="136">
                  <c:v>22.619999750000002</c:v>
                </c:pt>
                <c:pt idx="137">
                  <c:v>25.04757145</c:v>
                </c:pt>
                <c:pt idx="138">
                  <c:v>21.374285830000002</c:v>
                </c:pt>
                <c:pt idx="139">
                  <c:v>22.661428449999999</c:v>
                </c:pt>
                <c:pt idx="140">
                  <c:v>19.149999999999999</c:v>
                </c:pt>
                <c:pt idx="141">
                  <c:v>22.304285589999999</c:v>
                </c:pt>
                <c:pt idx="142">
                  <c:v>48.7</c:v>
                </c:pt>
                <c:pt idx="143">
                  <c:v>37.93</c:v>
                </c:pt>
                <c:pt idx="144">
                  <c:v>48.92</c:v>
                </c:pt>
                <c:pt idx="145">
                  <c:v>55.62</c:v>
                </c:pt>
                <c:pt idx="146">
                  <c:v>54.58</c:v>
                </c:pt>
                <c:pt idx="147">
                  <c:v>57.65</c:v>
                </c:pt>
                <c:pt idx="148">
                  <c:v>67.069999999999993</c:v>
                </c:pt>
                <c:pt idx="149">
                  <c:v>34.979999999999997</c:v>
                </c:pt>
                <c:pt idx="150">
                  <c:v>29.08</c:v>
                </c:pt>
                <c:pt idx="151">
                  <c:v>88.06</c:v>
                </c:pt>
                <c:pt idx="152">
                  <c:v>106.59</c:v>
                </c:pt>
                <c:pt idx="153">
                  <c:v>104.79</c:v>
                </c:pt>
                <c:pt idx="154">
                  <c:v>69.61</c:v>
                </c:pt>
                <c:pt idx="155">
                  <c:v>58.45</c:v>
                </c:pt>
                <c:pt idx="156">
                  <c:v>148.43</c:v>
                </c:pt>
                <c:pt idx="157">
                  <c:v>175.88</c:v>
                </c:pt>
                <c:pt idx="158">
                  <c:v>177.57</c:v>
                </c:pt>
                <c:pt idx="159">
                  <c:v>205.76</c:v>
                </c:pt>
                <c:pt idx="160" formatCode="General">
                  <c:v>123.41</c:v>
                </c:pt>
                <c:pt idx="161" formatCode="General">
                  <c:v>108.48</c:v>
                </c:pt>
                <c:pt idx="162" formatCode="General">
                  <c:v>144.62</c:v>
                </c:pt>
                <c:pt idx="163" formatCode="General">
                  <c:v>140.63</c:v>
                </c:pt>
                <c:pt idx="164" formatCode="General">
                  <c:v>245.85</c:v>
                </c:pt>
                <c:pt idx="165" formatCode="General">
                  <c:v>188.01</c:v>
                </c:pt>
                <c:pt idx="166" formatCode="General">
                  <c:v>169.95</c:v>
                </c:pt>
                <c:pt idx="167" formatCode="General">
                  <c:v>146.01</c:v>
                </c:pt>
                <c:pt idx="168" formatCode="General">
                  <c:v>173.02</c:v>
                </c:pt>
                <c:pt idx="169" formatCode="General">
                  <c:v>137.65</c:v>
                </c:pt>
                <c:pt idx="170" formatCode="General">
                  <c:v>129.9</c:v>
                </c:pt>
                <c:pt idx="171" formatCode="General">
                  <c:v>100.66</c:v>
                </c:pt>
                <c:pt idx="172" formatCode="General">
                  <c:v>91.24</c:v>
                </c:pt>
                <c:pt idx="173" formatCode="#,##0.00">
                  <c:v>98.95</c:v>
                </c:pt>
                <c:pt idx="174" formatCode="#,##0.00">
                  <c:v>89.02</c:v>
                </c:pt>
                <c:pt idx="175" formatCode="#,##0.00">
                  <c:v>72.95</c:v>
                </c:pt>
                <c:pt idx="176" formatCode="General">
                  <c:v>99.42</c:v>
                </c:pt>
                <c:pt idx="177" formatCode="General">
                  <c:v>79.099999999999994</c:v>
                </c:pt>
              </c:numCache>
            </c:numRef>
          </c:val>
        </c:ser>
        <c:dLbls>
          <c:showLegendKey val="0"/>
          <c:showVal val="0"/>
          <c:showCatName val="0"/>
          <c:showSerName val="0"/>
          <c:showPercent val="0"/>
          <c:showBubbleSize val="0"/>
        </c:dLbls>
        <c:axId val="215397504"/>
        <c:axId val="215399424"/>
      </c:areaChart>
      <c:lineChart>
        <c:grouping val="standard"/>
        <c:varyColors val="0"/>
        <c:ser>
          <c:idx val="1"/>
          <c:order val="2"/>
          <c:tx>
            <c:strRef>
              <c:f>'15. Hidrología (4)'!$AE$8</c:f>
              <c:strCache>
                <c:ptCount val="1"/>
                <c:pt idx="0">
                  <c:v>TARMA</c:v>
                </c:pt>
              </c:strCache>
            </c:strRef>
          </c:tx>
          <c:spPr>
            <a:ln>
              <a:solidFill>
                <a:schemeClr val="tx1"/>
              </a:solidFill>
            </a:ln>
          </c:spPr>
          <c:marker>
            <c:symbol val="none"/>
          </c:marker>
          <c:cat>
            <c:multiLvlStrRef>
              <c:f>'15. Hidrología (4)'!$U$9:$V$173</c:f>
              <c:multiLvlStrCache>
                <c:ptCount val="16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lvl>
                <c:lvl>
                  <c:pt idx="0">
                    <c:v>2014</c:v>
                  </c:pt>
                  <c:pt idx="52">
                    <c:v>2015</c:v>
                  </c:pt>
                  <c:pt idx="104">
                    <c:v>2016</c:v>
                  </c:pt>
                  <c:pt idx="156">
                    <c:v>2017</c:v>
                  </c:pt>
                </c:lvl>
              </c:multiLvlStrCache>
            </c:multiLvlStrRef>
          </c:cat>
          <c:val>
            <c:numRef>
              <c:f>'15. Hidrología (4)'!$AE$9:$AE$186</c:f>
              <c:numCache>
                <c:formatCode>0.00</c:formatCode>
                <c:ptCount val="178"/>
                <c:pt idx="0">
                  <c:v>24.754285948617071</c:v>
                </c:pt>
                <c:pt idx="1">
                  <c:v>29.882857186453634</c:v>
                </c:pt>
                <c:pt idx="2">
                  <c:v>37.090000000000003</c:v>
                </c:pt>
                <c:pt idx="3">
                  <c:v>28.03</c:v>
                </c:pt>
                <c:pt idx="4">
                  <c:v>34.06</c:v>
                </c:pt>
                <c:pt idx="5">
                  <c:v>43.62</c:v>
                </c:pt>
                <c:pt idx="6">
                  <c:v>37.718571254185221</c:v>
                </c:pt>
                <c:pt idx="7">
                  <c:v>49.187142510000001</c:v>
                </c:pt>
                <c:pt idx="8">
                  <c:v>38.619999999999997</c:v>
                </c:pt>
                <c:pt idx="9">
                  <c:v>47.68142864</c:v>
                </c:pt>
                <c:pt idx="10">
                  <c:v>58.7428567068917</c:v>
                </c:pt>
                <c:pt idx="11">
                  <c:v>60.019999910000003</c:v>
                </c:pt>
                <c:pt idx="12">
                  <c:v>35.963999999999999</c:v>
                </c:pt>
                <c:pt idx="13">
                  <c:v>24.754000000000001</c:v>
                </c:pt>
                <c:pt idx="14">
                  <c:v>26.423999999999999</c:v>
                </c:pt>
                <c:pt idx="15">
                  <c:v>20.83</c:v>
                </c:pt>
                <c:pt idx="16">
                  <c:v>23.6</c:v>
                </c:pt>
                <c:pt idx="17">
                  <c:v>22.27</c:v>
                </c:pt>
                <c:pt idx="18">
                  <c:v>20.1857139</c:v>
                </c:pt>
                <c:pt idx="19">
                  <c:v>19.373000000000001</c:v>
                </c:pt>
                <c:pt idx="20">
                  <c:v>15.218571390424414</c:v>
                </c:pt>
                <c:pt idx="21">
                  <c:v>12.23</c:v>
                </c:pt>
                <c:pt idx="22">
                  <c:v>11.14142854</c:v>
                </c:pt>
                <c:pt idx="23">
                  <c:v>11.87857151</c:v>
                </c:pt>
                <c:pt idx="24">
                  <c:v>10.18</c:v>
                </c:pt>
                <c:pt idx="25">
                  <c:v>9.86</c:v>
                </c:pt>
                <c:pt idx="26">
                  <c:v>9.5500000000000007</c:v>
                </c:pt>
                <c:pt idx="27">
                  <c:v>8.51</c:v>
                </c:pt>
                <c:pt idx="28">
                  <c:v>8.7557142799999994</c:v>
                </c:pt>
                <c:pt idx="29">
                  <c:v>13.59</c:v>
                </c:pt>
                <c:pt idx="30">
                  <c:v>8.69</c:v>
                </c:pt>
                <c:pt idx="31">
                  <c:v>9.43</c:v>
                </c:pt>
                <c:pt idx="32">
                  <c:v>7.5885714120000003</c:v>
                </c:pt>
                <c:pt idx="33">
                  <c:v>7.36</c:v>
                </c:pt>
                <c:pt idx="34">
                  <c:v>8.41</c:v>
                </c:pt>
                <c:pt idx="35">
                  <c:v>8.1</c:v>
                </c:pt>
                <c:pt idx="36">
                  <c:v>10.15857145</c:v>
                </c:pt>
                <c:pt idx="37">
                  <c:v>12.37</c:v>
                </c:pt>
                <c:pt idx="38">
                  <c:v>11.487142970000001</c:v>
                </c:pt>
                <c:pt idx="39">
                  <c:v>10.36</c:v>
                </c:pt>
                <c:pt idx="40">
                  <c:v>15.737142560000001</c:v>
                </c:pt>
                <c:pt idx="41">
                  <c:v>10.9</c:v>
                </c:pt>
                <c:pt idx="42">
                  <c:v>9.0100000926426418</c:v>
                </c:pt>
                <c:pt idx="43">
                  <c:v>11.62</c:v>
                </c:pt>
                <c:pt idx="44">
                  <c:v>13.18000003</c:v>
                </c:pt>
                <c:pt idx="45">
                  <c:v>12.43</c:v>
                </c:pt>
                <c:pt idx="46">
                  <c:v>9.5739999999999998</c:v>
                </c:pt>
                <c:pt idx="47">
                  <c:v>8.7200000000000006</c:v>
                </c:pt>
                <c:pt idx="48">
                  <c:v>18.13</c:v>
                </c:pt>
                <c:pt idx="49">
                  <c:v>21.54</c:v>
                </c:pt>
                <c:pt idx="50">
                  <c:v>27.96</c:v>
                </c:pt>
                <c:pt idx="51">
                  <c:v>44.407142639160142</c:v>
                </c:pt>
                <c:pt idx="52">
                  <c:v>47.308570316859615</c:v>
                </c:pt>
                <c:pt idx="53">
                  <c:v>33.982857295444987</c:v>
                </c:pt>
                <c:pt idx="54">
                  <c:v>26.197142464773954</c:v>
                </c:pt>
                <c:pt idx="55">
                  <c:v>42.578571592058424</c:v>
                </c:pt>
                <c:pt idx="56">
                  <c:v>47.517142159598151</c:v>
                </c:pt>
                <c:pt idx="57">
                  <c:v>21.769857134137798</c:v>
                </c:pt>
                <c:pt idx="58">
                  <c:v>48.435713631766134</c:v>
                </c:pt>
                <c:pt idx="59">
                  <c:v>43.595714569091747</c:v>
                </c:pt>
                <c:pt idx="60">
                  <c:v>37.669998168945298</c:v>
                </c:pt>
                <c:pt idx="61">
                  <c:v>52.55</c:v>
                </c:pt>
                <c:pt idx="62">
                  <c:v>35.479999999999997</c:v>
                </c:pt>
                <c:pt idx="63">
                  <c:v>34.888571330479174</c:v>
                </c:pt>
                <c:pt idx="64">
                  <c:v>35.216999999999999</c:v>
                </c:pt>
                <c:pt idx="65">
                  <c:v>34</c:v>
                </c:pt>
                <c:pt idx="66">
                  <c:v>34.4</c:v>
                </c:pt>
                <c:pt idx="67">
                  <c:v>31.61571421</c:v>
                </c:pt>
                <c:pt idx="68">
                  <c:v>26.86</c:v>
                </c:pt>
                <c:pt idx="69">
                  <c:v>21.22</c:v>
                </c:pt>
                <c:pt idx="70">
                  <c:v>19.11</c:v>
                </c:pt>
                <c:pt idx="71">
                  <c:v>19.79285703</c:v>
                </c:pt>
                <c:pt idx="72">
                  <c:v>14.84571416</c:v>
                </c:pt>
                <c:pt idx="73">
                  <c:v>12.268571444920086</c:v>
                </c:pt>
                <c:pt idx="74">
                  <c:v>10.95</c:v>
                </c:pt>
                <c:pt idx="75">
                  <c:v>10.98</c:v>
                </c:pt>
                <c:pt idx="76">
                  <c:v>10.367000000000001</c:v>
                </c:pt>
                <c:pt idx="77">
                  <c:v>8.9742856710000005</c:v>
                </c:pt>
                <c:pt idx="78">
                  <c:v>9.23</c:v>
                </c:pt>
                <c:pt idx="79">
                  <c:v>8.2042856900000007</c:v>
                </c:pt>
                <c:pt idx="80">
                  <c:v>7.5200000490461001</c:v>
                </c:pt>
                <c:pt idx="81">
                  <c:v>7.6185714857918834</c:v>
                </c:pt>
                <c:pt idx="82">
                  <c:v>7.2285714150000002</c:v>
                </c:pt>
                <c:pt idx="83">
                  <c:v>8.18</c:v>
                </c:pt>
                <c:pt idx="84">
                  <c:v>8.11</c:v>
                </c:pt>
                <c:pt idx="85">
                  <c:v>7.3</c:v>
                </c:pt>
                <c:pt idx="86">
                  <c:v>6.9866666793823207</c:v>
                </c:pt>
                <c:pt idx="87">
                  <c:v>6.67000007629394</c:v>
                </c:pt>
                <c:pt idx="88">
                  <c:v>6.6328571180000004</c:v>
                </c:pt>
                <c:pt idx="89">
                  <c:v>6.5185714450000001</c:v>
                </c:pt>
                <c:pt idx="90">
                  <c:v>7.5385714258466416</c:v>
                </c:pt>
                <c:pt idx="91">
                  <c:v>7.56</c:v>
                </c:pt>
                <c:pt idx="92">
                  <c:v>6.15</c:v>
                </c:pt>
                <c:pt idx="93">
                  <c:v>7.25</c:v>
                </c:pt>
                <c:pt idx="94">
                  <c:v>8.82</c:v>
                </c:pt>
                <c:pt idx="95">
                  <c:v>9.32</c:v>
                </c:pt>
                <c:pt idx="96">
                  <c:v>17.329999999999998</c:v>
                </c:pt>
                <c:pt idx="97">
                  <c:v>13.6</c:v>
                </c:pt>
                <c:pt idx="98">
                  <c:v>12.141999999999999</c:v>
                </c:pt>
                <c:pt idx="99">
                  <c:v>10.96</c:v>
                </c:pt>
                <c:pt idx="100">
                  <c:v>18.809999999999999</c:v>
                </c:pt>
                <c:pt idx="101">
                  <c:v>17.55</c:v>
                </c:pt>
                <c:pt idx="102">
                  <c:v>28.163</c:v>
                </c:pt>
                <c:pt idx="103">
                  <c:v>41.433</c:v>
                </c:pt>
                <c:pt idx="104">
                  <c:v>18.5</c:v>
                </c:pt>
                <c:pt idx="105">
                  <c:v>13.1</c:v>
                </c:pt>
                <c:pt idx="106">
                  <c:v>15.26</c:v>
                </c:pt>
                <c:pt idx="107">
                  <c:v>12.66</c:v>
                </c:pt>
                <c:pt idx="108">
                  <c:v>24.24</c:v>
                </c:pt>
                <c:pt idx="109">
                  <c:v>35.18</c:v>
                </c:pt>
                <c:pt idx="110">
                  <c:v>25.04</c:v>
                </c:pt>
                <c:pt idx="111">
                  <c:v>26.72</c:v>
                </c:pt>
                <c:pt idx="112">
                  <c:v>30.940000529999999</c:v>
                </c:pt>
                <c:pt idx="113">
                  <c:v>30.751428604125927</c:v>
                </c:pt>
                <c:pt idx="114">
                  <c:v>26.230000359671411</c:v>
                </c:pt>
                <c:pt idx="115">
                  <c:v>18.61999988555905</c:v>
                </c:pt>
                <c:pt idx="116">
                  <c:v>15.310000419616699</c:v>
                </c:pt>
                <c:pt idx="117">
                  <c:v>14.082857131957956</c:v>
                </c:pt>
                <c:pt idx="118">
                  <c:v>17.312857082911869</c:v>
                </c:pt>
                <c:pt idx="119">
                  <c:v>21.07</c:v>
                </c:pt>
                <c:pt idx="120">
                  <c:v>16.638571469999999</c:v>
                </c:pt>
                <c:pt idx="121">
                  <c:v>10.637142998831566</c:v>
                </c:pt>
                <c:pt idx="122">
                  <c:v>9.4342857088361427</c:v>
                </c:pt>
                <c:pt idx="123">
                  <c:v>8.6</c:v>
                </c:pt>
                <c:pt idx="124">
                  <c:v>10.11999988555907</c:v>
                </c:pt>
                <c:pt idx="125">
                  <c:v>8.15</c:v>
                </c:pt>
                <c:pt idx="126">
                  <c:v>7.74</c:v>
                </c:pt>
                <c:pt idx="127">
                  <c:v>7.53</c:v>
                </c:pt>
                <c:pt idx="128">
                  <c:v>6.9342856409999998</c:v>
                </c:pt>
                <c:pt idx="129">
                  <c:v>8.8971428190000008</c:v>
                </c:pt>
                <c:pt idx="130">
                  <c:v>7.9442856649999998</c:v>
                </c:pt>
                <c:pt idx="131">
                  <c:v>7.4514284819999999</c:v>
                </c:pt>
                <c:pt idx="132">
                  <c:v>6.2828570089999998</c:v>
                </c:pt>
                <c:pt idx="133">
                  <c:v>5.8057142669999999</c:v>
                </c:pt>
                <c:pt idx="134">
                  <c:v>5.4814286231994549</c:v>
                </c:pt>
                <c:pt idx="135">
                  <c:v>5.8257142479999997</c:v>
                </c:pt>
                <c:pt idx="136">
                  <c:v>5.5228571210000004</c:v>
                </c:pt>
                <c:pt idx="137">
                  <c:v>5.8727143149999996</c:v>
                </c:pt>
                <c:pt idx="138">
                  <c:v>4.9342857090000001</c:v>
                </c:pt>
                <c:pt idx="139">
                  <c:v>4.9800000000000004</c:v>
                </c:pt>
                <c:pt idx="140">
                  <c:v>5.31</c:v>
                </c:pt>
                <c:pt idx="141">
                  <c:v>5.581428528</c:v>
                </c:pt>
                <c:pt idx="142">
                  <c:v>7.81</c:v>
                </c:pt>
                <c:pt idx="143">
                  <c:v>7.92</c:v>
                </c:pt>
                <c:pt idx="144">
                  <c:v>8.59</c:v>
                </c:pt>
                <c:pt idx="145">
                  <c:v>9.51</c:v>
                </c:pt>
                <c:pt idx="146">
                  <c:v>8.23</c:v>
                </c:pt>
                <c:pt idx="147">
                  <c:v>7.72</c:v>
                </c:pt>
                <c:pt idx="148">
                  <c:v>6.9</c:v>
                </c:pt>
                <c:pt idx="149">
                  <c:v>5.07</c:v>
                </c:pt>
                <c:pt idx="150">
                  <c:v>4.2699999999999996</c:v>
                </c:pt>
                <c:pt idx="151">
                  <c:v>7.88</c:v>
                </c:pt>
                <c:pt idx="152">
                  <c:v>16.09</c:v>
                </c:pt>
                <c:pt idx="153">
                  <c:v>18.649999999999999</c:v>
                </c:pt>
                <c:pt idx="154">
                  <c:v>11.22</c:v>
                </c:pt>
                <c:pt idx="155">
                  <c:v>8.01</c:v>
                </c:pt>
                <c:pt idx="156">
                  <c:v>24.1</c:v>
                </c:pt>
                <c:pt idx="157">
                  <c:v>33.74</c:v>
                </c:pt>
                <c:pt idx="158">
                  <c:v>35.49</c:v>
                </c:pt>
                <c:pt idx="159">
                  <c:v>48.48</c:v>
                </c:pt>
                <c:pt idx="160" formatCode="General">
                  <c:v>25.33</c:v>
                </c:pt>
                <c:pt idx="161" formatCode="General">
                  <c:v>22.99</c:v>
                </c:pt>
                <c:pt idx="162" formatCode="General">
                  <c:v>39.44</c:v>
                </c:pt>
                <c:pt idx="163" formatCode="General">
                  <c:v>30.47</c:v>
                </c:pt>
                <c:pt idx="164" formatCode="General">
                  <c:v>67.56</c:v>
                </c:pt>
                <c:pt idx="165" formatCode="General">
                  <c:v>50.5</c:v>
                </c:pt>
                <c:pt idx="166" formatCode="General">
                  <c:v>51.21</c:v>
                </c:pt>
                <c:pt idx="167" formatCode="General">
                  <c:v>38.08</c:v>
                </c:pt>
                <c:pt idx="168" formatCode="General">
                  <c:v>38.869999999999997</c:v>
                </c:pt>
                <c:pt idx="169" formatCode="General">
                  <c:v>35.950000000000003</c:v>
                </c:pt>
                <c:pt idx="170" formatCode="General">
                  <c:v>29.93</c:v>
                </c:pt>
                <c:pt idx="171" formatCode="General">
                  <c:v>21.85</c:v>
                </c:pt>
                <c:pt idx="172" formatCode="General">
                  <c:v>18.89</c:v>
                </c:pt>
                <c:pt idx="173" formatCode="#,##0.00">
                  <c:v>19.899999999999999</c:v>
                </c:pt>
                <c:pt idx="174" formatCode="#,##0.00">
                  <c:v>15.9</c:v>
                </c:pt>
                <c:pt idx="175" formatCode="#,##0.00">
                  <c:v>15.03</c:v>
                </c:pt>
                <c:pt idx="176" formatCode="General">
                  <c:v>20.059999999999999</c:v>
                </c:pt>
                <c:pt idx="177" formatCode="General">
                  <c:v>16</c:v>
                </c:pt>
              </c:numCache>
            </c:numRef>
          </c:val>
          <c:smooth val="0"/>
        </c:ser>
        <c:dLbls>
          <c:showLegendKey val="0"/>
          <c:showVal val="0"/>
          <c:showCatName val="0"/>
          <c:showSerName val="0"/>
          <c:showPercent val="0"/>
          <c:showBubbleSize val="0"/>
        </c:dLbls>
        <c:marker val="1"/>
        <c:smooth val="0"/>
        <c:axId val="215397504"/>
        <c:axId val="215399424"/>
      </c:lineChart>
      <c:catAx>
        <c:axId val="215397504"/>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b="1"/>
            </a:pPr>
            <a:endParaRPr lang="es-PE"/>
          </a:p>
        </c:txPr>
        <c:crossAx val="215399424"/>
        <c:crosses val="autoZero"/>
        <c:auto val="1"/>
        <c:lblAlgn val="ctr"/>
        <c:lblOffset val="100"/>
        <c:tickLblSkip val="40"/>
        <c:noMultiLvlLbl val="0"/>
      </c:catAx>
      <c:valAx>
        <c:axId val="215399424"/>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15397504"/>
        <c:crosses val="autoZero"/>
        <c:crossBetween val="between"/>
      </c:valAx>
    </c:plotArea>
    <c:legend>
      <c:legendPos val="t"/>
      <c:layout>
        <c:manualLayout>
          <c:xMode val="edge"/>
          <c:yMode val="edge"/>
          <c:x val="0.60671699061892082"/>
          <c:y val="0.1974433538172791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latin typeface="+mn-lt"/>
              </a:defRPr>
            </a:pPr>
            <a:r>
              <a:rPr lang="en-US" sz="1150">
                <a:latin typeface="+mn-lt"/>
              </a:rPr>
              <a:t>CAUDALES NATURALES LAS CUENCAS DE CHILI, ARICOTA , VILCANOTA Y SAN GABÁN </a:t>
            </a:r>
          </a:p>
        </c:rich>
      </c:tx>
      <c:layout>
        <c:manualLayout>
          <c:xMode val="edge"/>
          <c:yMode val="edge"/>
          <c:x val="0.14062196555751863"/>
          <c:y val="9.1817636049016489E-4"/>
        </c:manualLayout>
      </c:layout>
      <c:overlay val="1"/>
    </c:title>
    <c:autoTitleDeleted val="0"/>
    <c:plotArea>
      <c:layout>
        <c:manualLayout>
          <c:layoutTarget val="inner"/>
          <c:xMode val="edge"/>
          <c:yMode val="edge"/>
          <c:x val="6.513494735125705E-2"/>
          <c:y val="0.15493728093999826"/>
          <c:w val="0.87360906593863497"/>
          <c:h val="0.69729235247060706"/>
        </c:manualLayout>
      </c:layout>
      <c:areaChart>
        <c:grouping val="standard"/>
        <c:varyColors val="0"/>
        <c:ser>
          <c:idx val="2"/>
          <c:order val="0"/>
          <c:tx>
            <c:strRef>
              <c:f>'15. Hidrología (4)'!$AF$8</c:f>
              <c:strCache>
                <c:ptCount val="1"/>
                <c:pt idx="0">
                  <c:v>TURBINADO CHARCANI V</c:v>
                </c:pt>
              </c:strCache>
            </c:strRef>
          </c:tx>
          <c:spPr>
            <a:solidFill>
              <a:srgbClr val="0000FF"/>
            </a:solidFill>
            <a:ln w="9525">
              <a:solidFill>
                <a:srgbClr val="0000FF"/>
              </a:solidFill>
            </a:ln>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(4)'!$AF$9:$AF$186</c:f>
              <c:numCache>
                <c:formatCode>0.00</c:formatCode>
                <c:ptCount val="178"/>
                <c:pt idx="0">
                  <c:v>14.002857208251942</c:v>
                </c:pt>
                <c:pt idx="1">
                  <c:v>14.230000087193057</c:v>
                </c:pt>
                <c:pt idx="2">
                  <c:v>19.02</c:v>
                </c:pt>
                <c:pt idx="3">
                  <c:v>19.78</c:v>
                </c:pt>
                <c:pt idx="4">
                  <c:v>16.795000000000002</c:v>
                </c:pt>
                <c:pt idx="5">
                  <c:v>14.701000000000001</c:v>
                </c:pt>
                <c:pt idx="6">
                  <c:v>12.252857208251928</c:v>
                </c:pt>
                <c:pt idx="7">
                  <c:v>12.017142979999999</c:v>
                </c:pt>
                <c:pt idx="8">
                  <c:v>12</c:v>
                </c:pt>
                <c:pt idx="9">
                  <c:v>12.001428600000001</c:v>
                </c:pt>
                <c:pt idx="10">
                  <c:v>11.715714318411687</c:v>
                </c:pt>
                <c:pt idx="11">
                  <c:v>11.001428600000001</c:v>
                </c:pt>
                <c:pt idx="12">
                  <c:v>10.43</c:v>
                </c:pt>
                <c:pt idx="13">
                  <c:v>9.0090000000000003</c:v>
                </c:pt>
                <c:pt idx="14">
                  <c:v>9</c:v>
                </c:pt>
                <c:pt idx="15">
                  <c:v>9</c:v>
                </c:pt>
                <c:pt idx="16">
                  <c:v>9.0057144165039045</c:v>
                </c:pt>
                <c:pt idx="17">
                  <c:v>9.0057144165039045</c:v>
                </c:pt>
                <c:pt idx="18">
                  <c:v>9</c:v>
                </c:pt>
                <c:pt idx="19">
                  <c:v>9</c:v>
                </c:pt>
                <c:pt idx="20">
                  <c:v>9.0042858123779261</c:v>
                </c:pt>
                <c:pt idx="21">
                  <c:v>9</c:v>
                </c:pt>
                <c:pt idx="22">
                  <c:v>9.0013386860000004</c:v>
                </c:pt>
                <c:pt idx="23">
                  <c:v>9</c:v>
                </c:pt>
                <c:pt idx="24">
                  <c:v>9</c:v>
                </c:pt>
                <c:pt idx="25">
                  <c:v>8.9860000000000007</c:v>
                </c:pt>
                <c:pt idx="26">
                  <c:v>9.0100000930000004</c:v>
                </c:pt>
                <c:pt idx="27">
                  <c:v>9.0014286040000009</c:v>
                </c:pt>
                <c:pt idx="28">
                  <c:v>8.9985715319999997</c:v>
                </c:pt>
                <c:pt idx="29">
                  <c:v>9.01</c:v>
                </c:pt>
                <c:pt idx="30">
                  <c:v>9</c:v>
                </c:pt>
                <c:pt idx="31">
                  <c:v>9</c:v>
                </c:pt>
                <c:pt idx="32">
                  <c:v>9.0014286040000009</c:v>
                </c:pt>
                <c:pt idx="33">
                  <c:v>9</c:v>
                </c:pt>
                <c:pt idx="34">
                  <c:v>9.73</c:v>
                </c:pt>
                <c:pt idx="35">
                  <c:v>10.001428604125973</c:v>
                </c:pt>
                <c:pt idx="36">
                  <c:v>10.002857208251942</c:v>
                </c:pt>
                <c:pt idx="37">
                  <c:v>10.005714416503887</c:v>
                </c:pt>
                <c:pt idx="38">
                  <c:v>10.430000032697402</c:v>
                </c:pt>
                <c:pt idx="39">
                  <c:v>11</c:v>
                </c:pt>
                <c:pt idx="40">
                  <c:v>11.00857162</c:v>
                </c:pt>
                <c:pt idx="41">
                  <c:v>11</c:v>
                </c:pt>
                <c:pt idx="42">
                  <c:v>11</c:v>
                </c:pt>
                <c:pt idx="43">
                  <c:v>10</c:v>
                </c:pt>
                <c:pt idx="44">
                  <c:v>10.001428600000001</c:v>
                </c:pt>
                <c:pt idx="45">
                  <c:v>10.001428604125973</c:v>
                </c:pt>
                <c:pt idx="46">
                  <c:v>10.001428604125966</c:v>
                </c:pt>
                <c:pt idx="47">
                  <c:v>9.7940000000000005</c:v>
                </c:pt>
                <c:pt idx="48">
                  <c:v>10</c:v>
                </c:pt>
                <c:pt idx="49">
                  <c:v>10</c:v>
                </c:pt>
                <c:pt idx="50">
                  <c:v>10</c:v>
                </c:pt>
                <c:pt idx="51">
                  <c:v>10</c:v>
                </c:pt>
                <c:pt idx="52">
                  <c:v>10.010000092642628</c:v>
                </c:pt>
                <c:pt idx="53">
                  <c:v>9.4300000326974018</c:v>
                </c:pt>
                <c:pt idx="54">
                  <c:v>9</c:v>
                </c:pt>
                <c:pt idx="55">
                  <c:v>9.0057144165039045</c:v>
                </c:pt>
                <c:pt idx="56">
                  <c:v>9</c:v>
                </c:pt>
                <c:pt idx="57">
                  <c:v>9</c:v>
                </c:pt>
                <c:pt idx="58">
                  <c:v>9.0028572082519513</c:v>
                </c:pt>
                <c:pt idx="59">
                  <c:v>9</c:v>
                </c:pt>
                <c:pt idx="60">
                  <c:v>9.0014286041259748</c:v>
                </c:pt>
                <c:pt idx="61">
                  <c:v>15.41</c:v>
                </c:pt>
                <c:pt idx="62">
                  <c:v>11.194000000000001</c:v>
                </c:pt>
                <c:pt idx="63">
                  <c:v>21.529999869210325</c:v>
                </c:pt>
                <c:pt idx="64">
                  <c:v>13.0228</c:v>
                </c:pt>
                <c:pt idx="65">
                  <c:v>10.01</c:v>
                </c:pt>
                <c:pt idx="66">
                  <c:v>10</c:v>
                </c:pt>
                <c:pt idx="67">
                  <c:v>10.00857149</c:v>
                </c:pt>
                <c:pt idx="68">
                  <c:v>10</c:v>
                </c:pt>
                <c:pt idx="69">
                  <c:v>10.039999999999999</c:v>
                </c:pt>
                <c:pt idx="70">
                  <c:v>9.94</c:v>
                </c:pt>
                <c:pt idx="71">
                  <c:v>10.00285721</c:v>
                </c:pt>
                <c:pt idx="72">
                  <c:v>10.00857162</c:v>
                </c:pt>
                <c:pt idx="73">
                  <c:v>10.010000092642615</c:v>
                </c:pt>
                <c:pt idx="74">
                  <c:v>10</c:v>
                </c:pt>
                <c:pt idx="75">
                  <c:v>10</c:v>
                </c:pt>
                <c:pt idx="76">
                  <c:v>10</c:v>
                </c:pt>
                <c:pt idx="77">
                  <c:v>10.001428600000001</c:v>
                </c:pt>
                <c:pt idx="78">
                  <c:v>10</c:v>
                </c:pt>
                <c:pt idx="79">
                  <c:v>10.004285810000001</c:v>
                </c:pt>
                <c:pt idx="80">
                  <c:v>10</c:v>
                </c:pt>
                <c:pt idx="81">
                  <c:v>10</c:v>
                </c:pt>
                <c:pt idx="82">
                  <c:v>10.00857149</c:v>
                </c:pt>
                <c:pt idx="83">
                  <c:v>10.01</c:v>
                </c:pt>
                <c:pt idx="84">
                  <c:v>10.16</c:v>
                </c:pt>
                <c:pt idx="85">
                  <c:v>10.01</c:v>
                </c:pt>
                <c:pt idx="86">
                  <c:v>10.01</c:v>
                </c:pt>
                <c:pt idx="87">
                  <c:v>10.5</c:v>
                </c:pt>
                <c:pt idx="88">
                  <c:v>9.9283333333333346</c:v>
                </c:pt>
                <c:pt idx="89">
                  <c:v>10.001428600000001</c:v>
                </c:pt>
                <c:pt idx="90">
                  <c:v>9.9984999999999999</c:v>
                </c:pt>
                <c:pt idx="91">
                  <c:v>10.006</c:v>
                </c:pt>
                <c:pt idx="92">
                  <c:v>10.003</c:v>
                </c:pt>
                <c:pt idx="93">
                  <c:v>10</c:v>
                </c:pt>
                <c:pt idx="94">
                  <c:v>10.01</c:v>
                </c:pt>
                <c:pt idx="95">
                  <c:v>10</c:v>
                </c:pt>
                <c:pt idx="96">
                  <c:v>10.01</c:v>
                </c:pt>
                <c:pt idx="97">
                  <c:v>10.007</c:v>
                </c:pt>
                <c:pt idx="98">
                  <c:v>10.01</c:v>
                </c:pt>
                <c:pt idx="99">
                  <c:v>10</c:v>
                </c:pt>
                <c:pt idx="100">
                  <c:v>9.7970000000000006</c:v>
                </c:pt>
                <c:pt idx="101">
                  <c:v>10.211399999999999</c:v>
                </c:pt>
                <c:pt idx="102">
                  <c:v>10</c:v>
                </c:pt>
                <c:pt idx="103">
                  <c:v>10.01</c:v>
                </c:pt>
                <c:pt idx="104">
                  <c:v>10.01</c:v>
                </c:pt>
                <c:pt idx="105">
                  <c:v>10</c:v>
                </c:pt>
                <c:pt idx="106">
                  <c:v>10.01</c:v>
                </c:pt>
                <c:pt idx="107">
                  <c:v>10.01</c:v>
                </c:pt>
                <c:pt idx="108">
                  <c:v>10.01</c:v>
                </c:pt>
                <c:pt idx="109">
                  <c:v>9.01</c:v>
                </c:pt>
                <c:pt idx="110">
                  <c:v>9.01</c:v>
                </c:pt>
                <c:pt idx="111">
                  <c:v>18.309999999999999</c:v>
                </c:pt>
                <c:pt idx="112">
                  <c:v>16.54985727582655</c:v>
                </c:pt>
                <c:pt idx="113">
                  <c:v>9.5257144655499921</c:v>
                </c:pt>
                <c:pt idx="114">
                  <c:v>10.001428604125973</c:v>
                </c:pt>
                <c:pt idx="115">
                  <c:v>9.9999999999999964</c:v>
                </c:pt>
                <c:pt idx="116">
                  <c:v>10</c:v>
                </c:pt>
                <c:pt idx="117">
                  <c:v>10.001428604125973</c:v>
                </c:pt>
                <c:pt idx="118">
                  <c:v>10.005714416503881</c:v>
                </c:pt>
                <c:pt idx="119">
                  <c:v>10.01</c:v>
                </c:pt>
                <c:pt idx="120">
                  <c:v>10.004285812377887</c:v>
                </c:pt>
                <c:pt idx="121">
                  <c:v>10.007143020629858</c:v>
                </c:pt>
                <c:pt idx="122">
                  <c:v>10.004285812377914</c:v>
                </c:pt>
                <c:pt idx="123">
                  <c:v>10</c:v>
                </c:pt>
                <c:pt idx="124">
                  <c:v>10.011428560529414</c:v>
                </c:pt>
                <c:pt idx="125">
                  <c:v>10.02</c:v>
                </c:pt>
                <c:pt idx="126">
                  <c:v>10</c:v>
                </c:pt>
                <c:pt idx="127">
                  <c:v>10</c:v>
                </c:pt>
                <c:pt idx="128">
                  <c:v>10.00571442</c:v>
                </c:pt>
                <c:pt idx="129">
                  <c:v>10</c:v>
                </c:pt>
                <c:pt idx="130">
                  <c:v>10.001428600000001</c:v>
                </c:pt>
                <c:pt idx="131">
                  <c:v>10.0128573</c:v>
                </c:pt>
                <c:pt idx="132">
                  <c:v>10.001428600000001</c:v>
                </c:pt>
                <c:pt idx="133">
                  <c:v>10.01142883</c:v>
                </c:pt>
                <c:pt idx="134">
                  <c:v>10.011428833007772</c:v>
                </c:pt>
                <c:pt idx="135">
                  <c:v>10.004285810000001</c:v>
                </c:pt>
                <c:pt idx="136">
                  <c:v>10</c:v>
                </c:pt>
                <c:pt idx="137">
                  <c:v>10.00857162</c:v>
                </c:pt>
                <c:pt idx="138">
                  <c:v>10.28714289</c:v>
                </c:pt>
                <c:pt idx="139">
                  <c:v>11.01</c:v>
                </c:pt>
                <c:pt idx="140">
                  <c:v>11</c:v>
                </c:pt>
                <c:pt idx="141">
                  <c:v>10.85142858</c:v>
                </c:pt>
                <c:pt idx="142">
                  <c:v>11.15</c:v>
                </c:pt>
                <c:pt idx="143">
                  <c:v>11.01</c:v>
                </c:pt>
                <c:pt idx="144">
                  <c:v>11</c:v>
                </c:pt>
                <c:pt idx="145">
                  <c:v>11.01</c:v>
                </c:pt>
                <c:pt idx="146">
                  <c:v>11.01</c:v>
                </c:pt>
                <c:pt idx="147">
                  <c:v>11.01</c:v>
                </c:pt>
                <c:pt idx="148">
                  <c:v>11</c:v>
                </c:pt>
                <c:pt idx="149">
                  <c:v>11.01</c:v>
                </c:pt>
                <c:pt idx="150">
                  <c:v>11</c:v>
                </c:pt>
                <c:pt idx="151">
                  <c:v>10.86</c:v>
                </c:pt>
                <c:pt idx="152">
                  <c:v>10.5</c:v>
                </c:pt>
                <c:pt idx="153">
                  <c:v>10.51</c:v>
                </c:pt>
                <c:pt idx="154">
                  <c:v>10.5</c:v>
                </c:pt>
                <c:pt idx="155">
                  <c:v>10.51</c:v>
                </c:pt>
                <c:pt idx="156">
                  <c:v>10.220000000000001</c:v>
                </c:pt>
                <c:pt idx="157">
                  <c:v>10.17</c:v>
                </c:pt>
                <c:pt idx="158">
                  <c:v>10</c:v>
                </c:pt>
                <c:pt idx="159">
                  <c:v>10</c:v>
                </c:pt>
                <c:pt idx="160" formatCode="General">
                  <c:v>11.41</c:v>
                </c:pt>
                <c:pt idx="161" formatCode="General">
                  <c:v>10.57</c:v>
                </c:pt>
                <c:pt idx="162" formatCode="General">
                  <c:v>10</c:v>
                </c:pt>
                <c:pt idx="163" formatCode="General">
                  <c:v>9.58</c:v>
                </c:pt>
                <c:pt idx="164" formatCode="General">
                  <c:v>9.01</c:v>
                </c:pt>
                <c:pt idx="165" formatCode="General">
                  <c:v>10.06</c:v>
                </c:pt>
                <c:pt idx="166" formatCode="General">
                  <c:v>26.15</c:v>
                </c:pt>
                <c:pt idx="167" formatCode="General">
                  <c:v>12.43</c:v>
                </c:pt>
                <c:pt idx="168" formatCode="General">
                  <c:v>11.98</c:v>
                </c:pt>
                <c:pt idx="169" formatCode="General">
                  <c:v>28.72</c:v>
                </c:pt>
                <c:pt idx="170" formatCode="General">
                  <c:v>16.28</c:v>
                </c:pt>
                <c:pt idx="171" formatCode="General">
                  <c:v>15.43</c:v>
                </c:pt>
                <c:pt idx="172" formatCode="General">
                  <c:v>12.29</c:v>
                </c:pt>
                <c:pt idx="173" formatCode="#,##0.00">
                  <c:v>11.64</c:v>
                </c:pt>
                <c:pt idx="174" formatCode="#,##0.00">
                  <c:v>11</c:v>
                </c:pt>
                <c:pt idx="175" formatCode="#,##0.00">
                  <c:v>11</c:v>
                </c:pt>
                <c:pt idx="176" formatCode="General">
                  <c:v>11.01</c:v>
                </c:pt>
                <c:pt idx="177" formatCode="General">
                  <c:v>11</c:v>
                </c:pt>
              </c:numCache>
            </c:numRef>
          </c:val>
        </c:ser>
        <c:ser>
          <c:idx val="3"/>
          <c:order val="1"/>
          <c:tx>
            <c:strRef>
              <c:f>'15. Hidrología (4)'!$AG$8</c:f>
              <c:strCache>
                <c:ptCount val="1"/>
                <c:pt idx="0">
                  <c:v>INGRESO ARICOTA</c:v>
                </c:pt>
              </c:strCache>
            </c:strRef>
          </c:tx>
          <c:spPr>
            <a:solidFill>
              <a:srgbClr val="66FFFF"/>
            </a:solidFill>
            <a:ln w="9525">
              <a:solidFill>
                <a:srgbClr val="66FFFF"/>
              </a:solidFill>
            </a:ln>
          </c:spP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(4)'!$AG$9:$AG$186</c:f>
              <c:numCache>
                <c:formatCode>0.00</c:formatCode>
                <c:ptCount val="178"/>
                <c:pt idx="0">
                  <c:v>4.2468571322304829</c:v>
                </c:pt>
                <c:pt idx="1">
                  <c:v>2.1289999825613801</c:v>
                </c:pt>
                <c:pt idx="2">
                  <c:v>5.39</c:v>
                </c:pt>
                <c:pt idx="3">
                  <c:v>2.48</c:v>
                </c:pt>
                <c:pt idx="4">
                  <c:v>1.3140000000000001</c:v>
                </c:pt>
                <c:pt idx="5">
                  <c:v>1.1140000000000001</c:v>
                </c:pt>
                <c:pt idx="6">
                  <c:v>1.0977142708642085</c:v>
                </c:pt>
                <c:pt idx="7">
                  <c:v>1.644428577</c:v>
                </c:pt>
                <c:pt idx="8">
                  <c:v>1.43</c:v>
                </c:pt>
                <c:pt idx="9">
                  <c:v>1.4118571280000001</c:v>
                </c:pt>
                <c:pt idx="10">
                  <c:v>1.4087142603737945</c:v>
                </c:pt>
                <c:pt idx="11">
                  <c:v>1.3644285709999999</c:v>
                </c:pt>
                <c:pt idx="12">
                  <c:v>1.35</c:v>
                </c:pt>
                <c:pt idx="13">
                  <c:v>1.3260000000000001</c:v>
                </c:pt>
                <c:pt idx="14">
                  <c:v>1.319</c:v>
                </c:pt>
                <c:pt idx="15">
                  <c:v>1.3069999999999999</c:v>
                </c:pt>
                <c:pt idx="16">
                  <c:v>1.42</c:v>
                </c:pt>
                <c:pt idx="17">
                  <c:v>1.2150000000000001</c:v>
                </c:pt>
                <c:pt idx="18">
                  <c:v>1.3400000160000001</c:v>
                </c:pt>
                <c:pt idx="19">
                  <c:v>1.355</c:v>
                </c:pt>
                <c:pt idx="20">
                  <c:v>1.5431428466524355</c:v>
                </c:pt>
                <c:pt idx="21">
                  <c:v>1.57</c:v>
                </c:pt>
                <c:pt idx="22">
                  <c:v>1.7202857389999999</c:v>
                </c:pt>
                <c:pt idx="23">
                  <c:v>1.7888571529999999</c:v>
                </c:pt>
                <c:pt idx="24">
                  <c:v>1.89</c:v>
                </c:pt>
                <c:pt idx="25">
                  <c:v>1.47</c:v>
                </c:pt>
                <c:pt idx="26">
                  <c:v>1.6</c:v>
                </c:pt>
                <c:pt idx="27">
                  <c:v>0.97099999999999997</c:v>
                </c:pt>
                <c:pt idx="28">
                  <c:v>1.6887143</c:v>
                </c:pt>
                <c:pt idx="29">
                  <c:v>1.46</c:v>
                </c:pt>
                <c:pt idx="30">
                  <c:v>1.657</c:v>
                </c:pt>
                <c:pt idx="31">
                  <c:v>1.96</c:v>
                </c:pt>
                <c:pt idx="32">
                  <c:v>1.7461428299999999</c:v>
                </c:pt>
                <c:pt idx="33">
                  <c:v>1.405</c:v>
                </c:pt>
                <c:pt idx="34">
                  <c:v>1.58</c:v>
                </c:pt>
                <c:pt idx="35">
                  <c:v>1.65</c:v>
                </c:pt>
                <c:pt idx="36">
                  <c:v>1.9098571369999999</c:v>
                </c:pt>
                <c:pt idx="37">
                  <c:v>1.93</c:v>
                </c:pt>
                <c:pt idx="38">
                  <c:v>1.7737142699999999</c:v>
                </c:pt>
                <c:pt idx="39">
                  <c:v>1.33</c:v>
                </c:pt>
                <c:pt idx="40">
                  <c:v>1.9857142990000001</c:v>
                </c:pt>
                <c:pt idx="41">
                  <c:v>1.57</c:v>
                </c:pt>
                <c:pt idx="42">
                  <c:v>1.8558571338653529</c:v>
                </c:pt>
                <c:pt idx="43">
                  <c:v>1.298</c:v>
                </c:pt>
                <c:pt idx="44">
                  <c:v>1.2431428769999999</c:v>
                </c:pt>
                <c:pt idx="45">
                  <c:v>1.5007142850330841</c:v>
                </c:pt>
                <c:pt idx="46">
                  <c:v>1.2811428649084857</c:v>
                </c:pt>
                <c:pt idx="47">
                  <c:v>1.64</c:v>
                </c:pt>
                <c:pt idx="48">
                  <c:v>1.615</c:v>
                </c:pt>
                <c:pt idx="49">
                  <c:v>1.31</c:v>
                </c:pt>
                <c:pt idx="50">
                  <c:v>1.1399999999999999</c:v>
                </c:pt>
                <c:pt idx="51">
                  <c:v>1.2935714210782672</c:v>
                </c:pt>
                <c:pt idx="52">
                  <c:v>1.0784285579408874</c:v>
                </c:pt>
                <c:pt idx="53">
                  <c:v>1.124142876693178</c:v>
                </c:pt>
                <c:pt idx="54">
                  <c:v>1.2850000006811924</c:v>
                </c:pt>
                <c:pt idx="55">
                  <c:v>2.8518571853637655</c:v>
                </c:pt>
                <c:pt idx="56">
                  <c:v>6.0409999234335663</c:v>
                </c:pt>
                <c:pt idx="57">
                  <c:v>8.9162856510707265</c:v>
                </c:pt>
                <c:pt idx="58">
                  <c:v>14.150571210043733</c:v>
                </c:pt>
                <c:pt idx="59">
                  <c:v>4.65714287757873</c:v>
                </c:pt>
                <c:pt idx="60">
                  <c:v>3.743571417672289</c:v>
                </c:pt>
                <c:pt idx="61">
                  <c:v>22.31</c:v>
                </c:pt>
                <c:pt idx="62">
                  <c:v>11.012</c:v>
                </c:pt>
                <c:pt idx="63">
                  <c:v>11.088000297546349</c:v>
                </c:pt>
                <c:pt idx="64">
                  <c:v>5.0830000000000002</c:v>
                </c:pt>
                <c:pt idx="65">
                  <c:v>2.54</c:v>
                </c:pt>
                <c:pt idx="66">
                  <c:v>2.68</c:v>
                </c:pt>
                <c:pt idx="67">
                  <c:v>1.739714282</c:v>
                </c:pt>
                <c:pt idx="68">
                  <c:v>1.53</c:v>
                </c:pt>
                <c:pt idx="69">
                  <c:v>1.1060000000000001</c:v>
                </c:pt>
                <c:pt idx="70">
                  <c:v>1.4219999999999999</c:v>
                </c:pt>
                <c:pt idx="71">
                  <c:v>1.410000001</c:v>
                </c:pt>
                <c:pt idx="72">
                  <c:v>1.4790000059999999</c:v>
                </c:pt>
                <c:pt idx="73">
                  <c:v>1.7637142960000001</c:v>
                </c:pt>
                <c:pt idx="74">
                  <c:v>1.65</c:v>
                </c:pt>
                <c:pt idx="75">
                  <c:v>1.65</c:v>
                </c:pt>
                <c:pt idx="76">
                  <c:v>1.89</c:v>
                </c:pt>
                <c:pt idx="77">
                  <c:v>1.6758571520000001</c:v>
                </c:pt>
                <c:pt idx="78">
                  <c:v>1.29</c:v>
                </c:pt>
                <c:pt idx="79">
                  <c:v>1.798428621</c:v>
                </c:pt>
                <c:pt idx="80">
                  <c:v>1.4</c:v>
                </c:pt>
                <c:pt idx="81">
                  <c:v>2.1097143036978538</c:v>
                </c:pt>
                <c:pt idx="82">
                  <c:v>1.8491428750000001</c:v>
                </c:pt>
                <c:pt idx="83">
                  <c:v>2.0099999999999998</c:v>
                </c:pt>
                <c:pt idx="84">
                  <c:v>1.81</c:v>
                </c:pt>
                <c:pt idx="85">
                  <c:v>2.09</c:v>
                </c:pt>
                <c:pt idx="86">
                  <c:v>2.0118571349552661</c:v>
                </c:pt>
                <c:pt idx="87">
                  <c:v>1.20000004768371</c:v>
                </c:pt>
                <c:pt idx="88">
                  <c:v>1.8319999831063358</c:v>
                </c:pt>
                <c:pt idx="89">
                  <c:v>1.9189999959999999</c:v>
                </c:pt>
                <c:pt idx="90">
                  <c:v>1.9850000000000001</c:v>
                </c:pt>
                <c:pt idx="91">
                  <c:v>1.8959999999999999</c:v>
                </c:pt>
                <c:pt idx="92">
                  <c:v>1.45</c:v>
                </c:pt>
                <c:pt idx="93">
                  <c:v>1.2998000000000001</c:v>
                </c:pt>
                <c:pt idx="94">
                  <c:v>1.1467000000000001</c:v>
                </c:pt>
                <c:pt idx="95">
                  <c:v>1.0329999999999999</c:v>
                </c:pt>
                <c:pt idx="96">
                  <c:v>1.56</c:v>
                </c:pt>
                <c:pt idx="97">
                  <c:v>1.7775000000000001</c:v>
                </c:pt>
                <c:pt idx="98">
                  <c:v>1.9159999999999999</c:v>
                </c:pt>
                <c:pt idx="99">
                  <c:v>1.0449999999999999</c:v>
                </c:pt>
                <c:pt idx="100">
                  <c:v>0.55000000000000004</c:v>
                </c:pt>
                <c:pt idx="101">
                  <c:v>1.0795999999999999</c:v>
                </c:pt>
                <c:pt idx="102">
                  <c:v>0.79949999999999999</c:v>
                </c:pt>
                <c:pt idx="103">
                  <c:v>1.25685</c:v>
                </c:pt>
                <c:pt idx="104">
                  <c:v>1.23</c:v>
                </c:pt>
                <c:pt idx="105">
                  <c:v>1.18</c:v>
                </c:pt>
                <c:pt idx="106">
                  <c:v>1.2529999999999999</c:v>
                </c:pt>
                <c:pt idx="107">
                  <c:v>1.22</c:v>
                </c:pt>
                <c:pt idx="108">
                  <c:v>1.17</c:v>
                </c:pt>
                <c:pt idx="109">
                  <c:v>0.82</c:v>
                </c:pt>
                <c:pt idx="110">
                  <c:v>1.59</c:v>
                </c:pt>
                <c:pt idx="111">
                  <c:v>14.62</c:v>
                </c:pt>
                <c:pt idx="112">
                  <c:v>7.4597144130000004</c:v>
                </c:pt>
                <c:pt idx="113">
                  <c:v>2.1815714495522598</c:v>
                </c:pt>
                <c:pt idx="114">
                  <c:v>1.7041428429739771</c:v>
                </c:pt>
                <c:pt idx="115">
                  <c:v>1.2444285835538544</c:v>
                </c:pt>
                <c:pt idx="116">
                  <c:v>1.0199999809265099</c:v>
                </c:pt>
                <c:pt idx="117">
                  <c:v>1.3691428899764975</c:v>
                </c:pt>
                <c:pt idx="118">
                  <c:v>1.6558571543012313</c:v>
                </c:pt>
                <c:pt idx="119">
                  <c:v>1.27</c:v>
                </c:pt>
                <c:pt idx="120">
                  <c:v>1.7342857122421229</c:v>
                </c:pt>
                <c:pt idx="121">
                  <c:v>1.4345714194433998</c:v>
                </c:pt>
                <c:pt idx="122">
                  <c:v>1.3051428794860784</c:v>
                </c:pt>
                <c:pt idx="123">
                  <c:v>1.6</c:v>
                </c:pt>
                <c:pt idx="124">
                  <c:v>1.2349999972752113</c:v>
                </c:pt>
                <c:pt idx="125">
                  <c:v>1.52</c:v>
                </c:pt>
                <c:pt idx="126">
                  <c:v>1.55</c:v>
                </c:pt>
                <c:pt idx="127">
                  <c:v>1.6</c:v>
                </c:pt>
                <c:pt idx="128">
                  <c:v>1.254714302</c:v>
                </c:pt>
                <c:pt idx="129">
                  <c:v>1.4324285809999999</c:v>
                </c:pt>
                <c:pt idx="130">
                  <c:v>1.455999987</c:v>
                </c:pt>
                <c:pt idx="131">
                  <c:v>1.5508571609999999</c:v>
                </c:pt>
                <c:pt idx="132">
                  <c:v>2.1035714489999999</c:v>
                </c:pt>
                <c:pt idx="133">
                  <c:v>1.8491428750000001</c:v>
                </c:pt>
                <c:pt idx="134">
                  <c:v>1.8019999946866672</c:v>
                </c:pt>
                <c:pt idx="135">
                  <c:v>1.2214285650000001</c:v>
                </c:pt>
                <c:pt idx="136">
                  <c:v>1.3032857349940685</c:v>
                </c:pt>
                <c:pt idx="137">
                  <c:v>1.2842857160000001</c:v>
                </c:pt>
                <c:pt idx="138">
                  <c:v>1.5979999810000001</c:v>
                </c:pt>
                <c:pt idx="139">
                  <c:v>1.63</c:v>
                </c:pt>
                <c:pt idx="140">
                  <c:v>1.59</c:v>
                </c:pt>
                <c:pt idx="141">
                  <c:v>1.5402856890000001</c:v>
                </c:pt>
                <c:pt idx="142">
                  <c:v>1.32</c:v>
                </c:pt>
                <c:pt idx="143">
                  <c:v>1.38</c:v>
                </c:pt>
                <c:pt idx="144">
                  <c:v>1.32</c:v>
                </c:pt>
                <c:pt idx="145">
                  <c:v>1.22</c:v>
                </c:pt>
                <c:pt idx="146">
                  <c:v>1.35</c:v>
                </c:pt>
                <c:pt idx="147">
                  <c:v>1.47</c:v>
                </c:pt>
                <c:pt idx="148">
                  <c:v>1.42</c:v>
                </c:pt>
                <c:pt idx="149">
                  <c:v>1.38</c:v>
                </c:pt>
                <c:pt idx="150">
                  <c:v>1.63</c:v>
                </c:pt>
                <c:pt idx="151">
                  <c:v>1.6</c:v>
                </c:pt>
                <c:pt idx="152">
                  <c:v>1.1200000000000001</c:v>
                </c:pt>
                <c:pt idx="153">
                  <c:v>1.1399999999999999</c:v>
                </c:pt>
                <c:pt idx="154">
                  <c:v>1.37</c:v>
                </c:pt>
                <c:pt idx="155">
                  <c:v>1.53</c:v>
                </c:pt>
                <c:pt idx="156">
                  <c:v>3.28</c:v>
                </c:pt>
                <c:pt idx="157">
                  <c:v>6.45</c:v>
                </c:pt>
                <c:pt idx="158">
                  <c:v>9.0500000000000007</c:v>
                </c:pt>
                <c:pt idx="159">
                  <c:v>2.4300000000000002</c:v>
                </c:pt>
                <c:pt idx="160" formatCode="General">
                  <c:v>2.87</c:v>
                </c:pt>
                <c:pt idx="161" formatCode="General">
                  <c:v>3.01</c:v>
                </c:pt>
                <c:pt idx="162" formatCode="General">
                  <c:v>2.88</c:v>
                </c:pt>
                <c:pt idx="163" formatCode="General">
                  <c:v>2.0699999999999998</c:v>
                </c:pt>
                <c:pt idx="164" formatCode="General">
                  <c:v>7.33</c:v>
                </c:pt>
                <c:pt idx="165" formatCode="General">
                  <c:v>3.71</c:v>
                </c:pt>
                <c:pt idx="166" formatCode="General">
                  <c:v>8.66</c:v>
                </c:pt>
                <c:pt idx="167" formatCode="General">
                  <c:v>5.63</c:v>
                </c:pt>
                <c:pt idx="168" formatCode="General">
                  <c:v>5.83</c:v>
                </c:pt>
                <c:pt idx="169" formatCode="General">
                  <c:v>4.95</c:v>
                </c:pt>
                <c:pt idx="170" formatCode="General">
                  <c:v>1.82</c:v>
                </c:pt>
                <c:pt idx="171" formatCode="General">
                  <c:v>2.33</c:v>
                </c:pt>
                <c:pt idx="172" formatCode="General">
                  <c:v>1.9</c:v>
                </c:pt>
                <c:pt idx="173" formatCode="#,##0.00">
                  <c:v>1.46</c:v>
                </c:pt>
                <c:pt idx="174" formatCode="#,##0.00">
                  <c:v>1.36</c:v>
                </c:pt>
                <c:pt idx="175" formatCode="#,##0.00">
                  <c:v>1.98</c:v>
                </c:pt>
                <c:pt idx="176" formatCode="General">
                  <c:v>1.6</c:v>
                </c:pt>
                <c:pt idx="177" formatCode="General">
                  <c:v>1.01</c:v>
                </c:pt>
              </c:numCache>
            </c:numRef>
          </c:val>
        </c:ser>
        <c:dLbls>
          <c:showLegendKey val="0"/>
          <c:showVal val="0"/>
          <c:showCatName val="0"/>
          <c:showSerName val="0"/>
          <c:showPercent val="0"/>
          <c:showBubbleSize val="0"/>
        </c:dLbls>
        <c:axId val="217463808"/>
        <c:axId val="217482752"/>
      </c:areaChart>
      <c:lineChart>
        <c:grouping val="standard"/>
        <c:varyColors val="0"/>
        <c:ser>
          <c:idx val="0"/>
          <c:order val="2"/>
          <c:tx>
            <c:strRef>
              <c:f>'15. Hidrología (4)'!$AI$8</c:f>
              <c:strCache>
                <c:ptCount val="1"/>
                <c:pt idx="0">
                  <c:v>SAN GABÁN</c:v>
                </c:pt>
              </c:strCache>
            </c:strRef>
          </c:tx>
          <c:spPr>
            <a:ln w="28575">
              <a:solidFill>
                <a:srgbClr val="00B0F0"/>
              </a:solidFill>
            </a:ln>
          </c:spPr>
          <c:marker>
            <c:symbol val="none"/>
          </c:marke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(4)'!$AI$9:$AI$186</c:f>
              <c:numCache>
                <c:formatCode>0.00</c:formatCode>
                <c:ptCount val="178"/>
                <c:pt idx="0">
                  <c:v>107.01071384974837</c:v>
                </c:pt>
                <c:pt idx="1">
                  <c:v>87.34771401541569</c:v>
                </c:pt>
                <c:pt idx="2">
                  <c:v>113.44</c:v>
                </c:pt>
                <c:pt idx="3">
                  <c:v>134.16999999999999</c:v>
                </c:pt>
                <c:pt idx="4">
                  <c:v>134.30000000000001</c:v>
                </c:pt>
                <c:pt idx="5">
                  <c:v>129.29</c:v>
                </c:pt>
                <c:pt idx="6">
                  <c:v>108.11000061035121</c:v>
                </c:pt>
                <c:pt idx="7">
                  <c:v>81.150284900000003</c:v>
                </c:pt>
                <c:pt idx="8">
                  <c:v>58.33</c:v>
                </c:pt>
                <c:pt idx="9">
                  <c:v>48.130142759999998</c:v>
                </c:pt>
                <c:pt idx="10">
                  <c:v>66.01142992292128</c:v>
                </c:pt>
                <c:pt idx="11">
                  <c:v>62.787142070000002</c:v>
                </c:pt>
                <c:pt idx="12">
                  <c:v>49.43</c:v>
                </c:pt>
                <c:pt idx="13">
                  <c:v>54.344000000000001</c:v>
                </c:pt>
                <c:pt idx="14">
                  <c:v>41.814</c:v>
                </c:pt>
                <c:pt idx="15">
                  <c:v>33.630000000000003</c:v>
                </c:pt>
                <c:pt idx="16">
                  <c:v>32.46</c:v>
                </c:pt>
                <c:pt idx="17">
                  <c:v>32.46</c:v>
                </c:pt>
                <c:pt idx="18">
                  <c:v>18.350000380000001</c:v>
                </c:pt>
                <c:pt idx="19">
                  <c:v>16.739999999999998</c:v>
                </c:pt>
                <c:pt idx="20">
                  <c:v>15.350000108991299</c:v>
                </c:pt>
                <c:pt idx="21">
                  <c:v>15.35</c:v>
                </c:pt>
                <c:pt idx="22">
                  <c:v>11.67585727</c:v>
                </c:pt>
                <c:pt idx="23">
                  <c:v>11.18857152</c:v>
                </c:pt>
                <c:pt idx="24">
                  <c:v>11.34</c:v>
                </c:pt>
                <c:pt idx="25">
                  <c:v>10.78</c:v>
                </c:pt>
                <c:pt idx="26">
                  <c:v>9.3800000000000008</c:v>
                </c:pt>
                <c:pt idx="27">
                  <c:v>7.82</c:v>
                </c:pt>
                <c:pt idx="28">
                  <c:v>6.7918571060000001</c:v>
                </c:pt>
                <c:pt idx="29">
                  <c:v>6.13</c:v>
                </c:pt>
                <c:pt idx="30">
                  <c:v>6.1909999999999998</c:v>
                </c:pt>
                <c:pt idx="31">
                  <c:v>7.2</c:v>
                </c:pt>
                <c:pt idx="32">
                  <c:v>6.3285714559999997</c:v>
                </c:pt>
                <c:pt idx="33">
                  <c:v>5.54</c:v>
                </c:pt>
                <c:pt idx="34">
                  <c:v>5.39</c:v>
                </c:pt>
                <c:pt idx="35">
                  <c:v>7.78</c:v>
                </c:pt>
                <c:pt idx="36">
                  <c:v>10.643142770000001</c:v>
                </c:pt>
                <c:pt idx="37">
                  <c:v>11.66</c:v>
                </c:pt>
                <c:pt idx="38">
                  <c:v>9.1042857850000001</c:v>
                </c:pt>
                <c:pt idx="39">
                  <c:v>10.39</c:v>
                </c:pt>
                <c:pt idx="40">
                  <c:v>8.1814286369999998</c:v>
                </c:pt>
                <c:pt idx="41">
                  <c:v>8.73</c:v>
                </c:pt>
                <c:pt idx="42">
                  <c:v>10.265714509146521</c:v>
                </c:pt>
                <c:pt idx="43">
                  <c:v>9.2100000000000009</c:v>
                </c:pt>
                <c:pt idx="44">
                  <c:v>9.9271429609999995</c:v>
                </c:pt>
                <c:pt idx="45">
                  <c:v>10.785714285714255</c:v>
                </c:pt>
                <c:pt idx="46">
                  <c:v>21.811399999999999</c:v>
                </c:pt>
                <c:pt idx="47">
                  <c:v>26.073</c:v>
                </c:pt>
                <c:pt idx="48">
                  <c:v>25.96</c:v>
                </c:pt>
                <c:pt idx="49">
                  <c:v>28.62</c:v>
                </c:pt>
                <c:pt idx="50">
                  <c:v>54.8</c:v>
                </c:pt>
                <c:pt idx="51">
                  <c:v>50.432856423514181</c:v>
                </c:pt>
                <c:pt idx="52">
                  <c:v>92.277143205914939</c:v>
                </c:pt>
                <c:pt idx="53">
                  <c:v>92.534285409109799</c:v>
                </c:pt>
                <c:pt idx="54">
                  <c:v>77.014000483921535</c:v>
                </c:pt>
                <c:pt idx="55">
                  <c:v>82.329572405133788</c:v>
                </c:pt>
                <c:pt idx="56">
                  <c:v>61.832857404436346</c:v>
                </c:pt>
                <c:pt idx="57">
                  <c:v>71.741429465157537</c:v>
                </c:pt>
                <c:pt idx="58">
                  <c:v>78.088570186070001</c:v>
                </c:pt>
                <c:pt idx="59">
                  <c:v>88.551427568708121</c:v>
                </c:pt>
                <c:pt idx="60">
                  <c:v>91.184855869838046</c:v>
                </c:pt>
                <c:pt idx="61">
                  <c:v>98.38</c:v>
                </c:pt>
                <c:pt idx="62">
                  <c:v>73.144999999999996</c:v>
                </c:pt>
                <c:pt idx="63">
                  <c:v>60.913855961390873</c:v>
                </c:pt>
                <c:pt idx="64">
                  <c:v>49.094000000000001</c:v>
                </c:pt>
                <c:pt idx="65">
                  <c:v>81.2</c:v>
                </c:pt>
                <c:pt idx="66">
                  <c:v>99.91</c:v>
                </c:pt>
                <c:pt idx="67">
                  <c:v>73.782856530000004</c:v>
                </c:pt>
                <c:pt idx="68">
                  <c:v>46.43</c:v>
                </c:pt>
                <c:pt idx="69">
                  <c:v>40.600999999999999</c:v>
                </c:pt>
                <c:pt idx="70">
                  <c:v>44.54</c:v>
                </c:pt>
                <c:pt idx="71">
                  <c:v>26.044285909999999</c:v>
                </c:pt>
                <c:pt idx="72">
                  <c:v>21.073571609999998</c:v>
                </c:pt>
                <c:pt idx="73">
                  <c:v>20.06771415</c:v>
                </c:pt>
                <c:pt idx="74">
                  <c:v>15.036</c:v>
                </c:pt>
                <c:pt idx="75">
                  <c:v>13.44</c:v>
                </c:pt>
                <c:pt idx="76">
                  <c:v>11.38</c:v>
                </c:pt>
                <c:pt idx="77">
                  <c:v>10</c:v>
                </c:pt>
                <c:pt idx="78">
                  <c:v>9.59</c:v>
                </c:pt>
                <c:pt idx="79">
                  <c:v>8.4171430039999997</c:v>
                </c:pt>
                <c:pt idx="80">
                  <c:v>8.27</c:v>
                </c:pt>
                <c:pt idx="81">
                  <c:v>6.896428448813297</c:v>
                </c:pt>
                <c:pt idx="82">
                  <c:v>5.7529999869999999</c:v>
                </c:pt>
                <c:pt idx="83">
                  <c:v>7.41</c:v>
                </c:pt>
                <c:pt idx="84">
                  <c:v>9.2959999999999994</c:v>
                </c:pt>
                <c:pt idx="85">
                  <c:v>9.6</c:v>
                </c:pt>
                <c:pt idx="86">
                  <c:v>7.3328572000775987</c:v>
                </c:pt>
                <c:pt idx="87">
                  <c:v>6.97300004959106</c:v>
                </c:pt>
                <c:pt idx="88">
                  <c:v>7.0742856775011305</c:v>
                </c:pt>
                <c:pt idx="89">
                  <c:v>7.3512855940000001</c:v>
                </c:pt>
                <c:pt idx="90">
                  <c:v>12.0242857251848</c:v>
                </c:pt>
                <c:pt idx="91">
                  <c:v>12.5</c:v>
                </c:pt>
                <c:pt idx="92">
                  <c:v>11.69</c:v>
                </c:pt>
                <c:pt idx="93">
                  <c:v>8.66</c:v>
                </c:pt>
                <c:pt idx="94">
                  <c:v>9.673</c:v>
                </c:pt>
                <c:pt idx="95">
                  <c:v>11.93</c:v>
                </c:pt>
                <c:pt idx="96">
                  <c:v>16.29</c:v>
                </c:pt>
                <c:pt idx="97">
                  <c:v>16.026</c:v>
                </c:pt>
                <c:pt idx="98">
                  <c:v>14.11</c:v>
                </c:pt>
                <c:pt idx="99">
                  <c:v>16.25</c:v>
                </c:pt>
                <c:pt idx="100">
                  <c:v>18.876000000000001</c:v>
                </c:pt>
                <c:pt idx="101">
                  <c:v>21.06</c:v>
                </c:pt>
                <c:pt idx="102">
                  <c:v>46.25</c:v>
                </c:pt>
                <c:pt idx="103">
                  <c:v>76.91</c:v>
                </c:pt>
                <c:pt idx="104">
                  <c:v>37.270000000000003</c:v>
                </c:pt>
                <c:pt idx="105">
                  <c:v>53.34</c:v>
                </c:pt>
                <c:pt idx="106">
                  <c:v>76.69</c:v>
                </c:pt>
                <c:pt idx="107">
                  <c:v>40.92</c:v>
                </c:pt>
                <c:pt idx="108">
                  <c:v>58.97</c:v>
                </c:pt>
                <c:pt idx="109">
                  <c:v>80.41</c:v>
                </c:pt>
                <c:pt idx="110">
                  <c:v>53.36</c:v>
                </c:pt>
                <c:pt idx="111">
                  <c:v>65.55</c:v>
                </c:pt>
                <c:pt idx="112">
                  <c:v>72.96314185</c:v>
                </c:pt>
                <c:pt idx="113">
                  <c:v>47.002858298165428</c:v>
                </c:pt>
                <c:pt idx="114">
                  <c:v>42.29</c:v>
                </c:pt>
                <c:pt idx="115">
                  <c:v>24.915714263915959</c:v>
                </c:pt>
                <c:pt idx="116">
                  <c:v>24.159999847412099</c:v>
                </c:pt>
                <c:pt idx="117">
                  <c:v>22.646999904087572</c:v>
                </c:pt>
                <c:pt idx="118">
                  <c:v>22.742571422031897</c:v>
                </c:pt>
                <c:pt idx="119">
                  <c:v>23.21</c:v>
                </c:pt>
                <c:pt idx="120">
                  <c:v>19.724285806928286</c:v>
                </c:pt>
                <c:pt idx="121">
                  <c:v>14.075714383806471</c:v>
                </c:pt>
                <c:pt idx="122">
                  <c:v>12.797142846243686</c:v>
                </c:pt>
                <c:pt idx="123">
                  <c:v>12.9</c:v>
                </c:pt>
                <c:pt idx="124">
                  <c:v>11.968571390424414</c:v>
                </c:pt>
                <c:pt idx="125">
                  <c:v>9.89</c:v>
                </c:pt>
                <c:pt idx="126">
                  <c:v>8.57</c:v>
                </c:pt>
                <c:pt idx="127">
                  <c:v>9.6</c:v>
                </c:pt>
                <c:pt idx="128">
                  <c:v>7.91285726</c:v>
                </c:pt>
                <c:pt idx="129">
                  <c:v>8.911428656</c:v>
                </c:pt>
                <c:pt idx="130">
                  <c:v>7.2057142259999996</c:v>
                </c:pt>
                <c:pt idx="131">
                  <c:v>9.9999998639999994</c:v>
                </c:pt>
                <c:pt idx="132">
                  <c:v>6.7128572460000004</c:v>
                </c:pt>
                <c:pt idx="133">
                  <c:v>6.0797142300000004</c:v>
                </c:pt>
                <c:pt idx="134">
                  <c:v>4.9059999329703157</c:v>
                </c:pt>
                <c:pt idx="135">
                  <c:v>4.0242800000000001</c:v>
                </c:pt>
                <c:pt idx="136">
                  <c:v>4.354285752</c:v>
                </c:pt>
                <c:pt idx="137">
                  <c:v>4.3511429509999999</c:v>
                </c:pt>
                <c:pt idx="138">
                  <c:v>5.3042856629999999</c:v>
                </c:pt>
                <c:pt idx="139">
                  <c:v>7.46</c:v>
                </c:pt>
                <c:pt idx="140">
                  <c:v>7.79</c:v>
                </c:pt>
                <c:pt idx="141">
                  <c:v>8.5442856379999998</c:v>
                </c:pt>
                <c:pt idx="142">
                  <c:v>6.81</c:v>
                </c:pt>
                <c:pt idx="143">
                  <c:v>6.28</c:v>
                </c:pt>
                <c:pt idx="144">
                  <c:v>9.93</c:v>
                </c:pt>
                <c:pt idx="145">
                  <c:v>9.68</c:v>
                </c:pt>
                <c:pt idx="146">
                  <c:v>10.33</c:v>
                </c:pt>
                <c:pt idx="147">
                  <c:v>11.29</c:v>
                </c:pt>
                <c:pt idx="148">
                  <c:v>9</c:v>
                </c:pt>
                <c:pt idx="149">
                  <c:v>8.81</c:v>
                </c:pt>
                <c:pt idx="150">
                  <c:v>9.35</c:v>
                </c:pt>
                <c:pt idx="151">
                  <c:v>14.19</c:v>
                </c:pt>
                <c:pt idx="152">
                  <c:v>22.62</c:v>
                </c:pt>
                <c:pt idx="153">
                  <c:v>22.62</c:v>
                </c:pt>
                <c:pt idx="154">
                  <c:v>17.489999999999998</c:v>
                </c:pt>
                <c:pt idx="155">
                  <c:v>18.61</c:v>
                </c:pt>
                <c:pt idx="156">
                  <c:v>25.43</c:v>
                </c:pt>
                <c:pt idx="157">
                  <c:v>55.67</c:v>
                </c:pt>
                <c:pt idx="158">
                  <c:v>58.31</c:v>
                </c:pt>
                <c:pt idx="159">
                  <c:v>47.49</c:v>
                </c:pt>
                <c:pt idx="160" formatCode="General">
                  <c:v>45.46</c:v>
                </c:pt>
                <c:pt idx="161" formatCode="General">
                  <c:v>8.9600000000000009</c:v>
                </c:pt>
                <c:pt idx="162" formatCode="General">
                  <c:v>9.42</c:v>
                </c:pt>
                <c:pt idx="163" formatCode="General">
                  <c:v>58.84</c:v>
                </c:pt>
                <c:pt idx="164" formatCode="General">
                  <c:v>102.26</c:v>
                </c:pt>
                <c:pt idx="165" formatCode="General">
                  <c:v>83.74</c:v>
                </c:pt>
                <c:pt idx="166" formatCode="General">
                  <c:v>62.42</c:v>
                </c:pt>
                <c:pt idx="167" formatCode="General">
                  <c:v>52.01</c:v>
                </c:pt>
                <c:pt idx="168" formatCode="General">
                  <c:v>65.430000000000007</c:v>
                </c:pt>
                <c:pt idx="169" formatCode="General">
                  <c:v>71.06</c:v>
                </c:pt>
                <c:pt idx="170" formatCode="General">
                  <c:v>77.099999999999994</c:v>
                </c:pt>
                <c:pt idx="171" formatCode="General">
                  <c:v>48.77</c:v>
                </c:pt>
                <c:pt idx="172" formatCode="General">
                  <c:v>34.409999999999997</c:v>
                </c:pt>
                <c:pt idx="173" formatCode="#,##0.00">
                  <c:v>28.8</c:v>
                </c:pt>
                <c:pt idx="174" formatCode="#,##0.00">
                  <c:v>22.78</c:v>
                </c:pt>
                <c:pt idx="175" formatCode="#,##0.00">
                  <c:v>17.8</c:v>
                </c:pt>
                <c:pt idx="176" formatCode="General">
                  <c:v>17.84</c:v>
                </c:pt>
                <c:pt idx="177" formatCode="General">
                  <c:v>16.37</c:v>
                </c:pt>
              </c:numCache>
            </c:numRef>
          </c:val>
          <c:smooth val="0"/>
        </c:ser>
        <c:dLbls>
          <c:showLegendKey val="0"/>
          <c:showVal val="0"/>
          <c:showCatName val="0"/>
          <c:showSerName val="0"/>
          <c:showPercent val="0"/>
          <c:showBubbleSize val="0"/>
        </c:dLbls>
        <c:marker val="1"/>
        <c:smooth val="0"/>
        <c:axId val="217463808"/>
        <c:axId val="217482752"/>
      </c:lineChart>
      <c:lineChart>
        <c:grouping val="standard"/>
        <c:varyColors val="0"/>
        <c:ser>
          <c:idx val="1"/>
          <c:order val="3"/>
          <c:tx>
            <c:strRef>
              <c:f>'15. Hidrología (4)'!$AH$8</c:f>
              <c:strCache>
                <c:ptCount val="1"/>
                <c:pt idx="0">
                  <c:v>VILCANOTA</c:v>
                </c:pt>
              </c:strCache>
            </c:strRef>
          </c:tx>
          <c:spPr>
            <a:ln w="28575">
              <a:solidFill>
                <a:srgbClr val="002060"/>
              </a:solidFill>
              <a:prstDash val="solid"/>
            </a:ln>
          </c:spPr>
          <c:marker>
            <c:symbol val="circle"/>
            <c:size val="3"/>
            <c:spPr>
              <a:solidFill>
                <a:schemeClr val="bg1"/>
              </a:solidFill>
              <a:ln w="0">
                <a:solidFill>
                  <a:srgbClr val="002060"/>
                </a:solidFill>
                <a:prstDash val="solid"/>
              </a:ln>
            </c:spPr>
          </c:marker>
          <c:cat>
            <c:multiLvlStrRef>
              <c:f>'15. Hidrología (4)'!$U$9:$V$186</c:f>
              <c:multiLvlStrCache>
                <c:ptCount val="176"/>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pt idx="175">
                    <c:v>20</c:v>
                  </c:pt>
                </c:lvl>
                <c:lvl>
                  <c:pt idx="0">
                    <c:v>2014</c:v>
                  </c:pt>
                  <c:pt idx="52">
                    <c:v>2015</c:v>
                  </c:pt>
                  <c:pt idx="104">
                    <c:v>2016</c:v>
                  </c:pt>
                  <c:pt idx="156">
                    <c:v>2017</c:v>
                  </c:pt>
                </c:lvl>
              </c:multiLvlStrCache>
            </c:multiLvlStrRef>
          </c:cat>
          <c:val>
            <c:numRef>
              <c:f>'15. Hidrología (4)'!$AH$9:$AH$186</c:f>
              <c:numCache>
                <c:formatCode>0.00</c:formatCode>
                <c:ptCount val="178"/>
                <c:pt idx="0">
                  <c:v>341.09000069754433</c:v>
                </c:pt>
                <c:pt idx="1">
                  <c:v>258.36142839704183</c:v>
                </c:pt>
                <c:pt idx="2">
                  <c:v>372.98</c:v>
                </c:pt>
                <c:pt idx="3">
                  <c:v>269.07</c:v>
                </c:pt>
                <c:pt idx="4">
                  <c:v>373.63</c:v>
                </c:pt>
                <c:pt idx="5">
                  <c:v>404.34</c:v>
                </c:pt>
                <c:pt idx="6">
                  <c:v>396.4942801339281</c:v>
                </c:pt>
                <c:pt idx="7">
                  <c:v>277.80142869999997</c:v>
                </c:pt>
                <c:pt idx="8">
                  <c:v>179.2</c:v>
                </c:pt>
                <c:pt idx="9">
                  <c:v>158.30857409999999</c:v>
                </c:pt>
                <c:pt idx="10">
                  <c:v>187.32428414480987</c:v>
                </c:pt>
                <c:pt idx="11">
                  <c:v>215.06571310000001</c:v>
                </c:pt>
                <c:pt idx="12">
                  <c:v>145.36000000000001</c:v>
                </c:pt>
                <c:pt idx="13">
                  <c:v>124.146</c:v>
                </c:pt>
                <c:pt idx="14">
                  <c:v>97.190700000000007</c:v>
                </c:pt>
                <c:pt idx="15">
                  <c:v>89.46</c:v>
                </c:pt>
                <c:pt idx="16">
                  <c:v>99.16</c:v>
                </c:pt>
                <c:pt idx="17">
                  <c:v>71.319999999999993</c:v>
                </c:pt>
                <c:pt idx="18">
                  <c:v>61.869286670000001</c:v>
                </c:pt>
                <c:pt idx="19">
                  <c:v>62.061</c:v>
                </c:pt>
                <c:pt idx="20">
                  <c:v>58.464999607631093</c:v>
                </c:pt>
                <c:pt idx="21">
                  <c:v>45.284999999999997</c:v>
                </c:pt>
                <c:pt idx="22">
                  <c:v>39.832142419999997</c:v>
                </c:pt>
                <c:pt idx="23">
                  <c:v>37.416428699999997</c:v>
                </c:pt>
                <c:pt idx="24">
                  <c:v>35.86</c:v>
                </c:pt>
                <c:pt idx="25">
                  <c:v>35.03</c:v>
                </c:pt>
                <c:pt idx="26">
                  <c:v>34.11</c:v>
                </c:pt>
                <c:pt idx="27">
                  <c:v>33.92</c:v>
                </c:pt>
                <c:pt idx="28">
                  <c:v>34.240000039999998</c:v>
                </c:pt>
                <c:pt idx="29">
                  <c:v>33.86</c:v>
                </c:pt>
                <c:pt idx="30">
                  <c:v>34.549999999999997</c:v>
                </c:pt>
                <c:pt idx="31">
                  <c:v>35.44</c:v>
                </c:pt>
                <c:pt idx="32">
                  <c:v>33.949999669999997</c:v>
                </c:pt>
                <c:pt idx="33">
                  <c:v>32.43</c:v>
                </c:pt>
                <c:pt idx="34">
                  <c:v>32.56</c:v>
                </c:pt>
                <c:pt idx="35">
                  <c:v>34.997999999999998</c:v>
                </c:pt>
                <c:pt idx="36">
                  <c:v>34.97357178</c:v>
                </c:pt>
                <c:pt idx="37">
                  <c:v>34.840000000000003</c:v>
                </c:pt>
                <c:pt idx="38">
                  <c:v>35.98928506</c:v>
                </c:pt>
                <c:pt idx="39">
                  <c:v>50.04</c:v>
                </c:pt>
                <c:pt idx="40">
                  <c:v>39.686428069999998</c:v>
                </c:pt>
                <c:pt idx="41">
                  <c:v>37.29</c:v>
                </c:pt>
                <c:pt idx="42">
                  <c:v>38.216427939278695</c:v>
                </c:pt>
                <c:pt idx="43">
                  <c:v>34.799999999999997</c:v>
                </c:pt>
                <c:pt idx="44">
                  <c:v>37.059285850000002</c:v>
                </c:pt>
                <c:pt idx="45">
                  <c:v>36.905714307512518</c:v>
                </c:pt>
                <c:pt idx="46">
                  <c:v>38.396000000000001</c:v>
                </c:pt>
                <c:pt idx="47">
                  <c:v>40.08</c:v>
                </c:pt>
                <c:pt idx="48">
                  <c:v>50.85</c:v>
                </c:pt>
                <c:pt idx="49">
                  <c:v>85.53</c:v>
                </c:pt>
                <c:pt idx="50">
                  <c:v>116.12</c:v>
                </c:pt>
                <c:pt idx="51">
                  <c:v>146.74785723004999</c:v>
                </c:pt>
                <c:pt idx="52">
                  <c:v>183.91999816894503</c:v>
                </c:pt>
                <c:pt idx="53">
                  <c:v>270.27856881277859</c:v>
                </c:pt>
                <c:pt idx="54">
                  <c:v>324.18071855817436</c:v>
                </c:pt>
                <c:pt idx="55">
                  <c:v>226.1550009591233</c:v>
                </c:pt>
                <c:pt idx="56">
                  <c:v>175.73643166678244</c:v>
                </c:pt>
                <c:pt idx="57">
                  <c:v>124.30357033865756</c:v>
                </c:pt>
                <c:pt idx="58">
                  <c:v>311.82357134137811</c:v>
                </c:pt>
                <c:pt idx="59">
                  <c:v>283.68928527831974</c:v>
                </c:pt>
                <c:pt idx="60">
                  <c:v>317.80857631138355</c:v>
                </c:pt>
                <c:pt idx="61">
                  <c:v>307.52</c:v>
                </c:pt>
                <c:pt idx="62">
                  <c:v>267.10000000000002</c:v>
                </c:pt>
                <c:pt idx="63">
                  <c:v>256.24499947684097</c:v>
                </c:pt>
                <c:pt idx="64">
                  <c:v>172.56</c:v>
                </c:pt>
                <c:pt idx="65">
                  <c:v>207.4</c:v>
                </c:pt>
                <c:pt idx="66">
                  <c:v>268.58999999999997</c:v>
                </c:pt>
                <c:pt idx="67">
                  <c:v>219.1407122</c:v>
                </c:pt>
                <c:pt idx="68">
                  <c:v>165.05</c:v>
                </c:pt>
                <c:pt idx="69">
                  <c:v>119.089</c:v>
                </c:pt>
                <c:pt idx="70">
                  <c:v>92.77</c:v>
                </c:pt>
                <c:pt idx="71">
                  <c:v>83.964998519999995</c:v>
                </c:pt>
                <c:pt idx="72">
                  <c:v>65.562856949999997</c:v>
                </c:pt>
                <c:pt idx="73">
                  <c:v>57.502857210000002</c:v>
                </c:pt>
                <c:pt idx="74">
                  <c:v>51.89</c:v>
                </c:pt>
                <c:pt idx="75">
                  <c:v>47.66</c:v>
                </c:pt>
                <c:pt idx="76">
                  <c:v>43.03</c:v>
                </c:pt>
                <c:pt idx="77">
                  <c:v>39.17514311</c:v>
                </c:pt>
                <c:pt idx="78">
                  <c:v>42.66</c:v>
                </c:pt>
                <c:pt idx="79">
                  <c:v>38.501427790000001</c:v>
                </c:pt>
                <c:pt idx="80">
                  <c:v>35.53</c:v>
                </c:pt>
                <c:pt idx="81">
                  <c:v>34.39142826625276</c:v>
                </c:pt>
                <c:pt idx="82">
                  <c:v>35.190714149999998</c:v>
                </c:pt>
                <c:pt idx="83">
                  <c:v>39.28</c:v>
                </c:pt>
                <c:pt idx="84">
                  <c:v>43.2</c:v>
                </c:pt>
                <c:pt idx="85">
                  <c:v>41.6</c:v>
                </c:pt>
                <c:pt idx="86">
                  <c:v>34.785000119890448</c:v>
                </c:pt>
                <c:pt idx="87">
                  <c:v>32.310001373291001</c:v>
                </c:pt>
                <c:pt idx="88">
                  <c:v>35.785714830000003</c:v>
                </c:pt>
                <c:pt idx="89">
                  <c:v>42.055714739999999</c:v>
                </c:pt>
                <c:pt idx="90">
                  <c:v>39.878572191510841</c:v>
                </c:pt>
                <c:pt idx="91">
                  <c:v>35.11</c:v>
                </c:pt>
                <c:pt idx="92">
                  <c:v>33.85</c:v>
                </c:pt>
                <c:pt idx="93">
                  <c:v>35.061999999999998</c:v>
                </c:pt>
                <c:pt idx="94">
                  <c:v>41.86</c:v>
                </c:pt>
                <c:pt idx="95">
                  <c:v>40.99</c:v>
                </c:pt>
                <c:pt idx="96">
                  <c:v>54.37</c:v>
                </c:pt>
                <c:pt idx="97">
                  <c:v>68.680000000000007</c:v>
                </c:pt>
                <c:pt idx="98">
                  <c:v>45.02</c:v>
                </c:pt>
                <c:pt idx="99">
                  <c:v>54.12</c:v>
                </c:pt>
                <c:pt idx="100">
                  <c:v>68.64</c:v>
                </c:pt>
                <c:pt idx="101">
                  <c:v>70.275999999999996</c:v>
                </c:pt>
                <c:pt idx="102">
                  <c:v>224.41200000000001</c:v>
                </c:pt>
                <c:pt idx="103">
                  <c:v>214.35</c:v>
                </c:pt>
                <c:pt idx="104">
                  <c:v>109.19</c:v>
                </c:pt>
                <c:pt idx="105">
                  <c:v>177.91</c:v>
                </c:pt>
                <c:pt idx="106">
                  <c:v>248.28</c:v>
                </c:pt>
                <c:pt idx="107">
                  <c:v>142.55000000000001</c:v>
                </c:pt>
                <c:pt idx="108">
                  <c:v>251.59399999999999</c:v>
                </c:pt>
                <c:pt idx="109">
                  <c:v>388.05428210000002</c:v>
                </c:pt>
                <c:pt idx="110">
                  <c:v>283.21000240000001</c:v>
                </c:pt>
                <c:pt idx="111">
                  <c:v>414.29357470000002</c:v>
                </c:pt>
                <c:pt idx="112">
                  <c:v>382.60643219999997</c:v>
                </c:pt>
                <c:pt idx="113">
                  <c:v>245.78571646554084</c:v>
                </c:pt>
                <c:pt idx="114">
                  <c:v>239.62</c:v>
                </c:pt>
                <c:pt idx="115">
                  <c:v>150.27357046944684</c:v>
                </c:pt>
                <c:pt idx="116">
                  <c:v>116.33999633789</c:v>
                </c:pt>
                <c:pt idx="117">
                  <c:v>126.18428475516127</c:v>
                </c:pt>
                <c:pt idx="118">
                  <c:v>140.54571315220355</c:v>
                </c:pt>
                <c:pt idx="119">
                  <c:v>141.29</c:v>
                </c:pt>
                <c:pt idx="120">
                  <c:v>105.73500061035119</c:v>
                </c:pt>
                <c:pt idx="121">
                  <c:v>72.620000566754968</c:v>
                </c:pt>
                <c:pt idx="122">
                  <c:v>60.497857775006928</c:v>
                </c:pt>
                <c:pt idx="123">
                  <c:v>56.6</c:v>
                </c:pt>
                <c:pt idx="124">
                  <c:v>52.17071369716097</c:v>
                </c:pt>
                <c:pt idx="125">
                  <c:v>46.88</c:v>
                </c:pt>
                <c:pt idx="126">
                  <c:v>43.39</c:v>
                </c:pt>
                <c:pt idx="127">
                  <c:v>40.28</c:v>
                </c:pt>
                <c:pt idx="128">
                  <c:v>37.560714179999998</c:v>
                </c:pt>
                <c:pt idx="129">
                  <c:v>37.759999409999999</c:v>
                </c:pt>
                <c:pt idx="130">
                  <c:v>35.967143470000003</c:v>
                </c:pt>
                <c:pt idx="131">
                  <c:v>47.66357095</c:v>
                </c:pt>
                <c:pt idx="132">
                  <c:v>44.25</c:v>
                </c:pt>
                <c:pt idx="133">
                  <c:v>42.498571668352326</c:v>
                </c:pt>
                <c:pt idx="134">
                  <c:v>39.98428617204933</c:v>
                </c:pt>
                <c:pt idx="135">
                  <c:v>36.654999320000002</c:v>
                </c:pt>
                <c:pt idx="136">
                  <c:v>35.152857099999999</c:v>
                </c:pt>
                <c:pt idx="137">
                  <c:v>34.115715029999997</c:v>
                </c:pt>
                <c:pt idx="138">
                  <c:v>30.92</c:v>
                </c:pt>
                <c:pt idx="139">
                  <c:v>30.922143120000001</c:v>
                </c:pt>
                <c:pt idx="140">
                  <c:v>29.33</c:v>
                </c:pt>
                <c:pt idx="141">
                  <c:v>34.179286410000003</c:v>
                </c:pt>
                <c:pt idx="142">
                  <c:v>38.82</c:v>
                </c:pt>
                <c:pt idx="143">
                  <c:v>43.88</c:v>
                </c:pt>
                <c:pt idx="144">
                  <c:v>45.63</c:v>
                </c:pt>
                <c:pt idx="145">
                  <c:v>52.62</c:v>
                </c:pt>
                <c:pt idx="146">
                  <c:v>50.71</c:v>
                </c:pt>
                <c:pt idx="147">
                  <c:v>48.41</c:v>
                </c:pt>
                <c:pt idx="148">
                  <c:v>47.24</c:v>
                </c:pt>
                <c:pt idx="149">
                  <c:v>40.61</c:v>
                </c:pt>
                <c:pt idx="150">
                  <c:v>41.63</c:v>
                </c:pt>
                <c:pt idx="151">
                  <c:v>41.01</c:v>
                </c:pt>
                <c:pt idx="152">
                  <c:v>83.6</c:v>
                </c:pt>
                <c:pt idx="153">
                  <c:v>66.8</c:v>
                </c:pt>
                <c:pt idx="154">
                  <c:v>55.42</c:v>
                </c:pt>
                <c:pt idx="155">
                  <c:v>59.55</c:v>
                </c:pt>
                <c:pt idx="156">
                  <c:v>89.46</c:v>
                </c:pt>
                <c:pt idx="157">
                  <c:v>178.14</c:v>
                </c:pt>
                <c:pt idx="158">
                  <c:v>174.94</c:v>
                </c:pt>
                <c:pt idx="159">
                  <c:v>141.31</c:v>
                </c:pt>
                <c:pt idx="160" formatCode="General">
                  <c:v>123.59</c:v>
                </c:pt>
                <c:pt idx="161" formatCode="General">
                  <c:v>85.48</c:v>
                </c:pt>
                <c:pt idx="162" formatCode="General">
                  <c:v>100.57</c:v>
                </c:pt>
                <c:pt idx="163" formatCode="General">
                  <c:v>163.72999999999999</c:v>
                </c:pt>
                <c:pt idx="164" formatCode="General">
                  <c:v>285.31</c:v>
                </c:pt>
                <c:pt idx="165" formatCode="General">
                  <c:v>374.33</c:v>
                </c:pt>
                <c:pt idx="166" formatCode="General">
                  <c:v>219.86</c:v>
                </c:pt>
                <c:pt idx="167" formatCode="General">
                  <c:v>190.11</c:v>
                </c:pt>
                <c:pt idx="168" formatCode="General">
                  <c:v>272.08999999999997</c:v>
                </c:pt>
                <c:pt idx="169" formatCode="General">
                  <c:v>301.82</c:v>
                </c:pt>
                <c:pt idx="170" formatCode="General">
                  <c:v>203.49</c:v>
                </c:pt>
                <c:pt idx="171" formatCode="General">
                  <c:v>155.33000000000001</c:v>
                </c:pt>
                <c:pt idx="172" formatCode="General">
                  <c:v>111.37</c:v>
                </c:pt>
                <c:pt idx="173" formatCode="#,##0.00">
                  <c:v>117.05</c:v>
                </c:pt>
                <c:pt idx="174" formatCode="#,##0.00">
                  <c:v>79.2</c:v>
                </c:pt>
                <c:pt idx="175" formatCode="#,##0.00">
                  <c:v>69.37</c:v>
                </c:pt>
                <c:pt idx="176" formatCode="General">
                  <c:v>68.8</c:v>
                </c:pt>
                <c:pt idx="177" formatCode="General">
                  <c:v>69.05</c:v>
                </c:pt>
              </c:numCache>
            </c:numRef>
          </c:val>
          <c:smooth val="0"/>
        </c:ser>
        <c:dLbls>
          <c:showLegendKey val="0"/>
          <c:showVal val="0"/>
          <c:showCatName val="0"/>
          <c:showSerName val="0"/>
          <c:showPercent val="0"/>
          <c:showBubbleSize val="0"/>
        </c:dLbls>
        <c:marker val="1"/>
        <c:smooth val="0"/>
        <c:axId val="217486848"/>
        <c:axId val="217484672"/>
      </c:lineChart>
      <c:catAx>
        <c:axId val="217463808"/>
        <c:scaling>
          <c:orientation val="minMax"/>
        </c:scaling>
        <c:delete val="0"/>
        <c:axPos val="b"/>
        <c:title>
          <c:tx>
            <c:rich>
              <a:bodyPr/>
              <a:lstStyle/>
              <a:p>
                <a:pPr>
                  <a:defRPr/>
                </a:pPr>
                <a:r>
                  <a:rPr lang="en-US"/>
                  <a:t>Semanas</a:t>
                </a:r>
              </a:p>
            </c:rich>
          </c:tx>
          <c:layout>
            <c:manualLayout>
              <c:xMode val="edge"/>
              <c:yMode val="edge"/>
              <c:x val="0.87462268781675179"/>
              <c:y val="0.94898899796444913"/>
            </c:manualLayout>
          </c:layout>
          <c:overlay val="0"/>
        </c:title>
        <c:numFmt formatCode="General" sourceLinked="1"/>
        <c:majorTickMark val="out"/>
        <c:minorTickMark val="none"/>
        <c:tickLblPos val="nextTo"/>
        <c:txPr>
          <a:bodyPr/>
          <a:lstStyle/>
          <a:p>
            <a:pPr>
              <a:defRPr sz="900" b="1"/>
            </a:pPr>
            <a:endParaRPr lang="es-PE"/>
          </a:p>
        </c:txPr>
        <c:crossAx val="217482752"/>
        <c:crosses val="autoZero"/>
        <c:auto val="1"/>
        <c:lblAlgn val="ctr"/>
        <c:lblOffset val="100"/>
        <c:tickLblSkip val="50"/>
        <c:noMultiLvlLbl val="0"/>
      </c:catAx>
      <c:valAx>
        <c:axId val="217482752"/>
        <c:scaling>
          <c:orientation val="minMax"/>
        </c:scaling>
        <c:delete val="0"/>
        <c:axPos val="l"/>
        <c:majorGridlines/>
        <c:title>
          <c:tx>
            <c:rich>
              <a:bodyPr rot="0" vert="horz"/>
              <a:lstStyle/>
              <a:p>
                <a:pPr>
                  <a:defRPr sz="900" b="0">
                    <a:solidFill>
                      <a:schemeClr val="tx2"/>
                    </a:solidFill>
                  </a:defRPr>
                </a:pPr>
                <a:r>
                  <a:rPr lang="en-US" sz="900" b="0">
                    <a:solidFill>
                      <a:schemeClr val="tx2"/>
                    </a:solidFill>
                  </a:rPr>
                  <a:t>m3/s</a:t>
                </a:r>
              </a:p>
              <a:p>
                <a:pPr>
                  <a:defRPr sz="900" b="0">
                    <a:solidFill>
                      <a:schemeClr val="tx2"/>
                    </a:solidFill>
                  </a:defRPr>
                </a:pPr>
                <a:r>
                  <a:rPr lang="en-US" sz="900" b="0">
                    <a:solidFill>
                      <a:schemeClr val="tx2"/>
                    </a:solidFill>
                  </a:rPr>
                  <a:t>(Charcani</a:t>
                </a:r>
                <a:r>
                  <a:rPr lang="en-US" sz="900" b="0" baseline="0">
                    <a:solidFill>
                      <a:schemeClr val="tx2"/>
                    </a:solidFill>
                  </a:rPr>
                  <a:t> y Aricota)</a:t>
                </a:r>
                <a:endParaRPr lang="en-US" sz="900" b="0">
                  <a:solidFill>
                    <a:schemeClr val="tx2"/>
                  </a:solidFill>
                </a:endParaRPr>
              </a:p>
            </c:rich>
          </c:tx>
          <c:layout>
            <c:manualLayout>
              <c:xMode val="edge"/>
              <c:yMode val="edge"/>
              <c:x val="1.9107610841579027E-4"/>
              <c:y val="5.5191537262318652E-2"/>
            </c:manualLayout>
          </c:layout>
          <c:overlay val="0"/>
        </c:title>
        <c:numFmt formatCode="0.00" sourceLinked="1"/>
        <c:majorTickMark val="out"/>
        <c:minorTickMark val="none"/>
        <c:tickLblPos val="nextTo"/>
        <c:txPr>
          <a:bodyPr/>
          <a:lstStyle/>
          <a:p>
            <a:pPr>
              <a:defRPr>
                <a:solidFill>
                  <a:schemeClr val="tx2"/>
                </a:solidFill>
              </a:defRPr>
            </a:pPr>
            <a:endParaRPr lang="es-PE"/>
          </a:p>
        </c:txPr>
        <c:crossAx val="217463808"/>
        <c:crosses val="autoZero"/>
        <c:crossBetween val="between"/>
      </c:valAx>
      <c:valAx>
        <c:axId val="217484672"/>
        <c:scaling>
          <c:orientation val="minMax"/>
          <c:max val="500"/>
        </c:scaling>
        <c:delete val="0"/>
        <c:axPos val="r"/>
        <c:title>
          <c:tx>
            <c:rich>
              <a:bodyPr rot="0" vert="horz"/>
              <a:lstStyle/>
              <a:p>
                <a:pPr>
                  <a:defRPr sz="900" b="0"/>
                </a:pPr>
                <a:r>
                  <a:rPr lang="en-US" sz="900" b="0"/>
                  <a:t>m3/s </a:t>
                </a:r>
              </a:p>
              <a:p>
                <a:pPr>
                  <a:defRPr sz="900" b="0"/>
                </a:pPr>
                <a:r>
                  <a:rPr lang="en-US" sz="900" b="0"/>
                  <a:t>(San Gabán y Vilcanota)</a:t>
                </a:r>
              </a:p>
            </c:rich>
          </c:tx>
          <c:layout>
            <c:manualLayout>
              <c:xMode val="edge"/>
              <c:yMode val="edge"/>
              <c:x val="0.85839348402812965"/>
              <c:y val="7.3770958385715055E-2"/>
            </c:manualLayout>
          </c:layout>
          <c:overlay val="0"/>
        </c:title>
        <c:numFmt formatCode="0.00" sourceLinked="1"/>
        <c:majorTickMark val="out"/>
        <c:minorTickMark val="none"/>
        <c:tickLblPos val="nextTo"/>
        <c:txPr>
          <a:bodyPr/>
          <a:lstStyle/>
          <a:p>
            <a:pPr>
              <a:defRPr sz="900"/>
            </a:pPr>
            <a:endParaRPr lang="es-PE"/>
          </a:p>
        </c:txPr>
        <c:crossAx val="217486848"/>
        <c:crosses val="max"/>
        <c:crossBetween val="between"/>
      </c:valAx>
      <c:catAx>
        <c:axId val="217486848"/>
        <c:scaling>
          <c:orientation val="minMax"/>
        </c:scaling>
        <c:delete val="1"/>
        <c:axPos val="b"/>
        <c:majorTickMark val="out"/>
        <c:minorTickMark val="none"/>
        <c:tickLblPos val="nextTo"/>
        <c:crossAx val="217484672"/>
        <c:crosses val="autoZero"/>
        <c:auto val="1"/>
        <c:lblAlgn val="ctr"/>
        <c:lblOffset val="100"/>
        <c:noMultiLvlLbl val="0"/>
      </c:catAx>
    </c:plotArea>
    <c:legend>
      <c:legendPos val="t"/>
      <c:layout>
        <c:manualLayout>
          <c:xMode val="edge"/>
          <c:yMode val="edge"/>
          <c:x val="0.16908948927484632"/>
          <c:y val="0.17226152658814226"/>
          <c:w val="0.6785949544844444"/>
          <c:h val="5.0668801796121023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5119038105966398E-2"/>
          <c:y val="0.1156363340112367"/>
          <c:w val="0.91465170400152118"/>
          <c:h val="0.72300833197551506"/>
        </c:manualLayout>
      </c:layout>
      <c:barChart>
        <c:barDir val="col"/>
        <c:grouping val="clustered"/>
        <c:varyColors val="0"/>
        <c:ser>
          <c:idx val="0"/>
          <c:order val="0"/>
          <c:tx>
            <c:strRef>
              <c:f>'16. CostosMarginalesSEIN'!$C$8</c:f>
              <c:strCache>
                <c:ptCount val="1"/>
                <c:pt idx="0">
                  <c:v>2017</c:v>
                </c:pt>
              </c:strCache>
            </c:strRef>
          </c:tx>
          <c:spPr>
            <a:solidFill>
              <a:schemeClr val="accent1">
                <a:lumMod val="75000"/>
              </a:schemeClr>
            </a:solidFill>
            <a:ln>
              <a:noFill/>
            </a:ln>
          </c:spPr>
          <c:invertIfNegative val="0"/>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CostosMarginalesSEIN'!$M$9:$M$20</c:f>
              <c:numCache>
                <c:formatCode>General</c:formatCode>
                <c:ptCount val="12"/>
                <c:pt idx="0">
                  <c:v>8.83</c:v>
                </c:pt>
                <c:pt idx="1">
                  <c:v>9.2100000000000009</c:v>
                </c:pt>
                <c:pt idx="2">
                  <c:v>10.96</c:v>
                </c:pt>
                <c:pt idx="3">
                  <c:v>6.93</c:v>
                </c:pt>
                <c:pt idx="4" formatCode="###\ ###\ ##0.0">
                  <c:v>6.5741552069999996</c:v>
                </c:pt>
              </c:numCache>
            </c:numRef>
          </c:val>
        </c:ser>
        <c:dLbls>
          <c:showLegendKey val="0"/>
          <c:showVal val="0"/>
          <c:showCatName val="0"/>
          <c:showSerName val="0"/>
          <c:showPercent val="0"/>
          <c:showBubbleSize val="0"/>
        </c:dLbls>
        <c:gapWidth val="393"/>
        <c:overlap val="-19"/>
        <c:axId val="217559808"/>
        <c:axId val="217561728"/>
      </c:barChart>
      <c:lineChart>
        <c:grouping val="standard"/>
        <c:varyColors val="0"/>
        <c:ser>
          <c:idx val="2"/>
          <c:order val="1"/>
          <c:tx>
            <c:strRef>
              <c:f>'16. CostosMarginalesSEIN'!$D$8</c:f>
              <c:strCache>
                <c:ptCount val="1"/>
                <c:pt idx="0">
                  <c:v>2016</c:v>
                </c:pt>
              </c:strCache>
            </c:strRef>
          </c:tx>
          <c:marker>
            <c:symbol val="circle"/>
            <c:size val="7"/>
            <c:spPr>
              <a:ln>
                <a:solidFill>
                  <a:schemeClr val="bg1"/>
                </a:solidFill>
              </a:ln>
            </c:spPr>
          </c:marker>
          <c:val>
            <c:numRef>
              <c:f>'16. CostosMarginalesSEIN'!$D$9:$D$20</c:f>
              <c:numCache>
                <c:formatCode>#,##0.0</c:formatCode>
                <c:ptCount val="12"/>
                <c:pt idx="0">
                  <c:v>10.99</c:v>
                </c:pt>
                <c:pt idx="1">
                  <c:v>12.42</c:v>
                </c:pt>
                <c:pt idx="2">
                  <c:v>12.36</c:v>
                </c:pt>
                <c:pt idx="3">
                  <c:v>13.26</c:v>
                </c:pt>
                <c:pt idx="4">
                  <c:v>19.899999999999999</c:v>
                </c:pt>
                <c:pt idx="5">
                  <c:v>38.82</c:v>
                </c:pt>
                <c:pt idx="6">
                  <c:v>34.130000000000003</c:v>
                </c:pt>
                <c:pt idx="7">
                  <c:v>18.93</c:v>
                </c:pt>
                <c:pt idx="8">
                  <c:v>27.56</c:v>
                </c:pt>
                <c:pt idx="9">
                  <c:v>17.93</c:v>
                </c:pt>
                <c:pt idx="10">
                  <c:v>27.6</c:v>
                </c:pt>
                <c:pt idx="11">
                  <c:v>23.33</c:v>
                </c:pt>
              </c:numCache>
            </c:numRef>
          </c:val>
          <c:smooth val="0"/>
        </c:ser>
        <c:ser>
          <c:idx val="1"/>
          <c:order val="2"/>
          <c:tx>
            <c:strRef>
              <c:f>'16. CostosMarginalesSEIN'!$E$8</c:f>
              <c:strCache>
                <c:ptCount val="1"/>
                <c:pt idx="0">
                  <c:v>2015</c:v>
                </c:pt>
              </c:strCache>
            </c:strRef>
          </c:tx>
          <c:spPr>
            <a:ln>
              <a:solidFill>
                <a:srgbClr val="C00000"/>
              </a:solidFill>
            </a:ln>
          </c:spPr>
          <c:marker>
            <c:symbol val="circle"/>
            <c:size val="7"/>
            <c:spPr>
              <a:ln>
                <a:solidFill>
                  <a:schemeClr val="bg1"/>
                </a:solidFill>
              </a:ln>
            </c:spPr>
          </c:marker>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CostosMarginalesSEIN'!$E$9:$E$20</c:f>
              <c:numCache>
                <c:formatCode>#,##0.0</c:formatCode>
                <c:ptCount val="12"/>
                <c:pt idx="0">
                  <c:v>14.11</c:v>
                </c:pt>
                <c:pt idx="1">
                  <c:v>16.22</c:v>
                </c:pt>
                <c:pt idx="2">
                  <c:v>17.079999999999998</c:v>
                </c:pt>
                <c:pt idx="3">
                  <c:v>13.11</c:v>
                </c:pt>
                <c:pt idx="4">
                  <c:v>14.83</c:v>
                </c:pt>
                <c:pt idx="5">
                  <c:v>16.91</c:v>
                </c:pt>
                <c:pt idx="6">
                  <c:v>10.94</c:v>
                </c:pt>
                <c:pt idx="7">
                  <c:v>21.5</c:v>
                </c:pt>
                <c:pt idx="8">
                  <c:v>14.49</c:v>
                </c:pt>
                <c:pt idx="9">
                  <c:v>14.25</c:v>
                </c:pt>
                <c:pt idx="10">
                  <c:v>11.59</c:v>
                </c:pt>
                <c:pt idx="11">
                  <c:v>11.4</c:v>
                </c:pt>
              </c:numCache>
            </c:numRef>
          </c:val>
          <c:smooth val="0"/>
        </c:ser>
        <c:dLbls>
          <c:showLegendKey val="0"/>
          <c:showVal val="0"/>
          <c:showCatName val="0"/>
          <c:showSerName val="0"/>
          <c:showPercent val="0"/>
          <c:showBubbleSize val="0"/>
        </c:dLbls>
        <c:marker val="1"/>
        <c:smooth val="0"/>
        <c:axId val="217559808"/>
        <c:axId val="217561728"/>
      </c:lineChart>
      <c:catAx>
        <c:axId val="217559808"/>
        <c:scaling>
          <c:orientation val="minMax"/>
        </c:scaling>
        <c:delete val="0"/>
        <c:axPos val="b"/>
        <c:majorTickMark val="out"/>
        <c:minorTickMark val="none"/>
        <c:tickLblPos val="nextTo"/>
        <c:crossAx val="217561728"/>
        <c:crosses val="autoZero"/>
        <c:auto val="1"/>
        <c:lblAlgn val="ctr"/>
        <c:lblOffset val="100"/>
        <c:noMultiLvlLbl val="0"/>
      </c:catAx>
      <c:valAx>
        <c:axId val="217561728"/>
        <c:scaling>
          <c:orientation val="minMax"/>
        </c:scaling>
        <c:delete val="0"/>
        <c:axPos val="l"/>
        <c:majorGridlines/>
        <c:title>
          <c:tx>
            <c:rich>
              <a:bodyPr rot="0" vert="horz"/>
              <a:lstStyle/>
              <a:p>
                <a:pPr>
                  <a:defRPr/>
                </a:pPr>
                <a:r>
                  <a:rPr lang="en-US"/>
                  <a:t>US$/MWh</a:t>
                </a:r>
              </a:p>
            </c:rich>
          </c:tx>
          <c:layout>
            <c:manualLayout>
              <c:xMode val="edge"/>
              <c:yMode val="edge"/>
              <c:x val="0"/>
              <c:y val="2.6545348114442958E-2"/>
            </c:manualLayout>
          </c:layout>
          <c:overlay val="0"/>
        </c:title>
        <c:numFmt formatCode="General" sourceLinked="1"/>
        <c:majorTickMark val="out"/>
        <c:minorTickMark val="none"/>
        <c:tickLblPos val="nextTo"/>
        <c:crossAx val="217559808"/>
        <c:crosses val="autoZero"/>
        <c:crossBetween val="between"/>
      </c:valAx>
      <c:spPr>
        <a:ln>
          <a:noFill/>
        </a:ln>
      </c:spPr>
    </c:plotArea>
    <c:legend>
      <c:legendPos val="t"/>
      <c:layout>
        <c:manualLayout>
          <c:xMode val="edge"/>
          <c:yMode val="edge"/>
          <c:x val="0.37351560642455817"/>
          <c:y val="3.8320650304453044E-2"/>
          <c:w val="0.2481477000739486"/>
          <c:h val="5.472863269810184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8434149752742799E-2"/>
          <c:y val="0.1175049575110734"/>
          <c:w val="0.95500265174096466"/>
          <c:h val="0.58839331247467752"/>
        </c:manualLayout>
      </c:layout>
      <c:barChart>
        <c:barDir val="col"/>
        <c:grouping val="clustered"/>
        <c:varyColors val="0"/>
        <c:ser>
          <c:idx val="2"/>
          <c:order val="0"/>
          <c:tx>
            <c:strRef>
              <c:f>'17. HorasCongestionTransmisión'!$F$6</c:f>
              <c:strCache>
                <c:ptCount val="1"/>
                <c:pt idx="0">
                  <c:v>MAYO 2015</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Chavarria -Ventanilla 220kV</c:v>
                  </c:pt>
                  <c:pt idx="5">
                    <c:v>Santa Rosa N. - Chavarría 220kV</c:v>
                  </c:pt>
                  <c:pt idx="6">
                    <c:v>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HorasCongestionTransmisión'!$F$7:$F$14</c:f>
              <c:numCache>
                <c:formatCode>#,##0.00</c:formatCode>
                <c:ptCount val="8"/>
                <c:pt idx="0">
                  <c:v>39.619999999999997</c:v>
                </c:pt>
                <c:pt idx="1">
                  <c:v>0</c:v>
                </c:pt>
                <c:pt idx="2">
                  <c:v>62.5</c:v>
                </c:pt>
                <c:pt idx="3">
                  <c:v>65.650000000000006</c:v>
                </c:pt>
                <c:pt idx="4">
                  <c:v>0</c:v>
                </c:pt>
                <c:pt idx="5">
                  <c:v>0</c:v>
                </c:pt>
              </c:numCache>
            </c:numRef>
          </c:val>
        </c:ser>
        <c:ser>
          <c:idx val="1"/>
          <c:order val="1"/>
          <c:tx>
            <c:strRef>
              <c:f>'17. HorasCongestionTransmisión'!$E$6</c:f>
              <c:strCache>
                <c:ptCount val="1"/>
                <c:pt idx="0">
                  <c:v>MAYO 2016</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Chavarria -Ventanilla 220kV</c:v>
                  </c:pt>
                  <c:pt idx="5">
                    <c:v>Santa Rosa N. - Chavarría 220kV</c:v>
                  </c:pt>
                  <c:pt idx="6">
                    <c:v>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HorasCongestionTransmisión'!$E$7:$E$14</c:f>
              <c:numCache>
                <c:formatCode>#,##0.00</c:formatCode>
                <c:ptCount val="8"/>
                <c:pt idx="0">
                  <c:v>309.91666670000001</c:v>
                </c:pt>
                <c:pt idx="1">
                  <c:v>0</c:v>
                </c:pt>
                <c:pt idx="2">
                  <c:v>0</c:v>
                </c:pt>
                <c:pt idx="3">
                  <c:v>431.3</c:v>
                </c:pt>
                <c:pt idx="4">
                  <c:v>0</c:v>
                </c:pt>
                <c:pt idx="5">
                  <c:v>0</c:v>
                </c:pt>
                <c:pt idx="6">
                  <c:v>8.5666666669999998</c:v>
                </c:pt>
              </c:numCache>
            </c:numRef>
          </c:val>
        </c:ser>
        <c:ser>
          <c:idx val="0"/>
          <c:order val="2"/>
          <c:tx>
            <c:strRef>
              <c:f>'17. HorasCongestionTransmisión'!$D$6</c:f>
              <c:strCache>
                <c:ptCount val="1"/>
                <c:pt idx="0">
                  <c:v>MAYO 2017</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Chavarria -Ventanilla 220kV</c:v>
                  </c:pt>
                  <c:pt idx="5">
                    <c:v>Santa Rosa N. - Chavarría 220kV</c:v>
                  </c:pt>
                  <c:pt idx="6">
                    <c:v>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HorasCongestionTransmisión'!$D$7:$D$14</c:f>
              <c:numCache>
                <c:formatCode>#,##0.00</c:formatCode>
                <c:ptCount val="8"/>
                <c:pt idx="0">
                  <c:v>1036.633333</c:v>
                </c:pt>
                <c:pt idx="3">
                  <c:v>43.05</c:v>
                </c:pt>
                <c:pt idx="5">
                  <c:v>0</c:v>
                </c:pt>
                <c:pt idx="6">
                  <c:v>4.3333333329999997</c:v>
                </c:pt>
                <c:pt idx="7">
                  <c:v>14.516666669999999</c:v>
                </c:pt>
              </c:numCache>
            </c:numRef>
          </c:val>
        </c:ser>
        <c:dLbls>
          <c:showLegendKey val="0"/>
          <c:showVal val="0"/>
          <c:showCatName val="0"/>
          <c:showSerName val="0"/>
          <c:showPercent val="0"/>
          <c:showBubbleSize val="0"/>
        </c:dLbls>
        <c:gapWidth val="150"/>
        <c:axId val="217733376"/>
        <c:axId val="217739264"/>
      </c:barChart>
      <c:catAx>
        <c:axId val="217733376"/>
        <c:scaling>
          <c:orientation val="minMax"/>
        </c:scaling>
        <c:delete val="0"/>
        <c:axPos val="b"/>
        <c:majorTickMark val="out"/>
        <c:minorTickMark val="none"/>
        <c:tickLblPos val="nextTo"/>
        <c:txPr>
          <a:bodyPr/>
          <a:lstStyle/>
          <a:p>
            <a:pPr>
              <a:defRPr b="1"/>
            </a:pPr>
            <a:endParaRPr lang="es-PE"/>
          </a:p>
        </c:txPr>
        <c:crossAx val="217739264"/>
        <c:crosses val="autoZero"/>
        <c:auto val="1"/>
        <c:lblAlgn val="ctr"/>
        <c:lblOffset val="100"/>
        <c:noMultiLvlLbl val="0"/>
      </c:catAx>
      <c:valAx>
        <c:axId val="217739264"/>
        <c:scaling>
          <c:orientation val="minMax"/>
        </c:scaling>
        <c:delete val="0"/>
        <c:axPos val="l"/>
        <c:majorGridlines/>
        <c:title>
          <c:tx>
            <c:rich>
              <a:bodyPr rot="0" vert="horz"/>
              <a:lstStyle/>
              <a:p>
                <a:pPr>
                  <a:defRPr/>
                </a:pPr>
                <a:r>
                  <a:rPr lang="en-US"/>
                  <a:t>Horas</a:t>
                </a:r>
              </a:p>
            </c:rich>
          </c:tx>
          <c:layout>
            <c:manualLayout>
              <c:xMode val="edge"/>
              <c:yMode val="edge"/>
              <c:x val="1.972939955709884E-3"/>
              <c:y val="4.063815423521927E-2"/>
            </c:manualLayout>
          </c:layout>
          <c:overlay val="0"/>
        </c:title>
        <c:numFmt formatCode="#,##0" sourceLinked="0"/>
        <c:majorTickMark val="out"/>
        <c:minorTickMark val="none"/>
        <c:tickLblPos val="nextTo"/>
        <c:crossAx val="217733376"/>
        <c:crosses val="autoZero"/>
        <c:crossBetween val="between"/>
      </c:valAx>
    </c:plotArea>
    <c:legend>
      <c:legendPos val="r"/>
      <c:layout>
        <c:manualLayout>
          <c:xMode val="edge"/>
          <c:yMode val="edge"/>
          <c:x val="0.32142925376614861"/>
          <c:y val="0.11123140068807384"/>
          <c:w val="0.43105196310117577"/>
          <c:h val="8.3464919141946467E-2"/>
        </c:manualLayout>
      </c:layout>
      <c:overlay val="0"/>
      <c:txPr>
        <a:bodyPr/>
        <a:lstStyle/>
        <a:p>
          <a:pPr>
            <a:defRPr sz="1100"/>
          </a:pPr>
          <a:endParaRPr lang="es-PE"/>
        </a:p>
      </c:txPr>
    </c:legend>
    <c:plotVisOnly val="1"/>
    <c:dispBlanksAs val="gap"/>
    <c:showDLblsOverMax val="0"/>
  </c:chart>
  <c:spPr>
    <a:noFill/>
    <a:ln>
      <a:noFill/>
    </a:ln>
  </c:sp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chemeClr val="accent3">
                  <a:lumMod val="75000"/>
                </a:schemeClr>
              </a:solidFill>
            </c:spPr>
          </c:dPt>
          <c:dPt>
            <c:idx val="1"/>
            <c:bubble3D val="0"/>
            <c:explosion val="9"/>
          </c:dPt>
          <c:dLbls>
            <c:dLbl>
              <c:idx val="0"/>
              <c:layout>
                <c:manualLayout>
                  <c:x val="2.4413615226695932E-2"/>
                  <c:y val="-2.1010665941406961E-2"/>
                </c:manualLayout>
              </c:layout>
              <c:showLegendKey val="0"/>
              <c:showVal val="0"/>
              <c:showCatName val="1"/>
              <c:showSerName val="0"/>
              <c:showPercent val="1"/>
              <c:showBubbleSize val="0"/>
            </c:dLbl>
            <c:dLbl>
              <c:idx val="1"/>
              <c:layout>
                <c:manualLayout>
                  <c:x val="7.1486196600923077E-2"/>
                  <c:y val="-5.2908105099717322E-2"/>
                </c:manualLayout>
              </c:layout>
              <c:numFmt formatCode="General" sourceLinked="0"/>
              <c:spPr/>
              <c:txPr>
                <a:bodyPr/>
                <a:lstStyle/>
                <a:p>
                  <a:pPr>
                    <a:defRPr sz="1800">
                      <a:solidFill>
                        <a:schemeClr val="tx1"/>
                      </a:solidFill>
                    </a:defRPr>
                  </a:pPr>
                  <a:endParaRPr lang="es-PE"/>
                </a:p>
              </c:txPr>
              <c:showLegendKey val="0"/>
              <c:showVal val="0"/>
              <c:showCatName val="1"/>
              <c:showSerName val="0"/>
              <c:showPercent val="1"/>
              <c:showBubbleSize val="0"/>
            </c:dLbl>
            <c:dLbl>
              <c:idx val="2"/>
              <c:layout>
                <c:manualLayout>
                  <c:x val="1.2265330840333669E-2"/>
                  <c:y val="-7.7039182713867669E-3"/>
                </c:manualLayout>
              </c:layout>
              <c:numFmt formatCode="General" sourceLinked="0"/>
              <c:spPr/>
              <c:txPr>
                <a:bodyPr/>
                <a:lstStyle/>
                <a:p>
                  <a:pPr>
                    <a:defRPr sz="1800">
                      <a:solidFill>
                        <a:schemeClr val="tx1"/>
                      </a:solidFill>
                    </a:defRPr>
                  </a:pPr>
                  <a:endParaRPr lang="es-PE"/>
                </a:p>
              </c:txPr>
              <c:showLegendKey val="0"/>
              <c:showVal val="0"/>
              <c:showCatName val="1"/>
              <c:showSerName val="0"/>
              <c:showPercent val="1"/>
              <c:showBubbleSize val="0"/>
            </c:dLbl>
            <c:dLbl>
              <c:idx val="3"/>
              <c:layout>
                <c:manualLayout>
                  <c:x val="-5.8451641240504358E-2"/>
                  <c:y val="-3.1384568807665547E-2"/>
                </c:manualLayout>
              </c:layout>
              <c:showLegendKey val="0"/>
              <c:showVal val="0"/>
              <c:showCatName val="1"/>
              <c:showSerName val="0"/>
              <c:showPercent val="1"/>
              <c:showBubbleSize val="0"/>
            </c:dLbl>
            <c:dLbl>
              <c:idx val="4"/>
              <c:layout>
                <c:manualLayout>
                  <c:x val="-7.2232715343704956E-2"/>
                  <c:y val="-2.9515576813255048E-2"/>
                </c:manualLayout>
              </c:layout>
              <c:showLegendKey val="0"/>
              <c:showVal val="0"/>
              <c:showCatName val="1"/>
              <c:showSerName val="0"/>
              <c:showPercent val="1"/>
              <c:showBubbleSize val="0"/>
            </c:dLbl>
            <c:dLbl>
              <c:idx val="5"/>
              <c:layout>
                <c:manualLayout>
                  <c:x val="6.3720867856050217E-2"/>
                  <c:y val="2.7449759390029596E-2"/>
                </c:manualLayout>
              </c:layout>
              <c:numFmt formatCode="General" sourceLinked="0"/>
              <c:spPr/>
              <c:txPr>
                <a:bodyPr/>
                <a:lstStyle/>
                <a:p>
                  <a:pPr>
                    <a:defRPr sz="1800">
                      <a:solidFill>
                        <a:schemeClr val="bg1"/>
                      </a:solidFill>
                    </a:defRPr>
                  </a:pPr>
                  <a:endParaRPr lang="es-PE"/>
                </a:p>
              </c:txPr>
              <c:showLegendKey val="0"/>
              <c:showVal val="0"/>
              <c:showCatName val="1"/>
              <c:showSerName val="0"/>
              <c:showPercent val="1"/>
              <c:showBubbleSize val="0"/>
            </c:dLbl>
            <c:dLbl>
              <c:idx val="6"/>
              <c:layout>
                <c:manualLayout>
                  <c:x val="7.2206586093204904E-3"/>
                  <c:y val="1.5915622306970648E-2"/>
                </c:manualLayout>
              </c:layout>
              <c:numFmt formatCode="General" sourceLinked="0"/>
              <c:spPr/>
              <c:txPr>
                <a:bodyPr/>
                <a:lstStyle/>
                <a:p>
                  <a:pPr>
                    <a:defRPr sz="1800">
                      <a:solidFill>
                        <a:schemeClr val="bg1"/>
                      </a:solidFill>
                    </a:defRPr>
                  </a:pPr>
                  <a:endParaRPr lang="es-PE"/>
                </a:p>
              </c:txPr>
              <c:showLegendKey val="0"/>
              <c:showVal val="0"/>
              <c:showCatName val="1"/>
              <c:showSerName val="0"/>
              <c:showPercent val="1"/>
              <c:showBubbleSize val="0"/>
            </c:dLbl>
            <c:numFmt formatCode="General" sourceLinked="0"/>
            <c:txPr>
              <a:bodyPr/>
              <a:lstStyle/>
              <a:p>
                <a:pPr>
                  <a:defRPr sz="1800"/>
                </a:pPr>
                <a:endParaRPr lang="es-PE"/>
              </a:p>
            </c:txPr>
            <c:showLegendKey val="0"/>
            <c:showVal val="0"/>
            <c:showCatName val="1"/>
            <c:showSerName val="0"/>
            <c:showPercent val="1"/>
            <c:showBubbleSize val="0"/>
            <c:showLeaderLines val="1"/>
          </c:dLbls>
          <c:cat>
            <c:strRef>
              <c:f>'18. Eventos'!$C$8:$I$8</c:f>
              <c:strCache>
                <c:ptCount val="7"/>
                <c:pt idx="0">
                  <c:v>FNA</c:v>
                </c:pt>
                <c:pt idx="1">
                  <c:v>FEC</c:v>
                </c:pt>
                <c:pt idx="2">
                  <c:v>EXT</c:v>
                </c:pt>
                <c:pt idx="3">
                  <c:v>OTR</c:v>
                </c:pt>
                <c:pt idx="4">
                  <c:v>FNI</c:v>
                </c:pt>
                <c:pt idx="5">
                  <c:v>FEP</c:v>
                </c:pt>
                <c:pt idx="6">
                  <c:v>FHU</c:v>
                </c:pt>
              </c:strCache>
            </c:strRef>
          </c:cat>
          <c:val>
            <c:numRef>
              <c:f>'18. Eventos'!$C$15:$I$15</c:f>
              <c:numCache>
                <c:formatCode>General</c:formatCode>
                <c:ptCount val="7"/>
                <c:pt idx="0">
                  <c:v>15</c:v>
                </c:pt>
                <c:pt idx="1">
                  <c:v>1</c:v>
                </c:pt>
                <c:pt idx="2">
                  <c:v>3</c:v>
                </c:pt>
                <c:pt idx="3">
                  <c:v>11</c:v>
                </c:pt>
                <c:pt idx="4">
                  <c:v>10</c:v>
                </c:pt>
                <c:pt idx="5">
                  <c:v>0</c:v>
                </c:pt>
                <c:pt idx="6">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743120819574976E-2"/>
          <c:y val="0.1130692651451192"/>
          <c:w val="0.89039663590438289"/>
          <c:h val="0.82412776782349728"/>
        </c:manualLayout>
      </c:layout>
      <c:barChart>
        <c:barDir val="col"/>
        <c:grouping val="stacked"/>
        <c:varyColors val="0"/>
        <c:ser>
          <c:idx val="0"/>
          <c:order val="0"/>
          <c:tx>
            <c:strRef>
              <c:f>'18. Eventos'!$C$8</c:f>
              <c:strCache>
                <c:ptCount val="1"/>
                <c:pt idx="0">
                  <c:v>FNA</c:v>
                </c:pt>
              </c:strCache>
            </c:strRef>
          </c:tx>
          <c:spPr>
            <a:solidFill>
              <a:schemeClr val="accent3">
                <a:lumMod val="75000"/>
              </a:schemeClr>
            </a:solidFill>
          </c:spPr>
          <c:invertIfNegative val="0"/>
          <c:cat>
            <c:strRef>
              <c:f>'18. Eventos'!$B$9:$B$14</c:f>
              <c:strCache>
                <c:ptCount val="4"/>
                <c:pt idx="0">
                  <c:v>LINEA DE TRANSMISION          </c:v>
                </c:pt>
                <c:pt idx="1">
                  <c:v>TRANSFORMADOR</c:v>
                </c:pt>
                <c:pt idx="2">
                  <c:v>SUBESTACION</c:v>
                </c:pt>
                <c:pt idx="3">
                  <c:v>BARRA</c:v>
                </c:pt>
              </c:strCache>
            </c:strRef>
          </c:cat>
          <c:val>
            <c:numRef>
              <c:f>'18. Eventos'!$C$9:$C$14</c:f>
              <c:numCache>
                <c:formatCode>General</c:formatCode>
                <c:ptCount val="4"/>
                <c:pt idx="0">
                  <c:v>15</c:v>
                </c:pt>
              </c:numCache>
            </c:numRef>
          </c:val>
        </c:ser>
        <c:ser>
          <c:idx val="1"/>
          <c:order val="1"/>
          <c:tx>
            <c:strRef>
              <c:f>'18. Eventos'!$D$8</c:f>
              <c:strCache>
                <c:ptCount val="1"/>
                <c:pt idx="0">
                  <c:v>FEC</c:v>
                </c:pt>
              </c:strCache>
            </c:strRef>
          </c:tx>
          <c:invertIfNegative val="0"/>
          <c:cat>
            <c:strRef>
              <c:f>'18. Eventos'!$B$9:$B$14</c:f>
              <c:strCache>
                <c:ptCount val="4"/>
                <c:pt idx="0">
                  <c:v>LINEA DE TRANSMISION          </c:v>
                </c:pt>
                <c:pt idx="1">
                  <c:v>TRANSFORMADOR</c:v>
                </c:pt>
                <c:pt idx="2">
                  <c:v>SUBESTACION</c:v>
                </c:pt>
                <c:pt idx="3">
                  <c:v>BARRA</c:v>
                </c:pt>
              </c:strCache>
            </c:strRef>
          </c:cat>
          <c:val>
            <c:numRef>
              <c:f>'18. Eventos'!$D$9:$D$14</c:f>
              <c:numCache>
                <c:formatCode>General</c:formatCode>
                <c:ptCount val="4"/>
                <c:pt idx="0">
                  <c:v>1</c:v>
                </c:pt>
              </c:numCache>
            </c:numRef>
          </c:val>
        </c:ser>
        <c:ser>
          <c:idx val="2"/>
          <c:order val="2"/>
          <c:tx>
            <c:strRef>
              <c:f>'18. Eventos'!$E$8</c:f>
              <c:strCache>
                <c:ptCount val="1"/>
                <c:pt idx="0">
                  <c:v>EXT</c:v>
                </c:pt>
              </c:strCache>
            </c:strRef>
          </c:tx>
          <c:invertIfNegative val="0"/>
          <c:cat>
            <c:strRef>
              <c:f>'18. Eventos'!$B$9:$B$14</c:f>
              <c:strCache>
                <c:ptCount val="4"/>
                <c:pt idx="0">
                  <c:v>LINEA DE TRANSMISION          </c:v>
                </c:pt>
                <c:pt idx="1">
                  <c:v>TRANSFORMADOR</c:v>
                </c:pt>
                <c:pt idx="2">
                  <c:v>SUBESTACION</c:v>
                </c:pt>
                <c:pt idx="3">
                  <c:v>BARRA</c:v>
                </c:pt>
              </c:strCache>
            </c:strRef>
          </c:cat>
          <c:val>
            <c:numRef>
              <c:f>'18. Eventos'!$E$9:$E$14</c:f>
              <c:numCache>
                <c:formatCode>General</c:formatCode>
                <c:ptCount val="4"/>
                <c:pt idx="0">
                  <c:v>3</c:v>
                </c:pt>
              </c:numCache>
            </c:numRef>
          </c:val>
        </c:ser>
        <c:ser>
          <c:idx val="3"/>
          <c:order val="3"/>
          <c:tx>
            <c:strRef>
              <c:f>'18. Eventos'!$F$8</c:f>
              <c:strCache>
                <c:ptCount val="1"/>
                <c:pt idx="0">
                  <c:v>OTR</c:v>
                </c:pt>
              </c:strCache>
            </c:strRef>
          </c:tx>
          <c:invertIfNegative val="0"/>
          <c:cat>
            <c:strRef>
              <c:f>'18. Eventos'!$B$9:$B$14</c:f>
              <c:strCache>
                <c:ptCount val="4"/>
                <c:pt idx="0">
                  <c:v>LINEA DE TRANSMISION          </c:v>
                </c:pt>
                <c:pt idx="1">
                  <c:v>TRANSFORMADOR</c:v>
                </c:pt>
                <c:pt idx="2">
                  <c:v>SUBESTACION</c:v>
                </c:pt>
                <c:pt idx="3">
                  <c:v>BARRA</c:v>
                </c:pt>
              </c:strCache>
            </c:strRef>
          </c:cat>
          <c:val>
            <c:numRef>
              <c:f>'18. Eventos'!$F$9:$F$14</c:f>
              <c:numCache>
                <c:formatCode>General</c:formatCode>
                <c:ptCount val="4"/>
                <c:pt idx="0">
                  <c:v>4</c:v>
                </c:pt>
                <c:pt idx="1">
                  <c:v>2</c:v>
                </c:pt>
                <c:pt idx="2">
                  <c:v>2</c:v>
                </c:pt>
                <c:pt idx="3">
                  <c:v>3</c:v>
                </c:pt>
              </c:numCache>
            </c:numRef>
          </c:val>
        </c:ser>
        <c:ser>
          <c:idx val="4"/>
          <c:order val="4"/>
          <c:tx>
            <c:strRef>
              <c:f>'18. Eventos'!$G$8</c:f>
              <c:strCache>
                <c:ptCount val="1"/>
                <c:pt idx="0">
                  <c:v>FNI</c:v>
                </c:pt>
              </c:strCache>
            </c:strRef>
          </c:tx>
          <c:invertIfNegative val="0"/>
          <c:cat>
            <c:strRef>
              <c:f>'18. Eventos'!$B$9:$B$14</c:f>
              <c:strCache>
                <c:ptCount val="4"/>
                <c:pt idx="0">
                  <c:v>LINEA DE TRANSMISION          </c:v>
                </c:pt>
                <c:pt idx="1">
                  <c:v>TRANSFORMADOR</c:v>
                </c:pt>
                <c:pt idx="2">
                  <c:v>SUBESTACION</c:v>
                </c:pt>
                <c:pt idx="3">
                  <c:v>BARRA</c:v>
                </c:pt>
              </c:strCache>
            </c:strRef>
          </c:cat>
          <c:val>
            <c:numRef>
              <c:f>'18. Eventos'!$G$9:$G$14</c:f>
              <c:numCache>
                <c:formatCode>General</c:formatCode>
                <c:ptCount val="4"/>
                <c:pt idx="0">
                  <c:v>8</c:v>
                </c:pt>
                <c:pt idx="1">
                  <c:v>2</c:v>
                </c:pt>
              </c:numCache>
            </c:numRef>
          </c:val>
        </c:ser>
        <c:ser>
          <c:idx val="5"/>
          <c:order val="5"/>
          <c:tx>
            <c:strRef>
              <c:f>'18. Eventos'!$H$8</c:f>
              <c:strCache>
                <c:ptCount val="1"/>
                <c:pt idx="0">
                  <c:v>FEP</c:v>
                </c:pt>
              </c:strCache>
            </c:strRef>
          </c:tx>
          <c:invertIfNegative val="0"/>
          <c:cat>
            <c:strRef>
              <c:f>'18. Eventos'!$B$9:$B$14</c:f>
              <c:strCache>
                <c:ptCount val="4"/>
                <c:pt idx="0">
                  <c:v>LINEA DE TRANSMISION          </c:v>
                </c:pt>
                <c:pt idx="1">
                  <c:v>TRANSFORMADOR</c:v>
                </c:pt>
                <c:pt idx="2">
                  <c:v>SUBESTACION</c:v>
                </c:pt>
                <c:pt idx="3">
                  <c:v>BARRA</c:v>
                </c:pt>
              </c:strCache>
            </c:strRef>
          </c:cat>
          <c:val>
            <c:numRef>
              <c:f>'18. Eventos'!$H$9:$H$14</c:f>
              <c:numCache>
                <c:formatCode>General</c:formatCode>
                <c:ptCount val="4"/>
              </c:numCache>
            </c:numRef>
          </c:val>
        </c:ser>
        <c:ser>
          <c:idx val="6"/>
          <c:order val="6"/>
          <c:tx>
            <c:strRef>
              <c:f>'18. Eventos'!$I$8</c:f>
              <c:strCache>
                <c:ptCount val="1"/>
                <c:pt idx="0">
                  <c:v>FHU</c:v>
                </c:pt>
              </c:strCache>
            </c:strRef>
          </c:tx>
          <c:invertIfNegative val="0"/>
          <c:cat>
            <c:strRef>
              <c:f>'18. Eventos'!$B$9:$B$14</c:f>
              <c:strCache>
                <c:ptCount val="4"/>
                <c:pt idx="0">
                  <c:v>LINEA DE TRANSMISION          </c:v>
                </c:pt>
                <c:pt idx="1">
                  <c:v>TRANSFORMADOR</c:v>
                </c:pt>
                <c:pt idx="2">
                  <c:v>SUBESTACION</c:v>
                </c:pt>
                <c:pt idx="3">
                  <c:v>BARRA</c:v>
                </c:pt>
              </c:strCache>
            </c:strRef>
          </c:cat>
          <c:val>
            <c:numRef>
              <c:f>'18. Eventos'!$I$9:$I$14</c:f>
              <c:numCache>
                <c:formatCode>General</c:formatCode>
                <c:ptCount val="4"/>
              </c:numCache>
            </c:numRef>
          </c:val>
        </c:ser>
        <c:dLbls>
          <c:showLegendKey val="0"/>
          <c:showVal val="0"/>
          <c:showCatName val="0"/>
          <c:showSerName val="0"/>
          <c:showPercent val="0"/>
          <c:showBubbleSize val="0"/>
        </c:dLbls>
        <c:gapWidth val="150"/>
        <c:overlap val="100"/>
        <c:axId val="222836608"/>
        <c:axId val="222838144"/>
      </c:barChart>
      <c:catAx>
        <c:axId val="222836608"/>
        <c:scaling>
          <c:orientation val="minMax"/>
        </c:scaling>
        <c:delete val="0"/>
        <c:axPos val="b"/>
        <c:majorTickMark val="out"/>
        <c:minorTickMark val="none"/>
        <c:tickLblPos val="nextTo"/>
        <c:crossAx val="222838144"/>
        <c:crosses val="autoZero"/>
        <c:auto val="1"/>
        <c:lblAlgn val="ctr"/>
        <c:lblOffset val="100"/>
        <c:noMultiLvlLbl val="0"/>
      </c:catAx>
      <c:valAx>
        <c:axId val="222838144"/>
        <c:scaling>
          <c:orientation val="minMax"/>
        </c:scaling>
        <c:delete val="0"/>
        <c:axPos val="l"/>
        <c:majorGridlines/>
        <c:title>
          <c:tx>
            <c:rich>
              <a:bodyPr rot="0" vert="horz"/>
              <a:lstStyle/>
              <a:p>
                <a:pPr>
                  <a:defRPr sz="1400"/>
                </a:pPr>
                <a:r>
                  <a:rPr lang="en-US" sz="1400"/>
                  <a:t>N° DE FALLAS</a:t>
                </a:r>
              </a:p>
            </c:rich>
          </c:tx>
          <c:layout>
            <c:manualLayout>
              <c:xMode val="edge"/>
              <c:yMode val="edge"/>
              <c:x val="0"/>
              <c:y val="2.3488241765248261E-2"/>
            </c:manualLayout>
          </c:layout>
          <c:overlay val="0"/>
        </c:title>
        <c:numFmt formatCode="General" sourceLinked="1"/>
        <c:majorTickMark val="out"/>
        <c:minorTickMark val="none"/>
        <c:tickLblPos val="nextTo"/>
        <c:txPr>
          <a:bodyPr/>
          <a:lstStyle/>
          <a:p>
            <a:pPr>
              <a:defRPr sz="1600">
                <a:latin typeface="Arial" pitchFamily="34" charset="0"/>
                <a:cs typeface="Arial" pitchFamily="34" charset="0"/>
              </a:defRPr>
            </a:pPr>
            <a:endParaRPr lang="es-PE"/>
          </a:p>
        </c:txPr>
        <c:crossAx val="222836608"/>
        <c:crosses val="autoZero"/>
        <c:crossBetween val="between"/>
      </c:valAx>
    </c:plotArea>
    <c:legend>
      <c:legendPos val="r"/>
      <c:layout>
        <c:manualLayout>
          <c:xMode val="edge"/>
          <c:yMode val="edge"/>
          <c:x val="0.2226171083453278"/>
          <c:y val="0.11320388974284926"/>
          <c:w val="0.57809973753280841"/>
          <c:h val="0.11426726614749998"/>
        </c:manualLayout>
      </c:layout>
      <c:overlay val="0"/>
      <c:txPr>
        <a:bodyPr/>
        <a:lstStyle/>
        <a:p>
          <a:pPr>
            <a:defRPr sz="1600"/>
          </a:pPr>
          <a:endParaRPr lang="es-PE"/>
        </a:p>
      </c:txPr>
    </c:legend>
    <c:plotVisOnly val="1"/>
    <c:dispBlanksAs val="gap"/>
    <c:showDLblsOverMax val="0"/>
  </c:chart>
  <c:spPr>
    <a:ln>
      <a:noFill/>
    </a:ln>
  </c:sp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82186178611907235"/>
        </c:manualLayout>
      </c:layout>
      <c:barChart>
        <c:barDir val="col"/>
        <c:grouping val="clustered"/>
        <c:varyColors val="0"/>
        <c:ser>
          <c:idx val="0"/>
          <c:order val="0"/>
          <c:invertIfNegative val="0"/>
          <c:cat>
            <c:strRef>
              <c:f>'18. Eventos'!$B$9:$B$14</c:f>
              <c:strCache>
                <c:ptCount val="4"/>
                <c:pt idx="0">
                  <c:v>LINEA DE TRANSMISION          </c:v>
                </c:pt>
                <c:pt idx="1">
                  <c:v>TRANSFORMADOR</c:v>
                </c:pt>
                <c:pt idx="2">
                  <c:v>SUBESTACION</c:v>
                </c:pt>
                <c:pt idx="3">
                  <c:v>BARRA</c:v>
                </c:pt>
              </c:strCache>
            </c:strRef>
          </c:cat>
          <c:val>
            <c:numRef>
              <c:f>'18. Eventos'!$K$9:$K$14</c:f>
              <c:numCache>
                <c:formatCode>#,##0.00</c:formatCode>
                <c:ptCount val="4"/>
                <c:pt idx="0">
                  <c:v>263.67</c:v>
                </c:pt>
                <c:pt idx="1">
                  <c:v>39.590000000000003</c:v>
                </c:pt>
                <c:pt idx="2">
                  <c:v>74.7</c:v>
                </c:pt>
                <c:pt idx="3">
                  <c:v>181.19</c:v>
                </c:pt>
              </c:numCache>
            </c:numRef>
          </c:val>
        </c:ser>
        <c:dLbls>
          <c:showLegendKey val="0"/>
          <c:showVal val="0"/>
          <c:showCatName val="0"/>
          <c:showSerName val="0"/>
          <c:showPercent val="0"/>
          <c:showBubbleSize val="0"/>
        </c:dLbls>
        <c:gapWidth val="150"/>
        <c:axId val="222866816"/>
        <c:axId val="222872704"/>
      </c:barChart>
      <c:catAx>
        <c:axId val="222866816"/>
        <c:scaling>
          <c:orientation val="minMax"/>
        </c:scaling>
        <c:delete val="0"/>
        <c:axPos val="b"/>
        <c:majorTickMark val="out"/>
        <c:minorTickMark val="none"/>
        <c:tickLblPos val="nextTo"/>
        <c:txPr>
          <a:bodyPr/>
          <a:lstStyle/>
          <a:p>
            <a:pPr>
              <a:defRPr sz="1200" b="1"/>
            </a:pPr>
            <a:endParaRPr lang="es-PE"/>
          </a:p>
        </c:txPr>
        <c:crossAx val="222872704"/>
        <c:crosses val="autoZero"/>
        <c:auto val="1"/>
        <c:lblAlgn val="ctr"/>
        <c:lblOffset val="100"/>
        <c:noMultiLvlLbl val="0"/>
      </c:catAx>
      <c:valAx>
        <c:axId val="222872704"/>
        <c:scaling>
          <c:orientation val="minMax"/>
        </c:scaling>
        <c:delete val="0"/>
        <c:axPos val="l"/>
        <c:majorGridlines/>
        <c:title>
          <c:tx>
            <c:rich>
              <a:bodyPr rot="0" vert="horz"/>
              <a:lstStyle/>
              <a:p>
                <a:pPr>
                  <a:defRPr sz="1800"/>
                </a:pPr>
                <a:r>
                  <a:rPr lang="en-US" sz="1800"/>
                  <a:t>MWh</a:t>
                </a:r>
              </a:p>
            </c:rich>
          </c:tx>
          <c:layout>
            <c:manualLayout>
              <c:xMode val="edge"/>
              <c:yMode val="edge"/>
              <c:x val="1.4313099425607056E-2"/>
              <c:y val="2.067197774078516E-2"/>
            </c:manualLayout>
          </c:layout>
          <c:overlay val="0"/>
        </c:title>
        <c:numFmt formatCode="#,##0.00" sourceLinked="1"/>
        <c:majorTickMark val="out"/>
        <c:minorTickMark val="none"/>
        <c:tickLblPos val="nextTo"/>
        <c:txPr>
          <a:bodyPr/>
          <a:lstStyle/>
          <a:p>
            <a:pPr>
              <a:defRPr sz="1600">
                <a:latin typeface="Arial" pitchFamily="34" charset="0"/>
                <a:cs typeface="Arial" pitchFamily="34" charset="0"/>
              </a:defRPr>
            </a:pPr>
            <a:endParaRPr lang="es-PE"/>
          </a:p>
        </c:txPr>
        <c:crossAx val="222866816"/>
        <c:crosses val="autoZero"/>
        <c:crossBetween val="between"/>
      </c:valAx>
    </c:plotArea>
    <c:plotVisOnly val="1"/>
    <c:dispBlanksAs val="gap"/>
    <c:showDLblsOverMax val="0"/>
  </c:chart>
  <c:spPr>
    <a:ln>
      <a:noFill/>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051008397707153E-2"/>
          <c:y val="0.13600299737631147"/>
          <c:w val="0.882751430157801"/>
          <c:h val="0.57644605526445392"/>
        </c:manualLayout>
      </c:layout>
      <c:barChart>
        <c:barDir val="col"/>
        <c:grouping val="stacked"/>
        <c:varyColors val="0"/>
        <c:ser>
          <c:idx val="0"/>
          <c:order val="0"/>
          <c:tx>
            <c:strRef>
              <c:f>'4. Oferta Generación'!$N$34</c:f>
              <c:strCache>
                <c:ptCount val="1"/>
                <c:pt idx="0">
                  <c:v>Francis</c:v>
                </c:pt>
              </c:strCache>
            </c:strRef>
          </c:tx>
          <c:spPr>
            <a:solidFill>
              <a:srgbClr val="0070C0"/>
            </a:solidFill>
          </c:spPr>
          <c:invertIfNegative val="0"/>
          <c:dLbls>
            <c:dLbl>
              <c:idx val="0"/>
              <c:layout>
                <c:manualLayout>
                  <c:x val="-2.2737933676848995E-3"/>
                  <c:y val="-0.18333339348208447"/>
                </c:manualLayout>
              </c:layout>
              <c:tx>
                <c:rich>
                  <a:bodyPr/>
                  <a:lstStyle/>
                  <a:p>
                    <a:pPr>
                      <a:defRPr>
                        <a:solidFill>
                          <a:schemeClr val="tx1"/>
                        </a:solidFill>
                      </a:defRPr>
                    </a:pPr>
                    <a:r>
                      <a:rPr lang="en-US">
                        <a:solidFill>
                          <a:schemeClr val="tx1"/>
                        </a:solidFill>
                      </a:rPr>
                      <a:t>19,9 MW</a:t>
                    </a:r>
                  </a:p>
                </c:rich>
              </c:tx>
              <c:numFmt formatCode="#,##0.0" sourceLinked="0"/>
              <c:spPr/>
              <c:showLegendKey val="0"/>
              <c:showVal val="1"/>
              <c:showCatName val="0"/>
              <c:showSerName val="0"/>
              <c:showPercent val="0"/>
              <c:showBubbleSize val="0"/>
            </c:dLbl>
            <c:numFmt formatCode="#,##0.0" sourceLinked="0"/>
            <c:txPr>
              <a:bodyPr/>
              <a:lstStyle/>
              <a:p>
                <a:pPr>
                  <a:defRPr>
                    <a:solidFill>
                      <a:schemeClr val="bg1"/>
                    </a:solidFill>
                  </a:defRPr>
                </a:pPr>
                <a:endParaRPr lang="es-PE"/>
              </a:p>
            </c:txPr>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Generación'!$O$34:$R$34</c:f>
              <c:numCache>
                <c:formatCode>#,##0.000</c:formatCode>
                <c:ptCount val="4"/>
                <c:pt idx="0">
                  <c:v>19.899999999999999</c:v>
                </c:pt>
              </c:numCache>
            </c:numRef>
          </c:val>
        </c:ser>
        <c:ser>
          <c:idx val="1"/>
          <c:order val="1"/>
          <c:tx>
            <c:strRef>
              <c:f>'4. Oferta Generación'!$N$35</c:f>
              <c:strCache>
                <c:ptCount val="1"/>
                <c:pt idx="0">
                  <c:v>Turbina a Gas</c:v>
                </c:pt>
              </c:strCache>
            </c:strRef>
          </c:tx>
          <c:spPr>
            <a:solidFill>
              <a:srgbClr val="C00000"/>
            </a:solidFill>
          </c:spPr>
          <c:invertIfNegative val="0"/>
          <c:dLbls>
            <c:dLbl>
              <c:idx val="3"/>
              <c:layout>
                <c:manualLayout>
                  <c:x val="-1.0603842657877147E-3"/>
                  <c:y val="-0.28717333129101136"/>
                </c:manualLayout>
              </c:layout>
              <c:tx>
                <c:rich>
                  <a:bodyPr/>
                  <a:lstStyle/>
                  <a:p>
                    <a:pPr>
                      <a:defRPr>
                        <a:solidFill>
                          <a:sysClr val="windowText" lastClr="000000"/>
                        </a:solidFill>
                      </a:defRPr>
                    </a:pPr>
                    <a:r>
                      <a:rPr lang="en-US"/>
                      <a:t>35,0 MW</a:t>
                    </a:r>
                  </a:p>
                </c:rich>
              </c:tx>
              <c:numFmt formatCode="#,##0" sourceLinked="0"/>
              <c:spPr/>
              <c:showLegendKey val="0"/>
              <c:showVal val="1"/>
              <c:showCatName val="0"/>
              <c:showSerName val="0"/>
              <c:showPercent val="0"/>
              <c:showBubbleSize val="0"/>
            </c:dLbl>
            <c:numFmt formatCode="#,##0" sourceLinked="0"/>
            <c:txPr>
              <a:bodyPr/>
              <a:lstStyle/>
              <a:p>
                <a:pPr>
                  <a:defRPr>
                    <a:solidFill>
                      <a:schemeClr val="bg1"/>
                    </a:solidFill>
                  </a:defRPr>
                </a:pPr>
                <a:endParaRPr lang="es-PE"/>
              </a:p>
            </c:txPr>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Generación'!$O$35:$R$35</c:f>
              <c:numCache>
                <c:formatCode>#,##0.000</c:formatCode>
                <c:ptCount val="4"/>
                <c:pt idx="3">
                  <c:v>35</c:v>
                </c:pt>
              </c:numCache>
            </c:numRef>
          </c:val>
        </c:ser>
        <c:ser>
          <c:idx val="2"/>
          <c:order val="2"/>
          <c:tx>
            <c:strRef>
              <c:f>'4. Oferta Generación'!$N$37</c:f>
              <c:strCache>
                <c:ptCount val="1"/>
                <c:pt idx="0">
                  <c:v>Aerogenerador</c:v>
                </c:pt>
              </c:strCache>
            </c:strRef>
          </c:tx>
          <c:spPr>
            <a:solidFill>
              <a:srgbClr val="FFC000"/>
            </a:solidFill>
          </c:spPr>
          <c:invertIfNegative val="0"/>
          <c:dLbls>
            <c:dLbl>
              <c:idx val="2"/>
              <c:layout>
                <c:manualLayout>
                  <c:x val="2.254619848138618E-4"/>
                  <c:y val="-4.6197259170999876E-4"/>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Generación'!$O$37:$R$37</c:f>
              <c:numCache>
                <c:formatCode>#,##0.000</c:formatCode>
                <c:ptCount val="4"/>
              </c:numCache>
            </c:numRef>
          </c:val>
        </c:ser>
        <c:ser>
          <c:idx val="3"/>
          <c:order val="3"/>
          <c:tx>
            <c:strRef>
              <c:f>'4. Oferta Generación'!$N$38</c:f>
              <c:strCache>
                <c:ptCount val="1"/>
                <c:pt idx="0">
                  <c:v>Motor de Combustión Interna</c:v>
                </c:pt>
              </c:strCache>
            </c:strRef>
          </c:tx>
          <c:spPr>
            <a:solidFill>
              <a:srgbClr val="00B050"/>
            </a:solidFill>
          </c:spPr>
          <c:invertIfNegative val="0"/>
          <c:dLbls>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Generación'!$O$38:$R$38</c:f>
              <c:numCache>
                <c:formatCode>#,##0.000</c:formatCode>
                <c:ptCount val="4"/>
              </c:numCache>
            </c:numRef>
          </c:val>
        </c:ser>
        <c:ser>
          <c:idx val="4"/>
          <c:order val="4"/>
          <c:tx>
            <c:strRef>
              <c:f>'4. Oferta Generación'!$N$39</c:f>
              <c:strCache>
                <c:ptCount val="1"/>
                <c:pt idx="0">
                  <c:v>Pelton</c:v>
                </c:pt>
              </c:strCache>
            </c:strRef>
          </c:tx>
          <c:spPr>
            <a:solidFill>
              <a:schemeClr val="accent5">
                <a:lumMod val="60000"/>
                <a:lumOff val="40000"/>
              </a:schemeClr>
            </a:solidFill>
          </c:spPr>
          <c:invertIfNegative val="0"/>
          <c:dLbls>
            <c:dLbl>
              <c:idx val="4"/>
              <c:layout>
                <c:manualLayout>
                  <c:x val="2.2222226110625741E-3"/>
                  <c:y val="-3.6023293171931328E-2"/>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Generación'!$O$39:$R$39</c:f>
              <c:numCache>
                <c:formatCode>#,##0.000</c:formatCode>
                <c:ptCount val="4"/>
              </c:numCache>
            </c:numRef>
          </c:val>
        </c:ser>
        <c:ser>
          <c:idx val="5"/>
          <c:order val="5"/>
          <c:tx>
            <c:strRef>
              <c:f>'4. Oferta Generación'!$N$36</c:f>
              <c:strCache>
                <c:ptCount val="1"/>
                <c:pt idx="0">
                  <c:v>Ciclo Combinado</c:v>
                </c:pt>
              </c:strCache>
            </c:strRef>
          </c:tx>
          <c:invertIfNegative val="0"/>
          <c:val>
            <c:numRef>
              <c:f>'4. Oferta Generación'!$O$36:$R$36</c:f>
              <c:numCache>
                <c:formatCode>#,##0.000</c:formatCode>
                <c:ptCount val="4"/>
              </c:numCache>
            </c:numRef>
          </c:val>
        </c:ser>
        <c:dLbls>
          <c:showLegendKey val="0"/>
          <c:showVal val="1"/>
          <c:showCatName val="0"/>
          <c:showSerName val="0"/>
          <c:showPercent val="0"/>
          <c:showBubbleSize val="0"/>
        </c:dLbls>
        <c:gapWidth val="150"/>
        <c:overlap val="100"/>
        <c:axId val="175275392"/>
        <c:axId val="175293568"/>
      </c:barChart>
      <c:catAx>
        <c:axId val="175275392"/>
        <c:scaling>
          <c:orientation val="minMax"/>
        </c:scaling>
        <c:delete val="0"/>
        <c:axPos val="b"/>
        <c:majorTickMark val="out"/>
        <c:minorTickMark val="none"/>
        <c:tickLblPos val="nextTo"/>
        <c:crossAx val="175293568"/>
        <c:crosses val="autoZero"/>
        <c:auto val="1"/>
        <c:lblAlgn val="ctr"/>
        <c:lblOffset val="100"/>
        <c:noMultiLvlLbl val="0"/>
      </c:catAx>
      <c:valAx>
        <c:axId val="175293568"/>
        <c:scaling>
          <c:orientation val="minMax"/>
        </c:scaling>
        <c:delete val="0"/>
        <c:axPos val="l"/>
        <c:majorGridlines>
          <c:spPr>
            <a:ln>
              <a:prstDash val="sysDot"/>
            </a:ln>
          </c:spPr>
        </c:majorGridlines>
        <c:title>
          <c:tx>
            <c:rich>
              <a:bodyPr rot="0" vert="horz"/>
              <a:lstStyle/>
              <a:p>
                <a:pPr>
                  <a:defRPr/>
                </a:pPr>
                <a:r>
                  <a:rPr lang="en-US"/>
                  <a:t>MW</a:t>
                </a:r>
              </a:p>
            </c:rich>
          </c:tx>
          <c:layout>
            <c:manualLayout>
              <c:xMode val="edge"/>
              <c:yMode val="edge"/>
              <c:x val="2.3184344926304612E-2"/>
              <c:y val="2.219423300335727E-2"/>
            </c:manualLayout>
          </c:layout>
          <c:overlay val="0"/>
        </c:title>
        <c:numFmt formatCode="#,##0" sourceLinked="0"/>
        <c:majorTickMark val="out"/>
        <c:minorTickMark val="none"/>
        <c:tickLblPos val="nextTo"/>
        <c:crossAx val="175275392"/>
        <c:crosses val="autoZero"/>
        <c:crossBetween val="between"/>
      </c:valAx>
    </c:plotArea>
    <c:legend>
      <c:legendPos val="t"/>
      <c:layout>
        <c:manualLayout>
          <c:xMode val="edge"/>
          <c:yMode val="edge"/>
          <c:x val="4.0191937058212487E-2"/>
          <c:y val="0.81136345517173725"/>
          <c:w val="0.89765876238203257"/>
          <c:h val="0.14574676697728572"/>
        </c:manualLayout>
      </c:layout>
      <c:overlay val="0"/>
    </c:legend>
    <c:plotVisOnly val="1"/>
    <c:dispBlanksAs val="gap"/>
    <c:showDLblsOverMax val="0"/>
  </c:chart>
  <c:spPr>
    <a:ln>
      <a:noFill/>
    </a:ln>
  </c:spPr>
  <c:txPr>
    <a:bodyPr/>
    <a:lstStyle/>
    <a:p>
      <a:pPr>
        <a:defRPr b="1"/>
      </a:pPr>
      <a:endParaRPr lang="es-PE"/>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39627896698549"/>
          <c:y val="9.4498598583222973E-2"/>
          <c:w val="0.60053858117974124"/>
          <c:h val="0.80873014580916336"/>
        </c:manualLayout>
      </c:layout>
      <c:barChart>
        <c:barDir val="col"/>
        <c:grouping val="stacked"/>
        <c:varyColors val="0"/>
        <c:ser>
          <c:idx val="0"/>
          <c:order val="0"/>
          <c:tx>
            <c:strRef>
              <c:f>'4. Oferta Generación'!$C$61</c:f>
              <c:strCache>
                <c:ptCount val="1"/>
                <c:pt idx="0">
                  <c:v>HIDROELÉCTRICA</c:v>
                </c:pt>
              </c:strCache>
            </c:strRef>
          </c:tx>
          <c:invertIfNegative val="0"/>
          <c:cat>
            <c:strRef>
              <c:f>'4. Oferta Generación'!$B$62:$B$63</c:f>
              <c:strCache>
                <c:ptCount val="2"/>
                <c:pt idx="0">
                  <c:v> POTENCIA INSTALADA A MAYO  2016 (MW)</c:v>
                </c:pt>
                <c:pt idx="1">
                  <c:v> POTENCIA INSTALADA A MAYO  2017 (MW)</c:v>
                </c:pt>
              </c:strCache>
            </c:strRef>
          </c:cat>
          <c:val>
            <c:numRef>
              <c:f>'4. Oferta Generación'!$C$62:$C$63</c:f>
              <c:numCache>
                <c:formatCode>#,##0.0</c:formatCode>
                <c:ptCount val="2"/>
                <c:pt idx="0">
                  <c:v>3932.9</c:v>
                </c:pt>
                <c:pt idx="1">
                  <c:v>4968.04</c:v>
                </c:pt>
              </c:numCache>
            </c:numRef>
          </c:val>
        </c:ser>
        <c:ser>
          <c:idx val="1"/>
          <c:order val="1"/>
          <c:tx>
            <c:strRef>
              <c:f>'4. Oferta Generación'!$D$61</c:f>
              <c:strCache>
                <c:ptCount val="1"/>
                <c:pt idx="0">
                  <c:v>TERMOELÉCTRICA</c:v>
                </c:pt>
              </c:strCache>
            </c:strRef>
          </c:tx>
          <c:invertIfNegative val="0"/>
          <c:cat>
            <c:strRef>
              <c:f>'4. Oferta Generación'!$B$62:$B$63</c:f>
              <c:strCache>
                <c:ptCount val="2"/>
                <c:pt idx="0">
                  <c:v> POTENCIA INSTALADA A MAYO  2016 (MW)</c:v>
                </c:pt>
                <c:pt idx="1">
                  <c:v> POTENCIA INSTALADA A MAYO  2017 (MW)</c:v>
                </c:pt>
              </c:strCache>
            </c:strRef>
          </c:cat>
          <c:val>
            <c:numRef>
              <c:f>'4. Oferta Generación'!$D$62:$D$63</c:f>
              <c:numCache>
                <c:formatCode>#,##0.0</c:formatCode>
                <c:ptCount val="2"/>
                <c:pt idx="0">
                  <c:v>6689.24</c:v>
                </c:pt>
                <c:pt idx="1">
                  <c:v>7373.58</c:v>
                </c:pt>
              </c:numCache>
            </c:numRef>
          </c:val>
        </c:ser>
        <c:ser>
          <c:idx val="2"/>
          <c:order val="2"/>
          <c:tx>
            <c:strRef>
              <c:f>'4. Oferta Generación'!$E$61</c:f>
              <c:strCache>
                <c:ptCount val="1"/>
                <c:pt idx="0">
                  <c:v>SOLAR</c:v>
                </c:pt>
              </c:strCache>
            </c:strRef>
          </c:tx>
          <c:spPr>
            <a:solidFill>
              <a:srgbClr val="FFC000"/>
            </a:solidFill>
          </c:spPr>
          <c:invertIfNegative val="0"/>
          <c:cat>
            <c:strRef>
              <c:f>'4. Oferta Generación'!$B$62:$B$63</c:f>
              <c:strCache>
                <c:ptCount val="2"/>
                <c:pt idx="0">
                  <c:v> POTENCIA INSTALADA A MAYO  2016 (MW)</c:v>
                </c:pt>
                <c:pt idx="1">
                  <c:v> POTENCIA INSTALADA A MAYO  2017 (MW)</c:v>
                </c:pt>
              </c:strCache>
            </c:strRef>
          </c:cat>
          <c:val>
            <c:numRef>
              <c:f>'4. Oferta Generación'!$E$62:$E$63</c:f>
              <c:numCache>
                <c:formatCode>#,##0.0</c:formatCode>
                <c:ptCount val="2"/>
                <c:pt idx="0">
                  <c:v>96</c:v>
                </c:pt>
                <c:pt idx="1">
                  <c:v>96</c:v>
                </c:pt>
              </c:numCache>
            </c:numRef>
          </c:val>
        </c:ser>
        <c:ser>
          <c:idx val="3"/>
          <c:order val="3"/>
          <c:tx>
            <c:strRef>
              <c:f>'4. Oferta Generación'!$F$61</c:f>
              <c:strCache>
                <c:ptCount val="1"/>
                <c:pt idx="0">
                  <c:v>EÓLICO</c:v>
                </c:pt>
              </c:strCache>
            </c:strRef>
          </c:tx>
          <c:spPr>
            <a:solidFill>
              <a:srgbClr val="35A135"/>
            </a:solidFill>
          </c:spPr>
          <c:invertIfNegative val="0"/>
          <c:cat>
            <c:strRef>
              <c:f>'4. Oferta Generación'!$B$62:$B$63</c:f>
              <c:strCache>
                <c:ptCount val="2"/>
                <c:pt idx="0">
                  <c:v> POTENCIA INSTALADA A MAYO  2016 (MW)</c:v>
                </c:pt>
                <c:pt idx="1">
                  <c:v> POTENCIA INSTALADA A MAYO  2017 (MW)</c:v>
                </c:pt>
              </c:strCache>
            </c:strRef>
          </c:cat>
          <c:val>
            <c:numRef>
              <c:f>'4. Oferta Generación'!$F$62:$F$63</c:f>
              <c:numCache>
                <c:formatCode>#,##0.0</c:formatCode>
                <c:ptCount val="2"/>
                <c:pt idx="0">
                  <c:v>243.16</c:v>
                </c:pt>
                <c:pt idx="1">
                  <c:v>243.16</c:v>
                </c:pt>
              </c:numCache>
            </c:numRef>
          </c:val>
        </c:ser>
        <c:dLbls>
          <c:showLegendKey val="0"/>
          <c:showVal val="0"/>
          <c:showCatName val="0"/>
          <c:showSerName val="0"/>
          <c:showPercent val="0"/>
          <c:showBubbleSize val="0"/>
        </c:dLbls>
        <c:gapWidth val="150"/>
        <c:overlap val="100"/>
        <c:axId val="175591424"/>
        <c:axId val="175592960"/>
      </c:barChart>
      <c:catAx>
        <c:axId val="175591424"/>
        <c:scaling>
          <c:orientation val="minMax"/>
        </c:scaling>
        <c:delete val="0"/>
        <c:axPos val="b"/>
        <c:numFmt formatCode="mmm\-yy" sourceLinked="1"/>
        <c:majorTickMark val="out"/>
        <c:minorTickMark val="none"/>
        <c:tickLblPos val="nextTo"/>
        <c:crossAx val="175592960"/>
        <c:crosses val="autoZero"/>
        <c:auto val="1"/>
        <c:lblAlgn val="ctr"/>
        <c:lblOffset val="100"/>
        <c:noMultiLvlLbl val="0"/>
      </c:catAx>
      <c:valAx>
        <c:axId val="175592960"/>
        <c:scaling>
          <c:orientation val="minMax"/>
        </c:scaling>
        <c:delete val="0"/>
        <c:axPos val="l"/>
        <c:majorGridlines/>
        <c:title>
          <c:tx>
            <c:rich>
              <a:bodyPr rot="0" vert="horz"/>
              <a:lstStyle/>
              <a:p>
                <a:pPr>
                  <a:defRPr/>
                </a:pPr>
                <a:r>
                  <a:rPr lang="en-US"/>
                  <a:t>MW</a:t>
                </a:r>
              </a:p>
            </c:rich>
          </c:tx>
          <c:layout>
            <c:manualLayout>
              <c:xMode val="edge"/>
              <c:yMode val="edge"/>
              <c:x val="6.9582487995290612E-2"/>
              <c:y val="9.6571407133811873E-3"/>
            </c:manualLayout>
          </c:layout>
          <c:overlay val="0"/>
        </c:title>
        <c:numFmt formatCode="#,##0.0" sourceLinked="1"/>
        <c:majorTickMark val="out"/>
        <c:minorTickMark val="none"/>
        <c:tickLblPos val="nextTo"/>
        <c:crossAx val="175591424"/>
        <c:crosses val="autoZero"/>
        <c:crossBetween val="between"/>
      </c:valAx>
    </c:plotArea>
    <c:legend>
      <c:legendPos val="r"/>
      <c:layout>
        <c:manualLayout>
          <c:xMode val="edge"/>
          <c:yMode val="edge"/>
          <c:x val="0.80332223187268725"/>
          <c:y val="0.33306767186314951"/>
          <c:w val="0.13643483256021566"/>
          <c:h val="0.23146362420030689"/>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470717481191488"/>
          <c:y val="6.3750166167437727E-2"/>
          <c:w val="0.82211934309060852"/>
          <c:h val="0.88648312603132806"/>
        </c:manualLayout>
      </c:layout>
      <c:barChart>
        <c:barDir val="col"/>
        <c:grouping val="clustered"/>
        <c:varyColors val="0"/>
        <c:ser>
          <c:idx val="2"/>
          <c:order val="0"/>
          <c:tx>
            <c:strRef>
              <c:f>'5. MatrizGeneraciónSEIN (1)'!$J$10</c:f>
              <c:strCache>
                <c:ptCount val="1"/>
                <c:pt idx="0">
                  <c:v>2015</c:v>
                </c:pt>
              </c:strCache>
            </c:strRef>
          </c:tx>
          <c:spPr>
            <a:solidFill>
              <a:schemeClr val="accent3"/>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(1)'!$J$12:$J$15</c:f>
              <c:numCache>
                <c:formatCode>###\ ###\ ##0.0</c:formatCode>
                <c:ptCount val="4"/>
                <c:pt idx="0">
                  <c:v>10154.398009790819</c:v>
                </c:pt>
                <c:pt idx="1">
                  <c:v>7661.9488708678982</c:v>
                </c:pt>
                <c:pt idx="2">
                  <c:v>233.84833285113402</c:v>
                </c:pt>
                <c:pt idx="3">
                  <c:v>92.337004210999993</c:v>
                </c:pt>
              </c:numCache>
            </c:numRef>
          </c:val>
        </c:ser>
        <c:ser>
          <c:idx val="1"/>
          <c:order val="1"/>
          <c:tx>
            <c:strRef>
              <c:f>'5. MatrizGeneraciónSEIN (1)'!$H$10</c:f>
              <c:strCache>
                <c:ptCount val="1"/>
                <c:pt idx="0">
                  <c:v>2016</c:v>
                </c:pt>
              </c:strCache>
            </c:strRef>
          </c:tx>
          <c:spPr>
            <a:solidFill>
              <a:srgbClr val="C00000"/>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(1)'!$H$12:$H$15</c:f>
              <c:numCache>
                <c:formatCode>###\ ###\ ##0.0</c:formatCode>
                <c:ptCount val="4"/>
                <c:pt idx="0">
                  <c:v>10838.378506975921</c:v>
                </c:pt>
                <c:pt idx="1">
                  <c:v>8790.3680000780787</c:v>
                </c:pt>
                <c:pt idx="2">
                  <c:v>367.61989082192804</c:v>
                </c:pt>
                <c:pt idx="3">
                  <c:v>100.0134284609999</c:v>
                </c:pt>
              </c:numCache>
            </c:numRef>
          </c:val>
        </c:ser>
        <c:ser>
          <c:idx val="0"/>
          <c:order val="2"/>
          <c:tx>
            <c:strRef>
              <c:f>'5. MatrizGeneraciónSEIN (1)'!$G$10</c:f>
              <c:strCache>
                <c:ptCount val="1"/>
                <c:pt idx="0">
                  <c:v>2017</c:v>
                </c:pt>
              </c:strCache>
            </c:strRef>
          </c:tx>
          <c:spPr>
            <a:solidFill>
              <a:srgbClr val="0070C0"/>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(1)'!$G$12:$G$15</c:f>
              <c:numCache>
                <c:formatCode>###\ ###\ ##0.0</c:formatCode>
                <c:ptCount val="4"/>
                <c:pt idx="0">
                  <c:v>13225.168249641174</c:v>
                </c:pt>
                <c:pt idx="1">
                  <c:v>6726.4009650610205</c:v>
                </c:pt>
                <c:pt idx="2">
                  <c:v>374.96231662886089</c:v>
                </c:pt>
                <c:pt idx="3">
                  <c:v>89.413169573797987</c:v>
                </c:pt>
              </c:numCache>
            </c:numRef>
          </c:val>
        </c:ser>
        <c:dLbls>
          <c:showLegendKey val="0"/>
          <c:showVal val="0"/>
          <c:showCatName val="0"/>
          <c:showSerName val="0"/>
          <c:showPercent val="0"/>
          <c:showBubbleSize val="0"/>
        </c:dLbls>
        <c:gapWidth val="150"/>
        <c:axId val="175629440"/>
        <c:axId val="175630976"/>
      </c:barChart>
      <c:catAx>
        <c:axId val="175629440"/>
        <c:scaling>
          <c:orientation val="minMax"/>
        </c:scaling>
        <c:delete val="0"/>
        <c:axPos val="b"/>
        <c:majorTickMark val="out"/>
        <c:minorTickMark val="none"/>
        <c:tickLblPos val="nextTo"/>
        <c:txPr>
          <a:bodyPr/>
          <a:lstStyle/>
          <a:p>
            <a:pPr>
              <a:defRPr b="1"/>
            </a:pPr>
            <a:endParaRPr lang="es-PE"/>
          </a:p>
        </c:txPr>
        <c:crossAx val="175630976"/>
        <c:crosses val="autoZero"/>
        <c:auto val="1"/>
        <c:lblAlgn val="ctr"/>
        <c:lblOffset val="100"/>
        <c:noMultiLvlLbl val="0"/>
      </c:catAx>
      <c:valAx>
        <c:axId val="175630976"/>
        <c:scaling>
          <c:orientation val="minMax"/>
          <c:min val="0"/>
        </c:scaling>
        <c:delete val="0"/>
        <c:axPos val="l"/>
        <c:majorGridlines/>
        <c:title>
          <c:tx>
            <c:rich>
              <a:bodyPr rot="0" vert="horz"/>
              <a:lstStyle/>
              <a:p>
                <a:pPr>
                  <a:defRPr/>
                </a:pPr>
                <a:r>
                  <a:rPr lang="en-US"/>
                  <a:t>GWh</a:t>
                </a:r>
              </a:p>
            </c:rich>
          </c:tx>
          <c:layout>
            <c:manualLayout>
              <c:xMode val="edge"/>
              <c:yMode val="edge"/>
              <c:x val="2.3598559299024831E-2"/>
              <c:y val="1.7524631396040723E-2"/>
            </c:manualLayout>
          </c:layout>
          <c:overlay val="0"/>
        </c:title>
        <c:numFmt formatCode="###\ ###\ ##0.0" sourceLinked="1"/>
        <c:majorTickMark val="out"/>
        <c:minorTickMark val="none"/>
        <c:tickLblPos val="nextTo"/>
        <c:crossAx val="175629440"/>
        <c:crosses val="autoZero"/>
        <c:crossBetween val="between"/>
      </c:valAx>
    </c:plotArea>
    <c:legend>
      <c:legendPos val="t"/>
      <c:layout>
        <c:manualLayout>
          <c:xMode val="edge"/>
          <c:yMode val="edge"/>
          <c:x val="0.37747692200628752"/>
          <c:y val="9.3064048211565983E-2"/>
          <c:w val="0.26863603695243604"/>
          <c:h val="6.2420465870138969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2018948682021192"/>
          <c:y val="7.7621376306849579E-2"/>
          <c:w val="0.67789330411176951"/>
          <c:h val="0.85844321007021285"/>
        </c:manualLayout>
      </c:layout>
      <c:barChart>
        <c:barDir val="bar"/>
        <c:grouping val="clustered"/>
        <c:varyColors val="0"/>
        <c:ser>
          <c:idx val="0"/>
          <c:order val="0"/>
          <c:tx>
            <c:strRef>
              <c:f>'6. MatrizGeneraciónSEIN (2)'!$G$8</c:f>
              <c:strCache>
                <c:ptCount val="1"/>
                <c:pt idx="0">
                  <c:v>2017</c:v>
                </c:pt>
              </c:strCache>
            </c:strRef>
          </c:tx>
          <c:spPr>
            <a:solidFill>
              <a:srgbClr val="0070C0"/>
            </a:solidFill>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(2)'!$G$10:$G$22</c:f>
              <c:numCache>
                <c:formatCode>###\ ###\ ##0.0</c:formatCode>
                <c:ptCount val="13"/>
                <c:pt idx="0">
                  <c:v>13225.168249641174</c:v>
                </c:pt>
                <c:pt idx="1">
                  <c:v>5931.833638280551</c:v>
                </c:pt>
                <c:pt idx="2">
                  <c:v>41.3721658604643</c:v>
                </c:pt>
                <c:pt idx="3">
                  <c:v>131.64267682808571</c:v>
                </c:pt>
                <c:pt idx="4">
                  <c:v>9.7034091828799998</c:v>
                </c:pt>
                <c:pt idx="5">
                  <c:v>291.1345578127785</c:v>
                </c:pt>
                <c:pt idx="6">
                  <c:v>49.467665261042583</c:v>
                </c:pt>
                <c:pt idx="7">
                  <c:v>0.24963529262100001</c:v>
                </c:pt>
                <c:pt idx="8">
                  <c:v>223.03043441879652</c:v>
                </c:pt>
                <c:pt idx="9">
                  <c:v>31.258542788801751</c:v>
                </c:pt>
                <c:pt idx="10">
                  <c:v>16.708239334999998</c:v>
                </c:pt>
                <c:pt idx="11">
                  <c:v>89.413169573797987</c:v>
                </c:pt>
                <c:pt idx="12">
                  <c:v>374.96231662886089</c:v>
                </c:pt>
              </c:numCache>
            </c:numRef>
          </c:val>
        </c:ser>
        <c:ser>
          <c:idx val="1"/>
          <c:order val="1"/>
          <c:tx>
            <c:strRef>
              <c:f>'6. MatrizGeneraciónSEIN (2)'!$H$8</c:f>
              <c:strCache>
                <c:ptCount val="1"/>
                <c:pt idx="0">
                  <c:v>2016</c:v>
                </c:pt>
              </c:strCache>
            </c:strRef>
          </c:tx>
          <c:spPr>
            <a:solidFill>
              <a:srgbClr val="C00000"/>
            </a:solidFill>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(2)'!$H$10:$H$22</c:f>
              <c:numCache>
                <c:formatCode>###\ ###\ ##0.0</c:formatCode>
                <c:ptCount val="13"/>
                <c:pt idx="0">
                  <c:v>10838.378506975921</c:v>
                </c:pt>
                <c:pt idx="1">
                  <c:v>7590.85350847261</c:v>
                </c:pt>
                <c:pt idx="2">
                  <c:v>216.0656068250384</c:v>
                </c:pt>
                <c:pt idx="3">
                  <c:v>223.71659911099448</c:v>
                </c:pt>
                <c:pt idx="4">
                  <c:v>51.544043103068006</c:v>
                </c:pt>
                <c:pt idx="5">
                  <c:v>249.30279435893581</c:v>
                </c:pt>
                <c:pt idx="6">
                  <c:v>78.329782293551077</c:v>
                </c:pt>
                <c:pt idx="7">
                  <c:v>2.6171268147903697</c:v>
                </c:pt>
                <c:pt idx="8">
                  <c:v>318.69669257827684</c:v>
                </c:pt>
                <c:pt idx="9">
                  <c:v>38.165598833766403</c:v>
                </c:pt>
                <c:pt idx="10">
                  <c:v>21.07624768705</c:v>
                </c:pt>
                <c:pt idx="11">
                  <c:v>100.0134284609999</c:v>
                </c:pt>
                <c:pt idx="12">
                  <c:v>367.61989082192804</c:v>
                </c:pt>
              </c:numCache>
            </c:numRef>
          </c:val>
        </c:ser>
        <c:ser>
          <c:idx val="2"/>
          <c:order val="2"/>
          <c:tx>
            <c:strRef>
              <c:f>'6. MatrizGeneraciónSEIN (2)'!$J$8</c:f>
              <c:strCache>
                <c:ptCount val="1"/>
                <c:pt idx="0">
                  <c:v>2015</c:v>
                </c:pt>
              </c:strCache>
            </c:strRef>
          </c:tx>
          <c:spPr>
            <a:solidFill>
              <a:schemeClr val="accent3"/>
            </a:solidFill>
            <a:ln>
              <a:solidFill>
                <a:schemeClr val="accent3"/>
              </a:solidFill>
            </a:ln>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(2)'!$J$10:$J$22</c:f>
              <c:numCache>
                <c:formatCode>###\ ###\ ##0.0</c:formatCode>
                <c:ptCount val="13"/>
                <c:pt idx="0">
                  <c:v>10154.398009790819</c:v>
                </c:pt>
                <c:pt idx="1">
                  <c:v>7176.1532952345406</c:v>
                </c:pt>
                <c:pt idx="2">
                  <c:v>143.46774739492488</c:v>
                </c:pt>
                <c:pt idx="3">
                  <c:v>185.69036467327538</c:v>
                </c:pt>
                <c:pt idx="4">
                  <c:v>63.791101245500997</c:v>
                </c:pt>
                <c:pt idx="5">
                  <c:v>23.571730031952281</c:v>
                </c:pt>
                <c:pt idx="6">
                  <c:v>6.8832691736203051</c:v>
                </c:pt>
                <c:pt idx="7">
                  <c:v>0.43953306445000001</c:v>
                </c:pt>
                <c:pt idx="8">
                  <c:v>14.57040496594278</c:v>
                </c:pt>
                <c:pt idx="9">
                  <c:v>0</c:v>
                </c:pt>
                <c:pt idx="10">
                  <c:v>11.8508558</c:v>
                </c:pt>
                <c:pt idx="11">
                  <c:v>92.337004210999993</c:v>
                </c:pt>
                <c:pt idx="12">
                  <c:v>233.84833285113402</c:v>
                </c:pt>
              </c:numCache>
            </c:numRef>
          </c:val>
        </c:ser>
        <c:dLbls>
          <c:showLegendKey val="0"/>
          <c:showVal val="0"/>
          <c:showCatName val="0"/>
          <c:showSerName val="0"/>
          <c:showPercent val="0"/>
          <c:showBubbleSize val="0"/>
        </c:dLbls>
        <c:gapWidth val="150"/>
        <c:axId val="180569600"/>
        <c:axId val="180571136"/>
      </c:barChart>
      <c:catAx>
        <c:axId val="180569600"/>
        <c:scaling>
          <c:orientation val="minMax"/>
        </c:scaling>
        <c:delete val="0"/>
        <c:axPos val="l"/>
        <c:numFmt formatCode="General" sourceLinked="1"/>
        <c:majorTickMark val="out"/>
        <c:minorTickMark val="none"/>
        <c:tickLblPos val="nextTo"/>
        <c:crossAx val="180571136"/>
        <c:crosses val="autoZero"/>
        <c:auto val="1"/>
        <c:lblAlgn val="ctr"/>
        <c:lblOffset val="100"/>
        <c:noMultiLvlLbl val="0"/>
      </c:catAx>
      <c:valAx>
        <c:axId val="180571136"/>
        <c:scaling>
          <c:orientation val="minMax"/>
          <c:min val="0"/>
        </c:scaling>
        <c:delete val="0"/>
        <c:axPos val="b"/>
        <c:majorGridlines/>
        <c:title>
          <c:tx>
            <c:rich>
              <a:bodyPr/>
              <a:lstStyle/>
              <a:p>
                <a:pPr>
                  <a:defRPr/>
                </a:pPr>
                <a:r>
                  <a:rPr lang="en-US"/>
                  <a:t>GWh</a:t>
                </a:r>
              </a:p>
            </c:rich>
          </c:tx>
          <c:layout>
            <c:manualLayout>
              <c:xMode val="edge"/>
              <c:yMode val="edge"/>
              <c:x val="0.9410295742437671"/>
              <c:y val="0.94572472930293539"/>
            </c:manualLayout>
          </c:layout>
          <c:overlay val="0"/>
        </c:title>
        <c:numFmt formatCode="#,##0" sourceLinked="0"/>
        <c:majorTickMark val="out"/>
        <c:minorTickMark val="none"/>
        <c:tickLblPos val="nextTo"/>
        <c:txPr>
          <a:bodyPr/>
          <a:lstStyle/>
          <a:p>
            <a:pPr>
              <a:defRPr b="1"/>
            </a:pPr>
            <a:endParaRPr lang="es-PE"/>
          </a:p>
        </c:txPr>
        <c:crossAx val="180569600"/>
        <c:crosses val="autoZero"/>
        <c:crossBetween val="between"/>
      </c:valAx>
    </c:plotArea>
    <c:legend>
      <c:legendPos val="t"/>
      <c:layout>
        <c:manualLayout>
          <c:xMode val="edge"/>
          <c:yMode val="edge"/>
          <c:x val="0.39651786496190561"/>
          <c:y val="1.1901978764461594E-2"/>
          <c:w val="0.25905436707010593"/>
          <c:h val="5.2517370639502972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Enero 2017
INFSGI-MES-01-2017
08/02/2017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519938852062"/>
          <c:y val="0.15981770600585485"/>
          <c:w val="0.85938154400742506"/>
          <c:h val="0.71546629536770046"/>
        </c:manualLayout>
      </c:layout>
      <c:barChart>
        <c:barDir val="col"/>
        <c:grouping val="clustered"/>
        <c:varyColors val="0"/>
        <c:ser>
          <c:idx val="1"/>
          <c:order val="0"/>
          <c:tx>
            <c:strRef>
              <c:f>'7. MatrizGeneraciónSEIN (3)'!$H$9</c:f>
              <c:strCache>
                <c:ptCount val="1"/>
                <c:pt idx="0">
                  <c:v>2016</c:v>
                </c:pt>
              </c:strCache>
            </c:strRef>
          </c:tx>
          <c:spPr>
            <a:solidFill>
              <a:srgbClr val="C00000"/>
            </a:solidFill>
          </c:spPr>
          <c:invertIfNegative val="0"/>
          <c:cat>
            <c:strRef>
              <c:f>'7. MatrizGeneraciónSEIN (3)'!$A$11:$A$15</c:f>
              <c:strCache>
                <c:ptCount val="5"/>
                <c:pt idx="0">
                  <c:v>Hidroeléctrica</c:v>
                </c:pt>
                <c:pt idx="1">
                  <c:v>Eólica</c:v>
                </c:pt>
                <c:pt idx="2">
                  <c:v>Solar</c:v>
                </c:pt>
                <c:pt idx="3">
                  <c:v>Bagazo</c:v>
                </c:pt>
                <c:pt idx="4">
                  <c:v>Biogás</c:v>
                </c:pt>
              </c:strCache>
            </c:strRef>
          </c:cat>
          <c:val>
            <c:numRef>
              <c:f>'7. MatrizGeneraciónSEIN (3)'!$H$11:$H$15</c:f>
              <c:numCache>
                <c:formatCode>###\ ###\ ##0.0</c:formatCode>
                <c:ptCount val="5"/>
                <c:pt idx="0">
                  <c:v>443.04026480347284</c:v>
                </c:pt>
                <c:pt idx="1">
                  <c:v>367.61989082192804</c:v>
                </c:pt>
                <c:pt idx="2">
                  <c:v>100.0134284609999</c:v>
                </c:pt>
                <c:pt idx="3">
                  <c:v>38.165598833766403</c:v>
                </c:pt>
                <c:pt idx="4">
                  <c:v>21.07624768705</c:v>
                </c:pt>
              </c:numCache>
            </c:numRef>
          </c:val>
        </c:ser>
        <c:ser>
          <c:idx val="0"/>
          <c:order val="1"/>
          <c:tx>
            <c:strRef>
              <c:f>'7. MatrizGeneraciónSEIN (3)'!$G$9</c:f>
              <c:strCache>
                <c:ptCount val="1"/>
                <c:pt idx="0">
                  <c:v>2017</c:v>
                </c:pt>
              </c:strCache>
            </c:strRef>
          </c:tx>
          <c:spPr>
            <a:solidFill>
              <a:srgbClr val="0070C0"/>
            </a:solidFill>
          </c:spPr>
          <c:invertIfNegative val="0"/>
          <c:cat>
            <c:strRef>
              <c:f>'7. MatrizGeneraciónSEIN (3)'!$A$11:$A$15</c:f>
              <c:strCache>
                <c:ptCount val="5"/>
                <c:pt idx="0">
                  <c:v>Hidroeléctrica</c:v>
                </c:pt>
                <c:pt idx="1">
                  <c:v>Eólica</c:v>
                </c:pt>
                <c:pt idx="2">
                  <c:v>Solar</c:v>
                </c:pt>
                <c:pt idx="3">
                  <c:v>Bagazo</c:v>
                </c:pt>
                <c:pt idx="4">
                  <c:v>Biogás</c:v>
                </c:pt>
              </c:strCache>
            </c:strRef>
          </c:cat>
          <c:val>
            <c:numRef>
              <c:f>'7. MatrizGeneraciónSEIN (3)'!$G$11:$G$15</c:f>
              <c:numCache>
                <c:formatCode>######\ ###\ ##0.0</c:formatCode>
                <c:ptCount val="5"/>
                <c:pt idx="0">
                  <c:v>536.79570569310192</c:v>
                </c:pt>
                <c:pt idx="1">
                  <c:v>374.96231662886089</c:v>
                </c:pt>
                <c:pt idx="2">
                  <c:v>89.413169573797987</c:v>
                </c:pt>
                <c:pt idx="3">
                  <c:v>31.258542788801751</c:v>
                </c:pt>
                <c:pt idx="4">
                  <c:v>16.708239334999998</c:v>
                </c:pt>
              </c:numCache>
            </c:numRef>
          </c:val>
        </c:ser>
        <c:ser>
          <c:idx val="2"/>
          <c:order val="2"/>
          <c:tx>
            <c:strRef>
              <c:f>'7. MatrizGeneraciónSEIN (3)'!$J$9</c:f>
              <c:strCache>
                <c:ptCount val="1"/>
                <c:pt idx="0">
                  <c:v>2015</c:v>
                </c:pt>
              </c:strCache>
            </c:strRef>
          </c:tx>
          <c:invertIfNegative val="0"/>
          <c:val>
            <c:numRef>
              <c:f>'7. MatrizGeneraciónSEIN (3)'!$J$11:$J$15</c:f>
              <c:numCache>
                <c:formatCode>###\ ###\ ##0.0</c:formatCode>
                <c:ptCount val="5"/>
                <c:pt idx="0">
                  <c:v>504.63366144171999</c:v>
                </c:pt>
                <c:pt idx="1">
                  <c:v>233.84833285113402</c:v>
                </c:pt>
                <c:pt idx="2">
                  <c:v>92.337004210999993</c:v>
                </c:pt>
                <c:pt idx="3">
                  <c:v>35.530569283691001</c:v>
                </c:pt>
                <c:pt idx="4">
                  <c:v>11.8508558</c:v>
                </c:pt>
              </c:numCache>
            </c:numRef>
          </c:val>
        </c:ser>
        <c:dLbls>
          <c:showLegendKey val="0"/>
          <c:showVal val="0"/>
          <c:showCatName val="0"/>
          <c:showSerName val="0"/>
          <c:showPercent val="0"/>
          <c:showBubbleSize val="0"/>
        </c:dLbls>
        <c:gapWidth val="150"/>
        <c:axId val="180594944"/>
        <c:axId val="180596736"/>
      </c:barChart>
      <c:catAx>
        <c:axId val="180594944"/>
        <c:scaling>
          <c:orientation val="minMax"/>
        </c:scaling>
        <c:delete val="0"/>
        <c:axPos val="b"/>
        <c:majorTickMark val="out"/>
        <c:minorTickMark val="none"/>
        <c:tickLblPos val="nextTo"/>
        <c:txPr>
          <a:bodyPr/>
          <a:lstStyle/>
          <a:p>
            <a:pPr>
              <a:defRPr b="1"/>
            </a:pPr>
            <a:endParaRPr lang="es-PE"/>
          </a:p>
        </c:txPr>
        <c:crossAx val="180596736"/>
        <c:crosses val="autoZero"/>
        <c:auto val="1"/>
        <c:lblAlgn val="ctr"/>
        <c:lblOffset val="100"/>
        <c:noMultiLvlLbl val="0"/>
      </c:catAx>
      <c:valAx>
        <c:axId val="180596736"/>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 ###\ ##0.0" sourceLinked="1"/>
        <c:majorTickMark val="out"/>
        <c:minorTickMark val="none"/>
        <c:tickLblPos val="nextTo"/>
        <c:crossAx val="180594944"/>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ofPieChart>
        <c:ofPieType val="pie"/>
        <c:varyColors val="1"/>
        <c:ser>
          <c:idx val="0"/>
          <c:order val="0"/>
          <c:explosion val="19"/>
          <c:dLbls>
            <c:dLbl>
              <c:idx val="0"/>
              <c:layout>
                <c:manualLayout>
                  <c:x val="0.10691935726815523"/>
                  <c:y val="-2.9350693649004092E-3"/>
                </c:manualLayout>
              </c:layout>
              <c:numFmt formatCode="0.00%" sourceLinked="0"/>
              <c:spPr/>
              <c:txPr>
                <a:bodyPr/>
                <a:lstStyle/>
                <a:p>
                  <a:pPr>
                    <a:defRPr b="1">
                      <a:solidFill>
                        <a:schemeClr val="bg1"/>
                      </a:solidFill>
                    </a:defRPr>
                  </a:pPr>
                  <a:endParaRPr lang="es-PE"/>
                </a:p>
              </c:txPr>
              <c:dLblPos val="bestFit"/>
              <c:showLegendKey val="0"/>
              <c:showVal val="0"/>
              <c:showCatName val="1"/>
              <c:showSerName val="0"/>
              <c:showPercent val="1"/>
              <c:showBubbleSize val="0"/>
              <c:separator>
</c:separator>
            </c:dLbl>
            <c:dLbl>
              <c:idx val="1"/>
              <c:layout>
                <c:manualLayout>
                  <c:x val="7.4704406791883324E-2"/>
                  <c:y val="-0.17219977871648445"/>
                </c:manualLayout>
              </c:layout>
              <c:numFmt formatCode="0.00%" sourceLinked="0"/>
              <c:spPr/>
              <c:txPr>
                <a:bodyPr/>
                <a:lstStyle/>
                <a:p>
                  <a:pPr>
                    <a:defRPr b="1">
                      <a:solidFill>
                        <a:schemeClr val="bg1"/>
                      </a:solidFill>
                    </a:defRPr>
                  </a:pPr>
                  <a:endParaRPr lang="es-PE"/>
                </a:p>
              </c:txPr>
              <c:dLblPos val="bestFit"/>
              <c:showLegendKey val="0"/>
              <c:showVal val="0"/>
              <c:showCatName val="1"/>
              <c:showSerName val="0"/>
              <c:showPercent val="1"/>
              <c:showBubbleSize val="0"/>
              <c:separator>
</c:separator>
            </c:dLbl>
            <c:dLbl>
              <c:idx val="2"/>
              <c:layout>
                <c:manualLayout>
                  <c:x val="5.7332097851562847E-2"/>
                  <c:y val="-3.9109679678085173E-2"/>
                </c:manualLayout>
              </c:layout>
              <c:dLblPos val="bestFit"/>
              <c:showLegendKey val="0"/>
              <c:showVal val="0"/>
              <c:showCatName val="1"/>
              <c:showSerName val="0"/>
              <c:showPercent val="1"/>
              <c:showBubbleSize val="0"/>
              <c:separator>
</c:separator>
            </c:dLbl>
            <c:dLbl>
              <c:idx val="3"/>
              <c:layout>
                <c:manualLayout>
                  <c:x val="1.0470605438815813E-2"/>
                  <c:y val="-4.1808063518402092E-2"/>
                </c:manualLayout>
              </c:layout>
              <c:dLblPos val="bestFit"/>
              <c:showLegendKey val="0"/>
              <c:showVal val="0"/>
              <c:showCatName val="1"/>
              <c:showSerName val="0"/>
              <c:showPercent val="1"/>
              <c:showBubbleSize val="0"/>
              <c:separator>
</c:separator>
            </c:dLbl>
            <c:dLbl>
              <c:idx val="4"/>
              <c:layout>
                <c:manualLayout>
                  <c:x val="1.1009883268071998E-2"/>
                  <c:y val="-6.5759738019237667E-3"/>
                </c:manualLayout>
              </c:layout>
              <c:dLblPos val="bestFit"/>
              <c:showLegendKey val="0"/>
              <c:showVal val="0"/>
              <c:showCatName val="1"/>
              <c:showSerName val="0"/>
              <c:showPercent val="1"/>
              <c:showBubbleSize val="0"/>
              <c:separator>
</c:separator>
            </c:dLbl>
            <c:dLbl>
              <c:idx val="5"/>
              <c:layout>
                <c:manualLayout>
                  <c:x val="1.0141295040431552E-2"/>
                  <c:y val="0.10052605538947855"/>
                </c:manualLayout>
              </c:layout>
              <c:dLblPos val="bestFit"/>
              <c:showLegendKey val="0"/>
              <c:showVal val="0"/>
              <c:showCatName val="1"/>
              <c:showSerName val="0"/>
              <c:showPercent val="1"/>
              <c:showBubbleSize val="0"/>
              <c:separator>
</c:separator>
            </c:dLbl>
            <c:dLbl>
              <c:idx val="6"/>
              <c:layout>
                <c:manualLayout>
                  <c:x val="1.9934513645834137E-2"/>
                  <c:y val="3.9174062078265086E-3"/>
                </c:manualLayout>
              </c:layout>
              <c:tx>
                <c:rich>
                  <a:bodyPr/>
                  <a:lstStyle/>
                  <a:p>
                    <a:r>
                      <a:rPr lang="en-US"/>
                      <a:t>RER
5,14%</a:t>
                    </a:r>
                  </a:p>
                </c:rich>
              </c:tx>
              <c:dLblPos val="bestFit"/>
              <c:showLegendKey val="0"/>
              <c:showVal val="0"/>
              <c:showCatName val="1"/>
              <c:showSerName val="0"/>
              <c:showPercent val="1"/>
              <c:showBubbleSize val="0"/>
              <c:separator>
</c:separator>
            </c:dLbl>
            <c:numFmt formatCode="0.00%" sourceLinked="0"/>
            <c:dLblPos val="bestFit"/>
            <c:showLegendKey val="0"/>
            <c:showVal val="0"/>
            <c:showCatName val="1"/>
            <c:showSerName val="0"/>
            <c:showPercent val="1"/>
            <c:showBubbleSize val="0"/>
            <c:separator>
</c:separator>
            <c:showLeaderLines val="1"/>
          </c:dLbls>
          <c:cat>
            <c:strRef>
              <c:f>('7. MatrizGeneraciónSEIN (3)'!$O$17,'7. MatrizGeneraciónSEIN (3)'!$A$11:$A$15)</c:f>
              <c:strCache>
                <c:ptCount val="6"/>
                <c:pt idx="0">
                  <c:v>Producción Total del SEIN</c:v>
                </c:pt>
                <c:pt idx="1">
                  <c:v>Hidroeléctrica</c:v>
                </c:pt>
                <c:pt idx="2">
                  <c:v>Eólica</c:v>
                </c:pt>
                <c:pt idx="3">
                  <c:v>Solar</c:v>
                </c:pt>
                <c:pt idx="4">
                  <c:v>Bagazo</c:v>
                </c:pt>
                <c:pt idx="5">
                  <c:v>Biogás</c:v>
                </c:pt>
              </c:strCache>
            </c:strRef>
          </c:cat>
          <c:val>
            <c:numRef>
              <c:f>('7. MatrizGeneraciónSEIN (3)'!$T$19,'7. MatrizGeneraciónSEIN (3)'!$T$11:$T$15)</c:f>
              <c:numCache>
                <c:formatCode>General</c:formatCode>
                <c:ptCount val="6"/>
                <c:pt idx="0" formatCode="0.00">
                  <c:v>19366.806726885294</c:v>
                </c:pt>
                <c:pt idx="1">
                  <c:v>536.79570569310192</c:v>
                </c:pt>
                <c:pt idx="2">
                  <c:v>374.96231662886089</c:v>
                </c:pt>
                <c:pt idx="3">
                  <c:v>89.413169573797987</c:v>
                </c:pt>
                <c:pt idx="4">
                  <c:v>31.258542788801751</c:v>
                </c:pt>
                <c:pt idx="5">
                  <c:v>16.708239334999998</c:v>
                </c:pt>
              </c:numCache>
            </c:numRef>
          </c:val>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7707378775116649E-2"/>
          <c:y val="0.16003073079007277"/>
          <c:w val="0.80326734733830829"/>
          <c:h val="0.39869332831529153"/>
        </c:manualLayout>
      </c:layout>
      <c:barChart>
        <c:barDir val="col"/>
        <c:grouping val="clustered"/>
        <c:varyColors val="0"/>
        <c:ser>
          <c:idx val="0"/>
          <c:order val="0"/>
          <c:tx>
            <c:strRef>
              <c:f>'8. FP RER'!$D$3</c:f>
              <c:strCache>
                <c:ptCount val="1"/>
                <c:pt idx="0">
                  <c:v>Producción (GWh)</c:v>
                </c:pt>
              </c:strCache>
            </c:strRef>
          </c:tx>
          <c:invertIfNegative val="0"/>
          <c:cat>
            <c:strRef>
              <c:f>'8. FP RER'!$U$4:$U$24</c:f>
              <c:strCache>
                <c:ptCount val="21"/>
                <c:pt idx="0">
                  <c:v>LAS PIZARRAS</c:v>
                </c:pt>
                <c:pt idx="1">
                  <c:v>RUNATULLO III</c:v>
                </c:pt>
                <c:pt idx="2">
                  <c:v>RUNATULLO II</c:v>
                </c:pt>
                <c:pt idx="3">
                  <c:v>POTRERO</c:v>
                </c:pt>
                <c:pt idx="4">
                  <c:v>PÍAS</c:v>
                </c:pt>
                <c:pt idx="5">
                  <c:v>CARHUAQUERO IV</c:v>
                </c:pt>
                <c:pt idx="6">
                  <c:v>POECHOS II</c:v>
                </c:pt>
                <c:pt idx="7">
                  <c:v>HUASAHUASI II</c:v>
                </c:pt>
                <c:pt idx="8">
                  <c:v>HUASAHUASI I</c:v>
                </c:pt>
                <c:pt idx="9">
                  <c:v>LA JOYA</c:v>
                </c:pt>
                <c:pt idx="10">
                  <c:v>CAÑA BRAVA</c:v>
                </c:pt>
                <c:pt idx="11">
                  <c:v>SANTA CRUZ II</c:v>
                </c:pt>
                <c:pt idx="12">
                  <c:v>SANTA CRUZ I</c:v>
                </c:pt>
                <c:pt idx="13">
                  <c:v>RONCADOR</c:v>
                </c:pt>
                <c:pt idx="14">
                  <c:v>YANAPAMPA</c:v>
                </c:pt>
                <c:pt idx="15">
                  <c:v>NUEVA IMPERIAL</c:v>
                </c:pt>
                <c:pt idx="16">
                  <c:v>CANCHAYLLO</c:v>
                </c:pt>
                <c:pt idx="17">
                  <c:v>PURMACANA </c:v>
                </c:pt>
                <c:pt idx="18">
                  <c:v>MARAÑON</c:v>
                </c:pt>
                <c:pt idx="19">
                  <c:v>CHANCAY</c:v>
                </c:pt>
                <c:pt idx="20">
                  <c:v>RUCUY</c:v>
                </c:pt>
              </c:strCache>
            </c:strRef>
          </c:cat>
          <c:val>
            <c:numRef>
              <c:f>'8. FP RER'!$D$4:$D$23</c:f>
              <c:numCache>
                <c:formatCode>0.0</c:formatCode>
                <c:ptCount val="20"/>
                <c:pt idx="0">
                  <c:v>14.177150790000001</c:v>
                </c:pt>
                <c:pt idx="1">
                  <c:v>14.06799221</c:v>
                </c:pt>
                <c:pt idx="2">
                  <c:v>10.98913252</c:v>
                </c:pt>
                <c:pt idx="3">
                  <c:v>9.3126504069999996</c:v>
                </c:pt>
                <c:pt idx="4">
                  <c:v>8.8477390000000007</c:v>
                </c:pt>
                <c:pt idx="5">
                  <c:v>7.379112686</c:v>
                </c:pt>
                <c:pt idx="6">
                  <c:v>6.3659966089999998</c:v>
                </c:pt>
                <c:pt idx="7">
                  <c:v>5.2096051220000001</c:v>
                </c:pt>
                <c:pt idx="8">
                  <c:v>4.6826604840000003</c:v>
                </c:pt>
                <c:pt idx="9">
                  <c:v>4.258260484</c:v>
                </c:pt>
                <c:pt idx="10">
                  <c:v>3.877943261</c:v>
                </c:pt>
                <c:pt idx="11">
                  <c:v>3.2660024060000001</c:v>
                </c:pt>
                <c:pt idx="12">
                  <c:v>2.8973055680000002</c:v>
                </c:pt>
                <c:pt idx="13">
                  <c:v>2.4977619999999998</c:v>
                </c:pt>
                <c:pt idx="14">
                  <c:v>2.210035247</c:v>
                </c:pt>
                <c:pt idx="15">
                  <c:v>2.0819000000000001</c:v>
                </c:pt>
                <c:pt idx="16">
                  <c:v>1.09345</c:v>
                </c:pt>
                <c:pt idx="17">
                  <c:v>0.25850817599999998</c:v>
                </c:pt>
                <c:pt idx="18">
                  <c:v>1.3879203E-2</c:v>
                </c:pt>
                <c:pt idx="19">
                  <c:v>0</c:v>
                </c:pt>
              </c:numCache>
            </c:numRef>
          </c:val>
        </c:ser>
        <c:dLbls>
          <c:showLegendKey val="0"/>
          <c:showVal val="0"/>
          <c:showCatName val="0"/>
          <c:showSerName val="0"/>
          <c:showPercent val="0"/>
          <c:showBubbleSize val="0"/>
        </c:dLbls>
        <c:gapWidth val="63"/>
        <c:axId val="180701824"/>
        <c:axId val="180704000"/>
      </c:barChart>
      <c:lineChart>
        <c:grouping val="standard"/>
        <c:varyColors val="0"/>
        <c:ser>
          <c:idx val="1"/>
          <c:order val="1"/>
          <c:tx>
            <c:strRef>
              <c:f>'8. FP RER'!$E$3</c:f>
              <c:strCache>
                <c:ptCount val="1"/>
                <c:pt idx="0">
                  <c:v>Factor de planta</c:v>
                </c:pt>
              </c:strCache>
            </c:strRef>
          </c:tx>
          <c:spPr>
            <a:ln w="25400">
              <a:solidFill>
                <a:srgbClr val="3399FF"/>
              </a:solidFill>
            </a:ln>
          </c:spPr>
          <c:marker>
            <c:symbol val="circle"/>
            <c:size val="5"/>
            <c:spPr>
              <a:solidFill>
                <a:srgbClr val="3399FF"/>
              </a:solidFill>
              <a:ln>
                <a:solidFill>
                  <a:schemeClr val="bg1"/>
                </a:solidFill>
              </a:ln>
            </c:spPr>
          </c:marker>
          <c:val>
            <c:numRef>
              <c:f>'8. FP RER'!$E$4:$E$23</c:f>
              <c:numCache>
                <c:formatCode>0.0</c:formatCode>
                <c:ptCount val="20"/>
                <c:pt idx="0">
                  <c:v>0.99248991900000005</c:v>
                </c:pt>
                <c:pt idx="1">
                  <c:v>0.94703955100000003</c:v>
                </c:pt>
                <c:pt idx="2">
                  <c:v>0.739737537</c:v>
                </c:pt>
                <c:pt idx="3">
                  <c:v>0.62899513699999998</c:v>
                </c:pt>
                <c:pt idx="4">
                  <c:v>0.99159192699999998</c:v>
                </c:pt>
                <c:pt idx="5">
                  <c:v>0.99350517999999999</c:v>
                </c:pt>
                <c:pt idx="6">
                  <c:v>0.85538808899999996</c:v>
                </c:pt>
                <c:pt idx="7">
                  <c:v>0.696593456</c:v>
                </c:pt>
                <c:pt idx="8">
                  <c:v>0.65242028600000002</c:v>
                </c:pt>
                <c:pt idx="9">
                  <c:v>0.73898881800000005</c:v>
                </c:pt>
                <c:pt idx="10">
                  <c:v>0.91267542099999999</c:v>
                </c:pt>
                <c:pt idx="11">
                  <c:v>0.59124911499999999</c:v>
                </c:pt>
                <c:pt idx="12">
                  <c:v>0.55961198999999995</c:v>
                </c:pt>
                <c:pt idx="13">
                  <c:v>0.92230961199999995</c:v>
                </c:pt>
                <c:pt idx="14">
                  <c:v>0.75850822100000004</c:v>
                </c:pt>
                <c:pt idx="15">
                  <c:v>0.70591641999999999</c:v>
                </c:pt>
                <c:pt idx="16">
                  <c:v>0.28323200199999998</c:v>
                </c:pt>
                <c:pt idx="17">
                  <c:v>0.19411018199999999</c:v>
                </c:pt>
                <c:pt idx="18">
                  <c:v>0</c:v>
                </c:pt>
                <c:pt idx="19">
                  <c:v>0</c:v>
                </c:pt>
              </c:numCache>
            </c:numRef>
          </c:val>
          <c:smooth val="0"/>
        </c:ser>
        <c:dLbls>
          <c:showLegendKey val="0"/>
          <c:showVal val="0"/>
          <c:showCatName val="0"/>
          <c:showSerName val="0"/>
          <c:showPercent val="0"/>
          <c:showBubbleSize val="0"/>
        </c:dLbls>
        <c:marker val="1"/>
        <c:smooth val="0"/>
        <c:axId val="180712192"/>
        <c:axId val="180705920"/>
      </c:lineChart>
      <c:catAx>
        <c:axId val="180701824"/>
        <c:scaling>
          <c:orientation val="minMax"/>
        </c:scaling>
        <c:delete val="0"/>
        <c:axPos val="b"/>
        <c:numFmt formatCode="General" sourceLinked="1"/>
        <c:majorTickMark val="out"/>
        <c:minorTickMark val="none"/>
        <c:tickLblPos val="nextTo"/>
        <c:txPr>
          <a:bodyPr/>
          <a:lstStyle/>
          <a:p>
            <a:pPr>
              <a:defRPr sz="700">
                <a:latin typeface="+mn-lt"/>
              </a:defRPr>
            </a:pPr>
            <a:endParaRPr lang="es-PE"/>
          </a:p>
        </c:txPr>
        <c:crossAx val="180704000"/>
        <c:crosses val="autoZero"/>
        <c:auto val="1"/>
        <c:lblAlgn val="ctr"/>
        <c:lblOffset val="100"/>
        <c:noMultiLvlLbl val="0"/>
      </c:catAx>
      <c:valAx>
        <c:axId val="18070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2.7835234688026567E-2"/>
              <c:y val="3.2338055146922687E-2"/>
            </c:manualLayout>
          </c:layout>
          <c:overlay val="0"/>
        </c:title>
        <c:numFmt formatCode="0.0" sourceLinked="0"/>
        <c:majorTickMark val="out"/>
        <c:minorTickMark val="none"/>
        <c:tickLblPos val="nextTo"/>
        <c:crossAx val="180701824"/>
        <c:crosses val="autoZero"/>
        <c:crossBetween val="between"/>
      </c:valAx>
      <c:valAx>
        <c:axId val="180705920"/>
        <c:scaling>
          <c:orientation val="minMax"/>
          <c:max val="1.1000000000000001"/>
          <c:min val="0"/>
        </c:scaling>
        <c:delete val="0"/>
        <c:axPos val="r"/>
        <c:title>
          <c:tx>
            <c:rich>
              <a:bodyPr rot="0" vert="horz"/>
              <a:lstStyle/>
              <a:p>
                <a:pPr>
                  <a:defRPr sz="800"/>
                </a:pPr>
                <a:r>
                  <a:rPr lang="es-PA" sz="800"/>
                  <a:t>Factor</a:t>
                </a:r>
                <a:r>
                  <a:rPr lang="es-PA" sz="800" baseline="0"/>
                  <a:t> de Planta</a:t>
                </a:r>
                <a:endParaRPr lang="es-PA" sz="800"/>
              </a:p>
            </c:rich>
          </c:tx>
          <c:layout>
            <c:manualLayout>
              <c:xMode val="edge"/>
              <c:yMode val="edge"/>
              <c:x val="0.83193743617601046"/>
              <c:y val="3.2330998340367553E-2"/>
            </c:manualLayout>
          </c:layout>
          <c:overlay val="0"/>
        </c:title>
        <c:numFmt formatCode="0.0" sourceLinked="1"/>
        <c:majorTickMark val="out"/>
        <c:minorTickMark val="none"/>
        <c:tickLblPos val="nextTo"/>
        <c:crossAx val="180712192"/>
        <c:crosses val="max"/>
        <c:crossBetween val="between"/>
      </c:valAx>
      <c:catAx>
        <c:axId val="180712192"/>
        <c:scaling>
          <c:orientation val="minMax"/>
        </c:scaling>
        <c:delete val="1"/>
        <c:axPos val="b"/>
        <c:title>
          <c:tx>
            <c:rich>
              <a:bodyPr/>
              <a:lstStyle/>
              <a:p>
                <a:pPr>
                  <a:defRPr sz="1100"/>
                </a:pPr>
                <a:r>
                  <a:rPr lang="es-PA" sz="1100"/>
                  <a:t>Centrales hidroeléctricas </a:t>
                </a:r>
              </a:p>
            </c:rich>
          </c:tx>
          <c:layout>
            <c:manualLayout>
              <c:xMode val="edge"/>
              <c:yMode val="edge"/>
              <c:x val="0.34255038098923457"/>
              <c:y val="1.7414729784336322E-2"/>
            </c:manualLayout>
          </c:layout>
          <c:overlay val="0"/>
        </c:title>
        <c:numFmt formatCode="General" sourceLinked="1"/>
        <c:majorTickMark val="out"/>
        <c:minorTickMark val="none"/>
        <c:tickLblPos val="nextTo"/>
        <c:crossAx val="180705920"/>
        <c:crosses val="autoZero"/>
        <c:auto val="1"/>
        <c:lblAlgn val="ctr"/>
        <c:lblOffset val="100"/>
        <c:noMultiLvlLbl val="0"/>
      </c:catAx>
    </c:plotArea>
    <c:legend>
      <c:legendPos val="r"/>
      <c:layout>
        <c:manualLayout>
          <c:xMode val="edge"/>
          <c:yMode val="edge"/>
          <c:x val="4.335057920083301E-2"/>
          <c:y val="0.90046219043212761"/>
          <c:w val="0.87087233660837726"/>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36634</xdr:colOff>
      <xdr:row>0</xdr:row>
      <xdr:rowOff>21981</xdr:rowOff>
    </xdr:from>
    <xdr:to>
      <xdr:col>16</xdr:col>
      <xdr:colOff>369156</xdr:colOff>
      <xdr:row>67</xdr:row>
      <xdr:rowOff>147271</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34" y="21981"/>
          <a:ext cx="6545753" cy="10434271"/>
        </a:xfrm>
        <a:prstGeom prst="rect">
          <a:avLst/>
        </a:prstGeom>
        <a:solidFill>
          <a:srgbClr val="002060"/>
        </a:solidFill>
        <a:extLst/>
      </xdr:spPr>
    </xdr:pic>
    <xdr:clientData/>
  </xdr:twoCellAnchor>
  <xdr:twoCellAnchor>
    <xdr:from>
      <xdr:col>0</xdr:col>
      <xdr:colOff>65210</xdr:colOff>
      <xdr:row>0</xdr:row>
      <xdr:rowOff>58616</xdr:rowOff>
    </xdr:from>
    <xdr:to>
      <xdr:col>16</xdr:col>
      <xdr:colOff>341435</xdr:colOff>
      <xdr:row>4</xdr:row>
      <xdr:rowOff>9525</xdr:rowOff>
    </xdr:to>
    <xdr:sp macro="" textlink="">
      <xdr:nvSpPr>
        <xdr:cNvPr id="4" name="Rectangle 3"/>
        <xdr:cNvSpPr/>
      </xdr:nvSpPr>
      <xdr:spPr>
        <a:xfrm>
          <a:off x="65210" y="58616"/>
          <a:ext cx="6489456" cy="566371"/>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t" anchorCtr="0" forceAA="0" compatLnSpc="1">
          <a:prstTxWarp prst="textNoShape">
            <a:avLst/>
          </a:prstTxWarp>
          <a:noAutofit/>
        </a:bodyPr>
        <a:lstStyle/>
        <a:p>
          <a:pPr algn="ctr">
            <a:lnSpc>
              <a:spcPct val="115000"/>
            </a:lnSpc>
            <a:spcAft>
              <a:spcPts val="0"/>
            </a:spcAft>
          </a:pPr>
          <a:r>
            <a:rPr lang="en-GB" sz="2200" b="1">
              <a:solidFill>
                <a:schemeClr val="bg1"/>
              </a:solidFill>
              <a:effectLst/>
              <a:latin typeface="+mn-lt"/>
              <a:ea typeface="Tahoma" panose="020B0604030504040204" pitchFamily="34" charset="0"/>
              <a:cs typeface="Tahoma" panose="020B0604030504040204" pitchFamily="34" charset="0"/>
            </a:rPr>
            <a:t>INFORME DE LA OPERACIÓN</a:t>
          </a:r>
          <a:r>
            <a:rPr lang="en-GB" sz="2200" b="1" baseline="0">
              <a:solidFill>
                <a:schemeClr val="bg1"/>
              </a:solidFill>
              <a:effectLst/>
              <a:latin typeface="+mn-lt"/>
              <a:ea typeface="Tahoma" panose="020B0604030504040204" pitchFamily="34" charset="0"/>
              <a:cs typeface="Tahoma" panose="020B0604030504040204" pitchFamily="34" charset="0"/>
            </a:rPr>
            <a:t> MENSUAL DEL SEIN </a:t>
          </a:r>
          <a:endParaRPr lang="en-GB" sz="2200">
            <a:solidFill>
              <a:schemeClr val="bg1"/>
            </a:solidFill>
            <a:effectLst/>
            <a:latin typeface="+mn-lt"/>
            <a:ea typeface="Tahoma" panose="020B0604030504040204" pitchFamily="34" charset="0"/>
            <a:cs typeface="Tahoma" panose="020B0604030504040204" pitchFamily="34" charset="0"/>
          </a:endParaRPr>
        </a:p>
      </xdr:txBody>
    </xdr:sp>
    <xdr:clientData/>
  </xdr:twoCellAnchor>
  <xdr:twoCellAnchor>
    <xdr:from>
      <xdr:col>0</xdr:col>
      <xdr:colOff>28577</xdr:colOff>
      <xdr:row>54</xdr:row>
      <xdr:rowOff>133350</xdr:rowOff>
    </xdr:from>
    <xdr:to>
      <xdr:col>9</xdr:col>
      <xdr:colOff>47625</xdr:colOff>
      <xdr:row>67</xdr:row>
      <xdr:rowOff>111125</xdr:rowOff>
    </xdr:to>
    <xdr:sp macro="" textlink="">
      <xdr:nvSpPr>
        <xdr:cNvPr id="10" name="TextBox 9"/>
        <xdr:cNvSpPr txBox="1"/>
      </xdr:nvSpPr>
      <xdr:spPr>
        <a:xfrm>
          <a:off x="28577" y="8604997"/>
          <a:ext cx="3548901" cy="2017246"/>
        </a:xfrm>
        <a:prstGeom prst="rect">
          <a:avLst/>
        </a:prstGeom>
        <a:solidFill>
          <a:srgbClr val="002060"/>
        </a:solidFill>
        <a:ln w="9525" cmpd="sng">
          <a:solidFill>
            <a:srgbClr val="3366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PE" sz="1100" b="1">
            <a:solidFill>
              <a:schemeClr val="bg1"/>
            </a:solidFill>
            <a:effectLst/>
            <a:latin typeface="+mn-lt"/>
            <a:ea typeface="+mn-ea"/>
            <a:cs typeface="+mn-cs"/>
          </a:endParaRPr>
        </a:p>
        <a:p>
          <a:pPr algn="l"/>
          <a:endParaRPr lang="es-PE" sz="1100" b="1">
            <a:solidFill>
              <a:schemeClr val="bg1"/>
            </a:solidFill>
            <a:effectLst/>
            <a:latin typeface="+mn-lt"/>
            <a:ea typeface="+mn-ea"/>
            <a:cs typeface="+mn-cs"/>
          </a:endParaRPr>
        </a:p>
        <a:p>
          <a:pPr algn="l"/>
          <a:r>
            <a:rPr lang="es-PE" sz="1200" b="1">
              <a:solidFill>
                <a:schemeClr val="bg1"/>
              </a:solidFill>
              <a:effectLst/>
              <a:latin typeface="+mn-lt"/>
              <a:ea typeface="+mn-ea"/>
              <a:cs typeface="+mn-cs"/>
            </a:rPr>
            <a:t>OPERACIÓN</a:t>
          </a:r>
          <a:r>
            <a:rPr lang="es-PE" sz="1200" b="1" baseline="0">
              <a:solidFill>
                <a:schemeClr val="bg1"/>
              </a:solidFill>
              <a:effectLst/>
              <a:latin typeface="+mn-lt"/>
              <a:ea typeface="+mn-ea"/>
              <a:cs typeface="+mn-cs"/>
            </a:rPr>
            <a:t>  MENSUAL DEL SEIN</a:t>
          </a:r>
          <a:endParaRPr lang="es-PE" sz="1200">
            <a:solidFill>
              <a:schemeClr val="bg1"/>
            </a:solidFill>
            <a:effectLst/>
          </a:endParaRPr>
        </a:p>
        <a:p>
          <a:pPr algn="l"/>
          <a:r>
            <a:rPr lang="es-PE" sz="3800" b="1">
              <a:solidFill>
                <a:schemeClr val="bg1"/>
              </a:solidFill>
              <a:effectLst/>
              <a:latin typeface="+mn-lt"/>
              <a:ea typeface="+mn-ea"/>
              <a:cs typeface="+mn-cs"/>
            </a:rPr>
            <a:t>MAYO 2017</a:t>
          </a:r>
          <a:endParaRPr lang="es-PE" sz="3800">
            <a:solidFill>
              <a:schemeClr val="bg1"/>
            </a:solidFill>
            <a:effectLst/>
          </a:endParaRPr>
        </a:p>
        <a:p>
          <a:endParaRPr lang="es-PE" sz="1100">
            <a:solidFill>
              <a:schemeClr val="bg1">
                <a:lumMod val="6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198783</xdr:colOff>
      <xdr:row>18</xdr:row>
      <xdr:rowOff>359019</xdr:rowOff>
    </xdr:from>
    <xdr:to>
      <xdr:col>9</xdr:col>
      <xdr:colOff>306456</xdr:colOff>
      <xdr:row>34</xdr:row>
      <xdr:rowOff>109904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388648</xdr:colOff>
      <xdr:row>39</xdr:row>
      <xdr:rowOff>58616</xdr:rowOff>
    </xdr:from>
    <xdr:to>
      <xdr:col>9</xdr:col>
      <xdr:colOff>446625</xdr:colOff>
      <xdr:row>58</xdr:row>
      <xdr:rowOff>58616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0.24449</cdr:x>
      <cdr:y>0.01854</cdr:y>
    </cdr:from>
    <cdr:to>
      <cdr:x>0.75003</cdr:x>
      <cdr:y>0.14168</cdr:y>
    </cdr:to>
    <cdr:sp macro="" textlink="">
      <cdr:nvSpPr>
        <cdr:cNvPr id="2" name="TextBox 1"/>
        <cdr:cNvSpPr txBox="1"/>
      </cdr:nvSpPr>
      <cdr:spPr>
        <a:xfrm xmlns:a="http://schemas.openxmlformats.org/drawingml/2006/main">
          <a:off x="1518934" y="60724"/>
          <a:ext cx="3140668" cy="403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000" b="1"/>
            <a:t>PRODUCCIÓN</a:t>
          </a:r>
          <a:r>
            <a:rPr lang="es-PE" sz="1000" b="1" baseline="0"/>
            <a:t> </a:t>
          </a:r>
          <a:r>
            <a:rPr lang="es-PE" sz="1000" b="1"/>
            <a:t>TOTAL</a:t>
          </a:r>
          <a:r>
            <a:rPr lang="es-PE" sz="1000" b="1" baseline="0"/>
            <a:t> SEIN 2017 = 20 415,9 GWh</a:t>
          </a:r>
        </a:p>
        <a:p xmlns:a="http://schemas.openxmlformats.org/drawingml/2006/main">
          <a:r>
            <a:rPr lang="es-PE" sz="1000" b="1" baseline="0"/>
            <a:t>PRODUCCIÓN TOTAL RER 2017  =  1 049,1 GWh </a:t>
          </a:r>
          <a:r>
            <a:rPr lang="es-PE" sz="1000" b="1" baseline="0">
              <a:solidFill>
                <a:srgbClr val="FF0000"/>
              </a:solidFill>
            </a:rPr>
            <a:t>(5,14 %)</a:t>
          </a:r>
          <a:endParaRPr lang="es-PE" sz="1000" b="1">
            <a:solidFill>
              <a:srgbClr val="FF0000"/>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43296</xdr:colOff>
      <xdr:row>38</xdr:row>
      <xdr:rowOff>100896</xdr:rowOff>
    </xdr:from>
    <xdr:to>
      <xdr:col>5</xdr:col>
      <xdr:colOff>114882</xdr:colOff>
      <xdr:row>53</xdr:row>
      <xdr:rowOff>74543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407701</xdr:colOff>
      <xdr:row>53</xdr:row>
      <xdr:rowOff>77688</xdr:rowOff>
    </xdr:from>
    <xdr:to>
      <xdr:col>10</xdr:col>
      <xdr:colOff>540491</xdr:colOff>
      <xdr:row>67</xdr:row>
      <xdr:rowOff>55343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92137</xdr:colOff>
      <xdr:row>54</xdr:row>
      <xdr:rowOff>1816</xdr:rowOff>
    </xdr:from>
    <xdr:to>
      <xdr:col>4</xdr:col>
      <xdr:colOff>377887</xdr:colOff>
      <xdr:row>67</xdr:row>
      <xdr:rowOff>25978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105641</xdr:colOff>
      <xdr:row>38</xdr:row>
      <xdr:rowOff>56797</xdr:rowOff>
    </xdr:from>
    <xdr:to>
      <xdr:col>10</xdr:col>
      <xdr:colOff>572367</xdr:colOff>
      <xdr:row>54</xdr:row>
      <xdr:rowOff>13555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16941</xdr:colOff>
      <xdr:row>69</xdr:row>
      <xdr:rowOff>81701</xdr:rowOff>
    </xdr:from>
    <xdr:to>
      <xdr:col>10</xdr:col>
      <xdr:colOff>727363</xdr:colOff>
      <xdr:row>89</xdr:row>
      <xdr:rowOff>43295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69273</xdr:colOff>
      <xdr:row>38</xdr:row>
      <xdr:rowOff>25977</xdr:rowOff>
    </xdr:from>
    <xdr:to>
      <xdr:col>10</xdr:col>
      <xdr:colOff>632113</xdr:colOff>
      <xdr:row>66</xdr:row>
      <xdr:rowOff>95250</xdr:rowOff>
    </xdr:to>
    <xdr:sp macro="" textlink="">
      <xdr:nvSpPr>
        <xdr:cNvPr id="2" name="Rectangle 1"/>
        <xdr:cNvSpPr/>
      </xdr:nvSpPr>
      <xdr:spPr>
        <a:xfrm>
          <a:off x="69273" y="5654386"/>
          <a:ext cx="8633113" cy="4225637"/>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57024</xdr:colOff>
      <xdr:row>7</xdr:row>
      <xdr:rowOff>28988</xdr:rowOff>
    </xdr:from>
    <xdr:to>
      <xdr:col>9</xdr:col>
      <xdr:colOff>628524</xdr:colOff>
      <xdr:row>62</xdr:row>
      <xdr:rowOff>57977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266140</xdr:colOff>
      <xdr:row>25</xdr:row>
      <xdr:rowOff>158462</xdr:rowOff>
    </xdr:from>
    <xdr:to>
      <xdr:col>9</xdr:col>
      <xdr:colOff>806824</xdr:colOff>
      <xdr:row>45</xdr:row>
      <xdr:rowOff>285751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0.80684</cdr:x>
      <cdr:y>0.36216</cdr:y>
    </cdr:from>
    <cdr:to>
      <cdr:x>0.93691</cdr:x>
      <cdr:y>0.46058</cdr:y>
    </cdr:to>
    <cdr:sp macro="" textlink="">
      <cdr:nvSpPr>
        <cdr:cNvPr id="2" name="TextBox 1"/>
        <cdr:cNvSpPr txBox="1"/>
      </cdr:nvSpPr>
      <cdr:spPr>
        <a:xfrm xmlns:a="http://schemas.openxmlformats.org/drawingml/2006/main">
          <a:off x="6271013" y="1674574"/>
          <a:ext cx="1010950" cy="4550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6,8%</a:t>
          </a:r>
        </a:p>
      </cdr:txBody>
    </cdr:sp>
  </cdr:relSizeAnchor>
  <cdr:relSizeAnchor xmlns:cdr="http://schemas.openxmlformats.org/drawingml/2006/chartDrawing">
    <cdr:from>
      <cdr:x>0.83209</cdr:x>
      <cdr:y>0.61863</cdr:y>
    </cdr:from>
    <cdr:to>
      <cdr:x>0.92807</cdr:x>
      <cdr:y>0.71706</cdr:y>
    </cdr:to>
    <cdr:sp macro="" textlink="">
      <cdr:nvSpPr>
        <cdr:cNvPr id="3" name="TextBox 1"/>
        <cdr:cNvSpPr txBox="1"/>
      </cdr:nvSpPr>
      <cdr:spPr>
        <a:xfrm xmlns:a="http://schemas.openxmlformats.org/drawingml/2006/main">
          <a:off x="6467301" y="2860455"/>
          <a:ext cx="745990" cy="455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2,3%</a:t>
          </a:r>
        </a:p>
      </cdr:txBody>
    </cdr:sp>
  </cdr:relSizeAnchor>
</c:userShapes>
</file>

<file path=xl/drawings/drawing16.xml><?xml version="1.0" encoding="utf-8"?>
<xdr:wsDr xmlns:xdr="http://schemas.openxmlformats.org/drawingml/2006/spreadsheetDrawing" xmlns:a="http://schemas.openxmlformats.org/drawingml/2006/main">
  <xdr:twoCellAnchor>
    <xdr:from>
      <xdr:col>4</xdr:col>
      <xdr:colOff>82826</xdr:colOff>
      <xdr:row>7</xdr:row>
      <xdr:rowOff>33130</xdr:rowOff>
    </xdr:from>
    <xdr:to>
      <xdr:col>9</xdr:col>
      <xdr:colOff>654326</xdr:colOff>
      <xdr:row>64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212912</xdr:colOff>
      <xdr:row>30</xdr:row>
      <xdr:rowOff>112059</xdr:rowOff>
    </xdr:from>
    <xdr:to>
      <xdr:col>8</xdr:col>
      <xdr:colOff>403411</xdr:colOff>
      <xdr:row>58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196867</xdr:colOff>
      <xdr:row>2</xdr:row>
      <xdr:rowOff>0</xdr:rowOff>
    </xdr:from>
    <xdr:to>
      <xdr:col>8</xdr:col>
      <xdr:colOff>387366</xdr:colOff>
      <xdr:row>23</xdr:row>
      <xdr:rowOff>118425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184794</xdr:colOff>
      <xdr:row>25</xdr:row>
      <xdr:rowOff>76200</xdr:rowOff>
    </xdr:from>
    <xdr:to>
      <xdr:col>8</xdr:col>
      <xdr:colOff>375293</xdr:colOff>
      <xdr:row>57</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283507</xdr:colOff>
      <xdr:row>33</xdr:row>
      <xdr:rowOff>152401</xdr:rowOff>
    </xdr:from>
    <xdr:to>
      <xdr:col>8</xdr:col>
      <xdr:colOff>474009</xdr:colOff>
      <xdr:row>54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100832</xdr:colOff>
      <xdr:row>25</xdr:row>
      <xdr:rowOff>32845</xdr:rowOff>
    </xdr:from>
    <xdr:to>
      <xdr:col>8</xdr:col>
      <xdr:colOff>224657</xdr:colOff>
      <xdr:row>39</xdr:row>
      <xdr:rowOff>42370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144517</xdr:colOff>
      <xdr:row>25</xdr:row>
      <xdr:rowOff>59121</xdr:rowOff>
    </xdr:from>
    <xdr:to>
      <xdr:col>16</xdr:col>
      <xdr:colOff>281480</xdr:colOff>
      <xdr:row>39</xdr:row>
      <xdr:rowOff>68646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216776</xdr:colOff>
      <xdr:row>39</xdr:row>
      <xdr:rowOff>45983</xdr:rowOff>
    </xdr:from>
    <xdr:to>
      <xdr:col>15</xdr:col>
      <xdr:colOff>276468</xdr:colOff>
      <xdr:row>41</xdr:row>
      <xdr:rowOff>108191</xdr:rowOff>
    </xdr:to>
    <xdr:pic>
      <xdr:nvPicPr>
        <xdr:cNvPr id="9" name="Picture 8"/>
        <xdr:cNvPicPr>
          <a:picLocks noChangeAspect="1"/>
        </xdr:cNvPicPr>
      </xdr:nvPicPr>
      <xdr:blipFill rotWithShape="1">
        <a:blip xmlns:r="http://schemas.openxmlformats.org/officeDocument/2006/relationships" r:embed="rId3"/>
        <a:srcRect t="79693"/>
        <a:stretch/>
      </xdr:blipFill>
      <xdr:spPr>
        <a:xfrm>
          <a:off x="216776" y="7843345"/>
          <a:ext cx="5873226" cy="44320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182218</xdr:colOff>
      <xdr:row>0</xdr:row>
      <xdr:rowOff>64976</xdr:rowOff>
    </xdr:from>
    <xdr:to>
      <xdr:col>8</xdr:col>
      <xdr:colOff>372718</xdr:colOff>
      <xdr:row>16</xdr:row>
      <xdr:rowOff>91110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18</xdr:row>
      <xdr:rowOff>69271</xdr:rowOff>
    </xdr:from>
    <xdr:to>
      <xdr:col>8</xdr:col>
      <xdr:colOff>217250</xdr:colOff>
      <xdr:row>43</xdr:row>
      <xdr:rowOff>69271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120399</xdr:colOff>
      <xdr:row>45</xdr:row>
      <xdr:rowOff>15210</xdr:rowOff>
    </xdr:from>
    <xdr:to>
      <xdr:col>8</xdr:col>
      <xdr:colOff>364435</xdr:colOff>
      <xdr:row>73</xdr:row>
      <xdr:rowOff>89323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129987</xdr:colOff>
      <xdr:row>24</xdr:row>
      <xdr:rowOff>142874</xdr:rowOff>
    </xdr:from>
    <xdr:to>
      <xdr:col>7</xdr:col>
      <xdr:colOff>1463488</xdr:colOff>
      <xdr:row>48</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126625</xdr:colOff>
      <xdr:row>17</xdr:row>
      <xdr:rowOff>177053</xdr:rowOff>
    </xdr:from>
    <xdr:to>
      <xdr:col>8</xdr:col>
      <xdr:colOff>288680</xdr:colOff>
      <xdr:row>50</xdr:row>
      <xdr:rowOff>123825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0.06029</cdr:x>
      <cdr:y>0.14245</cdr:y>
    </cdr:from>
    <cdr:to>
      <cdr:x>0.16189</cdr:x>
      <cdr:y>0.22832</cdr:y>
    </cdr:to>
    <cdr:sp macro="" textlink="">
      <cdr:nvSpPr>
        <cdr:cNvPr id="3" name="TextBox 2"/>
        <cdr:cNvSpPr txBox="1"/>
      </cdr:nvSpPr>
      <cdr:spPr>
        <a:xfrm xmlns:a="http://schemas.openxmlformats.org/drawingml/2006/main">
          <a:off x="600104" y="581344"/>
          <a:ext cx="1011302" cy="3504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234,5%</a:t>
          </a:r>
        </a:p>
      </cdr:txBody>
    </cdr:sp>
  </cdr:relSizeAnchor>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0.37523</cdr:x>
      <cdr:y>0.50859</cdr:y>
    </cdr:from>
    <cdr:to>
      <cdr:x>0.47682</cdr:x>
      <cdr:y>0.59446</cdr:y>
    </cdr:to>
    <cdr:sp macro="" textlink="">
      <cdr:nvSpPr>
        <cdr:cNvPr id="6" name="TextBox 1"/>
        <cdr:cNvSpPr txBox="1"/>
      </cdr:nvSpPr>
      <cdr:spPr>
        <a:xfrm xmlns:a="http://schemas.openxmlformats.org/drawingml/2006/main">
          <a:off x="3777836" y="2953590"/>
          <a:ext cx="1022814" cy="498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557,0%</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dr:relSizeAnchor xmlns:cdr="http://schemas.openxmlformats.org/drawingml/2006/chartDrawing">
    <cdr:from>
      <cdr:x>0.03799</cdr:x>
      <cdr:y>0.46643</cdr:y>
    </cdr:from>
    <cdr:to>
      <cdr:x>0.13959</cdr:x>
      <cdr:y>0.55232</cdr:y>
    </cdr:to>
    <cdr:sp macro="" textlink="">
      <cdr:nvSpPr>
        <cdr:cNvPr id="8" name="TextBox 1"/>
        <cdr:cNvSpPr txBox="1"/>
      </cdr:nvSpPr>
      <cdr:spPr>
        <a:xfrm xmlns:a="http://schemas.openxmlformats.org/drawingml/2006/main">
          <a:off x="382446" y="2708797"/>
          <a:ext cx="1022914" cy="498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682,2%</a:t>
          </a:r>
        </a:p>
      </cdr:txBody>
    </cdr:sp>
  </cdr:relSizeAnchor>
  <cdr:relSizeAnchor xmlns:cdr="http://schemas.openxmlformats.org/drawingml/2006/chartDrawing">
    <cdr:from>
      <cdr:x>0.46938</cdr:x>
      <cdr:y>0.53262</cdr:y>
    </cdr:from>
    <cdr:to>
      <cdr:x>0.57097</cdr:x>
      <cdr:y>0.61849</cdr:y>
    </cdr:to>
    <cdr:sp macro="" textlink="">
      <cdr:nvSpPr>
        <cdr:cNvPr id="10" name="TextBox 1"/>
        <cdr:cNvSpPr txBox="1"/>
      </cdr:nvSpPr>
      <cdr:spPr>
        <a:xfrm xmlns:a="http://schemas.openxmlformats.org/drawingml/2006/main">
          <a:off x="4725785" y="3093152"/>
          <a:ext cx="1022814" cy="498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effectLst/>
              <a:latin typeface="Symbol" panose="05050102010706020507" pitchFamily="18" charset="2"/>
              <a:ea typeface="+mn-ea"/>
              <a:cs typeface="+mn-cs"/>
            </a:rPr>
            <a:t>Ñ </a:t>
          </a:r>
          <a:r>
            <a:rPr lang="es-PE" sz="1100" b="1">
              <a:solidFill>
                <a:srgbClr val="FF0000"/>
              </a:solidFill>
            </a:rPr>
            <a:t>= -90,0%</a:t>
          </a:r>
        </a:p>
      </cdr:txBody>
    </cdr:sp>
  </cdr:relSizeAnchor>
</c:userShapes>
</file>

<file path=xl/drawings/drawing24.xml><?xml version="1.0" encoding="utf-8"?>
<xdr:wsDr xmlns:xdr="http://schemas.openxmlformats.org/drawingml/2006/spreadsheetDrawing" xmlns:a="http://schemas.openxmlformats.org/drawingml/2006/main">
  <xdr:twoCellAnchor>
    <xdr:from>
      <xdr:col>1</xdr:col>
      <xdr:colOff>353785</xdr:colOff>
      <xdr:row>18</xdr:row>
      <xdr:rowOff>435429</xdr:rowOff>
    </xdr:from>
    <xdr:to>
      <xdr:col>4</xdr:col>
      <xdr:colOff>898072</xdr:colOff>
      <xdr:row>43</xdr:row>
      <xdr:rowOff>285750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68036</xdr:colOff>
      <xdr:row>18</xdr:row>
      <xdr:rowOff>825952</xdr:rowOff>
    </xdr:from>
    <xdr:to>
      <xdr:col>10</xdr:col>
      <xdr:colOff>1102178</xdr:colOff>
      <xdr:row>42</xdr:row>
      <xdr:rowOff>108855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2388054</xdr:colOff>
      <xdr:row>50</xdr:row>
      <xdr:rowOff>90145</xdr:rowOff>
    </xdr:from>
    <xdr:to>
      <xdr:col>9</xdr:col>
      <xdr:colOff>217715</xdr:colOff>
      <xdr:row>75</xdr:row>
      <xdr:rowOff>68036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76096</xdr:colOff>
      <xdr:row>13</xdr:row>
      <xdr:rowOff>90237</xdr:rowOff>
    </xdr:from>
    <xdr:to>
      <xdr:col>11</xdr:col>
      <xdr:colOff>57390</xdr:colOff>
      <xdr:row>57</xdr:row>
      <xdr:rowOff>44825</xdr:rowOff>
    </xdr:to>
    <xdr:sp macro="" textlink="">
      <xdr:nvSpPr>
        <xdr:cNvPr id="2" name="Text Box 2"/>
        <xdr:cNvSpPr txBox="1">
          <a:spLocks noChangeArrowheads="1"/>
        </xdr:cNvSpPr>
      </xdr:nvSpPr>
      <xdr:spPr bwMode="auto">
        <a:xfrm>
          <a:off x="76096" y="2071437"/>
          <a:ext cx="4277069" cy="66601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600" b="1">
              <a:effectLst/>
              <a:latin typeface="Garamond" panose="02020404030301010803" pitchFamily="18" charset="0"/>
              <a:ea typeface="Calibri"/>
              <a:cs typeface="Cambria,Bold"/>
            </a:rPr>
            <a:t>Director Ejecutivo (e)</a:t>
          </a:r>
          <a:endParaRPr lang="en-GB" sz="1100">
            <a:effectLst/>
            <a:latin typeface="Garamond" panose="02020404030301010803" pitchFamily="18" charset="0"/>
            <a:ea typeface="Calibri"/>
            <a:cs typeface="Times New Roman"/>
          </a:endParaRPr>
        </a:p>
        <a:p>
          <a:pPr lvl="1" algn="l">
            <a:lnSpc>
              <a:spcPct val="100000"/>
            </a:lnSpc>
            <a:spcAft>
              <a:spcPts val="0"/>
            </a:spcAft>
          </a:pPr>
          <a:r>
            <a:rPr lang="en-US" sz="1200">
              <a:effectLst/>
              <a:latin typeface="Garamond" panose="02020404030301010803" pitchFamily="18" charset="0"/>
              <a:ea typeface="Wingdings-Regular"/>
              <a:cs typeface="Wingdings-Regular"/>
            </a:rPr>
            <a:t>Ing. Jaime Guerra Montes de Oca</a:t>
          </a:r>
        </a:p>
        <a:p>
          <a:pPr lvl="1" algn="l">
            <a:lnSpc>
              <a:spcPct val="100000"/>
            </a:lnSpc>
            <a:spcAft>
              <a:spcPts val="0"/>
            </a:spcAft>
          </a:pPr>
          <a:endParaRPr lang="it-IT" sz="1200" b="0">
            <a:effectLst/>
            <a:latin typeface="Garamond" panose="02020404030301010803" pitchFamily="18" charset="0"/>
            <a:ea typeface="Calibri"/>
            <a:cs typeface="Cambria,Bold"/>
          </a:endParaRPr>
        </a:p>
        <a:p>
          <a:pPr lvl="1" algn="l">
            <a:lnSpc>
              <a:spcPct val="100000"/>
            </a:lnSpc>
            <a:spcAft>
              <a:spcPts val="0"/>
            </a:spcAft>
          </a:pPr>
          <a:r>
            <a:rPr lang="it-IT" sz="1200" b="0">
              <a:effectLst/>
              <a:latin typeface="Garamond" panose="02020404030301010803" pitchFamily="18" charset="0"/>
              <a:ea typeface="Calibri"/>
              <a:cs typeface="Cambria,Bold"/>
            </a:rPr>
            <a:t>Revisado y Aprobado</a:t>
          </a:r>
          <a:r>
            <a:rPr lang="it-IT" sz="1200" b="0" baseline="0">
              <a:effectLst/>
              <a:latin typeface="Garamond" panose="02020404030301010803" pitchFamily="18" charset="0"/>
              <a:ea typeface="Calibri"/>
              <a:cs typeface="Cambria,Bold"/>
            </a:rPr>
            <a:t> por:</a:t>
          </a:r>
          <a:endParaRPr lang="en-GB" sz="1200" b="0">
            <a:effectLst/>
            <a:latin typeface="Garamond" panose="02020404030301010803" pitchFamily="18" charset="0"/>
            <a:ea typeface="Calibri"/>
            <a:cs typeface="Times New Roman"/>
          </a:endParaRPr>
        </a:p>
        <a:p>
          <a:pPr lvl="1" algn="l">
            <a:lnSpc>
              <a:spcPct val="100000"/>
            </a:lnSpc>
            <a:spcAft>
              <a:spcPts val="0"/>
            </a:spcAft>
          </a:pPr>
          <a:r>
            <a:rPr lang="es-PE" sz="1600" b="1">
              <a:effectLst/>
              <a:latin typeface="Garamond" panose="02020404030301010803" pitchFamily="18" charset="0"/>
              <a:ea typeface="Calibri"/>
              <a:cs typeface="Cambria,Bold"/>
            </a:rPr>
            <a:t>Sub Director de Gestión de Información</a:t>
          </a:r>
          <a:endParaRPr lang="en-GB" sz="1100">
            <a:effectLst/>
            <a:latin typeface="Garamond" panose="02020404030301010803" pitchFamily="18" charset="0"/>
            <a:ea typeface="Calibri"/>
            <a:cs typeface="Times New Roman"/>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Ing. Tomás Montesinos Yépez</a:t>
          </a:r>
        </a:p>
        <a:p>
          <a:pPr marL="457200" lvl="1" indent="0" algn="l">
            <a:lnSpc>
              <a:spcPct val="100000"/>
            </a:lnSpc>
            <a:spcAft>
              <a:spcPts val="0"/>
            </a:spcAft>
          </a:pPr>
          <a:endParaRPr lang="en-US" sz="1200">
            <a:effectLst/>
            <a:latin typeface="Garamond" panose="02020404030301010803" pitchFamily="18" charset="0"/>
            <a:ea typeface="Wingdings-Regular"/>
            <a:cs typeface="Wingdings-Regular"/>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Elaborado por:</a:t>
          </a:r>
        </a:p>
        <a:p>
          <a:pPr marL="457200" lvl="1" indent="0" algn="l">
            <a:lnSpc>
              <a:spcPct val="100000"/>
            </a:lnSpc>
            <a:spcAft>
              <a:spcPts val="0"/>
            </a:spcAft>
          </a:pPr>
          <a:r>
            <a:rPr lang="en-US" sz="1200" b="1">
              <a:effectLst/>
              <a:latin typeface="Garamond" panose="02020404030301010803" pitchFamily="18" charset="0"/>
              <a:ea typeface="Wingdings-Regular"/>
              <a:cs typeface="Wingdings-Regular"/>
            </a:rPr>
            <a:t>Especialista</a:t>
          </a:r>
          <a:r>
            <a:rPr lang="en-US" sz="1200" b="1" baseline="0">
              <a:effectLst/>
              <a:latin typeface="Garamond" panose="02020404030301010803" pitchFamily="18" charset="0"/>
              <a:ea typeface="Wingdings-Regular"/>
              <a:cs typeface="Wingdings-Regular"/>
            </a:rPr>
            <a:t> de Gestión de Información</a:t>
          </a:r>
          <a:endParaRPr lang="en-US" sz="1200" b="1">
            <a:effectLst/>
            <a:latin typeface="Garamond" panose="02020404030301010803" pitchFamily="18" charset="0"/>
            <a:ea typeface="Wingdings-Regular"/>
            <a:cs typeface="Wingdings-Regular"/>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Garamond" panose="02020404030301010803" pitchFamily="18" charset="0"/>
              <a:ea typeface="+mn-ea"/>
              <a:cs typeface="+mn-cs"/>
            </a:rPr>
            <a:t>Ing. </a:t>
          </a:r>
          <a:r>
            <a:rPr lang="es-PE" sz="1200">
              <a:effectLst/>
              <a:latin typeface="Garamond" panose="02020404030301010803" pitchFamily="18" charset="0"/>
              <a:ea typeface="+mn-ea"/>
              <a:cs typeface="+mn-cs"/>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2400">
            <a:effectLst/>
            <a:latin typeface="Garamond" panose="02020404030301010803" pitchFamily="18" charset="0"/>
            <a:ea typeface="Calibri"/>
            <a:cs typeface="Times New Roman"/>
          </a:endParaRPr>
        </a:p>
        <a:p>
          <a:pPr marL="457200" lvl="1" indent="0" algn="l">
            <a:lnSpc>
              <a:spcPts val="1900"/>
            </a:lnSpc>
            <a:spcAft>
              <a:spcPts val="0"/>
            </a:spcAft>
          </a:pPr>
          <a:r>
            <a:rPr lang="en-GB" sz="1600" b="1">
              <a:effectLst/>
              <a:latin typeface="Garamond" panose="02020404030301010803" pitchFamily="18" charset="0"/>
              <a:ea typeface="Calibri"/>
              <a:cs typeface="Cambria,Bold"/>
            </a:rPr>
            <a:t>Contactos:</a:t>
          </a: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COES</a:t>
          </a:r>
          <a:r>
            <a:rPr lang="en-GB" sz="1200" baseline="0">
              <a:effectLst/>
              <a:latin typeface="Garamond" panose="02020404030301010803" pitchFamily="18" charset="0"/>
              <a:ea typeface="Wingdings-Regular"/>
              <a:cs typeface="Wingdings-Regular"/>
            </a:rPr>
            <a:t> SINAC</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Sub Dirección de Gestión de Información</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Calle Manuel Roaud y Paz Soldán 364</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San Isidro - Lima </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Perú</a:t>
          </a:r>
          <a:endParaRPr lang="en-GB" sz="1200">
            <a:effectLst/>
            <a:latin typeface="Garamond" panose="02020404030301010803" pitchFamily="18" charset="0"/>
            <a:ea typeface="Wingdings-Regular"/>
            <a:cs typeface="Wingdings-Regular"/>
          </a:endParaRPr>
        </a:p>
        <a:p>
          <a:pPr lvl="1" algn="l">
            <a:lnSpc>
              <a:spcPts val="1500"/>
            </a:lnSpc>
            <a:spcAft>
              <a:spcPts val="0"/>
            </a:spcAft>
          </a:pPr>
          <a:r>
            <a:rPr lang="en-GB" sz="1200">
              <a:effectLst/>
              <a:latin typeface="Garamond" panose="02020404030301010803" pitchFamily="18" charset="0"/>
              <a:ea typeface="Wingdings-Regular"/>
              <a:cs typeface="Wingdings-Regular"/>
            </a:rPr>
            <a:t> </a:t>
          </a:r>
          <a:r>
            <a:rPr lang="es-ES_tradnl" sz="1200">
              <a:effectLst/>
              <a:latin typeface="Garamond" panose="02020404030301010803" pitchFamily="18" charset="0"/>
              <a:ea typeface="Calibri"/>
              <a:cs typeface="Cambria"/>
            </a:rPr>
            <a:t>+51 (1) </a:t>
          </a:r>
          <a:r>
            <a:rPr lang="es-PE" sz="1200">
              <a:effectLst/>
              <a:latin typeface="Garamond" panose="02020404030301010803" pitchFamily="18" charset="0"/>
              <a:ea typeface="Calibri"/>
              <a:cs typeface="Cambria"/>
            </a:rPr>
            <a:t>611</a:t>
          </a:r>
          <a:r>
            <a:rPr lang="es-PE" sz="1200" baseline="0">
              <a:effectLst/>
              <a:latin typeface="Garamond" panose="02020404030301010803" pitchFamily="18" charset="0"/>
              <a:ea typeface="Calibri"/>
              <a:cs typeface="Cambria"/>
            </a:rPr>
            <a:t> - 8585 </a:t>
          </a:r>
        </a:p>
        <a:p>
          <a:pPr lvl="1" algn="l">
            <a:lnSpc>
              <a:spcPts val="1500"/>
            </a:lnSpc>
            <a:spcAft>
              <a:spcPts val="0"/>
            </a:spcAft>
          </a:pPr>
          <a:r>
            <a:rPr lang="es-PE" sz="1200" baseline="0">
              <a:effectLst/>
              <a:latin typeface="Garamond" panose="02020404030301010803" pitchFamily="18" charset="0"/>
              <a:ea typeface="Calibri"/>
              <a:cs typeface="Times New Roman"/>
            </a:rPr>
            <a:t>Anexos: 548 - 627  </a:t>
          </a:r>
          <a:endParaRPr lang="en-GB" sz="1100">
            <a:effectLst/>
            <a:latin typeface="Garamond" panose="02020404030301010803" pitchFamily="18" charset="0"/>
            <a:ea typeface="Calibri"/>
            <a:cs typeface="Times New Roman"/>
          </a:endParaRPr>
        </a:p>
        <a:p>
          <a:pPr lvl="1" algn="l">
            <a:lnSpc>
              <a:spcPts val="1400"/>
            </a:lnSpc>
            <a:spcAft>
              <a:spcPts val="0"/>
            </a:spcAft>
          </a:pPr>
          <a:r>
            <a:rPr lang="es-PE" sz="1200" u="none">
              <a:effectLst/>
              <a:latin typeface="Garamond" panose="02020404030301010803" pitchFamily="18" charset="0"/>
              <a:ea typeface="Wingdings-Regular"/>
              <a:cs typeface="Wingdings-Regular"/>
            </a:rPr>
            <a:t>sgi</a:t>
          </a:r>
          <a:r>
            <a:rPr lang="en-GB" sz="1100" u="none">
              <a:effectLst/>
              <a:latin typeface="+mn-lt"/>
              <a:ea typeface="+mn-ea"/>
              <a:cs typeface="+mn-cs"/>
            </a:rPr>
            <a:t>@</a:t>
          </a:r>
          <a:r>
            <a:rPr lang="es-PE" sz="1200" u="none">
              <a:effectLst/>
              <a:latin typeface="Garamond" panose="02020404030301010803" pitchFamily="18" charset="0"/>
              <a:ea typeface="Wingdings-Regular"/>
              <a:cs typeface="Wingdings-Regular"/>
            </a:rPr>
            <a:t>coes.org.pe </a:t>
          </a:r>
          <a:endParaRPr lang="en-GB" sz="1200" u="none">
            <a:effectLst/>
            <a:latin typeface="Garamond" panose="02020404030301010803" pitchFamily="18" charset="0"/>
            <a:ea typeface="Calibri"/>
            <a:cs typeface="Cambria"/>
          </a:endParaRPr>
        </a:p>
        <a:p>
          <a:pPr lvl="1" algn="l">
            <a:lnSpc>
              <a:spcPts val="2000"/>
            </a:lnSpc>
            <a:spcAft>
              <a:spcPts val="0"/>
            </a:spcAft>
          </a:pPr>
          <a:r>
            <a:rPr lang="es-ES_tradnl" sz="1600" b="1">
              <a:effectLst/>
              <a:latin typeface="Garamond" panose="02020404030301010803" pitchFamily="18" charset="0"/>
              <a:ea typeface="Calibri"/>
              <a:cs typeface="Cambria,Bold"/>
            </a:rPr>
            <a:t> </a:t>
          </a:r>
        </a:p>
        <a:p>
          <a:pPr lvl="1" algn="l">
            <a:lnSpc>
              <a:spcPts val="2000"/>
            </a:lnSpc>
            <a:spcAft>
              <a:spcPts val="0"/>
            </a:spcAft>
          </a:pPr>
          <a:endParaRPr lang="en-GB" sz="1100">
            <a:effectLst/>
            <a:latin typeface="Garamond" panose="02020404030301010803" pitchFamily="18" charset="0"/>
            <a:ea typeface="Calibri"/>
            <a:cs typeface="Times New Roman"/>
          </a:endParaRPr>
        </a:p>
        <a:p>
          <a:pPr lvl="1" algn="l">
            <a:lnSpc>
              <a:spcPts val="1900"/>
            </a:lnSpc>
            <a:spcAft>
              <a:spcPts val="0"/>
            </a:spcAft>
          </a:pPr>
          <a:r>
            <a:rPr lang="es-ES_tradnl" sz="1200" b="0">
              <a:effectLst/>
              <a:latin typeface="Garamond" panose="02020404030301010803" pitchFamily="18" charset="0"/>
              <a:ea typeface="Calibri"/>
              <a:cs typeface="Cambria,Bold"/>
            </a:rPr>
            <a:t>Atención al Cliente:</a:t>
          </a:r>
          <a:endParaRPr lang="en-GB" sz="1100" b="0">
            <a:effectLst/>
            <a:latin typeface="Garamond" panose="02020404030301010803" pitchFamily="18" charset="0"/>
            <a:ea typeface="Calibri"/>
            <a:cs typeface="Times New Roman"/>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+51 (1)611-8585 Anexo 620</a:t>
          </a:r>
        </a:p>
        <a:p>
          <a:pPr marL="457200" lvl="1" indent="0" algn="l">
            <a:lnSpc>
              <a:spcPts val="1400"/>
            </a:lnSpc>
            <a:spcAft>
              <a:spcPts val="0"/>
            </a:spcAft>
          </a:pPr>
          <a:r>
            <a:rPr lang="en-GB" sz="1200" i="0" u="none">
              <a:effectLst/>
              <a:latin typeface="Garamond" panose="02020404030301010803" pitchFamily="18" charset="0"/>
              <a:ea typeface="Wingdings-Regular"/>
              <a:cs typeface="Wingdings-Regular"/>
            </a:rPr>
            <a:t>Suscripciones: </a:t>
          </a:r>
          <a:r>
            <a:rPr lang="en-GB" sz="900" i="0" u="none">
              <a:effectLst/>
              <a:latin typeface="Garamond" panose="02020404030301010803" pitchFamily="18" charset="0"/>
              <a:ea typeface="Wingdings-Regular"/>
              <a:cs typeface="Wingdings-Regular"/>
            </a:rPr>
            <a:t>http://www.coes.org.pe/Portal/publicaciones/suscripcion/index</a:t>
          </a:r>
        </a:p>
        <a:p>
          <a:pPr marL="457200" lvl="1" indent="0" algn="l">
            <a:lnSpc>
              <a:spcPts val="1400"/>
            </a:lnSpc>
            <a:spcAft>
              <a:spcPts val="0"/>
            </a:spcAft>
          </a:pPr>
          <a:endParaRPr lang="en-GB" sz="1200" u="sng">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b="1">
              <a:solidFill>
                <a:sysClr val="windowText" lastClr="000000"/>
              </a:solidFill>
              <a:effectLst/>
              <a:latin typeface="Garamond" panose="02020404030301010803" pitchFamily="18" charset="0"/>
              <a:ea typeface="Wingdings-Regular"/>
              <a:cs typeface="Wingdings-Regular"/>
            </a:rPr>
            <a:t>Este documento puede ser descargado</a:t>
          </a:r>
          <a:r>
            <a:rPr lang="en-GB" sz="1200" b="1" baseline="0">
              <a:solidFill>
                <a:sysClr val="windowText" lastClr="000000"/>
              </a:solidFill>
              <a:effectLst/>
              <a:latin typeface="Garamond" panose="02020404030301010803" pitchFamily="18" charset="0"/>
              <a:ea typeface="Wingdings-Regular"/>
              <a:cs typeface="Wingdings-Regular"/>
            </a:rPr>
            <a:t> desde: </a:t>
          </a:r>
          <a:r>
            <a:rPr lang="en-GB" sz="900">
              <a:solidFill>
                <a:sysClr val="windowText" lastClr="000000"/>
              </a:solidFill>
              <a:effectLst/>
              <a:latin typeface="Garamond" panose="02020404030301010803" pitchFamily="18" charset="0"/>
              <a:ea typeface="Wingdings-Regular"/>
              <a:cs typeface="Wingdings-Regular"/>
            </a:rPr>
            <a:t>http://www.coes.org.pe/Portal/PostOperacion/Informes/EvaluacionMensual </a:t>
          </a:r>
          <a:endParaRPr lang="en-GB" sz="900">
            <a:effectLst/>
            <a:latin typeface="Garamond" panose="02020404030301010803" pitchFamily="18" charset="0"/>
            <a:ea typeface="+mn-ea"/>
            <a:cs typeface="+mn-cs"/>
          </a:endParaRPr>
        </a:p>
        <a:p>
          <a:pPr lvl="0" algn="ctr">
            <a:lnSpc>
              <a:spcPts val="1400"/>
            </a:lnSpc>
            <a:spcAft>
              <a:spcPts val="1000"/>
            </a:spcAft>
          </a:pPr>
          <a:r>
            <a:rPr lang="en-GB" sz="1100">
              <a:effectLst/>
              <a:latin typeface="Garamond" panose="02020404030301010803" pitchFamily="18" charset="0"/>
              <a:ea typeface="Calibri"/>
              <a:cs typeface="Times New Roman"/>
            </a:rPr>
            <a:t> </a:t>
          </a:r>
        </a:p>
        <a:p>
          <a:pPr lvl="0" algn="ctr">
            <a:lnSpc>
              <a:spcPts val="1400"/>
            </a:lnSpc>
            <a:spcAft>
              <a:spcPts val="1000"/>
            </a:spcAft>
          </a:pPr>
          <a:endParaRPr lang="en-GB" sz="1100">
            <a:effectLst/>
            <a:latin typeface="Garamond" panose="02020404030301010803" pitchFamily="18" charset="0"/>
            <a:ea typeface="Calibri"/>
            <a:cs typeface="Times New Roman"/>
          </a:endParaRPr>
        </a:p>
      </xdr:txBody>
    </xdr:sp>
    <xdr:clientData/>
  </xdr:twoCellAnchor>
  <xdr:twoCellAnchor editAs="oneCell">
    <xdr:from>
      <xdr:col>5</xdr:col>
      <xdr:colOff>78441</xdr:colOff>
      <xdr:row>56</xdr:row>
      <xdr:rowOff>134470</xdr:rowOff>
    </xdr:from>
    <xdr:to>
      <xdr:col>9</xdr:col>
      <xdr:colOff>186017</xdr:colOff>
      <xdr:row>60</xdr:row>
      <xdr:rowOff>107016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1066" y="8668870"/>
          <a:ext cx="1669676" cy="582146"/>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0.16095</cdr:x>
      <cdr:y>0.50561</cdr:y>
    </cdr:from>
    <cdr:to>
      <cdr:x>0.24064</cdr:x>
      <cdr:y>0.51295</cdr:y>
    </cdr:to>
    <cdr:cxnSp macro="">
      <cdr:nvCxnSpPr>
        <cdr:cNvPr id="3" name="Straight Connector 2"/>
        <cdr:cNvCxnSpPr/>
      </cdr:nvCxnSpPr>
      <cdr:spPr>
        <a:xfrm xmlns:a="http://schemas.openxmlformats.org/drawingml/2006/main" flipV="1">
          <a:off x="518950" y="1353278"/>
          <a:ext cx="256964" cy="1963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0.16706</cdr:x>
      <cdr:y>0.23316</cdr:y>
    </cdr:from>
    <cdr:to>
      <cdr:x>0.43394</cdr:x>
      <cdr:y>0.23561</cdr:y>
    </cdr:to>
    <cdr:cxnSp macro="">
      <cdr:nvCxnSpPr>
        <cdr:cNvPr id="5" name="Straight Connector 4"/>
        <cdr:cNvCxnSpPr/>
      </cdr:nvCxnSpPr>
      <cdr:spPr>
        <a:xfrm xmlns:a="http://schemas.openxmlformats.org/drawingml/2006/main" flipV="1">
          <a:off x="538657" y="624052"/>
          <a:ext cx="860534" cy="656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0.46519</cdr:x>
      <cdr:y>0.2346</cdr:y>
    </cdr:to>
    <cdr:cxnSp macro="">
      <cdr:nvCxnSpPr>
        <cdr:cNvPr id="7" name="Straight Connector 6"/>
        <cdr:cNvCxnSpPr/>
      </cdr:nvCxnSpPr>
      <cdr:spPr>
        <a:xfrm xmlns:a="http://schemas.openxmlformats.org/drawingml/2006/main">
          <a:off x="894618" y="408109"/>
          <a:ext cx="608135" cy="21980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0.47112</cdr:x>
      <cdr:y>0.22944</cdr:y>
    </cdr:to>
    <cdr:cxnSp macro="">
      <cdr:nvCxnSpPr>
        <cdr:cNvPr id="9" name="Straight Connector 8"/>
        <cdr:cNvCxnSpPr/>
      </cdr:nvCxnSpPr>
      <cdr:spPr>
        <a:xfrm xmlns:a="http://schemas.openxmlformats.org/drawingml/2006/main">
          <a:off x="1256978" y="386128"/>
          <a:ext cx="277986" cy="22796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0.81288</cdr:x>
      <cdr:y>0.61357</cdr:y>
    </cdr:to>
    <cdr:cxnSp macro="">
      <cdr:nvCxnSpPr>
        <cdr:cNvPr id="18" name="Straight Connector 17"/>
        <cdr:cNvCxnSpPr/>
      </cdr:nvCxnSpPr>
      <cdr:spPr>
        <a:xfrm xmlns:a="http://schemas.openxmlformats.org/drawingml/2006/main" flipH="1" flipV="1">
          <a:off x="2377527" y="1543793"/>
          <a:ext cx="243492" cy="9844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0.15483</cdr:x>
      <cdr:y>0.50561</cdr:y>
    </cdr:from>
    <cdr:to>
      <cdr:x>0.24064</cdr:x>
      <cdr:y>0.51785</cdr:y>
    </cdr:to>
    <cdr:cxnSp macro="">
      <cdr:nvCxnSpPr>
        <cdr:cNvPr id="3" name="Straight Connector 2"/>
        <cdr:cNvCxnSpPr/>
      </cdr:nvCxnSpPr>
      <cdr:spPr>
        <a:xfrm xmlns:a="http://schemas.openxmlformats.org/drawingml/2006/main" flipV="1">
          <a:off x="499241" y="1353278"/>
          <a:ext cx="276673" cy="3277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0.20577</cdr:x>
      <cdr:y>0.25279</cdr:y>
    </cdr:from>
    <cdr:to>
      <cdr:x>0.38505</cdr:x>
      <cdr:y>0.2577</cdr:y>
    </cdr:to>
    <cdr:cxnSp macro="">
      <cdr:nvCxnSpPr>
        <cdr:cNvPr id="5" name="Straight Connector 4"/>
        <cdr:cNvCxnSpPr/>
      </cdr:nvCxnSpPr>
      <cdr:spPr>
        <a:xfrm xmlns:a="http://schemas.openxmlformats.org/drawingml/2006/main" flipV="1">
          <a:off x="663465" y="676603"/>
          <a:ext cx="578069" cy="1313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0.40338</cdr:x>
      <cdr:y>0.23561</cdr:y>
    </cdr:to>
    <cdr:cxnSp macro="">
      <cdr:nvCxnSpPr>
        <cdr:cNvPr id="7" name="Straight Connector 6"/>
        <cdr:cNvCxnSpPr/>
      </cdr:nvCxnSpPr>
      <cdr:spPr>
        <a:xfrm xmlns:a="http://schemas.openxmlformats.org/drawingml/2006/main">
          <a:off x="892927" y="408117"/>
          <a:ext cx="407728" cy="222503"/>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0.4482</cdr:x>
      <cdr:y>0.22334</cdr:y>
    </cdr:to>
    <cdr:cxnSp macro="">
      <cdr:nvCxnSpPr>
        <cdr:cNvPr id="9" name="Straight Connector 8"/>
        <cdr:cNvCxnSpPr/>
      </cdr:nvCxnSpPr>
      <cdr:spPr>
        <a:xfrm xmlns:a="http://schemas.openxmlformats.org/drawingml/2006/main">
          <a:off x="1243965" y="386115"/>
          <a:ext cx="201207" cy="21166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0.83529</cdr:x>
      <cdr:y>0.61848</cdr:y>
    </cdr:to>
    <cdr:cxnSp macro="">
      <cdr:nvCxnSpPr>
        <cdr:cNvPr id="18" name="Straight Connector 17"/>
        <cdr:cNvCxnSpPr/>
      </cdr:nvCxnSpPr>
      <cdr:spPr>
        <a:xfrm xmlns:a="http://schemas.openxmlformats.org/drawingml/2006/main" flipH="1" flipV="1">
          <a:off x="2377528" y="1543793"/>
          <a:ext cx="315748" cy="111586"/>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1</xdr:col>
      <xdr:colOff>135213</xdr:colOff>
      <xdr:row>22</xdr:row>
      <xdr:rowOff>42863</xdr:rowOff>
    </xdr:from>
    <xdr:to>
      <xdr:col>7</xdr:col>
      <xdr:colOff>56323</xdr:colOff>
      <xdr:row>39</xdr:row>
      <xdr:rowOff>167515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1454012</xdr:colOff>
      <xdr:row>67</xdr:row>
      <xdr:rowOff>57150</xdr:rowOff>
    </xdr:from>
    <xdr:to>
      <xdr:col>8</xdr:col>
      <xdr:colOff>619125</xdr:colOff>
      <xdr:row>97</xdr:row>
      <xdr:rowOff>18636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0.26125</cdr:x>
      <cdr:y>0.02431</cdr:y>
    </cdr:from>
    <cdr:to>
      <cdr:x>0.75129</cdr:x>
      <cdr:y>0.11544</cdr:y>
    </cdr:to>
    <cdr:sp macro="" textlink="">
      <cdr:nvSpPr>
        <cdr:cNvPr id="2" name="TextBox 1"/>
        <cdr:cNvSpPr txBox="1"/>
      </cdr:nvSpPr>
      <cdr:spPr>
        <a:xfrm xmlns:a="http://schemas.openxmlformats.org/drawingml/2006/main">
          <a:off x="1417217" y="74098"/>
          <a:ext cx="2658318" cy="2777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t>Total enero a mayo</a:t>
          </a:r>
          <a:r>
            <a:rPr lang="es-PE" sz="1100" b="1" baseline="0"/>
            <a:t> </a:t>
          </a:r>
          <a:r>
            <a:rPr lang="es-PE" sz="1100" b="1"/>
            <a:t>2017 = 54,90 MW</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241280</xdr:colOff>
      <xdr:row>21</xdr:row>
      <xdr:rowOff>57150</xdr:rowOff>
    </xdr:from>
    <xdr:to>
      <xdr:col>10</xdr:col>
      <xdr:colOff>282692</xdr:colOff>
      <xdr:row>56</xdr:row>
      <xdr:rowOff>51288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0.17069</cdr:x>
      <cdr:y>0.07768</cdr:y>
    </cdr:from>
    <cdr:to>
      <cdr:x>0.28161</cdr:x>
      <cdr:y>0.11029</cdr:y>
    </cdr:to>
    <cdr:sp macro="" textlink="">
      <cdr:nvSpPr>
        <cdr:cNvPr id="2" name="TextBox 1"/>
        <cdr:cNvSpPr txBox="1"/>
      </cdr:nvSpPr>
      <cdr:spPr>
        <a:xfrm xmlns:a="http://schemas.openxmlformats.org/drawingml/2006/main">
          <a:off x="1138097" y="517500"/>
          <a:ext cx="739559" cy="2172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800" b="1">
              <a:solidFill>
                <a:srgbClr val="C00000"/>
              </a:solidFill>
              <a:latin typeface="Symbol" panose="05050102010706020507" pitchFamily="18" charset="2"/>
            </a:rPr>
            <a:t>D = 22,0</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0.11988</cdr:x>
      <cdr:y>0.22993</cdr:y>
    </cdr:from>
    <cdr:to>
      <cdr:x>0.22002</cdr:x>
      <cdr:y>0.26771</cdr:y>
    </cdr:to>
    <cdr:sp macro="" textlink="">
      <cdr:nvSpPr>
        <cdr:cNvPr id="3" name="TextBox 1"/>
        <cdr:cNvSpPr txBox="1"/>
      </cdr:nvSpPr>
      <cdr:spPr>
        <a:xfrm xmlns:a="http://schemas.openxmlformats.org/drawingml/2006/main">
          <a:off x="799278" y="1531734"/>
          <a:ext cx="667683" cy="2516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6,7</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0.42518</cdr:x>
      <cdr:y>0.41084</cdr:y>
    </cdr:from>
    <cdr:to>
      <cdr:x>0.54534</cdr:x>
      <cdr:y>0.44411</cdr:y>
    </cdr:to>
    <cdr:sp macro="" textlink="">
      <cdr:nvSpPr>
        <cdr:cNvPr id="4" name="TextBox 1"/>
        <cdr:cNvSpPr txBox="1"/>
      </cdr:nvSpPr>
      <cdr:spPr>
        <a:xfrm xmlns:a="http://schemas.openxmlformats.org/drawingml/2006/main">
          <a:off x="2834895" y="2736868"/>
          <a:ext cx="801167" cy="2216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-23,5</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0.30876</cdr:x>
      <cdr:y>0.35677</cdr:y>
    </cdr:from>
    <cdr:to>
      <cdr:x>0.43021</cdr:x>
      <cdr:y>0.39578</cdr:y>
    </cdr:to>
    <cdr:sp macro="" textlink="">
      <cdr:nvSpPr>
        <cdr:cNvPr id="6" name="TextBox 1"/>
        <cdr:cNvSpPr txBox="1"/>
      </cdr:nvSpPr>
      <cdr:spPr>
        <a:xfrm xmlns:a="http://schemas.openxmlformats.org/drawingml/2006/main">
          <a:off x="2058649" y="2376652"/>
          <a:ext cx="809768" cy="259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14,7</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0.61299</cdr:x>
      <cdr:y>0.87261</cdr:y>
    </cdr:from>
    <cdr:to>
      <cdr:x>0.7079</cdr:x>
      <cdr:y>0.91379</cdr:y>
    </cdr:to>
    <cdr:sp macro="" textlink="">
      <cdr:nvSpPr>
        <cdr:cNvPr id="7" name="TextBox 1"/>
        <cdr:cNvSpPr txBox="1"/>
      </cdr:nvSpPr>
      <cdr:spPr>
        <a:xfrm xmlns:a="http://schemas.openxmlformats.org/drawingml/2006/main">
          <a:off x="4081075" y="5704320"/>
          <a:ext cx="631875" cy="2691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2,0 %</a:t>
          </a:r>
        </a:p>
      </cdr:txBody>
    </cdr:sp>
  </cdr:relSizeAnchor>
  <cdr:relSizeAnchor xmlns:cdr="http://schemas.openxmlformats.org/drawingml/2006/chartDrawing">
    <cdr:from>
      <cdr:x>0.52599</cdr:x>
      <cdr:y>0.89054</cdr:y>
    </cdr:from>
    <cdr:to>
      <cdr:x>0.62613</cdr:x>
      <cdr:y>0.9299</cdr:y>
    </cdr:to>
    <cdr:sp macro="" textlink="">
      <cdr:nvSpPr>
        <cdr:cNvPr id="8" name="TextBox 1"/>
        <cdr:cNvSpPr txBox="1"/>
      </cdr:nvSpPr>
      <cdr:spPr>
        <a:xfrm xmlns:a="http://schemas.openxmlformats.org/drawingml/2006/main">
          <a:off x="3501840" y="5821513"/>
          <a:ext cx="666695" cy="257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57,2</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0.72574</cdr:x>
      <cdr:y>0.90981</cdr:y>
    </cdr:from>
    <cdr:to>
      <cdr:x>0.83462</cdr:x>
      <cdr:y>0.9406</cdr:y>
    </cdr:to>
    <cdr:sp macro="" textlink="">
      <cdr:nvSpPr>
        <cdr:cNvPr id="9" name="TextBox 1"/>
        <cdr:cNvSpPr txBox="1"/>
      </cdr:nvSpPr>
      <cdr:spPr>
        <a:xfrm xmlns:a="http://schemas.openxmlformats.org/drawingml/2006/main">
          <a:off x="4831708" y="5947521"/>
          <a:ext cx="724882" cy="2012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8,3</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0.81243</cdr:x>
      <cdr:y>0.90525</cdr:y>
    </cdr:from>
    <cdr:to>
      <cdr:x>0.9435</cdr:x>
      <cdr:y>0.93723</cdr:y>
    </cdr:to>
    <cdr:sp macro="" textlink="">
      <cdr:nvSpPr>
        <cdr:cNvPr id="10" name="TextBox 1"/>
        <cdr:cNvSpPr txBox="1"/>
      </cdr:nvSpPr>
      <cdr:spPr>
        <a:xfrm xmlns:a="http://schemas.openxmlformats.org/drawingml/2006/main">
          <a:off x="5408868" y="5917711"/>
          <a:ext cx="872615" cy="2090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-10,6 %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99391</xdr:colOff>
      <xdr:row>32</xdr:row>
      <xdr:rowOff>55747</xdr:rowOff>
    </xdr:from>
    <xdr:to>
      <xdr:col>10</xdr:col>
      <xdr:colOff>463826</xdr:colOff>
      <xdr:row>61</xdr:row>
      <xdr:rowOff>212480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ardo Varas Barrios " refreshedDate="42898.651590972222" createdVersion="4" refreshedVersion="4" minRefreshableVersion="3" recordCount="143">
  <cacheSource type="worksheet">
    <worksheetSource ref="O5:U148" sheet="17. HorasCongestionTransmisión"/>
  </cacheSource>
  <cacheFields count="7">
    <cacheField name="AÑO" numFmtId="3">
      <sharedItems containsSemiMixedTypes="0" containsString="0" containsNumber="1" containsInteger="1" minValue="2015" maxValue="2017" count="3">
        <n v="2015"/>
        <n v="2016"/>
        <n v="2017"/>
      </sharedItems>
    </cacheField>
    <cacheField name="MES" numFmtId="3">
      <sharedItems containsSemiMixedTypes="0" containsString="0" containsNumber="1" containsInteger="1" minValue="1" maxValue="12" count="12">
        <n v="1"/>
        <n v="2"/>
        <n v="3"/>
        <n v="4"/>
        <n v="5"/>
        <n v="6"/>
        <n v="7"/>
        <n v="8"/>
        <n v="9"/>
        <n v="10"/>
        <n v="11"/>
        <n v="12"/>
      </sharedItems>
    </cacheField>
    <cacheField name="NIVEL DE TENSIÓN" numFmtId="180">
      <sharedItems containsMixedTypes="1" containsNumber="1" containsInteger="1" minValue="138" maxValue="220" count="6">
        <s v="220 - 500"/>
        <n v="138"/>
        <n v="220"/>
        <s v="L. SANTA ROSA N. - CHAVARRÍA"/>
        <s v="L. VENTANILLA - ZAPALLAL"/>
        <s v="S.E. INDEPENDENCIA"/>
      </sharedItems>
    </cacheField>
    <cacheField name="ÁREA OPERATIVA" numFmtId="180">
      <sharedItems count="2">
        <s v="SUR"/>
        <s v="CENTRO"/>
      </sharedItems>
    </cacheField>
    <cacheField name="EQUIPO DE TRANSMISIÓN" numFmtId="180">
      <sharedItems count="8">
        <s v="L-2051 L-2052_x000a_ L-5036"/>
        <s v="L-1120"/>
        <s v="L-2018"/>
        <s v="L-2244 L-2245 _x000a_L-2246"/>
        <s v="L-2105"/>
        <s v="L-2003"/>
        <s v="L-2242  L-2243"/>
        <s v="T3-261  T4-261"/>
      </sharedItems>
    </cacheField>
    <cacheField name="DESCRIPCIÓN" numFmtId="180">
      <sharedItems count="8">
        <s v="ENLACE _x000a_CENTRO SUR"/>
        <s v="Paragsha - Huanuco _x000a_138kV"/>
        <s v="San Juan  - Los Industriales 220kV"/>
        <s v=" Chavarria -Ventanilla 220kV"/>
        <s v="Planicie - Carabayllo"/>
        <s v="L. SANTA ROSA N. - CHAVARRÍA"/>
        <s v="L. VENTANILLA - ZAPALLAL"/>
        <s v="S.E. INDEPENDENCIA"/>
      </sharedItems>
    </cacheField>
    <cacheField name="HORAS DE CONGESTIÓN" numFmtId="0">
      <sharedItems containsString="0" containsBlank="1" containsNumber="1" minValue="0" maxValue="1036.633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3">
  <r>
    <x v="0"/>
    <x v="0"/>
    <x v="0"/>
    <x v="0"/>
    <x v="0"/>
    <x v="0"/>
    <n v="2.4700000000000002"/>
  </r>
  <r>
    <x v="0"/>
    <x v="1"/>
    <x v="0"/>
    <x v="0"/>
    <x v="0"/>
    <x v="0"/>
    <n v="11.96666667"/>
  </r>
  <r>
    <x v="0"/>
    <x v="2"/>
    <x v="0"/>
    <x v="0"/>
    <x v="0"/>
    <x v="0"/>
    <n v="42.366666666666674"/>
  </r>
  <r>
    <x v="0"/>
    <x v="3"/>
    <x v="0"/>
    <x v="0"/>
    <x v="0"/>
    <x v="0"/>
    <n v="12.2"/>
  </r>
  <r>
    <x v="0"/>
    <x v="4"/>
    <x v="0"/>
    <x v="0"/>
    <x v="0"/>
    <x v="0"/>
    <n v="39.619999999999997"/>
  </r>
  <r>
    <x v="0"/>
    <x v="5"/>
    <x v="0"/>
    <x v="0"/>
    <x v="0"/>
    <x v="0"/>
    <n v="23.55"/>
  </r>
  <r>
    <x v="0"/>
    <x v="6"/>
    <x v="0"/>
    <x v="0"/>
    <x v="0"/>
    <x v="0"/>
    <n v="22.83"/>
  </r>
  <r>
    <x v="0"/>
    <x v="7"/>
    <x v="0"/>
    <x v="0"/>
    <x v="0"/>
    <x v="0"/>
    <n v="19.649999999999999"/>
  </r>
  <r>
    <x v="0"/>
    <x v="8"/>
    <x v="0"/>
    <x v="0"/>
    <x v="0"/>
    <x v="0"/>
    <n v="71.183000000000007"/>
  </r>
  <r>
    <x v="0"/>
    <x v="9"/>
    <x v="0"/>
    <x v="0"/>
    <x v="0"/>
    <x v="0"/>
    <n v="278.5"/>
  </r>
  <r>
    <x v="0"/>
    <x v="10"/>
    <x v="0"/>
    <x v="0"/>
    <x v="0"/>
    <x v="0"/>
    <n v="177.3"/>
  </r>
  <r>
    <x v="0"/>
    <x v="11"/>
    <x v="0"/>
    <x v="0"/>
    <x v="0"/>
    <x v="0"/>
    <n v="367.9"/>
  </r>
  <r>
    <x v="1"/>
    <x v="0"/>
    <x v="0"/>
    <x v="0"/>
    <x v="0"/>
    <x v="0"/>
    <n v="150.55000000000001"/>
  </r>
  <r>
    <x v="1"/>
    <x v="1"/>
    <x v="0"/>
    <x v="0"/>
    <x v="0"/>
    <x v="0"/>
    <n v="175.6"/>
  </r>
  <r>
    <x v="1"/>
    <x v="2"/>
    <x v="0"/>
    <x v="0"/>
    <x v="0"/>
    <x v="0"/>
    <n v="36.31666666666667"/>
  </r>
  <r>
    <x v="1"/>
    <x v="3"/>
    <x v="0"/>
    <x v="0"/>
    <x v="0"/>
    <x v="0"/>
    <n v="54.6"/>
  </r>
  <r>
    <x v="1"/>
    <x v="4"/>
    <x v="0"/>
    <x v="0"/>
    <x v="0"/>
    <x v="0"/>
    <n v="309.91666670000001"/>
  </r>
  <r>
    <x v="1"/>
    <x v="5"/>
    <x v="0"/>
    <x v="0"/>
    <x v="0"/>
    <x v="0"/>
    <n v="209.4555556"/>
  </r>
  <r>
    <x v="1"/>
    <x v="6"/>
    <x v="0"/>
    <x v="0"/>
    <x v="0"/>
    <x v="0"/>
    <n v="386"/>
  </r>
  <r>
    <x v="1"/>
    <x v="7"/>
    <x v="0"/>
    <x v="0"/>
    <x v="0"/>
    <x v="0"/>
    <n v="616.3833333"/>
  </r>
  <r>
    <x v="1"/>
    <x v="8"/>
    <x v="0"/>
    <x v="0"/>
    <x v="0"/>
    <x v="0"/>
    <n v="471.91666670000001"/>
  </r>
  <r>
    <x v="1"/>
    <x v="9"/>
    <x v="0"/>
    <x v="0"/>
    <x v="0"/>
    <x v="0"/>
    <m/>
  </r>
  <r>
    <x v="1"/>
    <x v="10"/>
    <x v="0"/>
    <x v="0"/>
    <x v="0"/>
    <x v="0"/>
    <m/>
  </r>
  <r>
    <x v="1"/>
    <x v="11"/>
    <x v="0"/>
    <x v="0"/>
    <x v="0"/>
    <x v="0"/>
    <m/>
  </r>
  <r>
    <x v="0"/>
    <x v="0"/>
    <x v="1"/>
    <x v="1"/>
    <x v="1"/>
    <x v="1"/>
    <n v="20.55"/>
  </r>
  <r>
    <x v="0"/>
    <x v="1"/>
    <x v="1"/>
    <x v="1"/>
    <x v="1"/>
    <x v="1"/>
    <n v="15.06666667"/>
  </r>
  <r>
    <x v="0"/>
    <x v="2"/>
    <x v="1"/>
    <x v="1"/>
    <x v="1"/>
    <x v="1"/>
    <n v="20.5"/>
  </r>
  <r>
    <x v="0"/>
    <x v="3"/>
    <x v="1"/>
    <x v="1"/>
    <x v="1"/>
    <x v="1"/>
    <n v="36.366666666666674"/>
  </r>
  <r>
    <x v="0"/>
    <x v="4"/>
    <x v="1"/>
    <x v="1"/>
    <x v="1"/>
    <x v="1"/>
    <n v="62.5"/>
  </r>
  <r>
    <x v="0"/>
    <x v="5"/>
    <x v="1"/>
    <x v="1"/>
    <x v="1"/>
    <x v="1"/>
    <n v="14.95"/>
  </r>
  <r>
    <x v="0"/>
    <x v="6"/>
    <x v="1"/>
    <x v="1"/>
    <x v="1"/>
    <x v="1"/>
    <n v="5.23"/>
  </r>
  <r>
    <x v="0"/>
    <x v="7"/>
    <x v="1"/>
    <x v="1"/>
    <x v="1"/>
    <x v="1"/>
    <n v="2.85"/>
  </r>
  <r>
    <x v="0"/>
    <x v="8"/>
    <x v="1"/>
    <x v="1"/>
    <x v="1"/>
    <x v="1"/>
    <n v="0"/>
  </r>
  <r>
    <x v="0"/>
    <x v="9"/>
    <x v="1"/>
    <x v="1"/>
    <x v="1"/>
    <x v="1"/>
    <n v="0"/>
  </r>
  <r>
    <x v="0"/>
    <x v="10"/>
    <x v="1"/>
    <x v="1"/>
    <x v="1"/>
    <x v="1"/>
    <n v="0"/>
  </r>
  <r>
    <x v="0"/>
    <x v="11"/>
    <x v="1"/>
    <x v="1"/>
    <x v="1"/>
    <x v="1"/>
    <n v="0"/>
  </r>
  <r>
    <x v="1"/>
    <x v="0"/>
    <x v="1"/>
    <x v="1"/>
    <x v="1"/>
    <x v="1"/>
    <n v="0"/>
  </r>
  <r>
    <x v="1"/>
    <x v="1"/>
    <x v="1"/>
    <x v="1"/>
    <x v="1"/>
    <x v="1"/>
    <n v="7.5833333329999997"/>
  </r>
  <r>
    <x v="1"/>
    <x v="2"/>
    <x v="1"/>
    <x v="1"/>
    <x v="1"/>
    <x v="1"/>
    <n v="0"/>
  </r>
  <r>
    <x v="1"/>
    <x v="3"/>
    <x v="1"/>
    <x v="1"/>
    <x v="1"/>
    <x v="1"/>
    <n v="0"/>
  </r>
  <r>
    <x v="1"/>
    <x v="4"/>
    <x v="1"/>
    <x v="1"/>
    <x v="1"/>
    <x v="1"/>
    <n v="0"/>
  </r>
  <r>
    <x v="1"/>
    <x v="5"/>
    <x v="1"/>
    <x v="1"/>
    <x v="1"/>
    <x v="1"/>
    <n v="0"/>
  </r>
  <r>
    <x v="1"/>
    <x v="6"/>
    <x v="1"/>
    <x v="1"/>
    <x v="1"/>
    <x v="1"/>
    <n v="0"/>
  </r>
  <r>
    <x v="1"/>
    <x v="7"/>
    <x v="1"/>
    <x v="1"/>
    <x v="1"/>
    <x v="1"/>
    <n v="0"/>
  </r>
  <r>
    <x v="1"/>
    <x v="8"/>
    <x v="1"/>
    <x v="1"/>
    <x v="1"/>
    <x v="1"/>
    <n v="0"/>
  </r>
  <r>
    <x v="1"/>
    <x v="9"/>
    <x v="1"/>
    <x v="1"/>
    <x v="1"/>
    <x v="1"/>
    <m/>
  </r>
  <r>
    <x v="1"/>
    <x v="10"/>
    <x v="1"/>
    <x v="1"/>
    <x v="1"/>
    <x v="1"/>
    <m/>
  </r>
  <r>
    <x v="1"/>
    <x v="11"/>
    <x v="1"/>
    <x v="1"/>
    <x v="1"/>
    <x v="1"/>
    <m/>
  </r>
  <r>
    <x v="0"/>
    <x v="0"/>
    <x v="2"/>
    <x v="1"/>
    <x v="2"/>
    <x v="2"/>
    <n v="0"/>
  </r>
  <r>
    <x v="0"/>
    <x v="1"/>
    <x v="2"/>
    <x v="1"/>
    <x v="2"/>
    <x v="2"/>
    <n v="0"/>
  </r>
  <r>
    <x v="0"/>
    <x v="2"/>
    <x v="2"/>
    <x v="1"/>
    <x v="2"/>
    <x v="2"/>
    <n v="25.37"/>
  </r>
  <r>
    <x v="0"/>
    <x v="3"/>
    <x v="2"/>
    <x v="1"/>
    <x v="2"/>
    <x v="2"/>
    <n v="4.67"/>
  </r>
  <r>
    <x v="0"/>
    <x v="4"/>
    <x v="2"/>
    <x v="1"/>
    <x v="2"/>
    <x v="2"/>
    <n v="65.650000000000006"/>
  </r>
  <r>
    <x v="0"/>
    <x v="5"/>
    <x v="2"/>
    <x v="1"/>
    <x v="2"/>
    <x v="2"/>
    <n v="36.42"/>
  </r>
  <r>
    <x v="0"/>
    <x v="6"/>
    <x v="2"/>
    <x v="1"/>
    <x v="2"/>
    <x v="2"/>
    <n v="84.73"/>
  </r>
  <r>
    <x v="0"/>
    <x v="7"/>
    <x v="2"/>
    <x v="1"/>
    <x v="2"/>
    <x v="2"/>
    <n v="3.9166666666666665"/>
  </r>
  <r>
    <x v="0"/>
    <x v="8"/>
    <x v="2"/>
    <x v="1"/>
    <x v="2"/>
    <x v="2"/>
    <n v="12.53"/>
  </r>
  <r>
    <x v="0"/>
    <x v="9"/>
    <x v="2"/>
    <x v="1"/>
    <x v="2"/>
    <x v="2"/>
    <n v="4.57"/>
  </r>
  <r>
    <x v="0"/>
    <x v="10"/>
    <x v="2"/>
    <x v="1"/>
    <x v="2"/>
    <x v="2"/>
    <n v="38.116999999999997"/>
  </r>
  <r>
    <x v="0"/>
    <x v="11"/>
    <x v="2"/>
    <x v="1"/>
    <x v="2"/>
    <x v="2"/>
    <n v="120.8"/>
  </r>
  <r>
    <x v="1"/>
    <x v="0"/>
    <x v="2"/>
    <x v="1"/>
    <x v="2"/>
    <x v="2"/>
    <n v="2.4"/>
  </r>
  <r>
    <x v="1"/>
    <x v="1"/>
    <x v="2"/>
    <x v="1"/>
    <x v="2"/>
    <x v="2"/>
    <n v="5.45"/>
  </r>
  <r>
    <x v="1"/>
    <x v="2"/>
    <x v="2"/>
    <x v="1"/>
    <x v="2"/>
    <x v="2"/>
    <n v="4.466666666666665"/>
  </r>
  <r>
    <x v="1"/>
    <x v="3"/>
    <x v="2"/>
    <x v="1"/>
    <x v="2"/>
    <x v="2"/>
    <n v="100.03333000000001"/>
  </r>
  <r>
    <x v="1"/>
    <x v="4"/>
    <x v="2"/>
    <x v="1"/>
    <x v="2"/>
    <x v="2"/>
    <n v="431.3"/>
  </r>
  <r>
    <x v="1"/>
    <x v="5"/>
    <x v="2"/>
    <x v="1"/>
    <x v="2"/>
    <x v="2"/>
    <n v="45.918055559999999"/>
  </r>
  <r>
    <x v="1"/>
    <x v="6"/>
    <x v="2"/>
    <x v="1"/>
    <x v="2"/>
    <x v="2"/>
    <n v="31.883333329999999"/>
  </r>
  <r>
    <x v="1"/>
    <x v="7"/>
    <x v="2"/>
    <x v="1"/>
    <x v="2"/>
    <x v="2"/>
    <n v="0"/>
  </r>
  <r>
    <x v="1"/>
    <x v="8"/>
    <x v="2"/>
    <x v="1"/>
    <x v="2"/>
    <x v="2"/>
    <n v="0"/>
  </r>
  <r>
    <x v="1"/>
    <x v="9"/>
    <x v="2"/>
    <x v="1"/>
    <x v="2"/>
    <x v="2"/>
    <m/>
  </r>
  <r>
    <x v="1"/>
    <x v="10"/>
    <x v="2"/>
    <x v="1"/>
    <x v="2"/>
    <x v="2"/>
    <m/>
  </r>
  <r>
    <x v="1"/>
    <x v="11"/>
    <x v="2"/>
    <x v="1"/>
    <x v="2"/>
    <x v="2"/>
    <m/>
  </r>
  <r>
    <x v="0"/>
    <x v="0"/>
    <x v="2"/>
    <x v="1"/>
    <x v="3"/>
    <x v="3"/>
    <n v="0"/>
  </r>
  <r>
    <x v="0"/>
    <x v="1"/>
    <x v="2"/>
    <x v="1"/>
    <x v="3"/>
    <x v="3"/>
    <n v="0"/>
  </r>
  <r>
    <x v="0"/>
    <x v="2"/>
    <x v="2"/>
    <x v="1"/>
    <x v="3"/>
    <x v="3"/>
    <n v="0"/>
  </r>
  <r>
    <x v="0"/>
    <x v="3"/>
    <x v="2"/>
    <x v="1"/>
    <x v="3"/>
    <x v="3"/>
    <n v="0"/>
  </r>
  <r>
    <x v="0"/>
    <x v="4"/>
    <x v="2"/>
    <x v="1"/>
    <x v="3"/>
    <x v="3"/>
    <n v="0"/>
  </r>
  <r>
    <x v="0"/>
    <x v="5"/>
    <x v="2"/>
    <x v="1"/>
    <x v="3"/>
    <x v="3"/>
    <n v="6.92"/>
  </r>
  <r>
    <x v="0"/>
    <x v="6"/>
    <x v="2"/>
    <x v="1"/>
    <x v="3"/>
    <x v="3"/>
    <n v="0"/>
  </r>
  <r>
    <x v="0"/>
    <x v="7"/>
    <x v="2"/>
    <x v="1"/>
    <x v="3"/>
    <x v="3"/>
    <n v="0"/>
  </r>
  <r>
    <x v="0"/>
    <x v="8"/>
    <x v="2"/>
    <x v="1"/>
    <x v="3"/>
    <x v="3"/>
    <n v="12.38"/>
  </r>
  <r>
    <x v="0"/>
    <x v="9"/>
    <x v="2"/>
    <x v="1"/>
    <x v="3"/>
    <x v="3"/>
    <n v="0"/>
  </r>
  <r>
    <x v="0"/>
    <x v="10"/>
    <x v="2"/>
    <x v="1"/>
    <x v="3"/>
    <x v="3"/>
    <n v="3.03"/>
  </r>
  <r>
    <x v="0"/>
    <x v="11"/>
    <x v="2"/>
    <x v="1"/>
    <x v="3"/>
    <x v="3"/>
    <n v="0"/>
  </r>
  <r>
    <x v="1"/>
    <x v="0"/>
    <x v="2"/>
    <x v="1"/>
    <x v="3"/>
    <x v="3"/>
    <n v="0"/>
  </r>
  <r>
    <x v="1"/>
    <x v="1"/>
    <x v="2"/>
    <x v="1"/>
    <x v="3"/>
    <x v="3"/>
    <n v="0"/>
  </r>
  <r>
    <x v="1"/>
    <x v="2"/>
    <x v="2"/>
    <x v="1"/>
    <x v="3"/>
    <x v="3"/>
    <n v="0"/>
  </r>
  <r>
    <x v="1"/>
    <x v="3"/>
    <x v="2"/>
    <x v="1"/>
    <x v="3"/>
    <x v="3"/>
    <n v="0"/>
  </r>
  <r>
    <x v="1"/>
    <x v="4"/>
    <x v="2"/>
    <x v="1"/>
    <x v="3"/>
    <x v="3"/>
    <n v="0"/>
  </r>
  <r>
    <x v="1"/>
    <x v="5"/>
    <x v="2"/>
    <x v="1"/>
    <x v="3"/>
    <x v="3"/>
    <n v="0"/>
  </r>
  <r>
    <x v="1"/>
    <x v="6"/>
    <x v="2"/>
    <x v="1"/>
    <x v="3"/>
    <x v="3"/>
    <n v="0"/>
  </r>
  <r>
    <x v="1"/>
    <x v="7"/>
    <x v="2"/>
    <x v="1"/>
    <x v="3"/>
    <x v="3"/>
    <n v="12.85"/>
  </r>
  <r>
    <x v="1"/>
    <x v="8"/>
    <x v="2"/>
    <x v="1"/>
    <x v="3"/>
    <x v="3"/>
    <n v="18.283329999999999"/>
  </r>
  <r>
    <x v="1"/>
    <x v="9"/>
    <x v="2"/>
    <x v="1"/>
    <x v="3"/>
    <x v="3"/>
    <m/>
  </r>
  <r>
    <x v="1"/>
    <x v="10"/>
    <x v="2"/>
    <x v="1"/>
    <x v="3"/>
    <x v="3"/>
    <m/>
  </r>
  <r>
    <x v="1"/>
    <x v="11"/>
    <x v="2"/>
    <x v="1"/>
    <x v="3"/>
    <x v="3"/>
    <m/>
  </r>
  <r>
    <x v="0"/>
    <x v="0"/>
    <x v="2"/>
    <x v="1"/>
    <x v="4"/>
    <x v="4"/>
    <n v="0"/>
  </r>
  <r>
    <x v="0"/>
    <x v="1"/>
    <x v="2"/>
    <x v="1"/>
    <x v="4"/>
    <x v="4"/>
    <n v="0"/>
  </r>
  <r>
    <x v="0"/>
    <x v="2"/>
    <x v="2"/>
    <x v="1"/>
    <x v="4"/>
    <x v="4"/>
    <n v="0"/>
  </r>
  <r>
    <x v="0"/>
    <x v="3"/>
    <x v="2"/>
    <x v="1"/>
    <x v="4"/>
    <x v="4"/>
    <n v="0"/>
  </r>
  <r>
    <x v="0"/>
    <x v="4"/>
    <x v="2"/>
    <x v="1"/>
    <x v="4"/>
    <x v="4"/>
    <n v="0"/>
  </r>
  <r>
    <x v="0"/>
    <x v="5"/>
    <x v="2"/>
    <x v="1"/>
    <x v="4"/>
    <x v="4"/>
    <n v="0"/>
  </r>
  <r>
    <x v="0"/>
    <x v="6"/>
    <x v="2"/>
    <x v="1"/>
    <x v="4"/>
    <x v="4"/>
    <n v="35.049999999999997"/>
  </r>
  <r>
    <x v="0"/>
    <x v="7"/>
    <x v="2"/>
    <x v="1"/>
    <x v="4"/>
    <x v="4"/>
    <n v="0"/>
  </r>
  <r>
    <x v="0"/>
    <x v="8"/>
    <x v="2"/>
    <x v="1"/>
    <x v="4"/>
    <x v="4"/>
    <n v="23.9"/>
  </r>
  <r>
    <x v="0"/>
    <x v="9"/>
    <x v="2"/>
    <x v="1"/>
    <x v="4"/>
    <x v="4"/>
    <n v="77.98"/>
  </r>
  <r>
    <x v="0"/>
    <x v="10"/>
    <x v="2"/>
    <x v="1"/>
    <x v="4"/>
    <x v="4"/>
    <n v="28.02"/>
  </r>
  <r>
    <x v="0"/>
    <x v="11"/>
    <x v="2"/>
    <x v="1"/>
    <x v="4"/>
    <x v="4"/>
    <n v="0"/>
  </r>
  <r>
    <x v="1"/>
    <x v="0"/>
    <x v="2"/>
    <x v="1"/>
    <x v="4"/>
    <x v="4"/>
    <n v="0"/>
  </r>
  <r>
    <x v="1"/>
    <x v="1"/>
    <x v="2"/>
    <x v="1"/>
    <x v="4"/>
    <x v="4"/>
    <n v="0"/>
  </r>
  <r>
    <x v="1"/>
    <x v="2"/>
    <x v="2"/>
    <x v="1"/>
    <x v="4"/>
    <x v="4"/>
    <n v="0"/>
  </r>
  <r>
    <x v="1"/>
    <x v="3"/>
    <x v="2"/>
    <x v="1"/>
    <x v="4"/>
    <x v="4"/>
    <n v="0"/>
  </r>
  <r>
    <x v="1"/>
    <x v="4"/>
    <x v="2"/>
    <x v="1"/>
    <x v="4"/>
    <x v="4"/>
    <n v="0"/>
  </r>
  <r>
    <x v="1"/>
    <x v="5"/>
    <x v="2"/>
    <x v="1"/>
    <x v="4"/>
    <x v="4"/>
    <n v="0"/>
  </r>
  <r>
    <x v="1"/>
    <x v="6"/>
    <x v="2"/>
    <x v="1"/>
    <x v="4"/>
    <x v="4"/>
    <n v="0"/>
  </r>
  <r>
    <x v="1"/>
    <x v="7"/>
    <x v="2"/>
    <x v="1"/>
    <x v="4"/>
    <x v="4"/>
    <n v="0"/>
  </r>
  <r>
    <x v="1"/>
    <x v="8"/>
    <x v="2"/>
    <x v="1"/>
    <x v="4"/>
    <x v="4"/>
    <n v="0"/>
  </r>
  <r>
    <x v="1"/>
    <x v="9"/>
    <x v="2"/>
    <x v="1"/>
    <x v="4"/>
    <x v="4"/>
    <n v="0"/>
  </r>
  <r>
    <x v="1"/>
    <x v="10"/>
    <x v="2"/>
    <x v="1"/>
    <x v="4"/>
    <x v="4"/>
    <n v="0"/>
  </r>
  <r>
    <x v="1"/>
    <x v="11"/>
    <x v="2"/>
    <x v="1"/>
    <x v="4"/>
    <x v="4"/>
    <n v="0"/>
  </r>
  <r>
    <x v="2"/>
    <x v="0"/>
    <x v="0"/>
    <x v="0"/>
    <x v="0"/>
    <x v="0"/>
    <n v="300.60000000000002"/>
  </r>
  <r>
    <x v="2"/>
    <x v="0"/>
    <x v="1"/>
    <x v="1"/>
    <x v="1"/>
    <x v="1"/>
    <n v="0"/>
  </r>
  <r>
    <x v="2"/>
    <x v="0"/>
    <x v="2"/>
    <x v="1"/>
    <x v="2"/>
    <x v="2"/>
    <n v="32.283329999999999"/>
  </r>
  <r>
    <x v="2"/>
    <x v="0"/>
    <x v="2"/>
    <x v="1"/>
    <x v="3"/>
    <x v="3"/>
    <n v="0"/>
  </r>
  <r>
    <x v="2"/>
    <x v="0"/>
    <x v="2"/>
    <x v="1"/>
    <x v="4"/>
    <x v="4"/>
    <n v="0"/>
  </r>
  <r>
    <x v="2"/>
    <x v="1"/>
    <x v="2"/>
    <x v="1"/>
    <x v="2"/>
    <x v="2"/>
    <n v="32.25"/>
  </r>
  <r>
    <x v="2"/>
    <x v="1"/>
    <x v="0"/>
    <x v="0"/>
    <x v="0"/>
    <x v="0"/>
    <n v="595.1"/>
  </r>
  <r>
    <x v="2"/>
    <x v="2"/>
    <x v="0"/>
    <x v="0"/>
    <x v="0"/>
    <x v="0"/>
    <n v="483.77569999999997"/>
  </r>
  <r>
    <x v="2"/>
    <x v="2"/>
    <x v="2"/>
    <x v="1"/>
    <x v="2"/>
    <x v="2"/>
    <n v="74.77431"/>
  </r>
  <r>
    <x v="2"/>
    <x v="2"/>
    <x v="3"/>
    <x v="1"/>
    <x v="5"/>
    <x v="5"/>
    <n v="0.28194444400000002"/>
  </r>
  <r>
    <x v="2"/>
    <x v="2"/>
    <x v="4"/>
    <x v="1"/>
    <x v="6"/>
    <x v="6"/>
    <n v="23.764579999999999"/>
  </r>
  <r>
    <x v="1"/>
    <x v="2"/>
    <x v="4"/>
    <x v="1"/>
    <x v="6"/>
    <x v="6"/>
    <n v="8.5"/>
  </r>
  <r>
    <x v="0"/>
    <x v="2"/>
    <x v="3"/>
    <x v="1"/>
    <x v="5"/>
    <x v="5"/>
    <n v="0.68333333299999999"/>
  </r>
  <r>
    <x v="2"/>
    <x v="2"/>
    <x v="5"/>
    <x v="1"/>
    <x v="7"/>
    <x v="7"/>
    <n v="1.009028"/>
  </r>
  <r>
    <x v="2"/>
    <x v="3"/>
    <x v="0"/>
    <x v="0"/>
    <x v="0"/>
    <x v="0"/>
    <n v="288.4667"/>
  </r>
  <r>
    <x v="2"/>
    <x v="3"/>
    <x v="2"/>
    <x v="1"/>
    <x v="2"/>
    <x v="2"/>
    <n v="14.95"/>
  </r>
  <r>
    <x v="1"/>
    <x v="3"/>
    <x v="4"/>
    <x v="1"/>
    <x v="6"/>
    <x v="6"/>
    <n v="7.3833330000000004"/>
  </r>
  <r>
    <x v="2"/>
    <x v="3"/>
    <x v="5"/>
    <x v="1"/>
    <x v="7"/>
    <x v="7"/>
    <n v="16.983329999999999"/>
  </r>
  <r>
    <x v="2"/>
    <x v="4"/>
    <x v="0"/>
    <x v="0"/>
    <x v="0"/>
    <x v="0"/>
    <n v="1036.633333"/>
  </r>
  <r>
    <x v="2"/>
    <x v="4"/>
    <x v="2"/>
    <x v="1"/>
    <x v="2"/>
    <x v="2"/>
    <n v="43.05"/>
  </r>
  <r>
    <x v="1"/>
    <x v="4"/>
    <x v="4"/>
    <x v="1"/>
    <x v="6"/>
    <x v="6"/>
    <n v="8.5666666669999998"/>
  </r>
  <r>
    <x v="2"/>
    <x v="4"/>
    <x v="4"/>
    <x v="1"/>
    <x v="6"/>
    <x v="6"/>
    <n v="4.3333333329999997"/>
  </r>
  <r>
    <x v="2"/>
    <x v="4"/>
    <x v="5"/>
    <x v="1"/>
    <x v="7"/>
    <x v="7"/>
    <n v="14.51666666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 dataOnRows="1" applyNumberFormats="0" applyBorderFormats="0" applyFontFormats="0" applyPatternFormats="0" applyAlignmentFormats="0" applyWidthHeightFormats="1" dataCaption="Data" updatedVersion="4" showDrill="0" showMemberPropertyTips="0" useAutoFormatting="1" itemPrintTitles="1" createdVersion="1" indent="0" compact="0" compactData="0" gridDropZones="1">
  <location ref="X6:AD15" firstHeaderRow="1" firstDataRow="2" firstDataCol="3" rowPageCount="2" colPageCount="1"/>
  <pivotFields count="7">
    <pivotField axis="axisCol" compact="0" numFmtId="3" outline="0" subtotalTop="0" showAll="0" includeNewItemsInFilter="1">
      <items count="4">
        <item x="2"/>
        <item x="1"/>
        <item x="0"/>
        <item t="default"/>
      </items>
    </pivotField>
    <pivotField axis="axisPage" compact="0" numFmtId="3" outline="0" subtotalTop="0" showAll="0" includeNewItemsInFilter="1">
      <items count="13">
        <item x="0"/>
        <item x="1"/>
        <item x="2"/>
        <item x="3"/>
        <item x="4"/>
        <item x="5"/>
        <item x="6"/>
        <item x="7"/>
        <item x="8"/>
        <item x="9"/>
        <item x="10"/>
        <item x="11"/>
        <item t="default"/>
      </items>
    </pivotField>
    <pivotField axis="axisPage" compact="0" outline="0" subtotalTop="0" showAll="0" includeNewItemsInFilter="1" defaultSubtotal="0">
      <items count="6">
        <item x="1"/>
        <item x="2"/>
        <item x="0"/>
        <item x="3"/>
        <item x="4"/>
        <item x="5"/>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8">
        <item x="4"/>
        <item x="1"/>
        <item x="0"/>
        <item x="2"/>
        <item x="3"/>
        <item x="5"/>
        <item x="6"/>
        <item x="7"/>
      </items>
    </pivotField>
    <pivotField axis="axisRow" compact="0" outline="0" subtotalTop="0" showAll="0" includeNewItemsInFilter="1">
      <items count="9">
        <item x="3"/>
        <item x="0"/>
        <item x="1"/>
        <item x="4"/>
        <item x="2"/>
        <item x="5"/>
        <item x="6"/>
        <item x="7"/>
        <item t="default"/>
      </items>
    </pivotField>
    <pivotField dataField="1" compact="0" outline="0" subtotalTop="0" showAll="0" includeNewItemsInFilter="1"/>
  </pivotFields>
  <rowFields count="3">
    <field x="3"/>
    <field x="4"/>
    <field x="5"/>
  </rowFields>
  <rowItems count="8">
    <i>
      <x/>
      <x v="2"/>
      <x v="1"/>
    </i>
    <i>
      <x v="1"/>
      <x/>
      <x v="3"/>
    </i>
    <i r="1">
      <x v="1"/>
      <x v="2"/>
    </i>
    <i r="1">
      <x v="3"/>
      <x v="4"/>
    </i>
    <i r="1">
      <x v="4"/>
      <x/>
    </i>
    <i r="1">
      <x v="6"/>
      <x v="6"/>
    </i>
    <i r="1">
      <x v="7"/>
      <x v="7"/>
    </i>
    <i t="grand">
      <x/>
    </i>
  </rowItems>
  <colFields count="1">
    <field x="0"/>
  </colFields>
  <colItems count="4">
    <i>
      <x/>
    </i>
    <i>
      <x v="1"/>
    </i>
    <i>
      <x v="2"/>
    </i>
    <i t="grand">
      <x/>
    </i>
  </colItems>
  <pageFields count="2">
    <pageField fld="1" item="4" hier="-1"/>
    <pageField fld="2" hier="-1"/>
  </pageFields>
  <dataFields count="1">
    <dataField name="Sum of HORAS DE CONGESTIÓN" fld="6" baseField="5" baseItem="4" numFmtId="4"/>
  </dataFields>
  <formats count="5">
    <format dxfId="4">
      <pivotArea outline="0" fieldPosition="0"/>
    </format>
    <format dxfId="3">
      <pivotArea type="all" dataOnly="0" outline="0" fieldPosition="0"/>
    </format>
    <format dxfId="2">
      <pivotArea type="all" dataOnly="0" outline="0" fieldPosition="0"/>
    </format>
    <format dxfId="1">
      <pivotArea outline="0" fieldPosition="0">
        <references count="2">
          <reference field="3" count="1" selected="0">
            <x v="1"/>
          </reference>
          <reference field="4" count="2" selected="0">
            <x v="6"/>
            <x v="7"/>
          </reference>
        </references>
      </pivotArea>
    </format>
    <format dxfId="0">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ivotTable" Target="../pivotTables/pivotTable1.xml"/><Relationship Id="rId4"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0.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CA78"/>
  <sheetViews>
    <sheetView showGridLines="0" tabSelected="1" view="pageBreakPreview" zoomScale="130" zoomScaleNormal="100" zoomScaleSheetLayoutView="130" workbookViewId="0"/>
  </sheetViews>
  <sheetFormatPr defaultRowHeight="11.25"/>
  <cols>
    <col min="1" max="17" width="6.83203125" style="2" customWidth="1"/>
    <col min="18" max="18" width="17.3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t="s">
        <v>842</v>
      </c>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79" ht="12" customHeight="1">
      <c r="A33" s="1"/>
      <c r="B33" s="1"/>
      <c r="C33" s="1"/>
      <c r="D33" s="1"/>
      <c r="E33" s="1"/>
      <c r="F33" s="1"/>
      <c r="G33" s="1"/>
      <c r="H33" s="1"/>
      <c r="I33" s="1"/>
      <c r="J33" s="1"/>
      <c r="K33" s="1"/>
      <c r="L33" s="1"/>
      <c r="M33" s="1"/>
      <c r="N33" s="1"/>
      <c r="O33" s="1"/>
      <c r="P33" s="1"/>
      <c r="Q33" s="1"/>
    </row>
    <row r="34" spans="1:79" ht="12" customHeight="1">
      <c r="A34" s="1"/>
      <c r="B34" s="1"/>
      <c r="C34" s="1"/>
      <c r="D34" s="1"/>
      <c r="E34" s="1"/>
      <c r="F34" s="1"/>
      <c r="G34" s="1"/>
      <c r="H34" s="1"/>
      <c r="I34" s="1"/>
      <c r="J34" s="1"/>
      <c r="K34" s="1"/>
      <c r="L34" s="1"/>
      <c r="M34" s="1"/>
      <c r="N34" s="1"/>
      <c r="O34" s="1"/>
      <c r="P34" s="1"/>
      <c r="Q34" s="1"/>
    </row>
    <row r="35" spans="1:79" ht="12" customHeight="1">
      <c r="A35" s="1"/>
      <c r="B35" s="1"/>
      <c r="C35" s="1"/>
      <c r="D35" s="1"/>
      <c r="E35" s="1"/>
      <c r="F35" s="1"/>
      <c r="G35" s="1"/>
      <c r="H35" s="1"/>
      <c r="I35" s="1"/>
      <c r="J35" s="1"/>
      <c r="K35" s="1"/>
      <c r="L35" s="1"/>
      <c r="M35" s="1"/>
      <c r="N35" s="1"/>
      <c r="O35" s="1"/>
      <c r="P35" s="1"/>
      <c r="Q35" s="1"/>
    </row>
    <row r="36" spans="1:79" ht="12" customHeight="1">
      <c r="A36" s="1"/>
      <c r="B36" s="1"/>
      <c r="C36" s="1"/>
      <c r="D36" s="1"/>
      <c r="E36" s="1"/>
      <c r="F36" s="1"/>
      <c r="G36" s="1"/>
      <c r="H36" s="1"/>
      <c r="I36" s="1"/>
      <c r="J36" s="1"/>
      <c r="K36" s="1"/>
      <c r="L36" s="1"/>
      <c r="M36" s="1"/>
      <c r="N36" s="1"/>
      <c r="O36" s="1"/>
      <c r="P36" s="1"/>
      <c r="Q36" s="1"/>
    </row>
    <row r="37" spans="1:79" ht="12" customHeight="1">
      <c r="A37" s="1"/>
      <c r="B37" s="1"/>
      <c r="C37" s="1"/>
      <c r="D37" s="1"/>
      <c r="E37" s="1"/>
      <c r="F37" s="1"/>
      <c r="G37" s="1"/>
      <c r="H37" s="1"/>
      <c r="I37" s="1"/>
      <c r="J37" s="1"/>
      <c r="K37" s="1"/>
      <c r="L37" s="1"/>
      <c r="M37" s="1"/>
      <c r="N37" s="1"/>
      <c r="O37" s="1"/>
      <c r="P37" s="1"/>
      <c r="Q37" s="1"/>
    </row>
    <row r="38" spans="1:79" ht="12" customHeight="1">
      <c r="A38" s="1"/>
      <c r="B38" s="1"/>
      <c r="C38" s="1"/>
      <c r="D38" s="1"/>
      <c r="E38" s="1"/>
      <c r="F38" s="1"/>
      <c r="G38" s="1"/>
      <c r="H38" s="1"/>
      <c r="I38" s="1"/>
      <c r="J38" s="1"/>
      <c r="K38" s="1"/>
      <c r="L38" s="1"/>
      <c r="M38" s="1"/>
      <c r="N38" s="1"/>
      <c r="O38" s="1"/>
      <c r="P38" s="1"/>
      <c r="Q38" s="1"/>
    </row>
    <row r="39" spans="1:79" ht="12" customHeight="1">
      <c r="A39" s="1"/>
      <c r="B39" s="1"/>
      <c r="C39" s="1"/>
      <c r="D39" s="1"/>
      <c r="E39" s="1"/>
      <c r="F39" s="1"/>
      <c r="G39" s="1"/>
      <c r="H39" s="1"/>
      <c r="I39" s="1"/>
      <c r="J39" s="1"/>
      <c r="K39" s="1"/>
      <c r="L39" s="1"/>
      <c r="M39" s="1"/>
      <c r="N39" s="1"/>
      <c r="O39" s="1"/>
      <c r="P39" s="1"/>
      <c r="Q39" s="1"/>
    </row>
    <row r="40" spans="1:79" ht="12" customHeight="1">
      <c r="A40" s="1"/>
      <c r="B40" s="1"/>
      <c r="C40" s="1"/>
      <c r="D40" s="1"/>
      <c r="E40" s="1"/>
      <c r="F40" s="1"/>
      <c r="G40" s="1"/>
      <c r="H40" s="1"/>
      <c r="I40" s="1"/>
      <c r="J40" s="1"/>
      <c r="K40" s="1"/>
      <c r="L40" s="1"/>
      <c r="M40" s="1"/>
      <c r="N40" s="1"/>
      <c r="O40" s="1"/>
      <c r="P40" s="1"/>
      <c r="Q40" s="1"/>
    </row>
    <row r="41" spans="1:79" ht="12" customHeight="1">
      <c r="A41" s="1"/>
      <c r="B41" s="1"/>
      <c r="C41" s="1"/>
      <c r="D41" s="1"/>
      <c r="E41" s="1"/>
      <c r="F41" s="1"/>
      <c r="G41" s="1"/>
      <c r="H41" s="1"/>
      <c r="I41" s="1"/>
      <c r="J41" s="1"/>
      <c r="K41" s="1"/>
      <c r="L41" s="1"/>
      <c r="M41" s="1"/>
      <c r="N41" s="1"/>
      <c r="O41" s="1"/>
      <c r="P41" s="1"/>
      <c r="Q41" s="1"/>
    </row>
    <row r="42" spans="1:79" ht="12" customHeight="1">
      <c r="A42" s="1"/>
      <c r="B42" s="1"/>
      <c r="C42" s="1"/>
      <c r="D42" s="1"/>
      <c r="E42" s="1"/>
      <c r="F42" s="1"/>
      <c r="G42" s="1"/>
      <c r="H42" s="1"/>
      <c r="I42" s="1"/>
      <c r="J42" s="1"/>
      <c r="K42" s="1"/>
      <c r="L42" s="1"/>
      <c r="M42" s="1"/>
      <c r="N42" s="1"/>
      <c r="O42" s="1"/>
      <c r="P42" s="1"/>
      <c r="Q42" s="1"/>
    </row>
    <row r="43" spans="1:79" ht="12" customHeight="1">
      <c r="A43" s="1"/>
      <c r="B43" s="1"/>
      <c r="C43" s="1"/>
      <c r="D43" s="1"/>
      <c r="E43" s="1"/>
      <c r="F43" s="1"/>
      <c r="G43" s="1"/>
      <c r="H43" s="1"/>
      <c r="I43" s="1"/>
      <c r="J43" s="1"/>
      <c r="K43" s="1"/>
      <c r="L43" s="1"/>
      <c r="M43" s="1"/>
      <c r="N43" s="1"/>
      <c r="O43" s="1"/>
      <c r="P43" s="1"/>
      <c r="Q43" s="1"/>
    </row>
    <row r="44" spans="1:79" ht="12" customHeight="1">
      <c r="A44" s="1"/>
      <c r="B44" s="1"/>
      <c r="C44" s="1"/>
      <c r="D44" s="1"/>
      <c r="E44" s="1"/>
      <c r="F44" s="1"/>
      <c r="G44" s="1"/>
      <c r="H44" s="1"/>
      <c r="I44" s="1"/>
      <c r="J44" s="1"/>
      <c r="K44" s="1"/>
      <c r="L44" s="1"/>
      <c r="M44" s="1"/>
      <c r="N44" s="1"/>
      <c r="O44" s="1"/>
      <c r="P44" s="1"/>
      <c r="Q44" s="1"/>
    </row>
    <row r="45" spans="1:79" ht="12" customHeight="1">
      <c r="A45" s="1"/>
      <c r="B45" s="1"/>
      <c r="C45" s="1"/>
      <c r="D45" s="1"/>
      <c r="E45" s="1"/>
      <c r="F45" s="1"/>
      <c r="G45" s="1"/>
      <c r="H45" s="1"/>
      <c r="I45" s="1"/>
      <c r="J45" s="1"/>
      <c r="K45" s="1"/>
      <c r="L45" s="1"/>
      <c r="M45" s="1"/>
      <c r="N45" s="1"/>
      <c r="O45" s="1"/>
      <c r="P45" s="1"/>
      <c r="Q45" s="1"/>
    </row>
    <row r="46" spans="1:79" ht="12" customHeight="1">
      <c r="A46" s="1"/>
      <c r="B46" s="1"/>
      <c r="C46" s="1"/>
      <c r="D46" s="1"/>
      <c r="E46" s="1"/>
      <c r="F46" s="1"/>
      <c r="G46" s="1"/>
      <c r="H46" s="1"/>
      <c r="I46" s="1"/>
      <c r="J46" s="1"/>
      <c r="K46" s="1"/>
      <c r="L46" s="1"/>
      <c r="M46" s="1"/>
      <c r="N46" s="1"/>
      <c r="O46" s="1"/>
      <c r="P46" s="1"/>
      <c r="Q46" s="1"/>
    </row>
    <row r="47" spans="1:79" ht="12" customHeight="1">
      <c r="A47" s="1"/>
      <c r="B47" s="1"/>
      <c r="C47" s="1"/>
      <c r="D47" s="1"/>
      <c r="E47" s="1"/>
      <c r="F47" s="1"/>
      <c r="G47" s="1"/>
      <c r="H47" s="1"/>
      <c r="I47" s="1"/>
      <c r="J47" s="1"/>
      <c r="K47" s="1"/>
      <c r="L47" s="1"/>
      <c r="M47" s="1"/>
      <c r="N47" s="1"/>
      <c r="O47" s="1"/>
      <c r="P47" s="1"/>
      <c r="Q47" s="1"/>
      <c r="CA47" s="2">
        <f>SUM(EQ114)</f>
        <v>0</v>
      </c>
    </row>
    <row r="48" spans="1:79" ht="12" customHeight="1">
      <c r="A48" s="1"/>
      <c r="B48" s="1"/>
      <c r="C48" s="1"/>
      <c r="D48" s="1"/>
      <c r="E48" s="1"/>
      <c r="F48" s="1"/>
      <c r="G48" s="1"/>
      <c r="H48" s="1"/>
      <c r="I48" s="1"/>
      <c r="J48" s="1"/>
      <c r="K48" s="1"/>
      <c r="L48" s="1"/>
      <c r="M48" s="1"/>
      <c r="N48" s="1"/>
      <c r="O48" s="1"/>
      <c r="P48" s="1"/>
      <c r="Q48" s="1"/>
    </row>
    <row r="49" spans="1:17" ht="12" customHeight="1">
      <c r="A49" s="1"/>
      <c r="B49" s="1"/>
      <c r="C49" s="1"/>
      <c r="D49" s="1"/>
      <c r="E49" s="1"/>
      <c r="F49" s="1"/>
      <c r="G49" s="1"/>
      <c r="H49" s="1"/>
      <c r="I49" s="1"/>
      <c r="J49" s="1"/>
      <c r="K49" s="1"/>
      <c r="L49" s="1"/>
      <c r="M49" s="1"/>
      <c r="N49" s="1"/>
      <c r="O49" s="1"/>
      <c r="P49" s="1"/>
      <c r="Q49" s="1"/>
    </row>
    <row r="50" spans="1:17" ht="12" customHeight="1">
      <c r="A50" s="1"/>
      <c r="B50" s="1"/>
      <c r="C50" s="1"/>
      <c r="D50" s="1"/>
      <c r="E50" s="1"/>
      <c r="F50" s="1"/>
      <c r="G50" s="1"/>
      <c r="H50" s="1"/>
      <c r="I50" s="1"/>
      <c r="J50" s="1"/>
      <c r="K50" s="1"/>
      <c r="L50" s="1"/>
      <c r="M50" s="1"/>
      <c r="N50" s="1"/>
      <c r="O50" s="1"/>
      <c r="P50" s="1"/>
      <c r="Q50" s="1"/>
    </row>
    <row r="51" spans="1:17" ht="12" customHeight="1">
      <c r="A51" s="1"/>
      <c r="B51" s="1"/>
      <c r="C51" s="1"/>
      <c r="D51" s="1"/>
      <c r="E51" s="1"/>
      <c r="F51" s="1"/>
      <c r="G51" s="1"/>
      <c r="H51" s="1"/>
      <c r="I51" s="1"/>
      <c r="J51" s="1"/>
      <c r="K51" s="1"/>
      <c r="L51" s="1"/>
      <c r="M51" s="1"/>
      <c r="N51" s="1"/>
      <c r="O51" s="1"/>
      <c r="P51" s="1"/>
      <c r="Q51" s="1"/>
    </row>
    <row r="52" spans="1:17" ht="12" customHeight="1">
      <c r="A52" s="1"/>
      <c r="B52" s="1"/>
      <c r="C52" s="1"/>
      <c r="D52" s="1"/>
      <c r="E52" s="1"/>
      <c r="F52" s="1"/>
      <c r="G52" s="1"/>
      <c r="H52" s="1"/>
      <c r="I52" s="1"/>
      <c r="J52" s="1"/>
      <c r="K52" s="1"/>
      <c r="L52" s="1"/>
      <c r="M52" s="1"/>
      <c r="N52" s="1"/>
      <c r="O52" s="1"/>
      <c r="P52" s="1"/>
      <c r="Q52" s="1"/>
    </row>
    <row r="53" spans="1:17" ht="12" customHeight="1">
      <c r="A53" s="1"/>
      <c r="B53" s="1"/>
      <c r="C53" s="1"/>
      <c r="D53" s="1"/>
      <c r="E53" s="1"/>
      <c r="F53" s="1"/>
      <c r="G53" s="1"/>
      <c r="H53" s="1"/>
      <c r="I53" s="1"/>
      <c r="J53" s="1"/>
      <c r="K53" s="1"/>
      <c r="L53" s="1"/>
      <c r="M53" s="1"/>
      <c r="N53" s="1"/>
      <c r="O53" s="1"/>
      <c r="P53" s="1"/>
      <c r="Q53" s="1"/>
    </row>
    <row r="54" spans="1:17" ht="12" customHeight="1">
      <c r="A54" s="1"/>
      <c r="B54" s="1"/>
      <c r="C54" s="1"/>
      <c r="D54" s="1"/>
      <c r="E54" s="1"/>
      <c r="F54" s="1"/>
      <c r="G54" s="1"/>
      <c r="H54" s="1"/>
      <c r="I54" s="1"/>
      <c r="J54" s="1"/>
      <c r="K54" s="1"/>
      <c r="L54" s="1"/>
      <c r="M54" s="1"/>
      <c r="N54" s="1"/>
      <c r="O54" s="1"/>
      <c r="P54" s="1"/>
      <c r="Q54" s="1"/>
    </row>
    <row r="55" spans="1:17" ht="12" customHeight="1">
      <c r="A55" s="1"/>
      <c r="B55" s="1"/>
      <c r="C55" s="1"/>
      <c r="D55" s="1"/>
      <c r="E55" s="1"/>
      <c r="F55" s="1"/>
      <c r="G55" s="1"/>
      <c r="H55" s="1"/>
      <c r="I55" s="1"/>
      <c r="J55" s="1"/>
      <c r="K55" s="1"/>
      <c r="L55" s="1"/>
      <c r="M55" s="1"/>
      <c r="N55" s="1"/>
      <c r="O55" s="1"/>
      <c r="P55" s="1"/>
      <c r="Q55" s="1"/>
    </row>
    <row r="56" spans="1:17" ht="12" customHeight="1">
      <c r="A56" s="1"/>
      <c r="B56" s="1"/>
      <c r="C56" s="1"/>
      <c r="D56" s="1"/>
      <c r="E56" s="1"/>
      <c r="F56" s="1"/>
      <c r="G56" s="1"/>
      <c r="H56" s="1"/>
      <c r="I56" s="1"/>
      <c r="J56" s="1"/>
      <c r="K56" s="1"/>
      <c r="L56" s="1"/>
      <c r="M56" s="1"/>
      <c r="N56" s="1"/>
      <c r="O56" s="1"/>
      <c r="P56" s="1"/>
      <c r="Q56" s="1"/>
    </row>
    <row r="57" spans="1:17" ht="12" customHeight="1">
      <c r="A57" s="1"/>
      <c r="B57" s="1"/>
      <c r="C57" s="1"/>
      <c r="D57" s="1"/>
      <c r="E57" s="1"/>
      <c r="F57" s="1"/>
      <c r="G57" s="1"/>
      <c r="H57" s="1"/>
      <c r="I57" s="1"/>
      <c r="J57" s="1"/>
      <c r="K57" s="1"/>
      <c r="L57" s="1"/>
      <c r="M57" s="1"/>
      <c r="N57" s="1"/>
      <c r="O57" s="1"/>
      <c r="P57" s="1"/>
      <c r="Q57" s="1"/>
    </row>
    <row r="58" spans="1:17" ht="12" customHeight="1">
      <c r="A58" s="1"/>
      <c r="B58" s="1"/>
      <c r="C58" s="1"/>
      <c r="D58" s="1"/>
      <c r="E58" s="1"/>
      <c r="F58" s="1"/>
      <c r="G58" s="1"/>
      <c r="H58" s="1"/>
      <c r="I58" s="1"/>
      <c r="J58" s="1"/>
      <c r="K58" s="1"/>
      <c r="L58" s="1"/>
      <c r="M58" s="1"/>
      <c r="N58" s="1"/>
      <c r="O58" s="1"/>
      <c r="P58" s="1"/>
      <c r="Q58" s="1"/>
    </row>
    <row r="59" spans="1:17" ht="12" customHeight="1">
      <c r="A59" s="1"/>
      <c r="B59" s="1"/>
      <c r="C59" s="1"/>
      <c r="D59" s="1"/>
      <c r="E59" s="1"/>
      <c r="F59" s="1"/>
      <c r="G59" s="1"/>
      <c r="H59" s="1"/>
      <c r="I59" s="1"/>
      <c r="J59" s="1"/>
      <c r="K59" s="1"/>
      <c r="L59" s="1"/>
      <c r="M59" s="1"/>
      <c r="N59" s="1"/>
      <c r="O59" s="1"/>
      <c r="P59" s="1"/>
      <c r="Q59" s="1"/>
    </row>
    <row r="60" spans="1:17" ht="12" customHeight="1">
      <c r="A60" s="1"/>
      <c r="B60" s="1"/>
      <c r="C60" s="1"/>
      <c r="D60" s="1"/>
      <c r="E60" s="1"/>
      <c r="F60" s="1"/>
      <c r="G60" s="1"/>
      <c r="H60" s="1"/>
      <c r="I60" s="1"/>
      <c r="J60" s="1"/>
      <c r="K60" s="1"/>
      <c r="L60" s="1"/>
      <c r="M60" s="1"/>
      <c r="N60" s="1"/>
      <c r="O60" s="1"/>
      <c r="P60" s="1"/>
      <c r="Q60" s="1"/>
    </row>
    <row r="61" spans="1:17" ht="12" customHeight="1">
      <c r="A61" s="1"/>
      <c r="B61" s="1"/>
      <c r="C61" s="1"/>
      <c r="D61" s="1"/>
      <c r="E61" s="1"/>
      <c r="F61" s="1"/>
      <c r="G61" s="1"/>
      <c r="H61" s="1"/>
      <c r="I61" s="1"/>
      <c r="J61" s="1"/>
      <c r="K61" s="1"/>
      <c r="L61" s="1"/>
      <c r="M61" s="1"/>
      <c r="N61" s="1"/>
      <c r="O61" s="1"/>
      <c r="P61" s="1"/>
      <c r="Q61" s="1"/>
    </row>
    <row r="62" spans="1:17" ht="12" customHeight="1">
      <c r="A62" s="1"/>
      <c r="B62" s="1"/>
      <c r="C62" s="1"/>
      <c r="D62" s="1"/>
      <c r="E62" s="1"/>
      <c r="F62" s="1"/>
      <c r="G62" s="1"/>
      <c r="H62" s="1"/>
      <c r="I62" s="1"/>
      <c r="J62" s="1"/>
      <c r="K62" s="1"/>
      <c r="L62" s="1"/>
      <c r="M62" s="1"/>
      <c r="N62" s="1"/>
      <c r="O62" s="1"/>
      <c r="P62" s="1"/>
      <c r="Q62" s="1"/>
    </row>
    <row r="63" spans="1:17" ht="12" customHeight="1">
      <c r="A63" s="1"/>
      <c r="B63" s="1"/>
      <c r="C63" s="1"/>
      <c r="D63" s="1"/>
      <c r="E63" s="1"/>
      <c r="F63" s="1"/>
      <c r="G63" s="1"/>
      <c r="H63" s="1"/>
      <c r="I63" s="1"/>
      <c r="J63" s="1"/>
      <c r="K63" s="1"/>
      <c r="L63" s="1"/>
      <c r="M63" s="1"/>
      <c r="N63" s="1"/>
      <c r="O63" s="1"/>
      <c r="P63" s="1"/>
      <c r="Q63" s="1"/>
    </row>
    <row r="64" spans="1:17"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customSheetViews>
    <customSheetView guid="{7398011F-6792-457D-9968-3CBE3236EAF9}" scale="130" showPageBreaks="1" showGridLines="0" fitToPage="1" printArea="1" view="pageBreakPreview" topLeftCell="A16">
      <selection activeCell="G69" sqref="G69"/>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printOptions horizontalCentered="1" gridLinesSet="0"/>
  <pageMargins left="0.51181102362204722" right="0.51181102362204722" top="0.59055118110236227" bottom="0.74803149606299213" header="0.31496062992125984" footer="0.31496062992125984"/>
  <pageSetup paperSize="9" orientation="portrait" r:id="rId2"/>
  <headerFooter>
    <oddHeader xml:space="preserve">&amp;L&amp;"Calibri Light,Regular"&amp;10 &amp;C&amp;"Calibri Light,Regular"&amp;10 </oddHeader>
    <oddFooter>&amp;L&amp;"Tahoma,Normal"&amp;10COES SINAC, 2017&amp;R&amp;"Tahoma,Normal"&amp;10Dirección Ejecutiva
Sub Dirección de Gestión de Información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sheetPr>
  <dimension ref="A1:BG376"/>
  <sheetViews>
    <sheetView view="pageBreakPreview" zoomScale="115" zoomScaleNormal="100" zoomScaleSheetLayoutView="115" workbookViewId="0"/>
  </sheetViews>
  <sheetFormatPr defaultRowHeight="11.25"/>
  <cols>
    <col min="1" max="1" width="26.33203125" style="139" customWidth="1"/>
    <col min="2" max="2" width="12.1640625" style="139" customWidth="1"/>
    <col min="3" max="3" width="13" style="139" customWidth="1"/>
    <col min="4" max="4" width="13.1640625" style="139" customWidth="1"/>
    <col min="5" max="5" width="13.6640625" style="139" customWidth="1"/>
    <col min="6" max="6" width="9.5" style="139" customWidth="1"/>
    <col min="7" max="7" width="13.6640625" style="139" customWidth="1"/>
    <col min="8" max="8" width="12.83203125" style="139" customWidth="1"/>
    <col min="9" max="9" width="13.33203125" style="139" customWidth="1"/>
    <col min="10" max="10" width="14.1640625" style="139" customWidth="1"/>
    <col min="11" max="11" width="12.6640625" style="139" customWidth="1"/>
    <col min="12" max="12" width="1.5" style="139" customWidth="1"/>
    <col min="13" max="13" width="11.5" style="402" bestFit="1" customWidth="1"/>
    <col min="14" max="14" width="13.83203125" style="402" bestFit="1" customWidth="1"/>
    <col min="15" max="15" width="12" style="402" bestFit="1" customWidth="1"/>
    <col min="16" max="16" width="12.1640625" style="402" bestFit="1" customWidth="1"/>
    <col min="17" max="17" width="12.5" style="402" bestFit="1" customWidth="1"/>
    <col min="18" max="19" width="13.6640625" style="402" bestFit="1" customWidth="1"/>
    <col min="20" max="20" width="11.83203125" style="402" bestFit="1" customWidth="1"/>
    <col min="21" max="21" width="12" style="402" customWidth="1"/>
    <col min="22" max="22" width="8.33203125" style="1089" bestFit="1" customWidth="1"/>
    <col min="23" max="23" width="2.5" style="1093" bestFit="1" customWidth="1"/>
    <col min="24" max="24" width="5.1640625" style="1089" bestFit="1" customWidth="1"/>
    <col min="25" max="25" width="10" style="1089" bestFit="1" customWidth="1"/>
    <col min="26" max="26" width="8.6640625" style="1089" bestFit="1" customWidth="1"/>
    <col min="27" max="28" width="9" style="1089" bestFit="1" customWidth="1"/>
    <col min="29" max="29" width="14.33203125" style="1089" bestFit="1" customWidth="1"/>
    <col min="30" max="30" width="13.1640625" style="1089" bestFit="1" customWidth="1"/>
    <col min="31" max="31" width="13.83203125" style="1089" bestFit="1" customWidth="1"/>
    <col min="32" max="32" width="11.6640625" style="1089" bestFit="1" customWidth="1"/>
    <col min="33" max="33" width="10.83203125" style="1089" bestFit="1" customWidth="1"/>
    <col min="34" max="34" width="9" style="1089" bestFit="1" customWidth="1"/>
    <col min="35" max="35" width="8.1640625" style="1089" bestFit="1" customWidth="1"/>
    <col min="36" max="37" width="9" style="1089" bestFit="1" customWidth="1"/>
    <col min="38" max="39" width="8.1640625" style="1089" bestFit="1" customWidth="1"/>
    <col min="40" max="40" width="11.83203125" style="1089" bestFit="1" customWidth="1"/>
    <col min="41" max="41" width="13.5" style="1089" bestFit="1" customWidth="1"/>
    <col min="42" max="42" width="13.6640625" style="1089" bestFit="1" customWidth="1"/>
    <col min="43" max="43" width="7" style="1089" bestFit="1" customWidth="1"/>
    <col min="44" max="44" width="14.33203125" style="1089" bestFit="1" customWidth="1"/>
    <col min="45" max="49" width="9.33203125" style="1089"/>
    <col min="50" max="53" width="9.33203125" style="402"/>
    <col min="54" max="16384" width="9.33203125" style="139"/>
  </cols>
  <sheetData>
    <row r="1" spans="1:59" ht="6.75" customHeight="1">
      <c r="A1" s="190"/>
      <c r="B1" s="191"/>
      <c r="C1" s="191"/>
      <c r="D1" s="191"/>
      <c r="E1" s="191"/>
      <c r="F1" s="191"/>
      <c r="G1" s="191"/>
      <c r="H1" s="191"/>
      <c r="I1" s="192"/>
      <c r="J1" s="192"/>
      <c r="K1" s="193"/>
      <c r="L1" s="138"/>
    </row>
    <row r="2" spans="1:59" ht="7.5" customHeight="1">
      <c r="A2" s="194"/>
      <c r="B2" s="195"/>
      <c r="C2" s="195"/>
      <c r="D2" s="195"/>
      <c r="E2" s="195"/>
      <c r="F2" s="195"/>
      <c r="G2" s="195"/>
      <c r="H2" s="195"/>
      <c r="I2" s="196"/>
      <c r="J2" s="196"/>
      <c r="K2" s="196"/>
      <c r="L2" s="141"/>
    </row>
    <row r="3" spans="1:59" ht="5.25" customHeight="1">
      <c r="A3" s="194"/>
      <c r="B3" s="195"/>
      <c r="C3" s="195"/>
      <c r="D3" s="195"/>
      <c r="E3" s="195"/>
      <c r="F3" s="195"/>
      <c r="G3" s="195"/>
      <c r="H3" s="195"/>
      <c r="I3" s="196"/>
      <c r="J3" s="196"/>
      <c r="K3" s="196"/>
      <c r="L3" s="141"/>
    </row>
    <row r="4" spans="1:59" ht="24" customHeight="1">
      <c r="A4" s="1325" t="s">
        <v>662</v>
      </c>
      <c r="B4" s="1325"/>
      <c r="C4" s="1325"/>
      <c r="D4" s="1325"/>
      <c r="E4" s="1325"/>
      <c r="F4" s="1325"/>
      <c r="G4" s="1325"/>
      <c r="H4" s="1325"/>
      <c r="I4" s="1325"/>
      <c r="J4" s="1325"/>
      <c r="K4" s="1325"/>
      <c r="L4" s="142"/>
    </row>
    <row r="5" spans="1:59" ht="10.5" customHeight="1">
      <c r="A5" s="197"/>
      <c r="B5" s="197"/>
      <c r="C5" s="197"/>
      <c r="D5" s="197"/>
      <c r="E5" s="197"/>
      <c r="F5" s="197"/>
      <c r="G5" s="197"/>
      <c r="H5" s="197"/>
      <c r="I5" s="197"/>
      <c r="J5" s="197"/>
      <c r="K5" s="197"/>
      <c r="L5" s="142"/>
    </row>
    <row r="6" spans="1:59" ht="15.75" customHeight="1">
      <c r="A6" s="1324" t="s">
        <v>663</v>
      </c>
      <c r="B6" s="1324"/>
      <c r="C6" s="1324"/>
      <c r="D6" s="1324"/>
      <c r="E6" s="1324"/>
      <c r="F6" s="1324"/>
      <c r="G6" s="1324"/>
      <c r="H6" s="1324"/>
      <c r="I6" s="1324"/>
      <c r="J6" s="1324"/>
      <c r="K6" s="1324"/>
      <c r="L6" s="142"/>
    </row>
    <row r="7" spans="1:59" ht="9" customHeight="1">
      <c r="A7" s="197"/>
      <c r="B7" s="198"/>
      <c r="C7" s="200"/>
      <c r="D7" s="201"/>
      <c r="E7" s="201"/>
      <c r="F7" s="201"/>
      <c r="G7" s="201"/>
      <c r="H7" s="199"/>
      <c r="I7" s="202"/>
      <c r="J7" s="202"/>
      <c r="K7" s="203"/>
      <c r="L7" s="142"/>
    </row>
    <row r="8" spans="1:59" ht="6" customHeight="1">
      <c r="A8" s="637"/>
      <c r="B8" s="278"/>
      <c r="C8" s="279"/>
      <c r="D8" s="280"/>
      <c r="E8" s="522"/>
      <c r="F8" s="523"/>
      <c r="G8" s="527"/>
      <c r="H8" s="282"/>
      <c r="I8" s="282"/>
      <c r="J8" s="277"/>
      <c r="K8" s="277"/>
      <c r="L8" s="143"/>
    </row>
    <row r="9" spans="1:59" ht="30" customHeight="1">
      <c r="A9" s="638" t="s">
        <v>4</v>
      </c>
      <c r="B9" s="1326" t="s">
        <v>50</v>
      </c>
      <c r="C9" s="1327"/>
      <c r="D9" s="1327"/>
      <c r="E9" s="1331" t="s">
        <v>458</v>
      </c>
      <c r="F9" s="1332"/>
      <c r="G9" s="1322" t="s">
        <v>605</v>
      </c>
      <c r="H9" s="1323"/>
      <c r="I9" s="1323"/>
      <c r="J9" s="1323"/>
      <c r="K9" s="1323"/>
      <c r="L9" s="144"/>
      <c r="R9" s="590"/>
      <c r="S9" s="590"/>
      <c r="T9" s="590"/>
      <c r="U9" s="590"/>
    </row>
    <row r="10" spans="1:59" ht="14.1" customHeight="1">
      <c r="A10" s="638"/>
      <c r="B10" s="656">
        <v>42795</v>
      </c>
      <c r="C10" s="656">
        <v>42826</v>
      </c>
      <c r="D10" s="656">
        <v>42856</v>
      </c>
      <c r="E10" s="657">
        <f>+'5. MatrizGeneraciónSEIN (1)'!E10</f>
        <v>42491</v>
      </c>
      <c r="F10" s="1328" t="s">
        <v>571</v>
      </c>
      <c r="G10" s="658">
        <v>2017</v>
      </c>
      <c r="H10" s="659">
        <v>2016</v>
      </c>
      <c r="I10" s="1328" t="s">
        <v>574</v>
      </c>
      <c r="J10" s="660">
        <v>2015</v>
      </c>
      <c r="K10" s="1328" t="s">
        <v>575</v>
      </c>
      <c r="L10" s="145"/>
      <c r="M10" s="585"/>
      <c r="N10" s="892">
        <f>+'5. MatrizGeneraciónSEIN (1)'!O10</f>
        <v>42798</v>
      </c>
      <c r="O10" s="892">
        <f>+'5. MatrizGeneraciónSEIN (1)'!P10</f>
        <v>42828</v>
      </c>
      <c r="P10" s="892">
        <f>+'5. MatrizGeneraciónSEIN (1)'!Q10</f>
        <v>42856</v>
      </c>
      <c r="Q10" s="892">
        <f>+'5. MatrizGeneraciónSEIN (1)'!R10</f>
        <v>42491</v>
      </c>
      <c r="R10" s="590" t="s">
        <v>467</v>
      </c>
      <c r="S10" s="590" t="s">
        <v>468</v>
      </c>
      <c r="T10" s="590" t="s">
        <v>469</v>
      </c>
      <c r="U10" s="590"/>
    </row>
    <row r="11" spans="1:59" ht="18" customHeight="1">
      <c r="A11" s="638"/>
      <c r="B11" s="819">
        <f>+N11</f>
        <v>42801.8125</v>
      </c>
      <c r="C11" s="819">
        <f>+O11</f>
        <v>42853.791666666664</v>
      </c>
      <c r="D11" s="819">
        <f>+P11</f>
        <v>42864.791666666664</v>
      </c>
      <c r="E11" s="661">
        <f>+Q11</f>
        <v>42499.78125</v>
      </c>
      <c r="F11" s="1329"/>
      <c r="G11" s="820">
        <f>+R11</f>
        <v>42801.8125</v>
      </c>
      <c r="H11" s="821">
        <f>+S11</f>
        <v>42459.791666666664</v>
      </c>
      <c r="I11" s="1329"/>
      <c r="J11" s="822">
        <f>+T11</f>
        <v>42082.802083333336</v>
      </c>
      <c r="K11" s="1329"/>
      <c r="L11" s="145"/>
      <c r="M11" s="585" t="s">
        <v>466</v>
      </c>
      <c r="N11" s="969">
        <f>+HLOOKUP(M11,$Z$14:$AR$50,'3. Resumen_Relevante'!$U$3+23,0)</f>
        <v>42801.8125</v>
      </c>
      <c r="O11" s="969">
        <f>+HLOOKUP(M11,$Z$14:$AR$50,'3. Resumen_Relevante'!$U$3+24,0)</f>
        <v>42853.791666666664</v>
      </c>
      <c r="P11" s="969">
        <f>+HLOOKUP(M11,$Z$14:$AR$50,'3. Resumen_Relevante'!$U$3+25,0)</f>
        <v>42864.791666666664</v>
      </c>
      <c r="Q11" s="969">
        <f>+HLOOKUP(M11,$Z$14:$AR$50,'3. Resumen_Relevante'!$U$3+13,0)</f>
        <v>42499.78125</v>
      </c>
      <c r="R11" s="969">
        <f>+VLOOKUP(R$10,$V$14:$AR$50,23,0)</f>
        <v>42801.8125</v>
      </c>
      <c r="S11" s="969">
        <f>+VLOOKUP(S$10,$V$14:$AR$50,23,0)</f>
        <v>42459.791666666664</v>
      </c>
      <c r="T11" s="969">
        <f>+VLOOKUP(T$10,$V$14:$AR$50,23,0)</f>
        <v>42082.802083333336</v>
      </c>
      <c r="U11" s="969"/>
    </row>
    <row r="12" spans="1:59" ht="20.25" customHeight="1">
      <c r="A12" s="639"/>
      <c r="B12" s="662">
        <f>+N11</f>
        <v>42801.8125</v>
      </c>
      <c r="C12" s="662">
        <f>+O11</f>
        <v>42853.791666666664</v>
      </c>
      <c r="D12" s="662">
        <f>+P11</f>
        <v>42864.791666666664</v>
      </c>
      <c r="E12" s="663">
        <f>+Q11</f>
        <v>42499.78125</v>
      </c>
      <c r="F12" s="1330"/>
      <c r="G12" s="663">
        <f>+R11</f>
        <v>42801.8125</v>
      </c>
      <c r="H12" s="664">
        <f>+S11</f>
        <v>42459.791666666664</v>
      </c>
      <c r="I12" s="1330"/>
      <c r="J12" s="664">
        <f>+T11</f>
        <v>42082.802083333336</v>
      </c>
      <c r="K12" s="1330"/>
      <c r="L12" s="146"/>
      <c r="M12" s="585" t="s">
        <v>445</v>
      </c>
      <c r="N12" s="585">
        <f>+HLOOKUP(M12,$Z$14:$AP$50,'3. Resumen_Relevante'!$U$3+23,0)</f>
        <v>4007.2339099999999</v>
      </c>
      <c r="O12" s="585">
        <f>+HLOOKUP(M12,$Z$14:$AP$50,'3. Resumen_Relevante'!$U$3+24,0)</f>
        <v>3789.6780200000007</v>
      </c>
      <c r="P12" s="585">
        <f>+HLOOKUP(M12,$Z$14:$AP$50,'3. Resumen_Relevante'!$U$3+25,0)</f>
        <v>3906.57224</v>
      </c>
      <c r="Q12" s="585">
        <f>+HLOOKUP(M12,$Z$14:$AP$50,'3. Resumen_Relevante'!$U$3+13,0)</f>
        <v>3129.96216</v>
      </c>
      <c r="R12" s="585">
        <f>+VLOOKUP(R$10,$V$14:$AR$50,5,0)</f>
        <v>4007.2339099999999</v>
      </c>
      <c r="S12" s="585">
        <f>+VLOOKUP(S$10,$V$14:$AR$50,5,0)</f>
        <v>3398.17931</v>
      </c>
      <c r="T12" s="585">
        <f>+VLOOKUP(T$10,$V$14:$AR$50,5,0)</f>
        <v>3059.9966599999998</v>
      </c>
      <c r="U12" s="585"/>
      <c r="AV12" s="1094"/>
      <c r="AW12" s="1094"/>
      <c r="AX12" s="970"/>
      <c r="AY12" s="970"/>
      <c r="AZ12" s="970"/>
      <c r="BA12" s="970"/>
      <c r="BB12" s="557"/>
      <c r="BC12" s="557"/>
      <c r="BD12" s="557"/>
      <c r="BE12" s="557"/>
      <c r="BF12" s="557"/>
      <c r="BG12" s="557"/>
    </row>
    <row r="13" spans="1:59" ht="15.95" customHeight="1">
      <c r="A13" s="147" t="s">
        <v>29</v>
      </c>
      <c r="B13" s="720">
        <f>+N12+N19</f>
        <v>4181.7235000000001</v>
      </c>
      <c r="C13" s="721">
        <f>+O12+O19</f>
        <v>3921.9271800000006</v>
      </c>
      <c r="D13" s="721">
        <f>+P12+P19</f>
        <v>4055.2344600000001</v>
      </c>
      <c r="E13" s="722">
        <f>+Q12+Q19</f>
        <v>3228.3921300000002</v>
      </c>
      <c r="F13" s="514">
        <f>+IF(E13=0,"",D13/E13-1)</f>
        <v>0.25611583001845561</v>
      </c>
      <c r="G13" s="722">
        <f>+R12+R19</f>
        <v>4181.7235000000001</v>
      </c>
      <c r="H13" s="723">
        <f>+S12+S19</f>
        <v>3527.2958100000001</v>
      </c>
      <c r="I13" s="514">
        <f>+IF(H13=0,"",G13/H13-1)</f>
        <v>0.1855324093161328</v>
      </c>
      <c r="J13" s="721">
        <f>+T12+T19</f>
        <v>3213.6729799999998</v>
      </c>
      <c r="K13" s="514">
        <f>+IF(J13=0,"",H13/J13-1)</f>
        <v>9.7590150569707435E-2</v>
      </c>
      <c r="L13" s="149"/>
      <c r="M13" s="585" t="s">
        <v>446</v>
      </c>
      <c r="N13" s="585">
        <f>+HLOOKUP(M13,$Z$14:$AP$50,'3. Resumen_Relevante'!$U$3+23,0)</f>
        <v>130.17498000000001</v>
      </c>
      <c r="O13" s="585">
        <f>+HLOOKUP(M13,$Z$14:$AP$50,'3. Resumen_Relevante'!$U$3+24,0)</f>
        <v>132.05737999999999</v>
      </c>
      <c r="P13" s="585">
        <f>+HLOOKUP(M13,$Z$14:$AP$50,'3. Resumen_Relevante'!$U$3+25,0)</f>
        <v>0</v>
      </c>
      <c r="Q13" s="585">
        <f>+HLOOKUP(M13,$Z$14:$AP$50,'3. Resumen_Relevante'!$U$3+13,0)</f>
        <v>105.11312</v>
      </c>
      <c r="R13" s="585">
        <f>+VLOOKUP(R$10,$V$14:$AR$50,6,0)</f>
        <v>130.17498000000001</v>
      </c>
      <c r="S13" s="585">
        <f>+VLOOKUP(S$10,$V$14:$AR$50,6,0)</f>
        <v>128.92352</v>
      </c>
      <c r="T13" s="585">
        <f>+VLOOKUP(T$10,$V$14:$AR$50,6,0)</f>
        <v>0</v>
      </c>
      <c r="U13" s="585"/>
      <c r="V13" s="1083">
        <v>1</v>
      </c>
      <c r="W13" s="1083">
        <v>2</v>
      </c>
      <c r="X13" s="1083">
        <v>3</v>
      </c>
      <c r="Y13" s="1083">
        <v>4</v>
      </c>
      <c r="Z13" s="1083">
        <v>5</v>
      </c>
      <c r="AA13" s="1083">
        <v>6</v>
      </c>
      <c r="AB13" s="1083">
        <v>7</v>
      </c>
      <c r="AC13" s="1083">
        <v>8</v>
      </c>
      <c r="AD13" s="1083">
        <v>9</v>
      </c>
      <c r="AE13" s="1083">
        <v>10</v>
      </c>
      <c r="AF13" s="1083">
        <v>11</v>
      </c>
      <c r="AG13" s="1083">
        <v>12</v>
      </c>
      <c r="AH13" s="1083">
        <v>13</v>
      </c>
      <c r="AI13" s="1083">
        <v>14</v>
      </c>
      <c r="AJ13" s="1083">
        <v>15</v>
      </c>
      <c r="AK13" s="1083">
        <v>16</v>
      </c>
      <c r="AL13" s="1083">
        <v>17</v>
      </c>
      <c r="AM13" s="1083">
        <v>18</v>
      </c>
      <c r="AN13" s="1083">
        <v>19</v>
      </c>
      <c r="AO13" s="1083">
        <v>20</v>
      </c>
      <c r="AP13" s="1083">
        <v>21</v>
      </c>
      <c r="AQ13" s="1083">
        <v>22</v>
      </c>
      <c r="AR13" s="1083">
        <v>23</v>
      </c>
    </row>
    <row r="14" spans="1:59" ht="12" customHeight="1">
      <c r="A14" s="246" t="s">
        <v>30</v>
      </c>
      <c r="B14" s="724">
        <f>+SUM(N13:N18,N20:N21,N24:N25)</f>
        <v>2286.1302900000001</v>
      </c>
      <c r="C14" s="725">
        <f>+SUM(O13:O18,O20:O21,O24:O25)</f>
        <v>2351.3886999999995</v>
      </c>
      <c r="D14" s="725">
        <f>+SUM(P13:P18,P20:P21,P24:P25)</f>
        <v>2337.2467799999999</v>
      </c>
      <c r="E14" s="726">
        <f>+SUM(Q13:Q18,Q20:Q21,Q24:Q25)</f>
        <v>2972.2623000000003</v>
      </c>
      <c r="F14" s="516">
        <f t="shared" ref="F14:F22" si="0">+IF(E14=0,"",D14/E14-1)</f>
        <v>-0.21364720065251319</v>
      </c>
      <c r="G14" s="726">
        <f>+SUM(R13:R18,R20:R21,R24:R25)</f>
        <v>2286.1302900000001</v>
      </c>
      <c r="H14" s="724">
        <f>+SUM(S13:S18,S20:S21,S24:S25)</f>
        <v>2770.9643299999998</v>
      </c>
      <c r="I14" s="516">
        <f>+IF(H14=0,"",G14/H14-1)</f>
        <v>-0.1749694266183498</v>
      </c>
      <c r="J14" s="725">
        <f>+SUM(T13:T18,T20:T21,T24:T25)</f>
        <v>2809.9173000000001</v>
      </c>
      <c r="K14" s="516">
        <f t="shared" ref="K14:K22" si="1">+IF(J14=0,"",H14/J14-1)</f>
        <v>-1.3862674890823379E-2</v>
      </c>
      <c r="L14" s="149"/>
      <c r="M14" s="585" t="s">
        <v>447</v>
      </c>
      <c r="N14" s="585">
        <f>+HLOOKUP(M14,$Z$14:$AP$50,'3. Resumen_Relevante'!$U$3+23,0)</f>
        <v>143.79518999999999</v>
      </c>
      <c r="O14" s="585">
        <f>+HLOOKUP(M14,$Z$14:$AP$50,'3. Resumen_Relevante'!$U$3+24,0)</f>
        <v>0</v>
      </c>
      <c r="P14" s="585">
        <f>+HLOOKUP(M14,$Z$14:$AP$50,'3. Resumen_Relevante'!$U$3+25,0)</f>
        <v>178.93531999999999</v>
      </c>
      <c r="Q14" s="585">
        <f>+HLOOKUP(M14,$Z$14:$AP$50,'3. Resumen_Relevante'!$U$3+13,0)</f>
        <v>0</v>
      </c>
      <c r="R14" s="585">
        <f>+VLOOKUP(R$10,$V$14:$AR$50,7,0)</f>
        <v>143.79518999999999</v>
      </c>
      <c r="S14" s="585">
        <f>+VLOOKUP(S$10,$V$14:$AR$50,7,0)</f>
        <v>0</v>
      </c>
      <c r="T14" s="585">
        <f>+VLOOKUP(T$10,$V$14:$AR$50,7,0)</f>
        <v>0</v>
      </c>
      <c r="U14" s="585"/>
      <c r="W14" s="1093">
        <v>1</v>
      </c>
      <c r="X14" s="1073" t="s">
        <v>163</v>
      </c>
      <c r="Y14" s="1074" t="s">
        <v>99</v>
      </c>
      <c r="Z14" s="1095" t="s">
        <v>445</v>
      </c>
      <c r="AA14" s="1095" t="s">
        <v>446</v>
      </c>
      <c r="AB14" s="1095" t="s">
        <v>447</v>
      </c>
      <c r="AC14" s="1095" t="s">
        <v>448</v>
      </c>
      <c r="AD14" s="1095" t="s">
        <v>449</v>
      </c>
      <c r="AE14" s="1095" t="s">
        <v>450</v>
      </c>
      <c r="AF14" s="1095" t="s">
        <v>451</v>
      </c>
      <c r="AG14" s="1095" t="s">
        <v>452</v>
      </c>
      <c r="AH14" s="1095" t="s">
        <v>697</v>
      </c>
      <c r="AI14" s="1095" t="s">
        <v>701</v>
      </c>
      <c r="AJ14" s="1095" t="s">
        <v>453</v>
      </c>
      <c r="AK14" s="1095" t="s">
        <v>454</v>
      </c>
      <c r="AL14" s="1095" t="s">
        <v>455</v>
      </c>
      <c r="AM14" s="1095" t="s">
        <v>456</v>
      </c>
      <c r="AN14" s="1084" t="s">
        <v>457</v>
      </c>
      <c r="AO14" s="1084" t="s">
        <v>396</v>
      </c>
      <c r="AP14" s="1084" t="s">
        <v>395</v>
      </c>
      <c r="AQ14" s="1084" t="s">
        <v>42</v>
      </c>
      <c r="AR14" s="1063" t="s">
        <v>466</v>
      </c>
    </row>
    <row r="15" spans="1:59" ht="12" customHeight="1">
      <c r="A15" s="150" t="s">
        <v>506</v>
      </c>
      <c r="B15" s="727">
        <f>+N23</f>
        <v>91.209549999999993</v>
      </c>
      <c r="C15" s="728">
        <f>+O23</f>
        <v>176.67536000000001</v>
      </c>
      <c r="D15" s="728">
        <f>+P23</f>
        <v>34.979100000000003</v>
      </c>
      <c r="E15" s="729">
        <f>+Q23</f>
        <v>67.632059999999996</v>
      </c>
      <c r="F15" s="518">
        <f t="shared" si="0"/>
        <v>-0.48280297835079988</v>
      </c>
      <c r="G15" s="729">
        <f>+R23</f>
        <v>91.209549999999993</v>
      </c>
      <c r="H15" s="727">
        <f>+S23</f>
        <v>146.64738</v>
      </c>
      <c r="I15" s="518">
        <f>+IF(H15=0,"",G15/H15-1)</f>
        <v>-0.37803491613692664</v>
      </c>
      <c r="J15" s="728">
        <f>+T23</f>
        <v>12.570040000000001</v>
      </c>
      <c r="K15" s="518">
        <f t="shared" si="1"/>
        <v>10.666421109240702</v>
      </c>
      <c r="L15" s="149"/>
      <c r="M15" s="585" t="s">
        <v>448</v>
      </c>
      <c r="N15" s="585">
        <f>+HLOOKUP(M15,$Z$14:$AP$50,'3. Resumen_Relevante'!$U$3+23,0)</f>
        <v>122.69233</v>
      </c>
      <c r="O15" s="585">
        <f>+HLOOKUP(M15,$Z$14:$AP$50,'3. Resumen_Relevante'!$U$3+24,0)</f>
        <v>0</v>
      </c>
      <c r="P15" s="585">
        <f>+HLOOKUP(M15,$Z$14:$AP$50,'3. Resumen_Relevante'!$U$3+25,0)</f>
        <v>0</v>
      </c>
      <c r="Q15" s="585">
        <f>+HLOOKUP(M15,$Z$14:$AP$50,'3. Resumen_Relevante'!$U$3+13,0)</f>
        <v>59.632860000000001</v>
      </c>
      <c r="R15" s="585">
        <f>+VLOOKUP(R$10,$V$14:$AR$50,8,0)</f>
        <v>122.69233</v>
      </c>
      <c r="S15" s="585">
        <f>+VLOOKUP(S$10,$V$14:$AR$50,8,0)</f>
        <v>85.85933</v>
      </c>
      <c r="T15" s="585">
        <f>+VLOOKUP(T$10,$V$14:$AR$50,8,0)</f>
        <v>85.955500000000001</v>
      </c>
      <c r="U15" s="585"/>
      <c r="V15" s="1089" t="str">
        <f>+IF(MAX($AQ$15:$AQ$17)=AQ15,"MD2015","")</f>
        <v/>
      </c>
      <c r="W15" s="1093">
        <v>2</v>
      </c>
      <c r="X15" s="1071">
        <v>2015</v>
      </c>
      <c r="Y15" s="1072" t="s">
        <v>433</v>
      </c>
      <c r="Z15" s="1086">
        <v>2960.21038</v>
      </c>
      <c r="AA15" s="1085">
        <v>0</v>
      </c>
      <c r="AB15" s="1085">
        <v>0</v>
      </c>
      <c r="AC15" s="1085">
        <v>69.338160000000002</v>
      </c>
      <c r="AD15" s="1086">
        <v>2401.3479299999999</v>
      </c>
      <c r="AE15" s="1085">
        <v>83.335470000000001</v>
      </c>
      <c r="AF15" s="1085">
        <v>26.693200000000001</v>
      </c>
      <c r="AG15" s="1085">
        <v>137.89105000000001</v>
      </c>
      <c r="AH15" s="1085">
        <v>3.9531999999999998</v>
      </c>
      <c r="AI15" s="1085">
        <v>11.28111</v>
      </c>
      <c r="AJ15" s="1085">
        <v>0</v>
      </c>
      <c r="AK15" s="1085">
        <v>99.513720000000006</v>
      </c>
      <c r="AL15" s="1085">
        <v>0</v>
      </c>
      <c r="AM15" s="1085">
        <v>0</v>
      </c>
      <c r="AN15" s="1086">
        <v>5793.5642199999993</v>
      </c>
      <c r="AO15" s="1085">
        <v>0</v>
      </c>
      <c r="AP15" s="1085">
        <v>0</v>
      </c>
      <c r="AQ15" s="1086">
        <f>+AN15+AO15-AP15</f>
        <v>5793.5642199999993</v>
      </c>
      <c r="AR15" s="1087">
        <v>42032.8125</v>
      </c>
    </row>
    <row r="16" spans="1:59" ht="12" customHeight="1">
      <c r="A16" s="246" t="s">
        <v>40</v>
      </c>
      <c r="B16" s="724">
        <f>+N22</f>
        <v>0</v>
      </c>
      <c r="C16" s="725">
        <f>+O22</f>
        <v>0</v>
      </c>
      <c r="D16" s="725">
        <f>+P22</f>
        <v>0</v>
      </c>
      <c r="E16" s="726">
        <f>+Q22</f>
        <v>0</v>
      </c>
      <c r="F16" s="516" t="str">
        <f t="shared" si="0"/>
        <v/>
      </c>
      <c r="G16" s="726">
        <f>+R22</f>
        <v>0</v>
      </c>
      <c r="H16" s="724">
        <f>+S22</f>
        <v>0</v>
      </c>
      <c r="I16" s="516" t="str">
        <f>+IF(H16=0,"",G16/H16-1)</f>
        <v/>
      </c>
      <c r="J16" s="725">
        <f>+T22</f>
        <v>0</v>
      </c>
      <c r="K16" s="516" t="str">
        <f t="shared" si="1"/>
        <v/>
      </c>
      <c r="L16" s="149"/>
      <c r="M16" s="585" t="s">
        <v>449</v>
      </c>
      <c r="N16" s="585">
        <f>+HLOOKUP(M16,$Z$14:$AP$50,'3. Resumen_Relevante'!$U$3+23,0)</f>
        <v>1791.57052</v>
      </c>
      <c r="O16" s="585">
        <f>+HLOOKUP(M16,$Z$14:$AP$50,'3. Resumen_Relevante'!$U$3+24,0)</f>
        <v>2116.2148599999996</v>
      </c>
      <c r="P16" s="585">
        <f>+HLOOKUP(M16,$Z$14:$AP$50,'3. Resumen_Relevante'!$U$3+25,0)</f>
        <v>2079.3062300000001</v>
      </c>
      <c r="Q16" s="585">
        <f>+HLOOKUP(M16,$Z$14:$AP$50,'3. Resumen_Relevante'!$U$3+13,0)</f>
        <v>2685.0633200000002</v>
      </c>
      <c r="R16" s="585">
        <f>+VLOOKUP(R$10,$V$14:$AR$50,9,0)</f>
        <v>1791.57052</v>
      </c>
      <c r="S16" s="585">
        <f>+VLOOKUP(S$10,$V$14:$AR$50,9,0)</f>
        <v>2448.3783800000001</v>
      </c>
      <c r="T16" s="585">
        <f>+VLOOKUP(T$10,$V$14:$AR$50,9,0)</f>
        <v>2604.6053999999999</v>
      </c>
      <c r="U16" s="585"/>
      <c r="V16" s="1089" t="str">
        <f t="shared" ref="V16:V25" si="2">+IF(MAX($AQ$15:$AQ$17)=AQ16,"MD2015","")</f>
        <v/>
      </c>
      <c r="W16" s="1093">
        <v>3</v>
      </c>
      <c r="X16" s="1071">
        <v>2015</v>
      </c>
      <c r="Y16" s="1072" t="s">
        <v>434</v>
      </c>
      <c r="Z16" s="1086">
        <v>2963.8471500000001</v>
      </c>
      <c r="AA16" s="1085">
        <v>0</v>
      </c>
      <c r="AB16" s="1085">
        <v>0</v>
      </c>
      <c r="AC16" s="1085">
        <v>85.805840000000003</v>
      </c>
      <c r="AD16" s="1086">
        <v>2309.1242400000001</v>
      </c>
      <c r="AE16" s="1085">
        <v>93.355519999999999</v>
      </c>
      <c r="AF16" s="1085">
        <v>25.401589999999999</v>
      </c>
      <c r="AG16" s="1085">
        <v>152.4571</v>
      </c>
      <c r="AH16" s="1085">
        <v>4.0697999999999999</v>
      </c>
      <c r="AI16" s="1085">
        <v>10.881589999999999</v>
      </c>
      <c r="AJ16" s="1085">
        <v>85.828460000000007</v>
      </c>
      <c r="AK16" s="1085">
        <v>96.910039999999995</v>
      </c>
      <c r="AL16" s="1085">
        <v>0</v>
      </c>
      <c r="AM16" s="1085">
        <v>0</v>
      </c>
      <c r="AN16" s="1086">
        <v>5827.6813299999994</v>
      </c>
      <c r="AO16" s="1085">
        <v>0</v>
      </c>
      <c r="AP16" s="1085">
        <v>0</v>
      </c>
      <c r="AQ16" s="1086">
        <f t="shared" ref="AQ16:AQ50" si="3">+AN16+AO16-AP16</f>
        <v>5827.6813299999994</v>
      </c>
      <c r="AR16" s="1087">
        <v>42052.5</v>
      </c>
    </row>
    <row r="17" spans="1:59" ht="27" customHeight="1">
      <c r="A17" s="670" t="s">
        <v>572</v>
      </c>
      <c r="B17" s="730">
        <f>+SUM(B13:B16)</f>
        <v>6559.0633399999997</v>
      </c>
      <c r="C17" s="731">
        <f>+SUM(C13:C16)</f>
        <v>6449.9912400000003</v>
      </c>
      <c r="D17" s="731">
        <f>+SUM(D13:D16)</f>
        <v>6427.4603399999996</v>
      </c>
      <c r="E17" s="732">
        <f>+SUM(E13:E16)</f>
        <v>6268.2864900000004</v>
      </c>
      <c r="F17" s="668">
        <f t="shared" si="0"/>
        <v>2.5393518667969905E-2</v>
      </c>
      <c r="G17" s="733">
        <f>+SUM(G13:G16)</f>
        <v>6559.0633399999997</v>
      </c>
      <c r="H17" s="731">
        <f>+SUM(H13:H16)</f>
        <v>6444.9075200000007</v>
      </c>
      <c r="I17" s="668">
        <f>+IF(H17=0,"",G17/H17-1)</f>
        <v>1.771256137434829E-2</v>
      </c>
      <c r="J17" s="731">
        <f>+SUM(J13:J16)</f>
        <v>6036.16032</v>
      </c>
      <c r="K17" s="668">
        <f t="shared" si="1"/>
        <v>6.7716425398058444E-2</v>
      </c>
      <c r="L17" s="149"/>
      <c r="M17" s="585" t="s">
        <v>450</v>
      </c>
      <c r="N17" s="585">
        <f>+HLOOKUP(M17,$Z$14:$AP$50,'3. Resumen_Relevante'!$U$3+23,0)</f>
        <v>83.772379999999998</v>
      </c>
      <c r="O17" s="585">
        <f>+HLOOKUP(M17,$Z$14:$AP$50,'3. Resumen_Relevante'!$U$3+24,0)</f>
        <v>85.297970000000007</v>
      </c>
      <c r="P17" s="585">
        <f>+HLOOKUP(M17,$Z$14:$AP$50,'3. Resumen_Relevante'!$U$3+25,0)</f>
        <v>15.74619</v>
      </c>
      <c r="Q17" s="585">
        <f>+HLOOKUP(M17,$Z$14:$AP$50,'3. Resumen_Relevante'!$U$3+13,0)</f>
        <v>85.670400000000001</v>
      </c>
      <c r="R17" s="585">
        <f>+VLOOKUP(R$10,$V$14:$AR$50,10,0)</f>
        <v>83.772379999999998</v>
      </c>
      <c r="S17" s="585">
        <f>+VLOOKUP(S$10,$V$14:$AR$50,10,0)</f>
        <v>83.540689999999998</v>
      </c>
      <c r="T17" s="585">
        <f>+VLOOKUP(T$10,$V$14:$AR$50,10,0)</f>
        <v>85.457480000000004</v>
      </c>
      <c r="U17" s="585"/>
      <c r="V17" s="1089" t="str">
        <f t="shared" si="2"/>
        <v>MD2015</v>
      </c>
      <c r="W17" s="1093">
        <v>4</v>
      </c>
      <c r="X17" s="1071">
        <v>2015</v>
      </c>
      <c r="Y17" s="1072" t="s">
        <v>435</v>
      </c>
      <c r="Z17" s="1086">
        <v>3059.9966599999998</v>
      </c>
      <c r="AA17" s="1085">
        <v>0</v>
      </c>
      <c r="AB17" s="1085">
        <v>0</v>
      </c>
      <c r="AC17" s="1085">
        <v>85.955500000000001</v>
      </c>
      <c r="AD17" s="1086">
        <v>2604.6053999999999</v>
      </c>
      <c r="AE17" s="1085">
        <v>85.457480000000004</v>
      </c>
      <c r="AF17" s="1085">
        <v>19.96435</v>
      </c>
      <c r="AG17" s="1085">
        <v>153.67632</v>
      </c>
      <c r="AH17" s="1085">
        <v>4.1013000000000002</v>
      </c>
      <c r="AI17" s="1085">
        <v>9.8332700000000006</v>
      </c>
      <c r="AJ17" s="1085">
        <v>0</v>
      </c>
      <c r="AK17" s="1085">
        <v>12.570040000000001</v>
      </c>
      <c r="AL17" s="1085">
        <v>0</v>
      </c>
      <c r="AM17" s="1085">
        <v>0</v>
      </c>
      <c r="AN17" s="1086">
        <v>6036.160319999999</v>
      </c>
      <c r="AO17" s="1085">
        <v>0</v>
      </c>
      <c r="AP17" s="1085">
        <v>0</v>
      </c>
      <c r="AQ17" s="1086">
        <f t="shared" si="3"/>
        <v>6036.160319999999</v>
      </c>
      <c r="AR17" s="1087">
        <v>42082.802083333336</v>
      </c>
    </row>
    <row r="18" spans="1:59" ht="9.75" customHeight="1">
      <c r="A18" s="269"/>
      <c r="B18" s="734"/>
      <c r="C18" s="735"/>
      <c r="D18" s="735"/>
      <c r="E18" s="736"/>
      <c r="F18" s="272"/>
      <c r="G18" s="736"/>
      <c r="H18" s="737"/>
      <c r="I18" s="272"/>
      <c r="J18" s="736"/>
      <c r="K18" s="1015" t="str">
        <f t="shared" si="1"/>
        <v/>
      </c>
      <c r="L18" s="149"/>
      <c r="M18" s="585" t="s">
        <v>451</v>
      </c>
      <c r="N18" s="585">
        <f>+HLOOKUP(M18,$Z$14:$AP$50,'3. Resumen_Relevante'!$U$3+23,0)</f>
        <v>0</v>
      </c>
      <c r="O18" s="585">
        <f>+HLOOKUP(M18,$Z$14:$AP$50,'3. Resumen_Relevante'!$U$3+24,0)</f>
        <v>0</v>
      </c>
      <c r="P18" s="585">
        <f>+HLOOKUP(M18,$Z$14:$AP$50,'3. Resumen_Relevante'!$U$3+25,0)</f>
        <v>0</v>
      </c>
      <c r="Q18" s="585">
        <f>+HLOOKUP(M18,$Z$14:$AP$50,'3. Resumen_Relevante'!$U$3+13,0)</f>
        <v>19.286999999999999</v>
      </c>
      <c r="R18" s="585">
        <f>+VLOOKUP(R$10,$V$14:$AR$50,11,0)</f>
        <v>0</v>
      </c>
      <c r="S18" s="585">
        <f>+VLOOKUP(S$10,$V$14:$AR$50,11,0)</f>
        <v>18.2805</v>
      </c>
      <c r="T18" s="585">
        <f>+VLOOKUP(T$10,$V$14:$AR$50,11,0)</f>
        <v>19.96435</v>
      </c>
      <c r="U18" s="585"/>
      <c r="V18" s="1089" t="str">
        <f t="shared" si="2"/>
        <v/>
      </c>
      <c r="W18" s="1093">
        <v>5</v>
      </c>
      <c r="X18" s="1071">
        <v>2015</v>
      </c>
      <c r="Y18" s="1072" t="s">
        <v>436</v>
      </c>
      <c r="Z18" s="1086">
        <v>2995.2155600000001</v>
      </c>
      <c r="AA18" s="1085">
        <v>0</v>
      </c>
      <c r="AB18" s="1085">
        <v>0</v>
      </c>
      <c r="AC18" s="1085">
        <v>60.947569999999999</v>
      </c>
      <c r="AD18" s="1086">
        <v>2508.8649099999998</v>
      </c>
      <c r="AE18" s="1085">
        <v>84.284300000000002</v>
      </c>
      <c r="AF18" s="1085">
        <v>24.946840000000002</v>
      </c>
      <c r="AG18" s="1085">
        <v>144.70366000000001</v>
      </c>
      <c r="AH18" s="1085">
        <v>3.883</v>
      </c>
      <c r="AI18" s="1085">
        <v>14.95035</v>
      </c>
      <c r="AJ18" s="1085">
        <v>0</v>
      </c>
      <c r="AK18" s="1085">
        <v>101.4892</v>
      </c>
      <c r="AL18" s="1085">
        <v>0</v>
      </c>
      <c r="AM18" s="1085">
        <v>0</v>
      </c>
      <c r="AN18" s="1086">
        <v>5939.2853899999991</v>
      </c>
      <c r="AO18" s="1085">
        <v>0</v>
      </c>
      <c r="AP18" s="1085">
        <v>0</v>
      </c>
      <c r="AQ18" s="1086">
        <f t="shared" si="3"/>
        <v>5939.2853899999991</v>
      </c>
      <c r="AR18" s="1087">
        <v>42116.791666666664</v>
      </c>
    </row>
    <row r="19" spans="1:59" ht="12" customHeight="1">
      <c r="A19" s="246" t="s">
        <v>56</v>
      </c>
      <c r="B19" s="738">
        <f t="shared" ref="B19:E20" si="4">+N27</f>
        <v>36.515999999999998</v>
      </c>
      <c r="C19" s="739">
        <f t="shared" si="4"/>
        <v>0</v>
      </c>
      <c r="D19" s="739">
        <f t="shared" si="4"/>
        <v>0</v>
      </c>
      <c r="E19" s="740">
        <f t="shared" si="4"/>
        <v>0</v>
      </c>
      <c r="F19" s="665" t="str">
        <f t="shared" si="0"/>
        <v/>
      </c>
      <c r="G19" s="740">
        <f>+R27</f>
        <v>36.515999999999998</v>
      </c>
      <c r="H19" s="739">
        <f>+S27</f>
        <v>0</v>
      </c>
      <c r="I19" s="665" t="str">
        <f>+IF(H19=0,"",G19/H19-1)</f>
        <v/>
      </c>
      <c r="J19" s="740" t="s">
        <v>842</v>
      </c>
      <c r="K19" s="1016" t="e">
        <f t="shared" si="1"/>
        <v>#VALUE!</v>
      </c>
      <c r="L19" s="149"/>
      <c r="M19" s="585" t="s">
        <v>452</v>
      </c>
      <c r="N19" s="585">
        <f>+HLOOKUP(M19,$Z$14:$AP$50,'3. Resumen_Relevante'!$U$3+23,0)</f>
        <v>174.48958999999999</v>
      </c>
      <c r="O19" s="585">
        <f>+HLOOKUP(M19,$Z$14:$AP$50,'3. Resumen_Relevante'!$U$3+24,0)</f>
        <v>132.24916000000002</v>
      </c>
      <c r="P19" s="585">
        <f>+HLOOKUP(M19,$Z$14:$AP$50,'3. Resumen_Relevante'!$U$3+25,0)</f>
        <v>148.66221999999999</v>
      </c>
      <c r="Q19" s="585">
        <f>+HLOOKUP(M19,$Z$14:$AP$50,'3. Resumen_Relevante'!$U$3+13,0)</f>
        <v>98.429969999999997</v>
      </c>
      <c r="R19" s="585">
        <f>+VLOOKUP(R$10,$V$14:$AR$50,12,0)</f>
        <v>174.48958999999999</v>
      </c>
      <c r="S19" s="585">
        <f>+VLOOKUP(S$10,$V$14:$AR$50,12,0)</f>
        <v>129.1165</v>
      </c>
      <c r="T19" s="585">
        <f>+VLOOKUP(T$10,$V$14:$AR$50,12,0)</f>
        <v>153.67632</v>
      </c>
      <c r="U19" s="585"/>
      <c r="V19" s="1089" t="str">
        <f t="shared" si="2"/>
        <v/>
      </c>
      <c r="W19" s="1093">
        <v>6</v>
      </c>
      <c r="X19" s="1071">
        <v>2015</v>
      </c>
      <c r="Y19" s="1072" t="s">
        <v>437</v>
      </c>
      <c r="Z19" s="1086">
        <v>3008.0760300000002</v>
      </c>
      <c r="AA19" s="1085">
        <v>0</v>
      </c>
      <c r="AB19" s="1085">
        <v>0</v>
      </c>
      <c r="AC19" s="1085">
        <v>60.952370000000002</v>
      </c>
      <c r="AD19" s="1086">
        <v>2523.2607200000002</v>
      </c>
      <c r="AE19" s="1085">
        <v>88.389060000000001</v>
      </c>
      <c r="AF19" s="1085">
        <v>0</v>
      </c>
      <c r="AG19" s="1085">
        <v>152.17977999999999</v>
      </c>
      <c r="AH19" s="1085">
        <v>2.2793999999999999</v>
      </c>
      <c r="AI19" s="1085">
        <v>13.427569999999999</v>
      </c>
      <c r="AJ19" s="1085">
        <v>0</v>
      </c>
      <c r="AK19" s="1085">
        <v>95.521299999999997</v>
      </c>
      <c r="AL19" s="1085">
        <v>0</v>
      </c>
      <c r="AM19" s="1085">
        <v>0</v>
      </c>
      <c r="AN19" s="1086">
        <v>5944.0862300000017</v>
      </c>
      <c r="AO19" s="1085">
        <v>0</v>
      </c>
      <c r="AP19" s="1085">
        <v>0</v>
      </c>
      <c r="AQ19" s="1086">
        <f t="shared" si="3"/>
        <v>5944.0862300000017</v>
      </c>
      <c r="AR19" s="1087">
        <v>42142.791666666664</v>
      </c>
    </row>
    <row r="20" spans="1:59" ht="16.5" customHeight="1">
      <c r="A20" s="150" t="s">
        <v>5</v>
      </c>
      <c r="B20" s="741">
        <f t="shared" si="4"/>
        <v>0</v>
      </c>
      <c r="C20" s="742">
        <f t="shared" si="4"/>
        <v>0</v>
      </c>
      <c r="D20" s="742">
        <f t="shared" si="4"/>
        <v>0</v>
      </c>
      <c r="E20" s="743">
        <f t="shared" si="4"/>
        <v>0</v>
      </c>
      <c r="F20" s="750" t="str">
        <f t="shared" si="0"/>
        <v/>
      </c>
      <c r="G20" s="743">
        <f>+R28</f>
        <v>0</v>
      </c>
      <c r="H20" s="742">
        <f>+S28</f>
        <v>0</v>
      </c>
      <c r="I20" s="750" t="str">
        <f>+IF(H20=0,"",G20/H20-1)</f>
        <v/>
      </c>
      <c r="J20" s="743">
        <f>+T28</f>
        <v>0</v>
      </c>
      <c r="K20" s="1017" t="str">
        <f t="shared" si="1"/>
        <v/>
      </c>
      <c r="L20" s="149"/>
      <c r="M20" s="585" t="s">
        <v>697</v>
      </c>
      <c r="N20" s="585">
        <f>+HLOOKUP(M20,$Z$14:$AP$50,'3. Resumen_Relevante'!$U$3+23,0)</f>
        <v>4.5601000000000003</v>
      </c>
      <c r="O20" s="585">
        <f>+HLOOKUP(M20,$Z$14:$AP$50,'3. Resumen_Relevante'!$U$3+24,0)</f>
        <v>4.5514000000000001</v>
      </c>
      <c r="P20" s="585">
        <f>+HLOOKUP(M20,$Z$14:$AP$50,'3. Resumen_Relevante'!$U$3+25,0)</f>
        <v>6.0191100000000004</v>
      </c>
      <c r="Q20" s="585">
        <f>+HLOOKUP(M20,$Z$14:$AP$50,'3. Resumen_Relevante'!$U$3+13,0)</f>
        <v>2.8016800000000002</v>
      </c>
      <c r="R20" s="585">
        <f>+VLOOKUP(R$10,$V$14:$AR$50,13,0)</f>
        <v>4.5601000000000003</v>
      </c>
      <c r="S20" s="585">
        <f>+VLOOKUP(S$10,$V$14:$AR$50,13,0)</f>
        <v>5.9819100000000001</v>
      </c>
      <c r="T20" s="585">
        <f>+VLOOKUP(T$10,$V$14:$AR$50,13,0)</f>
        <v>4.1013000000000002</v>
      </c>
      <c r="U20" s="585"/>
      <c r="V20" s="1089" t="str">
        <f t="shared" si="2"/>
        <v/>
      </c>
      <c r="W20" s="1093">
        <v>7</v>
      </c>
      <c r="X20" s="1071">
        <v>2015</v>
      </c>
      <c r="Y20" s="1072" t="s">
        <v>438</v>
      </c>
      <c r="Z20" s="1086">
        <v>2850.3730099999998</v>
      </c>
      <c r="AA20" s="1085">
        <v>0</v>
      </c>
      <c r="AB20" s="1085">
        <v>0</v>
      </c>
      <c r="AC20" s="1085">
        <v>41.302849999999999</v>
      </c>
      <c r="AD20" s="1086">
        <v>2642.3408599999998</v>
      </c>
      <c r="AE20" s="1085">
        <v>83.378</v>
      </c>
      <c r="AF20" s="1085">
        <v>14.974360000000001</v>
      </c>
      <c r="AG20" s="1085">
        <v>103.80843</v>
      </c>
      <c r="AH20" s="1085">
        <v>2.1158999999999999</v>
      </c>
      <c r="AI20" s="1085">
        <v>12.12482</v>
      </c>
      <c r="AJ20" s="1085">
        <v>0</v>
      </c>
      <c r="AK20" s="1085">
        <v>135.66614000000001</v>
      </c>
      <c r="AL20" s="1085">
        <v>0</v>
      </c>
      <c r="AM20" s="1085">
        <v>0</v>
      </c>
      <c r="AN20" s="1086">
        <v>5886.0843699999996</v>
      </c>
      <c r="AO20" s="1085">
        <v>0</v>
      </c>
      <c r="AP20" s="1085">
        <v>0</v>
      </c>
      <c r="AQ20" s="1086">
        <f t="shared" si="3"/>
        <v>5886.0843699999996</v>
      </c>
      <c r="AR20" s="1087">
        <v>42166.791666666664</v>
      </c>
    </row>
    <row r="21" spans="1:59" ht="16.5" customHeight="1">
      <c r="A21" s="643" t="s">
        <v>55</v>
      </c>
      <c r="B21" s="744">
        <f>+B19-B20</f>
        <v>36.515999999999998</v>
      </c>
      <c r="C21" s="745">
        <f>+C19-C20</f>
        <v>0</v>
      </c>
      <c r="D21" s="745">
        <f>+D19-D20</f>
        <v>0</v>
      </c>
      <c r="E21" s="746">
        <f>+E19-E20</f>
        <v>0</v>
      </c>
      <c r="F21" s="666"/>
      <c r="G21" s="746">
        <f>+G19-G20</f>
        <v>36.515999999999998</v>
      </c>
      <c r="H21" s="745">
        <f>+H19-H20</f>
        <v>0</v>
      </c>
      <c r="I21" s="666" t="str">
        <f>+IF(H21=0,"",G21/H21-1)</f>
        <v/>
      </c>
      <c r="J21" s="746" t="e">
        <f>+J19-J20</f>
        <v>#VALUE!</v>
      </c>
      <c r="K21" s="1018" t="e">
        <f t="shared" si="1"/>
        <v>#VALUE!</v>
      </c>
      <c r="L21" s="161"/>
      <c r="M21" s="585" t="s">
        <v>701</v>
      </c>
      <c r="N21" s="585">
        <f>+HLOOKUP(M21,$Z$14:$AP$50,'3. Resumen_Relevante'!$U$3+23,0)</f>
        <v>0</v>
      </c>
      <c r="O21" s="585">
        <f>+HLOOKUP(M21,$Z$14:$AP$50,'3. Resumen_Relevante'!$U$3+24,0)</f>
        <v>13.26709</v>
      </c>
      <c r="P21" s="585">
        <f>+HLOOKUP(M21,$Z$14:$AP$50,'3. Resumen_Relevante'!$U$3+25,0)</f>
        <v>14.05716</v>
      </c>
      <c r="Q21" s="585">
        <f>+HLOOKUP(M21,$Z$14:$AP$50,'3. Resumen_Relevante'!$U$3+13,0)</f>
        <v>14.69392</v>
      </c>
      <c r="R21" s="585">
        <f>+VLOOKUP(R$10,$V$14:$AR$50,14,0)</f>
        <v>0</v>
      </c>
      <c r="S21" s="585">
        <f>+VLOOKUP(S$10,$V$14:$AR$50,14,0)</f>
        <v>0</v>
      </c>
      <c r="T21" s="585">
        <f>+VLOOKUP(T$10,$V$14:$AR$50,14,0)</f>
        <v>9.8332700000000006</v>
      </c>
      <c r="U21" s="585"/>
      <c r="V21" s="1089" t="str">
        <f t="shared" si="2"/>
        <v/>
      </c>
      <c r="W21" s="1093">
        <v>8</v>
      </c>
      <c r="X21" s="1071">
        <v>2015</v>
      </c>
      <c r="Y21" s="1072" t="s">
        <v>439</v>
      </c>
      <c r="Z21" s="1096">
        <v>2704.0392200000001</v>
      </c>
      <c r="AA21" s="1096">
        <v>0</v>
      </c>
      <c r="AB21" s="1096">
        <v>0</v>
      </c>
      <c r="AC21" s="1096">
        <v>41.339480000000002</v>
      </c>
      <c r="AD21" s="1096">
        <v>2943.32321</v>
      </c>
      <c r="AE21" s="1096">
        <v>0</v>
      </c>
      <c r="AF21" s="1096">
        <v>15.255039999999999</v>
      </c>
      <c r="AG21" s="1096">
        <v>63.788029999999999</v>
      </c>
      <c r="AH21" s="1096">
        <v>2.7972399999999999</v>
      </c>
      <c r="AI21" s="1096">
        <v>4.2336999999999998</v>
      </c>
      <c r="AJ21" s="1096">
        <v>0</v>
      </c>
      <c r="AK21" s="1096">
        <v>108.27153</v>
      </c>
      <c r="AL21" s="1096">
        <v>0</v>
      </c>
      <c r="AM21" s="1096">
        <v>0</v>
      </c>
      <c r="AN21" s="1086">
        <v>5883.0474499999991</v>
      </c>
      <c r="AO21" s="1085">
        <v>0</v>
      </c>
      <c r="AP21" s="1085">
        <v>0</v>
      </c>
      <c r="AQ21" s="1086">
        <f t="shared" si="3"/>
        <v>5883.0474499999991</v>
      </c>
      <c r="AR21" s="1087">
        <v>42199.8125</v>
      </c>
    </row>
    <row r="22" spans="1:59" s="162" customFormat="1" ht="28.5" customHeight="1">
      <c r="A22" s="642" t="s">
        <v>576</v>
      </c>
      <c r="B22" s="747">
        <f>+B17+B21</f>
        <v>6595.5793399999993</v>
      </c>
      <c r="C22" s="748">
        <f>+C17+C21</f>
        <v>6449.9912400000003</v>
      </c>
      <c r="D22" s="748">
        <f>+D17+D21</f>
        <v>6427.4603399999996</v>
      </c>
      <c r="E22" s="749">
        <f>+E17+E21</f>
        <v>6268.2864900000004</v>
      </c>
      <c r="F22" s="667">
        <f t="shared" si="0"/>
        <v>2.5393518667969905E-2</v>
      </c>
      <c r="G22" s="749">
        <f>+G17+G21</f>
        <v>6595.5793399999993</v>
      </c>
      <c r="H22" s="748">
        <f>+H17+H21</f>
        <v>6444.9075200000007</v>
      </c>
      <c r="I22" s="667">
        <f>+IF(H22=0,"",G22/H22-1)</f>
        <v>2.3378430106627546E-2</v>
      </c>
      <c r="J22" s="749" t="e">
        <f>+J17+J21</f>
        <v>#VALUE!</v>
      </c>
      <c r="K22" s="1019" t="e">
        <f t="shared" si="1"/>
        <v>#VALUE!</v>
      </c>
      <c r="L22" s="157"/>
      <c r="M22" s="588" t="s">
        <v>453</v>
      </c>
      <c r="N22" s="585">
        <f>+HLOOKUP(M22,$Z$14:$AP$50,'3. Resumen_Relevante'!$U$3+23,0)</f>
        <v>0</v>
      </c>
      <c r="O22" s="585">
        <f>+HLOOKUP(M22,$Z$14:$AP$50,'3. Resumen_Relevante'!$U$3+24,0)</f>
        <v>0</v>
      </c>
      <c r="P22" s="585">
        <f>+HLOOKUP(M22,$Z$14:$AP$50,'3. Resumen_Relevante'!$U$3+25,0)</f>
        <v>0</v>
      </c>
      <c r="Q22" s="585">
        <f>+HLOOKUP(M22,$Z$14:$AP$50,'3. Resumen_Relevante'!$U$3+13,0)</f>
        <v>0</v>
      </c>
      <c r="R22" s="585">
        <f>+VLOOKUP(R$10,$V$14:$AR$50,15,0)</f>
        <v>0</v>
      </c>
      <c r="S22" s="585">
        <f>+VLOOKUP(S$10,$V$14:$AR$50,15,0)</f>
        <v>0</v>
      </c>
      <c r="T22" s="585">
        <f>+VLOOKUP(T$10,$V$14:$AR$50,15,0)</f>
        <v>0</v>
      </c>
      <c r="U22" s="585"/>
      <c r="V22" s="1089" t="str">
        <f t="shared" si="2"/>
        <v/>
      </c>
      <c r="W22" s="1093">
        <v>9</v>
      </c>
      <c r="X22" s="1071">
        <v>2015</v>
      </c>
      <c r="Y22" s="1072" t="s">
        <v>440</v>
      </c>
      <c r="Z22" s="1086">
        <v>2552.4288000000001</v>
      </c>
      <c r="AA22" s="1085">
        <v>0</v>
      </c>
      <c r="AB22" s="1085">
        <v>0</v>
      </c>
      <c r="AC22" s="1085">
        <v>172.24485999999999</v>
      </c>
      <c r="AD22" s="1086">
        <v>2867.7800099999999</v>
      </c>
      <c r="AE22" s="1085">
        <v>97.472660000000005</v>
      </c>
      <c r="AF22" s="1085">
        <v>15.275069999999999</v>
      </c>
      <c r="AG22" s="1085">
        <v>59.254040000000003</v>
      </c>
      <c r="AH22" s="1085">
        <v>4.1492000000000004</v>
      </c>
      <c r="AI22" s="1085">
        <v>12.87693</v>
      </c>
      <c r="AJ22" s="1085">
        <v>0</v>
      </c>
      <c r="AK22" s="1085">
        <v>67.183819999999997</v>
      </c>
      <c r="AL22" s="1085">
        <v>0</v>
      </c>
      <c r="AM22" s="1085">
        <v>0</v>
      </c>
      <c r="AN22" s="1086">
        <v>5848.6653900000001</v>
      </c>
      <c r="AO22" s="1085">
        <v>0</v>
      </c>
      <c r="AP22" s="1085">
        <v>0</v>
      </c>
      <c r="AQ22" s="1086">
        <f t="shared" si="3"/>
        <v>5848.6653900000001</v>
      </c>
      <c r="AR22" s="1087">
        <v>42235.8125</v>
      </c>
      <c r="AS22" s="1091"/>
      <c r="AT22" s="1091"/>
      <c r="AU22" s="1091"/>
      <c r="AV22" s="1091"/>
      <c r="AW22" s="1091"/>
      <c r="AX22" s="397"/>
      <c r="AY22" s="397"/>
      <c r="AZ22" s="397"/>
      <c r="BA22" s="397"/>
    </row>
    <row r="23" spans="1:59" s="162" customFormat="1" ht="12.75">
      <c r="A23" s="876" t="s">
        <v>665</v>
      </c>
      <c r="B23" s="216"/>
      <c r="C23" s="216"/>
      <c r="D23" s="216"/>
      <c r="E23" s="216"/>
      <c r="F23" s="216"/>
      <c r="G23" s="216"/>
      <c r="H23" s="216"/>
      <c r="I23" s="216"/>
      <c r="J23" s="216"/>
      <c r="K23" s="216"/>
      <c r="L23" s="157"/>
      <c r="M23" s="588" t="s">
        <v>454</v>
      </c>
      <c r="N23" s="585">
        <f>+HLOOKUP(M23,$Z$14:$AP$50,'3. Resumen_Relevante'!$U$3+23,0)</f>
        <v>91.209549999999993</v>
      </c>
      <c r="O23" s="585">
        <f>+HLOOKUP(M23,$Z$14:$AP$50,'3. Resumen_Relevante'!$U$3+24,0)</f>
        <v>176.67536000000001</v>
      </c>
      <c r="P23" s="585">
        <f>+HLOOKUP(M23,$Z$14:$AP$50,'3. Resumen_Relevante'!$U$3+25,0)</f>
        <v>34.979100000000003</v>
      </c>
      <c r="Q23" s="585">
        <f>+HLOOKUP(M23,$Z$14:$AP$50,'3. Resumen_Relevante'!$U$3+13,0)</f>
        <v>67.632059999999996</v>
      </c>
      <c r="R23" s="585">
        <f>+VLOOKUP(R$10,$V$14:$AR$50,16,0)</f>
        <v>91.209549999999993</v>
      </c>
      <c r="S23" s="585">
        <f>+VLOOKUP(S$10,$V$14:$AR$50,16,0)</f>
        <v>146.64738</v>
      </c>
      <c r="T23" s="585">
        <f>+VLOOKUP(T$10,$V$14:$AR$50,16,0)</f>
        <v>12.570040000000001</v>
      </c>
      <c r="U23" s="585"/>
      <c r="V23" s="1089" t="str">
        <f t="shared" si="2"/>
        <v/>
      </c>
      <c r="W23" s="1093">
        <v>10</v>
      </c>
      <c r="X23" s="1071">
        <v>2015</v>
      </c>
      <c r="Y23" s="1072" t="s">
        <v>441</v>
      </c>
      <c r="Z23" s="1086">
        <v>2692.1715100000001</v>
      </c>
      <c r="AA23" s="1085">
        <v>0</v>
      </c>
      <c r="AB23" s="1085">
        <v>0</v>
      </c>
      <c r="AC23" s="1085">
        <v>85.645340000000004</v>
      </c>
      <c r="AD23" s="1086">
        <v>2805.0980300000001</v>
      </c>
      <c r="AE23" s="1085">
        <v>95.476860000000002</v>
      </c>
      <c r="AF23" s="1085">
        <v>22.259840000000001</v>
      </c>
      <c r="AG23" s="1085">
        <v>64.139380000000003</v>
      </c>
      <c r="AH23" s="1085">
        <v>7.5090000000000003</v>
      </c>
      <c r="AI23" s="1085">
        <v>0</v>
      </c>
      <c r="AJ23" s="1085">
        <v>0</v>
      </c>
      <c r="AK23" s="1085">
        <v>128.07436000000001</v>
      </c>
      <c r="AL23" s="1085">
        <v>0</v>
      </c>
      <c r="AM23" s="1085">
        <v>0</v>
      </c>
      <c r="AN23" s="1086">
        <v>5900.374319999999</v>
      </c>
      <c r="AO23" s="1085">
        <v>0</v>
      </c>
      <c r="AP23" s="1085">
        <v>0</v>
      </c>
      <c r="AQ23" s="1086">
        <f t="shared" si="3"/>
        <v>5900.374319999999</v>
      </c>
      <c r="AR23" s="1087">
        <v>42270.791666666664</v>
      </c>
      <c r="AS23" s="1091"/>
      <c r="AT23" s="1091"/>
      <c r="AU23" s="1091"/>
      <c r="AV23" s="1097"/>
      <c r="AW23" s="1097"/>
      <c r="AX23" s="636"/>
      <c r="AY23" s="636"/>
      <c r="AZ23" s="636"/>
      <c r="BA23" s="636"/>
      <c r="BB23" s="556"/>
      <c r="BC23" s="556"/>
      <c r="BD23" s="556"/>
      <c r="BE23" s="556"/>
      <c r="BF23" s="556"/>
      <c r="BG23" s="556"/>
    </row>
    <row r="24" spans="1:59" s="162" customFormat="1" ht="57.75" customHeight="1">
      <c r="A24" s="1321" t="s">
        <v>839</v>
      </c>
      <c r="B24" s="1321"/>
      <c r="C24" s="1321"/>
      <c r="D24" s="1321"/>
      <c r="E24" s="1321"/>
      <c r="F24" s="1321"/>
      <c r="G24" s="1321"/>
      <c r="H24" s="1321"/>
      <c r="I24" s="1321"/>
      <c r="J24" s="1321"/>
      <c r="K24" s="1321"/>
      <c r="L24" s="157"/>
      <c r="M24" s="1198" t="s">
        <v>455</v>
      </c>
      <c r="N24" s="590">
        <f>+HLOOKUP(M24,$Z$14:$AP$50,'3. Resumen_Relevante'!$U$3+23,0)</f>
        <v>9.5647900000000003</v>
      </c>
      <c r="O24" s="590">
        <f>+HLOOKUP(M24,$Z$14:$AP$50,'3. Resumen_Relevante'!$U$3+24,0)</f>
        <v>0</v>
      </c>
      <c r="P24" s="590">
        <f>+HLOOKUP(M24,$Z$14:$AP$50,'3. Resumen_Relevante'!$U$3+25,0)</f>
        <v>43.182769999999998</v>
      </c>
      <c r="Q24" s="590">
        <f>+HLOOKUP(M24,$Z$14:$AP$50,'3. Resumen_Relevante'!$U$3+13,0)</f>
        <v>0</v>
      </c>
      <c r="R24" s="590">
        <f>+VLOOKUP(R$10,$V$14:$AR$50,17,0)</f>
        <v>9.5647900000000003</v>
      </c>
      <c r="S24" s="590">
        <f>+VLOOKUP(S$10,$V$14:$AR$50,17,0)</f>
        <v>0</v>
      </c>
      <c r="T24" s="590">
        <f>+VLOOKUP(T$10,$V$14:$AR$50,17,0)</f>
        <v>0</v>
      </c>
      <c r="U24" s="585"/>
      <c r="V24" s="1089" t="str">
        <f t="shared" si="2"/>
        <v/>
      </c>
      <c r="W24" s="1093">
        <v>11</v>
      </c>
      <c r="X24" s="1071">
        <v>2015</v>
      </c>
      <c r="Y24" s="1072" t="s">
        <v>442</v>
      </c>
      <c r="Z24" s="1086">
        <v>2876.97489</v>
      </c>
      <c r="AA24" s="1085">
        <v>0</v>
      </c>
      <c r="AB24" s="1085">
        <v>0</v>
      </c>
      <c r="AC24" s="1085">
        <v>42.128320000000002</v>
      </c>
      <c r="AD24" s="1086">
        <v>2750.0973800000002</v>
      </c>
      <c r="AE24" s="1085">
        <v>84.360730000000004</v>
      </c>
      <c r="AF24" s="1085">
        <v>20.267379999999999</v>
      </c>
      <c r="AG24" s="1085">
        <v>90.575739999999996</v>
      </c>
      <c r="AH24" s="1085">
        <v>7.5077299999999996</v>
      </c>
      <c r="AI24" s="1085">
        <v>16.33193</v>
      </c>
      <c r="AJ24" s="1085">
        <v>0</v>
      </c>
      <c r="AK24" s="1085">
        <v>105.74961999999999</v>
      </c>
      <c r="AL24" s="1085">
        <v>24.079560000000001</v>
      </c>
      <c r="AM24" s="1085">
        <v>0</v>
      </c>
      <c r="AN24" s="1086">
        <v>6018.0732800000014</v>
      </c>
      <c r="AO24" s="1085">
        <v>0</v>
      </c>
      <c r="AP24" s="1085">
        <v>0</v>
      </c>
      <c r="AQ24" s="1086">
        <f t="shared" si="3"/>
        <v>6018.0732800000014</v>
      </c>
      <c r="AR24" s="1087">
        <v>42306.791666666664</v>
      </c>
      <c r="AS24" s="1091"/>
      <c r="AT24" s="1091"/>
      <c r="AU24" s="1091"/>
      <c r="AV24" s="1091"/>
      <c r="AW24" s="1091"/>
      <c r="AX24" s="397"/>
      <c r="AY24" s="397"/>
      <c r="AZ24" s="397"/>
      <c r="BA24" s="397"/>
    </row>
    <row r="25" spans="1:59" s="162" customFormat="1" ht="27.75" customHeight="1">
      <c r="A25" s="755"/>
      <c r="B25" s="755"/>
      <c r="C25" s="755"/>
      <c r="D25" s="755"/>
      <c r="E25" s="755"/>
      <c r="F25" s="755"/>
      <c r="G25" s="755"/>
      <c r="H25" s="755"/>
      <c r="I25" s="755"/>
      <c r="J25" s="755"/>
      <c r="K25" s="755"/>
      <c r="L25" s="157"/>
      <c r="M25" s="588" t="s">
        <v>456</v>
      </c>
      <c r="N25" s="585">
        <f>+HLOOKUP(M25,$Z$14:$AP$50,'3. Resumen_Relevante'!$U$3+23,0)</f>
        <v>0</v>
      </c>
      <c r="O25" s="585">
        <f>+HLOOKUP(M25,$Z$14:$AP$50,'3. Resumen_Relevante'!$U$3+24,0)</f>
        <v>0</v>
      </c>
      <c r="P25" s="585">
        <f>+HLOOKUP(M25,$Z$14:$AP$50,'3. Resumen_Relevante'!$U$3+25,0)</f>
        <v>0</v>
      </c>
      <c r="Q25" s="585">
        <f>+HLOOKUP(M25,$Z$14:$AP$50,'3. Resumen_Relevante'!$U$3+13,0)</f>
        <v>0</v>
      </c>
      <c r="R25" s="585">
        <f>+VLOOKUP(R$10,$V$14:$AR$50,18,0)</f>
        <v>0</v>
      </c>
      <c r="S25" s="585">
        <f>+VLOOKUP(S$10,$V$14:$AR$50,18,0)</f>
        <v>0</v>
      </c>
      <c r="T25" s="585">
        <f>+VLOOKUP(T$10,$V$14:$AR$50,18,0)</f>
        <v>0</v>
      </c>
      <c r="U25" s="585"/>
      <c r="V25" s="1089" t="str">
        <f t="shared" si="2"/>
        <v/>
      </c>
      <c r="W25" s="1093">
        <v>12</v>
      </c>
      <c r="X25" s="1071">
        <v>2015</v>
      </c>
      <c r="Y25" s="1072" t="s">
        <v>443</v>
      </c>
      <c r="Z25" s="1086">
        <v>2943.2345099999998</v>
      </c>
      <c r="AA25" s="1085">
        <v>132.83392000000001</v>
      </c>
      <c r="AB25" s="1085">
        <v>2.8899999999999999E-2</v>
      </c>
      <c r="AC25" s="1085">
        <v>60.94059</v>
      </c>
      <c r="AD25" s="1086">
        <v>2852.0822800000001</v>
      </c>
      <c r="AE25" s="1085">
        <v>83.307879999999997</v>
      </c>
      <c r="AF25" s="1085">
        <v>18.28819</v>
      </c>
      <c r="AG25" s="1085">
        <v>96.078990000000005</v>
      </c>
      <c r="AH25" s="1085">
        <v>7.4059799999999996</v>
      </c>
      <c r="AI25" s="1085">
        <v>12.55841</v>
      </c>
      <c r="AJ25" s="1085">
        <v>0</v>
      </c>
      <c r="AK25" s="1085">
        <v>124.72748</v>
      </c>
      <c r="AL25" s="1085">
        <v>0</v>
      </c>
      <c r="AM25" s="1085">
        <v>0</v>
      </c>
      <c r="AN25" s="1086">
        <v>6331.4871299999995</v>
      </c>
      <c r="AO25" s="1085">
        <v>0</v>
      </c>
      <c r="AP25" s="1085">
        <v>56.928080000000001</v>
      </c>
      <c r="AQ25" s="1086">
        <f t="shared" si="3"/>
        <v>6274.5590499999998</v>
      </c>
      <c r="AR25" s="1087">
        <v>42333.822916666664</v>
      </c>
      <c r="AS25" s="1091"/>
      <c r="AT25" s="1091"/>
      <c r="AU25" s="1091"/>
      <c r="AV25" s="1091"/>
      <c r="AW25" s="1091"/>
      <c r="AX25" s="397"/>
      <c r="AY25" s="397"/>
      <c r="AZ25" s="397"/>
      <c r="BA25" s="397"/>
    </row>
    <row r="26" spans="1:59" s="162" customFormat="1" ht="12.75">
      <c r="A26" s="244"/>
      <c r="B26" s="244"/>
      <c r="C26" s="244"/>
      <c r="D26" s="244"/>
      <c r="E26" s="244"/>
      <c r="F26" s="244"/>
      <c r="G26" s="244"/>
      <c r="H26" s="244"/>
      <c r="I26" s="244"/>
      <c r="J26" s="244"/>
      <c r="K26" s="216"/>
      <c r="L26" s="157"/>
      <c r="M26" s="588"/>
      <c r="N26" s="893">
        <f t="shared" ref="N26:T26" si="5">+SUM(N12:N25)</f>
        <v>6559.0633399999997</v>
      </c>
      <c r="O26" s="893">
        <f t="shared" si="5"/>
        <v>6449.9912400000012</v>
      </c>
      <c r="P26" s="893">
        <f t="shared" si="5"/>
        <v>6427.4603400000005</v>
      </c>
      <c r="Q26" s="893">
        <f t="shared" si="5"/>
        <v>6268.2864899999995</v>
      </c>
      <c r="R26" s="893">
        <f t="shared" si="5"/>
        <v>6559.0633399999997</v>
      </c>
      <c r="S26" s="893">
        <f t="shared" si="5"/>
        <v>6444.9075200000007</v>
      </c>
      <c r="T26" s="893">
        <f t="shared" si="5"/>
        <v>6036.160319999999</v>
      </c>
      <c r="U26" s="893"/>
      <c r="V26" s="1089" t="str">
        <f>+IF(MAX(AQ26:AQ28)=AQ26,"MD2015","")</f>
        <v/>
      </c>
      <c r="W26" s="1093">
        <v>13</v>
      </c>
      <c r="X26" s="1071">
        <v>2015</v>
      </c>
      <c r="Y26" s="1072" t="s">
        <v>444</v>
      </c>
      <c r="Z26" s="1086">
        <v>3078.8143</v>
      </c>
      <c r="AA26" s="1085">
        <v>132.40902</v>
      </c>
      <c r="AB26" s="1085">
        <v>65.475809999999996</v>
      </c>
      <c r="AC26" s="1085">
        <v>60.704650000000001</v>
      </c>
      <c r="AD26" s="1086">
        <v>2607.7958899999999</v>
      </c>
      <c r="AE26" s="1085">
        <v>83.00309</v>
      </c>
      <c r="AF26" s="1085">
        <v>15.28129</v>
      </c>
      <c r="AG26" s="1085">
        <v>121.41231000000001</v>
      </c>
      <c r="AH26" s="1085">
        <v>7.0530999999999997</v>
      </c>
      <c r="AI26" s="1085">
        <v>20.202940000000002</v>
      </c>
      <c r="AJ26" s="1085">
        <v>0</v>
      </c>
      <c r="AK26" s="1085">
        <v>110.01788999999999</v>
      </c>
      <c r="AL26" s="1085">
        <v>0</v>
      </c>
      <c r="AM26" s="1085">
        <v>0</v>
      </c>
      <c r="AN26" s="1086">
        <v>6302.17029</v>
      </c>
      <c r="AO26" s="1085">
        <v>0</v>
      </c>
      <c r="AP26" s="1085">
        <v>57.885199999999998</v>
      </c>
      <c r="AQ26" s="1086">
        <f t="shared" si="3"/>
        <v>6244.2850900000003</v>
      </c>
      <c r="AR26" s="1087">
        <v>42348.8125</v>
      </c>
      <c r="AS26" s="1091"/>
      <c r="AT26" s="1091"/>
      <c r="AU26" s="1091"/>
      <c r="AV26" s="1091"/>
      <c r="AW26" s="1091"/>
      <c r="AX26" s="397"/>
      <c r="AY26" s="397"/>
      <c r="AZ26" s="397"/>
      <c r="BA26" s="397"/>
    </row>
    <row r="27" spans="1:59" s="162" customFormat="1" ht="12.75">
      <c r="A27" s="204"/>
      <c r="B27" s="216"/>
      <c r="C27" s="216"/>
      <c r="D27" s="216"/>
      <c r="E27" s="216"/>
      <c r="F27" s="216"/>
      <c r="G27" s="216"/>
      <c r="H27" s="216"/>
      <c r="I27" s="216"/>
      <c r="J27" s="216"/>
      <c r="K27" s="216"/>
      <c r="L27" s="157"/>
      <c r="M27" s="588" t="s">
        <v>396</v>
      </c>
      <c r="N27" s="588">
        <f>+HLOOKUP(M27,$Z$14:$AP$50,'3. Resumen_Relevante'!$U$3+23,0)</f>
        <v>36.515999999999998</v>
      </c>
      <c r="O27" s="588">
        <f>+HLOOKUP(M27,$Z$14:$AP$50,'3. Resumen_Relevante'!$U$3+24,0)</f>
        <v>0</v>
      </c>
      <c r="P27" s="588">
        <f>+HLOOKUP(M27,$Z$14:$AP$50,'3. Resumen_Relevante'!$U$3+25,0)</f>
        <v>0</v>
      </c>
      <c r="Q27" s="588">
        <f>+HLOOKUP(M27,$Z$14:$AP$50,'3. Resumen_Relevante'!$U$3+13,0)</f>
        <v>0</v>
      </c>
      <c r="R27" s="585">
        <f>+VLOOKUP(R$10,$V$14:$AR$50,20,0)</f>
        <v>36.515999999999998</v>
      </c>
      <c r="S27" s="585">
        <f>+VLOOKUP(S$10,$V$14:$AR$50,20,0)</f>
        <v>0</v>
      </c>
      <c r="T27" s="585">
        <f>+VLOOKUP(T$10,$V$14:$AR$50,20,0)</f>
        <v>0</v>
      </c>
      <c r="U27" s="585"/>
      <c r="V27" s="1089" t="str">
        <f t="shared" ref="V27:V38" si="6">+IF(MAX($AQ$27:$AQ$29)=AQ27,"MD2016","")</f>
        <v/>
      </c>
      <c r="W27" s="1098">
        <v>14</v>
      </c>
      <c r="X27" s="1076">
        <v>2016</v>
      </c>
      <c r="Y27" s="1077" t="s">
        <v>433</v>
      </c>
      <c r="Z27" s="1086">
        <v>3212.9255400000002</v>
      </c>
      <c r="AA27" s="1085">
        <v>130.50140999999999</v>
      </c>
      <c r="AB27" s="1085">
        <v>0</v>
      </c>
      <c r="AC27" s="1085">
        <v>61.544910000000002</v>
      </c>
      <c r="AD27" s="1086">
        <v>2545.5977699999999</v>
      </c>
      <c r="AE27" s="1085">
        <v>84.564949999999996</v>
      </c>
      <c r="AF27" s="1085">
        <v>21.279520000000002</v>
      </c>
      <c r="AG27" s="1085">
        <v>122.82071000000001</v>
      </c>
      <c r="AH27" s="1085">
        <v>4.49742</v>
      </c>
      <c r="AI27" s="1085">
        <v>13.38325</v>
      </c>
      <c r="AJ27" s="1085">
        <v>0</v>
      </c>
      <c r="AK27" s="1085">
        <v>103.83896</v>
      </c>
      <c r="AL27" s="1085">
        <v>0</v>
      </c>
      <c r="AM27" s="1085">
        <v>0</v>
      </c>
      <c r="AN27" s="1086">
        <v>6300.9544399999995</v>
      </c>
      <c r="AO27" s="1085">
        <v>0</v>
      </c>
      <c r="AP27" s="1085">
        <v>53.980960000000003</v>
      </c>
      <c r="AQ27" s="1086">
        <f t="shared" si="3"/>
        <v>6246.9734799999997</v>
      </c>
      <c r="AR27" s="1088">
        <v>42387.854166666664</v>
      </c>
      <c r="AS27" s="1091"/>
      <c r="AT27" s="1091"/>
      <c r="AU27" s="1091"/>
      <c r="AV27" s="1091"/>
      <c r="AW27" s="1091"/>
      <c r="AX27" s="397"/>
      <c r="AY27" s="397"/>
      <c r="AZ27" s="397"/>
      <c r="BA27" s="397"/>
    </row>
    <row r="28" spans="1:59" s="162" customFormat="1" ht="12.75">
      <c r="A28" s="204"/>
      <c r="B28" s="216"/>
      <c r="C28" s="216"/>
      <c r="D28" s="216"/>
      <c r="E28" s="216"/>
      <c r="F28" s="216"/>
      <c r="G28" s="216"/>
      <c r="H28" s="216"/>
      <c r="I28" s="216"/>
      <c r="J28" s="216"/>
      <c r="K28" s="216"/>
      <c r="L28" s="157"/>
      <c r="M28" s="588" t="s">
        <v>395</v>
      </c>
      <c r="N28" s="588">
        <f>+HLOOKUP(M28,$Z$14:$AP$50,'3. Resumen_Relevante'!$U$3+23,0)</f>
        <v>0</v>
      </c>
      <c r="O28" s="588">
        <f>+HLOOKUP(M28,$Z$14:$AP$50,'3. Resumen_Relevante'!$U$3+24,0)</f>
        <v>0</v>
      </c>
      <c r="P28" s="588">
        <f>+HLOOKUP(M28,$Z$14:$AP$50,'3. Resumen_Relevante'!$U$3+25,0)</f>
        <v>0</v>
      </c>
      <c r="Q28" s="588">
        <f>+HLOOKUP(M28,$Z$14:$AP$50,'3. Resumen_Relevante'!$U$3+13,0)</f>
        <v>0</v>
      </c>
      <c r="R28" s="585">
        <f>+VLOOKUP(R$10,$V$14:$AR$50,21,0)</f>
        <v>0</v>
      </c>
      <c r="S28" s="585">
        <f>+VLOOKUP(S$10,$V$14:$AR$50,21,0)</f>
        <v>0</v>
      </c>
      <c r="T28" s="585">
        <f>+VLOOKUP(T$10,$V$14:$AR$50,21,0)</f>
        <v>0</v>
      </c>
      <c r="U28" s="585"/>
      <c r="V28" s="1089" t="str">
        <f t="shared" si="6"/>
        <v/>
      </c>
      <c r="W28" s="1098">
        <v>15</v>
      </c>
      <c r="X28" s="1076">
        <v>2016</v>
      </c>
      <c r="Y28" s="1077" t="s">
        <v>434</v>
      </c>
      <c r="Z28" s="1086">
        <v>3241.92607</v>
      </c>
      <c r="AA28" s="1085">
        <v>0</v>
      </c>
      <c r="AB28" s="1085">
        <v>52.462510000000002</v>
      </c>
      <c r="AC28" s="1085">
        <v>86.042029999999997</v>
      </c>
      <c r="AD28" s="1086">
        <v>2712.4051199999999</v>
      </c>
      <c r="AE28" s="1085">
        <v>83.510230000000007</v>
      </c>
      <c r="AF28" s="1085">
        <v>0</v>
      </c>
      <c r="AG28" s="1085">
        <v>134.06371999999999</v>
      </c>
      <c r="AH28" s="1085">
        <v>5.9547999999999996</v>
      </c>
      <c r="AI28" s="1085">
        <v>14.86307</v>
      </c>
      <c r="AJ28" s="1085">
        <v>0</v>
      </c>
      <c r="AK28" s="1085">
        <v>72.160550000000001</v>
      </c>
      <c r="AL28" s="1085">
        <v>46.702300000000001</v>
      </c>
      <c r="AM28" s="1085">
        <v>0</v>
      </c>
      <c r="AN28" s="1086">
        <v>6450.0904</v>
      </c>
      <c r="AO28" s="1085">
        <v>0</v>
      </c>
      <c r="AP28" s="1085">
        <v>57.458959999999998</v>
      </c>
      <c r="AQ28" s="1086">
        <f t="shared" si="3"/>
        <v>6392.6314400000001</v>
      </c>
      <c r="AR28" s="1088">
        <v>42416.8125</v>
      </c>
      <c r="AS28" s="1091"/>
      <c r="AT28" s="1091"/>
      <c r="AU28" s="1091"/>
      <c r="AV28" s="1091"/>
      <c r="AW28" s="1091"/>
      <c r="AX28" s="397"/>
      <c r="AY28" s="397"/>
      <c r="AZ28" s="397"/>
      <c r="BA28" s="397"/>
    </row>
    <row r="29" spans="1:59" s="162" customFormat="1" ht="18.75" customHeight="1">
      <c r="A29" s="204"/>
      <c r="B29" s="216"/>
      <c r="C29" s="216"/>
      <c r="D29" s="216"/>
      <c r="E29" s="216"/>
      <c r="F29" s="216"/>
      <c r="G29" s="216"/>
      <c r="H29" s="216"/>
      <c r="I29" s="216"/>
      <c r="J29" s="216"/>
      <c r="K29" s="216"/>
      <c r="L29" s="157"/>
      <c r="M29" s="397"/>
      <c r="N29" s="893">
        <f t="shared" ref="N29:T29" si="7">+N26+N27-N28</f>
        <v>6595.5793399999993</v>
      </c>
      <c r="O29" s="893">
        <f t="shared" si="7"/>
        <v>6449.9912400000012</v>
      </c>
      <c r="P29" s="893">
        <f t="shared" si="7"/>
        <v>6427.4603400000005</v>
      </c>
      <c r="Q29" s="893">
        <f t="shared" si="7"/>
        <v>6268.2864899999995</v>
      </c>
      <c r="R29" s="893">
        <f t="shared" si="7"/>
        <v>6595.5793399999993</v>
      </c>
      <c r="S29" s="893">
        <f t="shared" si="7"/>
        <v>6444.9075200000007</v>
      </c>
      <c r="T29" s="893">
        <f t="shared" si="7"/>
        <v>6036.160319999999</v>
      </c>
      <c r="U29" s="893"/>
      <c r="V29" s="1089" t="str">
        <f t="shared" si="6"/>
        <v>MD2016</v>
      </c>
      <c r="W29" s="1098">
        <v>16</v>
      </c>
      <c r="X29" s="1076">
        <v>2016</v>
      </c>
      <c r="Y29" s="1077" t="s">
        <v>435</v>
      </c>
      <c r="Z29" s="1086">
        <v>3398.17931</v>
      </c>
      <c r="AA29" s="1085">
        <v>128.92352</v>
      </c>
      <c r="AB29" s="1085">
        <v>0</v>
      </c>
      <c r="AC29" s="1085">
        <v>85.85933</v>
      </c>
      <c r="AD29" s="1086">
        <v>2448.3783800000001</v>
      </c>
      <c r="AE29" s="1085">
        <v>83.540689999999998</v>
      </c>
      <c r="AF29" s="1085">
        <v>18.2805</v>
      </c>
      <c r="AG29" s="1085">
        <v>129.1165</v>
      </c>
      <c r="AH29" s="1085">
        <v>5.9819100000000001</v>
      </c>
      <c r="AI29" s="1085">
        <v>0</v>
      </c>
      <c r="AJ29" s="1085">
        <v>0</v>
      </c>
      <c r="AK29" s="1085">
        <v>146.64738</v>
      </c>
      <c r="AL29" s="1085">
        <v>0</v>
      </c>
      <c r="AM29" s="1085">
        <v>0</v>
      </c>
      <c r="AN29" s="1086">
        <v>6444.9075200000007</v>
      </c>
      <c r="AO29" s="1085">
        <v>0</v>
      </c>
      <c r="AP29" s="1085">
        <v>0</v>
      </c>
      <c r="AQ29" s="1086">
        <f t="shared" si="3"/>
        <v>6444.9075200000007</v>
      </c>
      <c r="AR29" s="1088">
        <v>42459.791666666664</v>
      </c>
      <c r="AS29" s="1091"/>
      <c r="AT29" s="1091"/>
      <c r="AU29" s="1091"/>
      <c r="AV29" s="1091"/>
      <c r="AW29" s="1091"/>
      <c r="AX29" s="397"/>
      <c r="AY29" s="397"/>
      <c r="AZ29" s="397"/>
      <c r="BA29" s="397"/>
    </row>
    <row r="30" spans="1:59" s="162" customFormat="1" ht="18.75" customHeight="1">
      <c r="A30" s="204"/>
      <c r="B30" s="216"/>
      <c r="C30" s="216"/>
      <c r="D30" s="216"/>
      <c r="E30" s="216"/>
      <c r="F30" s="216"/>
      <c r="G30" s="216"/>
      <c r="H30" s="216"/>
      <c r="I30" s="216"/>
      <c r="J30" s="216"/>
      <c r="K30" s="216"/>
      <c r="L30" s="157"/>
      <c r="M30" s="397"/>
      <c r="N30" s="397"/>
      <c r="O30" s="397"/>
      <c r="P30" s="397"/>
      <c r="Q30" s="397"/>
      <c r="R30" s="397"/>
      <c r="S30" s="397"/>
      <c r="T30" s="397"/>
      <c r="U30" s="397"/>
      <c r="V30" s="1089" t="str">
        <f t="shared" si="6"/>
        <v/>
      </c>
      <c r="W30" s="1098">
        <v>17</v>
      </c>
      <c r="X30" s="1076">
        <v>2016</v>
      </c>
      <c r="Y30" s="1077" t="s">
        <v>436</v>
      </c>
      <c r="Z30" s="1086">
        <v>3191.9281700000001</v>
      </c>
      <c r="AA30" s="1085">
        <v>99.456819999999993</v>
      </c>
      <c r="AB30" s="1085">
        <v>177.63265999999999</v>
      </c>
      <c r="AC30" s="1085">
        <v>60.387129999999999</v>
      </c>
      <c r="AD30" s="1086">
        <v>2445.53413</v>
      </c>
      <c r="AE30" s="1085">
        <v>83.252409999999998</v>
      </c>
      <c r="AF30" s="1085">
        <v>10.272650000000001</v>
      </c>
      <c r="AG30" s="1085">
        <v>121.32119</v>
      </c>
      <c r="AH30" s="1085">
        <v>7.3457999999999997</v>
      </c>
      <c r="AI30" s="1085">
        <v>10.923</v>
      </c>
      <c r="AJ30" s="1085">
        <v>0</v>
      </c>
      <c r="AK30" s="1085">
        <v>184.78353000000001</v>
      </c>
      <c r="AL30" s="1085">
        <v>0</v>
      </c>
      <c r="AM30" s="1085">
        <v>0</v>
      </c>
      <c r="AN30" s="1086">
        <v>6392.837489999999</v>
      </c>
      <c r="AO30" s="1085">
        <v>0</v>
      </c>
      <c r="AP30" s="1085">
        <v>0</v>
      </c>
      <c r="AQ30" s="1086">
        <f t="shared" si="3"/>
        <v>6392.837489999999</v>
      </c>
      <c r="AR30" s="1088">
        <v>42468.791666666664</v>
      </c>
      <c r="AS30" s="1091"/>
      <c r="AT30" s="1091"/>
      <c r="AU30" s="1091"/>
      <c r="AV30" s="1091"/>
      <c r="AW30" s="1091"/>
      <c r="AX30" s="397"/>
      <c r="AY30" s="397"/>
      <c r="AZ30" s="397"/>
      <c r="BA30" s="397"/>
    </row>
    <row r="31" spans="1:59" s="162" customFormat="1" ht="18.75" customHeight="1">
      <c r="A31" s="204"/>
      <c r="B31" s="216"/>
      <c r="C31" s="216"/>
      <c r="D31" s="216"/>
      <c r="E31" s="216"/>
      <c r="F31" s="216"/>
      <c r="G31" s="216"/>
      <c r="H31" s="216"/>
      <c r="I31" s="216"/>
      <c r="J31" s="216"/>
      <c r="K31" s="216"/>
      <c r="L31" s="157"/>
      <c r="M31" s="397"/>
      <c r="N31" s="397"/>
      <c r="O31" s="397"/>
      <c r="P31" s="397"/>
      <c r="Q31" s="397"/>
      <c r="R31" s="397"/>
      <c r="S31" s="397"/>
      <c r="T31" s="397"/>
      <c r="U31" s="397"/>
      <c r="V31" s="1089" t="str">
        <f t="shared" si="6"/>
        <v/>
      </c>
      <c r="W31" s="1098">
        <v>18</v>
      </c>
      <c r="X31" s="1076">
        <v>2016</v>
      </c>
      <c r="Y31" s="1077" t="s">
        <v>437</v>
      </c>
      <c r="Z31" s="1086">
        <v>3129.96216</v>
      </c>
      <c r="AA31" s="1085">
        <v>105.11312</v>
      </c>
      <c r="AB31" s="1085">
        <v>0</v>
      </c>
      <c r="AC31" s="1085">
        <v>59.632860000000001</v>
      </c>
      <c r="AD31" s="1086">
        <v>2685.0633200000002</v>
      </c>
      <c r="AE31" s="1085">
        <v>85.670400000000001</v>
      </c>
      <c r="AF31" s="1085">
        <v>19.286999999999999</v>
      </c>
      <c r="AG31" s="1085">
        <v>98.429969999999997</v>
      </c>
      <c r="AH31" s="1085">
        <v>2.8016800000000002</v>
      </c>
      <c r="AI31" s="1085">
        <v>14.69392</v>
      </c>
      <c r="AJ31" s="1085">
        <v>0</v>
      </c>
      <c r="AK31" s="1085">
        <v>67.632059999999996</v>
      </c>
      <c r="AL31" s="1085">
        <v>0</v>
      </c>
      <c r="AM31" s="1085">
        <v>0</v>
      </c>
      <c r="AN31" s="1086">
        <v>6268.2864899999995</v>
      </c>
      <c r="AO31" s="1085">
        <v>0</v>
      </c>
      <c r="AP31" s="1085">
        <v>0</v>
      </c>
      <c r="AQ31" s="1086">
        <f t="shared" si="3"/>
        <v>6268.2864899999995</v>
      </c>
      <c r="AR31" s="1088">
        <v>42499.78125</v>
      </c>
      <c r="AS31" s="1091"/>
      <c r="AT31" s="1091"/>
      <c r="AU31" s="1091"/>
      <c r="AV31" s="1091"/>
      <c r="AW31" s="1091"/>
      <c r="AX31" s="397"/>
      <c r="AY31" s="397"/>
      <c r="AZ31" s="397"/>
      <c r="BA31" s="397"/>
    </row>
    <row r="32" spans="1:59" s="162" customFormat="1" ht="18.75" customHeight="1">
      <c r="A32" s="204"/>
      <c r="B32" s="216"/>
      <c r="C32" s="216"/>
      <c r="D32" s="216"/>
      <c r="E32" s="216"/>
      <c r="F32" s="216"/>
      <c r="G32" s="216"/>
      <c r="H32" s="216"/>
      <c r="I32" s="216"/>
      <c r="J32" s="216"/>
      <c r="K32" s="216"/>
      <c r="L32" s="157"/>
      <c r="M32" s="397"/>
      <c r="N32" s="397"/>
      <c r="O32" s="397"/>
      <c r="P32" s="397"/>
      <c r="Q32" s="397"/>
      <c r="R32" s="397"/>
      <c r="S32" s="397"/>
      <c r="T32" s="397"/>
      <c r="U32" s="397"/>
      <c r="V32" s="1089" t="str">
        <f t="shared" si="6"/>
        <v/>
      </c>
      <c r="W32" s="1098">
        <v>19</v>
      </c>
      <c r="X32" s="1076">
        <v>2016</v>
      </c>
      <c r="Y32" s="1077" t="s">
        <v>438</v>
      </c>
      <c r="Z32" s="1086">
        <v>2805.8724400000001</v>
      </c>
      <c r="AA32" s="1085">
        <v>131.75543999999999</v>
      </c>
      <c r="AB32" s="1085">
        <v>0</v>
      </c>
      <c r="AC32" s="1085">
        <v>175.08655999999999</v>
      </c>
      <c r="AD32" s="1086">
        <v>2761.1546600000001</v>
      </c>
      <c r="AE32" s="1085">
        <v>95.942790000000002</v>
      </c>
      <c r="AF32" s="1085">
        <v>11.27791</v>
      </c>
      <c r="AG32" s="1085">
        <v>67.713509999999999</v>
      </c>
      <c r="AH32" s="1085">
        <v>5.6084199999999997</v>
      </c>
      <c r="AI32" s="1085">
        <v>14.91929</v>
      </c>
      <c r="AJ32" s="1085">
        <v>0</v>
      </c>
      <c r="AK32" s="1085">
        <v>127.74196000000001</v>
      </c>
      <c r="AL32" s="1085">
        <v>44.867669999999997</v>
      </c>
      <c r="AM32" s="1085">
        <v>0</v>
      </c>
      <c r="AN32" s="1086">
        <v>6241.9406499999986</v>
      </c>
      <c r="AO32" s="1085">
        <v>0</v>
      </c>
      <c r="AP32" s="1085">
        <v>0</v>
      </c>
      <c r="AQ32" s="1086">
        <f t="shared" si="3"/>
        <v>6241.9406499999986</v>
      </c>
      <c r="AR32" s="1088">
        <v>42543.833333333336</v>
      </c>
      <c r="AS32" s="1091"/>
      <c r="AT32" s="1091"/>
      <c r="AU32" s="1091"/>
      <c r="AV32" s="1091"/>
      <c r="AW32" s="1091"/>
      <c r="AX32" s="397"/>
      <c r="AY32" s="397"/>
      <c r="AZ32" s="397"/>
      <c r="BA32" s="397"/>
    </row>
    <row r="33" spans="1:53" s="162" customFormat="1" ht="18.75" customHeight="1">
      <c r="A33" s="204"/>
      <c r="B33" s="216"/>
      <c r="C33" s="216"/>
      <c r="D33" s="216"/>
      <c r="E33" s="216"/>
      <c r="F33" s="216"/>
      <c r="G33" s="216"/>
      <c r="H33" s="216"/>
      <c r="I33" s="216"/>
      <c r="J33" s="216"/>
      <c r="K33" s="216"/>
      <c r="L33" s="157"/>
      <c r="M33" s="397"/>
      <c r="N33" s="397"/>
      <c r="O33" s="397"/>
      <c r="P33" s="397"/>
      <c r="Q33" s="397"/>
      <c r="R33" s="397"/>
      <c r="S33" s="397"/>
      <c r="T33" s="397"/>
      <c r="U33" s="397"/>
      <c r="V33" s="1089" t="str">
        <f t="shared" si="6"/>
        <v/>
      </c>
      <c r="W33" s="1098">
        <v>20</v>
      </c>
      <c r="X33" s="1076">
        <v>2016</v>
      </c>
      <c r="Y33" s="1077" t="s">
        <v>439</v>
      </c>
      <c r="Z33" s="1086">
        <v>2672.23326</v>
      </c>
      <c r="AA33" s="1085">
        <v>134.06730999999999</v>
      </c>
      <c r="AB33" s="1085">
        <v>44.648440000000001</v>
      </c>
      <c r="AC33" s="1085">
        <v>0</v>
      </c>
      <c r="AD33" s="1086">
        <v>2875.1121800000001</v>
      </c>
      <c r="AE33" s="1085">
        <v>96.35727</v>
      </c>
      <c r="AF33" s="1085">
        <v>16.280609999999999</v>
      </c>
      <c r="AG33" s="1085">
        <v>65.673150000000007</v>
      </c>
      <c r="AH33" s="1085">
        <v>5.7027799999999997</v>
      </c>
      <c r="AI33" s="1085">
        <v>14.954800000000001</v>
      </c>
      <c r="AJ33" s="1085">
        <v>0</v>
      </c>
      <c r="AK33" s="1085">
        <v>206.38153</v>
      </c>
      <c r="AL33" s="1085">
        <v>59.654029999999999</v>
      </c>
      <c r="AM33" s="1085">
        <v>0</v>
      </c>
      <c r="AN33" s="1086">
        <v>6191.0653599999996</v>
      </c>
      <c r="AO33" s="1085">
        <v>0</v>
      </c>
      <c r="AP33" s="1085">
        <v>0</v>
      </c>
      <c r="AQ33" s="1086">
        <f t="shared" si="3"/>
        <v>6191.0653599999996</v>
      </c>
      <c r="AR33" s="1088">
        <v>42566.822916666664</v>
      </c>
      <c r="AS33" s="1091"/>
      <c r="AT33" s="1091"/>
      <c r="AU33" s="1091"/>
      <c r="AV33" s="1091"/>
      <c r="AW33" s="1091"/>
      <c r="AX33" s="397"/>
      <c r="AY33" s="397"/>
      <c r="AZ33" s="397"/>
      <c r="BA33" s="397"/>
    </row>
    <row r="34" spans="1:53" s="162" customFormat="1" ht="18.75" customHeight="1">
      <c r="A34" s="204"/>
      <c r="B34" s="216"/>
      <c r="C34" s="216"/>
      <c r="D34" s="216"/>
      <c r="E34" s="216"/>
      <c r="F34" s="216"/>
      <c r="G34" s="216"/>
      <c r="H34" s="216"/>
      <c r="I34" s="216"/>
      <c r="J34" s="216"/>
      <c r="K34" s="216"/>
      <c r="L34" s="157"/>
      <c r="M34" s="397"/>
      <c r="N34" s="397"/>
      <c r="O34" s="397"/>
      <c r="P34" s="397"/>
      <c r="Q34" s="397"/>
      <c r="R34" s="397"/>
      <c r="S34" s="397"/>
      <c r="T34" s="397"/>
      <c r="U34" s="397"/>
      <c r="V34" s="1089" t="str">
        <f t="shared" si="6"/>
        <v/>
      </c>
      <c r="W34" s="1098">
        <v>21</v>
      </c>
      <c r="X34" s="1076">
        <v>2016</v>
      </c>
      <c r="Y34" s="1077" t="s">
        <v>440</v>
      </c>
      <c r="Z34" s="1086">
        <v>2786.0570200000002</v>
      </c>
      <c r="AA34" s="1085">
        <v>134.21430000000001</v>
      </c>
      <c r="AB34" s="1085">
        <v>43.97363</v>
      </c>
      <c r="AC34" s="1085">
        <v>86.923220000000001</v>
      </c>
      <c r="AD34" s="1086">
        <v>2728.51719</v>
      </c>
      <c r="AE34" s="1085">
        <v>96.429190000000006</v>
      </c>
      <c r="AF34" s="1085">
        <v>14.27478</v>
      </c>
      <c r="AG34" s="1085">
        <v>84.509339999999995</v>
      </c>
      <c r="AH34" s="1085">
        <v>4.8087999999999997</v>
      </c>
      <c r="AI34" s="1085">
        <v>11.28566</v>
      </c>
      <c r="AJ34" s="1085">
        <v>0</v>
      </c>
      <c r="AK34" s="1085">
        <v>154.09341000000001</v>
      </c>
      <c r="AL34" s="1085">
        <v>44.53586</v>
      </c>
      <c r="AM34" s="1085">
        <v>0</v>
      </c>
      <c r="AN34" s="1086">
        <v>6189.6223999999993</v>
      </c>
      <c r="AO34" s="1085">
        <v>0</v>
      </c>
      <c r="AP34" s="1085">
        <v>0</v>
      </c>
      <c r="AQ34" s="1086">
        <f t="shared" si="3"/>
        <v>6189.6223999999993</v>
      </c>
      <c r="AR34" s="1088">
        <v>42593.791666666664</v>
      </c>
      <c r="AS34" s="1091"/>
      <c r="AT34" s="1091"/>
      <c r="AU34" s="1091"/>
      <c r="AV34" s="1091"/>
      <c r="AW34" s="1091"/>
      <c r="AX34" s="397"/>
      <c r="AY34" s="397"/>
      <c r="AZ34" s="397"/>
      <c r="BA34" s="397"/>
    </row>
    <row r="35" spans="1:53" s="162" customFormat="1" ht="18.75" customHeight="1">
      <c r="A35" s="204"/>
      <c r="B35" s="216"/>
      <c r="C35" s="216"/>
      <c r="D35" s="216"/>
      <c r="E35" s="216"/>
      <c r="F35" s="216"/>
      <c r="G35" s="216"/>
      <c r="H35" s="216"/>
      <c r="I35" s="216"/>
      <c r="J35" s="216"/>
      <c r="K35" s="216"/>
      <c r="L35" s="157"/>
      <c r="M35" s="397"/>
      <c r="N35" s="397"/>
      <c r="O35" s="397"/>
      <c r="P35" s="397"/>
      <c r="Q35" s="397"/>
      <c r="R35" s="397"/>
      <c r="S35" s="397"/>
      <c r="T35" s="397"/>
      <c r="U35" s="397"/>
      <c r="V35" s="1089" t="str">
        <f t="shared" si="6"/>
        <v/>
      </c>
      <c r="W35" s="1098">
        <v>22</v>
      </c>
      <c r="X35" s="1076">
        <v>2016</v>
      </c>
      <c r="Y35" s="1077" t="s">
        <v>441</v>
      </c>
      <c r="Z35" s="1086">
        <v>2919.3651199999999</v>
      </c>
      <c r="AA35" s="1085">
        <v>131.52960999999999</v>
      </c>
      <c r="AB35" s="1085">
        <v>65.298429999999996</v>
      </c>
      <c r="AC35" s="1085">
        <v>0</v>
      </c>
      <c r="AD35" s="1086">
        <v>2698.5567299999998</v>
      </c>
      <c r="AE35" s="1085">
        <v>98.179400000000001</v>
      </c>
      <c r="AF35" s="1085">
        <v>10.281409999999999</v>
      </c>
      <c r="AG35" s="1085">
        <v>90.371170000000006</v>
      </c>
      <c r="AH35" s="1085">
        <v>6.0070699999999997</v>
      </c>
      <c r="AI35" s="1085">
        <v>11.621259999999999</v>
      </c>
      <c r="AJ35" s="1085">
        <v>0</v>
      </c>
      <c r="AK35" s="1085">
        <v>204.41839999999999</v>
      </c>
      <c r="AL35" s="1085">
        <v>42.426819999999999</v>
      </c>
      <c r="AM35" s="1085">
        <v>0</v>
      </c>
      <c r="AN35" s="1086">
        <v>6278.0554199999979</v>
      </c>
      <c r="AO35" s="1085">
        <v>0</v>
      </c>
      <c r="AP35" s="1085">
        <v>0</v>
      </c>
      <c r="AQ35" s="1086">
        <f t="shared" si="3"/>
        <v>6278.0554199999979</v>
      </c>
      <c r="AR35" s="1088">
        <v>42641.802083333336</v>
      </c>
      <c r="AS35" s="1091"/>
      <c r="AT35" s="1091"/>
      <c r="AU35" s="1091"/>
      <c r="AV35" s="1091"/>
      <c r="AW35" s="1091"/>
      <c r="AX35" s="397"/>
      <c r="AY35" s="397"/>
      <c r="AZ35" s="397"/>
      <c r="BA35" s="397"/>
    </row>
    <row r="36" spans="1:53" s="162" customFormat="1" ht="18.75" customHeight="1">
      <c r="A36" s="204"/>
      <c r="B36" s="216"/>
      <c r="C36" s="216"/>
      <c r="D36" s="216"/>
      <c r="E36" s="216"/>
      <c r="F36" s="216"/>
      <c r="G36" s="216"/>
      <c r="H36" s="216"/>
      <c r="I36" s="216"/>
      <c r="J36" s="216"/>
      <c r="K36" s="216"/>
      <c r="L36" s="157"/>
      <c r="M36" s="397"/>
      <c r="N36" s="397"/>
      <c r="O36" s="397"/>
      <c r="P36" s="397"/>
      <c r="Q36" s="397"/>
      <c r="R36" s="397"/>
      <c r="S36" s="397"/>
      <c r="T36" s="397"/>
      <c r="U36" s="397"/>
      <c r="V36" s="1089" t="str">
        <f t="shared" si="6"/>
        <v/>
      </c>
      <c r="W36" s="1098">
        <v>23</v>
      </c>
      <c r="X36" s="1076">
        <v>2016</v>
      </c>
      <c r="Y36" s="1077" t="s">
        <v>442</v>
      </c>
      <c r="Z36" s="1086">
        <v>3309.9882499999999</v>
      </c>
      <c r="AA36" s="1085">
        <v>133.15128000000001</v>
      </c>
      <c r="AB36" s="1085">
        <v>0</v>
      </c>
      <c r="AC36" s="1085">
        <v>0</v>
      </c>
      <c r="AD36" s="1086">
        <v>2388.5045700000001</v>
      </c>
      <c r="AE36" s="1085">
        <v>97.410439999999994</v>
      </c>
      <c r="AF36" s="1085">
        <v>10.276479999999999</v>
      </c>
      <c r="AG36" s="1085">
        <v>130.43181999999999</v>
      </c>
      <c r="AH36" s="1085">
        <v>6.0084999999999997</v>
      </c>
      <c r="AI36" s="1085">
        <v>12.817119999999999</v>
      </c>
      <c r="AJ36" s="1085">
        <v>0</v>
      </c>
      <c r="AK36" s="1085">
        <v>222.88956999999999</v>
      </c>
      <c r="AL36" s="1085">
        <v>0</v>
      </c>
      <c r="AM36" s="1085">
        <v>0</v>
      </c>
      <c r="AN36" s="1086">
        <v>6311.4780299999993</v>
      </c>
      <c r="AO36" s="1085">
        <v>0</v>
      </c>
      <c r="AP36" s="1085">
        <v>0</v>
      </c>
      <c r="AQ36" s="1086">
        <f t="shared" si="3"/>
        <v>6311.4780299999993</v>
      </c>
      <c r="AR36" s="1088">
        <v>42662.78125</v>
      </c>
      <c r="AS36" s="1091"/>
      <c r="AT36" s="1091"/>
      <c r="AU36" s="1091"/>
      <c r="AV36" s="1091"/>
      <c r="AW36" s="1091"/>
      <c r="AX36" s="397"/>
      <c r="AY36" s="397"/>
      <c r="AZ36" s="397"/>
      <c r="BA36" s="397"/>
    </row>
    <row r="37" spans="1:53" s="162" customFormat="1" ht="18.75" customHeight="1">
      <c r="A37" s="204"/>
      <c r="B37" s="216"/>
      <c r="C37" s="216"/>
      <c r="D37" s="216"/>
      <c r="E37" s="216"/>
      <c r="F37" s="216"/>
      <c r="G37" s="216"/>
      <c r="H37" s="216"/>
      <c r="I37" s="216"/>
      <c r="J37" s="216"/>
      <c r="K37" s="216"/>
      <c r="L37" s="157"/>
      <c r="M37" s="397"/>
      <c r="N37" s="397"/>
      <c r="O37" s="397"/>
      <c r="P37" s="397"/>
      <c r="Q37" s="397"/>
      <c r="R37" s="397"/>
      <c r="S37" s="397"/>
      <c r="T37" s="397"/>
      <c r="U37" s="397"/>
      <c r="V37" s="1089" t="str">
        <f t="shared" si="6"/>
        <v/>
      </c>
      <c r="W37" s="1098">
        <v>24</v>
      </c>
      <c r="X37" s="1076">
        <v>2016</v>
      </c>
      <c r="Y37" s="1077" t="s">
        <v>443</v>
      </c>
      <c r="Z37" s="1086">
        <v>2508.7331600000002</v>
      </c>
      <c r="AA37" s="1085">
        <v>132.41442000000001</v>
      </c>
      <c r="AB37" s="1085">
        <v>120.47448</v>
      </c>
      <c r="AC37" s="1085">
        <v>0</v>
      </c>
      <c r="AD37" s="1086">
        <v>3353.19022</v>
      </c>
      <c r="AE37" s="1085">
        <v>0</v>
      </c>
      <c r="AF37" s="1085">
        <v>10.271739999999999</v>
      </c>
      <c r="AG37" s="1085">
        <v>89.196259999999995</v>
      </c>
      <c r="AH37" s="1085">
        <v>7.5068999999999999</v>
      </c>
      <c r="AI37" s="1085">
        <v>11.27468</v>
      </c>
      <c r="AJ37" s="1085">
        <v>0</v>
      </c>
      <c r="AK37" s="1085">
        <v>200.02253999999999</v>
      </c>
      <c r="AL37" s="1085">
        <v>50.600470000000001</v>
      </c>
      <c r="AM37" s="1085">
        <v>0</v>
      </c>
      <c r="AN37" s="1086">
        <v>6483.684870000001</v>
      </c>
      <c r="AO37" s="1085">
        <v>0</v>
      </c>
      <c r="AP37" s="1085">
        <v>0</v>
      </c>
      <c r="AQ37" s="1086">
        <f t="shared" si="3"/>
        <v>6483.684870000001</v>
      </c>
      <c r="AR37" s="1088">
        <v>42688.802083333336</v>
      </c>
      <c r="AS37" s="1091"/>
      <c r="AT37" s="1091"/>
      <c r="AU37" s="1091"/>
      <c r="AV37" s="1091"/>
      <c r="AW37" s="1091"/>
      <c r="AX37" s="397"/>
      <c r="AY37" s="397"/>
      <c r="AZ37" s="397"/>
      <c r="BA37" s="397"/>
    </row>
    <row r="38" spans="1:53" s="162" customFormat="1" ht="18.75" customHeight="1">
      <c r="A38" s="204"/>
      <c r="B38" s="216"/>
      <c r="C38" s="216"/>
      <c r="D38" s="216"/>
      <c r="E38" s="216"/>
      <c r="F38" s="216"/>
      <c r="G38" s="216"/>
      <c r="H38" s="216"/>
      <c r="I38" s="216"/>
      <c r="J38" s="216"/>
      <c r="K38" s="216"/>
      <c r="L38" s="157"/>
      <c r="M38" s="397"/>
      <c r="N38" s="402"/>
      <c r="O38" s="402">
        <v>2017</v>
      </c>
      <c r="P38" s="402">
        <v>2016</v>
      </c>
      <c r="Q38" s="402">
        <v>2015</v>
      </c>
      <c r="R38" s="402" t="s">
        <v>390</v>
      </c>
      <c r="S38" s="402" t="s">
        <v>83</v>
      </c>
      <c r="T38" s="402"/>
      <c r="U38" s="402"/>
      <c r="V38" s="1089" t="str">
        <f t="shared" si="6"/>
        <v/>
      </c>
      <c r="W38" s="1098">
        <v>25</v>
      </c>
      <c r="X38" s="1076">
        <v>2016</v>
      </c>
      <c r="Y38" s="1077" t="s">
        <v>444</v>
      </c>
      <c r="Z38" s="1086">
        <v>3363.7719000000002</v>
      </c>
      <c r="AA38" s="1085">
        <v>87.638249999999999</v>
      </c>
      <c r="AB38" s="1085">
        <v>0</v>
      </c>
      <c r="AC38" s="1085">
        <v>0</v>
      </c>
      <c r="AD38" s="1086">
        <v>2684.4150800000002</v>
      </c>
      <c r="AE38" s="1085">
        <v>86.958560000000006</v>
      </c>
      <c r="AF38" s="1085">
        <v>8.2766800000000007</v>
      </c>
      <c r="AG38" s="1085">
        <v>136.13611</v>
      </c>
      <c r="AH38" s="1085">
        <v>7.5206999999999997</v>
      </c>
      <c r="AI38" s="1085">
        <v>0</v>
      </c>
      <c r="AJ38" s="1085">
        <v>0</v>
      </c>
      <c r="AK38" s="1085">
        <v>117.6927</v>
      </c>
      <c r="AL38" s="1085">
        <v>0</v>
      </c>
      <c r="AM38" s="1085">
        <v>0</v>
      </c>
      <c r="AN38" s="1086">
        <v>6492.4099800000004</v>
      </c>
      <c r="AO38" s="1085">
        <v>0</v>
      </c>
      <c r="AP38" s="1085">
        <v>0</v>
      </c>
      <c r="AQ38" s="1086">
        <f t="shared" si="3"/>
        <v>6492.4099800000004</v>
      </c>
      <c r="AR38" s="1088">
        <v>42724.90625</v>
      </c>
      <c r="AS38" s="1091"/>
      <c r="AT38" s="1091"/>
      <c r="AU38" s="1091"/>
      <c r="AV38" s="1091"/>
      <c r="AW38" s="1091"/>
      <c r="AX38" s="397"/>
      <c r="AY38" s="397"/>
      <c r="AZ38" s="397"/>
      <c r="BA38" s="397"/>
    </row>
    <row r="39" spans="1:53" s="162" customFormat="1" ht="18.75" customHeight="1">
      <c r="A39" s="204"/>
      <c r="B39" s="216"/>
      <c r="C39" s="216"/>
      <c r="D39" s="216"/>
      <c r="E39" s="216"/>
      <c r="F39" s="216"/>
      <c r="G39" s="216"/>
      <c r="H39" s="216"/>
      <c r="I39" s="216"/>
      <c r="J39" s="216"/>
      <c r="K39" s="216"/>
      <c r="L39" s="157"/>
      <c r="M39" s="397"/>
      <c r="N39" s="402" t="str">
        <f>+A13</f>
        <v>Hidroeléctrica</v>
      </c>
      <c r="O39" s="958">
        <f t="shared" ref="O39:P41" si="8">+G13</f>
        <v>4181.7235000000001</v>
      </c>
      <c r="P39" s="958">
        <f t="shared" si="8"/>
        <v>3527.2958100000001</v>
      </c>
      <c r="Q39" s="958">
        <f>+J13</f>
        <v>3213.6729799999998</v>
      </c>
      <c r="R39" s="912">
        <f t="shared" ref="R39:S44" si="9">+O39/P39-1</f>
        <v>0.1855324093161328</v>
      </c>
      <c r="S39" s="912">
        <f t="shared" si="9"/>
        <v>9.7590150569707435E-2</v>
      </c>
      <c r="T39" s="402"/>
      <c r="U39" s="402"/>
      <c r="V39" s="1089" t="str">
        <f>+IF(MAX($AQ$39:$AQ$41)=AQ39,"MD2017","")</f>
        <v/>
      </c>
      <c r="W39" s="1093">
        <v>26</v>
      </c>
      <c r="X39" s="1067">
        <v>2017</v>
      </c>
      <c r="Y39" s="1066" t="s">
        <v>433</v>
      </c>
      <c r="Z39" s="1086">
        <v>3649.0448200000001</v>
      </c>
      <c r="AA39" s="1085">
        <v>0</v>
      </c>
      <c r="AB39" s="1085">
        <v>612.12058999999999</v>
      </c>
      <c r="AC39" s="1085">
        <v>13.054830000000001</v>
      </c>
      <c r="AD39" s="1086">
        <v>906.08582000000001</v>
      </c>
      <c r="AE39" s="1085">
        <v>182.75691</v>
      </c>
      <c r="AF39" s="1085">
        <v>45.547029999999999</v>
      </c>
      <c r="AG39" s="1085">
        <v>369.03188999999998</v>
      </c>
      <c r="AH39" s="1085">
        <v>293.67669000000001</v>
      </c>
      <c r="AI39" s="1085">
        <v>2.6473800000000001</v>
      </c>
      <c r="AJ39" s="1085">
        <v>117.55067</v>
      </c>
      <c r="AK39" s="1085">
        <v>1.34165</v>
      </c>
      <c r="AL39" s="1085">
        <v>294.94110000000001</v>
      </c>
      <c r="AM39" s="1085">
        <v>85.450469999999996</v>
      </c>
      <c r="AN39" s="1086">
        <v>6573.2498500000002</v>
      </c>
      <c r="AO39" s="1085">
        <v>0</v>
      </c>
      <c r="AP39" s="1085">
        <v>0</v>
      </c>
      <c r="AQ39" s="1086">
        <f t="shared" si="3"/>
        <v>6573.2498500000002</v>
      </c>
      <c r="AR39" s="1088">
        <v>42760.802083333336</v>
      </c>
      <c r="AS39" s="1097"/>
      <c r="AT39" s="1097"/>
      <c r="AU39" s="1091"/>
      <c r="AV39" s="1091"/>
      <c r="AW39" s="1091"/>
      <c r="AX39" s="397"/>
      <c r="AY39" s="397"/>
      <c r="AZ39" s="397"/>
      <c r="BA39" s="397"/>
    </row>
    <row r="40" spans="1:53" s="162" customFormat="1" ht="18.75" customHeight="1">
      <c r="A40" s="204"/>
      <c r="B40" s="216"/>
      <c r="C40" s="216"/>
      <c r="D40" s="216"/>
      <c r="E40" s="216"/>
      <c r="F40" s="216"/>
      <c r="G40" s="216"/>
      <c r="H40" s="216"/>
      <c r="I40" s="216"/>
      <c r="J40" s="216"/>
      <c r="K40" s="216"/>
      <c r="L40" s="157"/>
      <c r="M40" s="397"/>
      <c r="N40" s="402" t="str">
        <f>+A14</f>
        <v>Termoeléctrica</v>
      </c>
      <c r="O40" s="958">
        <f t="shared" si="8"/>
        <v>2286.1302900000001</v>
      </c>
      <c r="P40" s="958">
        <f t="shared" si="8"/>
        <v>2770.9643299999998</v>
      </c>
      <c r="Q40" s="958">
        <f>+J14</f>
        <v>2809.9173000000001</v>
      </c>
      <c r="R40" s="912">
        <f t="shared" si="9"/>
        <v>-0.1749694266183498</v>
      </c>
      <c r="S40" s="912">
        <f t="shared" si="9"/>
        <v>-1.3862674890823379E-2</v>
      </c>
      <c r="T40" s="402"/>
      <c r="U40" s="402"/>
      <c r="V40" s="1089" t="str">
        <f t="shared" ref="V40:V50" si="10">+IF(MAX($AQ$39:$AQ$41)=AQ40,"MD2017","")</f>
        <v/>
      </c>
      <c r="W40" s="1093">
        <v>27</v>
      </c>
      <c r="X40" s="1067">
        <v>2017</v>
      </c>
      <c r="Y40" s="1066" t="s">
        <v>434</v>
      </c>
      <c r="Z40" s="1086">
        <v>4058.4160000000002</v>
      </c>
      <c r="AA40" s="1085">
        <v>130.25299999999999</v>
      </c>
      <c r="AB40" s="1085">
        <v>229.16200000000001</v>
      </c>
      <c r="AC40" s="1085">
        <v>0</v>
      </c>
      <c r="AD40" s="1086">
        <v>1782.9690000000001</v>
      </c>
      <c r="AE40" s="1085">
        <v>84.227000000000004</v>
      </c>
      <c r="AF40" s="1085">
        <v>26.132999999999999</v>
      </c>
      <c r="AG40" s="1085">
        <v>167.29300000000001</v>
      </c>
      <c r="AH40" s="1085">
        <v>5.9640000000000004</v>
      </c>
      <c r="AI40" s="1085">
        <v>0</v>
      </c>
      <c r="AJ40" s="1085">
        <v>0</v>
      </c>
      <c r="AK40" s="1085">
        <v>35.250999999999998</v>
      </c>
      <c r="AL40" s="1085">
        <v>9.8149999999999995</v>
      </c>
      <c r="AM40" s="1085">
        <v>0</v>
      </c>
      <c r="AN40" s="1086">
        <v>6529.4829999999993</v>
      </c>
      <c r="AO40" s="1085">
        <v>0</v>
      </c>
      <c r="AP40" s="1085">
        <v>0</v>
      </c>
      <c r="AQ40" s="1086">
        <f t="shared" si="3"/>
        <v>6529.4829999999993</v>
      </c>
      <c r="AR40" s="1088">
        <v>42767.833333333336</v>
      </c>
      <c r="AS40" s="1091"/>
      <c r="AT40" s="1091"/>
      <c r="AU40" s="1091"/>
      <c r="AV40" s="1091"/>
      <c r="AW40" s="1091"/>
      <c r="AX40" s="397"/>
      <c r="AY40" s="397"/>
      <c r="AZ40" s="397"/>
      <c r="BA40" s="397"/>
    </row>
    <row r="41" spans="1:53" s="162" customFormat="1" ht="18.75" customHeight="1">
      <c r="A41" s="204"/>
      <c r="B41" s="216"/>
      <c r="C41" s="216"/>
      <c r="D41" s="216"/>
      <c r="E41" s="216"/>
      <c r="F41" s="216"/>
      <c r="G41" s="216"/>
      <c r="H41" s="216"/>
      <c r="I41" s="216"/>
      <c r="J41" s="216"/>
      <c r="K41" s="216"/>
      <c r="L41" s="157"/>
      <c r="M41" s="397"/>
      <c r="N41" s="402" t="str">
        <f>+A15</f>
        <v>Eólica</v>
      </c>
      <c r="O41" s="958">
        <f t="shared" si="8"/>
        <v>91.209549999999993</v>
      </c>
      <c r="P41" s="958">
        <f t="shared" si="8"/>
        <v>146.64738</v>
      </c>
      <c r="Q41" s="958">
        <f>+J15</f>
        <v>12.570040000000001</v>
      </c>
      <c r="R41" s="912">
        <f t="shared" si="9"/>
        <v>-0.37803491613692664</v>
      </c>
      <c r="S41" s="912">
        <f t="shared" si="9"/>
        <v>10.666421109240702</v>
      </c>
      <c r="T41" s="402"/>
      <c r="U41" s="402"/>
      <c r="V41" s="1089" t="str">
        <f t="shared" si="10"/>
        <v>MD2017</v>
      </c>
      <c r="W41" s="1093">
        <v>28</v>
      </c>
      <c r="X41" s="1067">
        <v>2017</v>
      </c>
      <c r="Y41" s="1066" t="s">
        <v>435</v>
      </c>
      <c r="Z41" s="1086">
        <v>4007.2339099999999</v>
      </c>
      <c r="AA41" s="1085">
        <v>130.17498000000001</v>
      </c>
      <c r="AB41" s="1085">
        <v>143.79518999999999</v>
      </c>
      <c r="AC41" s="1085">
        <v>122.69233</v>
      </c>
      <c r="AD41" s="1086">
        <v>1791.57052</v>
      </c>
      <c r="AE41" s="1085">
        <v>83.772379999999998</v>
      </c>
      <c r="AF41" s="1099">
        <v>0</v>
      </c>
      <c r="AG41" s="1085">
        <v>174.48958999999999</v>
      </c>
      <c r="AH41" s="1085">
        <v>4.5601000000000003</v>
      </c>
      <c r="AI41" s="1085">
        <v>0</v>
      </c>
      <c r="AJ41" s="1085">
        <v>0</v>
      </c>
      <c r="AK41" s="1085">
        <v>91.209549999999993</v>
      </c>
      <c r="AL41" s="1085">
        <v>9.5647900000000003</v>
      </c>
      <c r="AM41" s="1085">
        <v>0</v>
      </c>
      <c r="AN41" s="1086">
        <v>6559.0633399999997</v>
      </c>
      <c r="AO41" s="1085">
        <v>36.515999999999998</v>
      </c>
      <c r="AP41" s="1085">
        <v>0</v>
      </c>
      <c r="AQ41" s="1086">
        <f t="shared" si="3"/>
        <v>6595.5793399999993</v>
      </c>
      <c r="AR41" s="1088">
        <v>42801.8125</v>
      </c>
      <c r="AS41" s="1091"/>
      <c r="AT41" s="1091"/>
      <c r="AU41" s="1091"/>
      <c r="AV41" s="1091"/>
      <c r="AW41" s="1091"/>
      <c r="AX41" s="397"/>
      <c r="AY41" s="397"/>
      <c r="AZ41" s="397"/>
      <c r="BA41" s="397"/>
    </row>
    <row r="42" spans="1:53" s="162" customFormat="1" ht="18.75" customHeight="1">
      <c r="A42" s="204"/>
      <c r="B42" s="216"/>
      <c r="C42" s="216"/>
      <c r="D42" s="216"/>
      <c r="E42" s="216"/>
      <c r="F42" s="216"/>
      <c r="G42" s="216"/>
      <c r="H42" s="216"/>
      <c r="I42" s="216"/>
      <c r="J42" s="216"/>
      <c r="K42" s="216"/>
      <c r="L42" s="157"/>
      <c r="M42" s="397"/>
      <c r="N42" s="402" t="s">
        <v>40</v>
      </c>
      <c r="O42" s="958"/>
      <c r="P42" s="958"/>
      <c r="Q42" s="958"/>
      <c r="R42" s="912"/>
      <c r="S42" s="912"/>
      <c r="T42" s="402"/>
      <c r="U42" s="402"/>
      <c r="V42" s="1089" t="str">
        <f t="shared" si="10"/>
        <v/>
      </c>
      <c r="W42" s="1093">
        <v>29</v>
      </c>
      <c r="X42" s="1067">
        <v>2017</v>
      </c>
      <c r="Y42" s="1066" t="s">
        <v>436</v>
      </c>
      <c r="Z42" s="1086">
        <v>3789.6780200000007</v>
      </c>
      <c r="AA42" s="1085">
        <v>132.05737999999999</v>
      </c>
      <c r="AB42" s="1085">
        <v>0</v>
      </c>
      <c r="AC42" s="1085">
        <v>0</v>
      </c>
      <c r="AD42" s="1086">
        <v>2116.2148599999996</v>
      </c>
      <c r="AE42" s="1085">
        <v>85.297970000000007</v>
      </c>
      <c r="AF42" s="1099">
        <v>0</v>
      </c>
      <c r="AG42" s="1085">
        <v>132.24916000000002</v>
      </c>
      <c r="AH42" s="1085">
        <v>4.5514000000000001</v>
      </c>
      <c r="AI42" s="1085">
        <v>13.26709</v>
      </c>
      <c r="AJ42" s="1085">
        <v>0</v>
      </c>
      <c r="AK42" s="1085">
        <v>176.67536000000001</v>
      </c>
      <c r="AL42" s="1085">
        <v>0</v>
      </c>
      <c r="AM42" s="1085">
        <v>0</v>
      </c>
      <c r="AN42" s="1086">
        <f>+SUM(Z42:AM42)</f>
        <v>6449.9912400000012</v>
      </c>
      <c r="AO42" s="1085">
        <v>0</v>
      </c>
      <c r="AP42" s="1085">
        <v>0</v>
      </c>
      <c r="AQ42" s="1086">
        <f>+AN42+AO42-AP42</f>
        <v>6449.9912400000012</v>
      </c>
      <c r="AR42" s="1088">
        <v>42853.791666666664</v>
      </c>
      <c r="AS42" s="1091"/>
      <c r="AT42" s="1091"/>
      <c r="AU42" s="1091"/>
      <c r="AV42" s="1091"/>
      <c r="AW42" s="1091"/>
      <c r="AX42" s="397"/>
      <c r="AY42" s="397"/>
      <c r="AZ42" s="397"/>
      <c r="BA42" s="397"/>
    </row>
    <row r="43" spans="1:53" s="162" customFormat="1" ht="18.75" customHeight="1">
      <c r="A43" s="204"/>
      <c r="B43" s="216"/>
      <c r="C43" s="216"/>
      <c r="D43" s="216"/>
      <c r="E43" s="216"/>
      <c r="F43" s="216"/>
      <c r="G43" s="216"/>
      <c r="H43" s="216"/>
      <c r="I43" s="216"/>
      <c r="J43" s="216"/>
      <c r="K43" s="216"/>
      <c r="L43" s="157"/>
      <c r="M43" s="397"/>
      <c r="N43" s="402"/>
      <c r="O43" s="958">
        <f>SUM(O39:O42)</f>
        <v>6559.0633399999997</v>
      </c>
      <c r="P43" s="958">
        <f>SUM(P39:P42)</f>
        <v>6444.9075200000007</v>
      </c>
      <c r="Q43" s="958">
        <f>SUM(Q39:Q42)</f>
        <v>6036.16032</v>
      </c>
      <c r="R43" s="912">
        <f t="shared" si="9"/>
        <v>1.771256137434829E-2</v>
      </c>
      <c r="S43" s="912">
        <f t="shared" si="9"/>
        <v>6.7716425398058444E-2</v>
      </c>
      <c r="T43" s="402"/>
      <c r="U43" s="402"/>
      <c r="V43" s="1089" t="str">
        <f t="shared" si="10"/>
        <v/>
      </c>
      <c r="W43" s="1093">
        <v>30</v>
      </c>
      <c r="X43" s="1067">
        <v>2017</v>
      </c>
      <c r="Y43" s="1066" t="s">
        <v>437</v>
      </c>
      <c r="Z43" s="1086">
        <v>3906.57224</v>
      </c>
      <c r="AA43" s="1085">
        <v>0</v>
      </c>
      <c r="AB43" s="1085">
        <v>178.93531999999999</v>
      </c>
      <c r="AC43" s="1085">
        <v>0</v>
      </c>
      <c r="AD43" s="1086">
        <v>2079.3062300000001</v>
      </c>
      <c r="AE43" s="1085">
        <v>15.74619</v>
      </c>
      <c r="AF43" s="1099">
        <v>0</v>
      </c>
      <c r="AG43" s="1085">
        <v>148.66221999999999</v>
      </c>
      <c r="AH43" s="1085">
        <v>6.0191100000000004</v>
      </c>
      <c r="AI43" s="1085">
        <v>14.05716</v>
      </c>
      <c r="AJ43" s="1085">
        <v>0</v>
      </c>
      <c r="AK43" s="1085">
        <v>34.979100000000003</v>
      </c>
      <c r="AL43" s="1085">
        <v>43.182769999999998</v>
      </c>
      <c r="AM43" s="1085">
        <v>0</v>
      </c>
      <c r="AN43" s="1086">
        <f>+SUM(Z43:AM43)</f>
        <v>6427.4603400000005</v>
      </c>
      <c r="AO43" s="1091">
        <v>0</v>
      </c>
      <c r="AP43" s="1091">
        <v>0</v>
      </c>
      <c r="AQ43" s="1086">
        <f t="shared" si="3"/>
        <v>6427.4603400000005</v>
      </c>
      <c r="AR43" s="1088">
        <v>42864.791666666664</v>
      </c>
      <c r="AS43" s="1091"/>
      <c r="AT43" s="1091"/>
      <c r="AU43" s="1091"/>
      <c r="AV43" s="1091"/>
      <c r="AW43" s="1091"/>
      <c r="AX43" s="397"/>
      <c r="AY43" s="397"/>
      <c r="AZ43" s="397"/>
      <c r="BA43" s="397"/>
    </row>
    <row r="44" spans="1:53" s="162" customFormat="1" ht="12.75">
      <c r="A44" s="204"/>
      <c r="B44" s="216"/>
      <c r="C44" s="216"/>
      <c r="D44" s="216"/>
      <c r="E44" s="216"/>
      <c r="F44" s="216"/>
      <c r="G44" s="216"/>
      <c r="H44" s="216"/>
      <c r="I44" s="216"/>
      <c r="J44" s="216"/>
      <c r="K44" s="216"/>
      <c r="L44" s="157"/>
      <c r="M44" s="397"/>
      <c r="N44" s="402"/>
      <c r="O44" s="958">
        <f>+O43</f>
        <v>6559.0633399999997</v>
      </c>
      <c r="P44" s="976">
        <f>+P43+H21</f>
        <v>6444.9075200000007</v>
      </c>
      <c r="Q44" s="958">
        <f>+Q43</f>
        <v>6036.16032</v>
      </c>
      <c r="R44" s="912">
        <f t="shared" si="9"/>
        <v>1.771256137434829E-2</v>
      </c>
      <c r="S44" s="912">
        <f t="shared" si="9"/>
        <v>6.7716425398058444E-2</v>
      </c>
      <c r="T44" s="402"/>
      <c r="U44" s="402"/>
      <c r="V44" s="1089" t="str">
        <f t="shared" si="10"/>
        <v/>
      </c>
      <c r="W44" s="1093">
        <v>31</v>
      </c>
      <c r="X44" s="1067">
        <v>2017</v>
      </c>
      <c r="Y44" s="1066" t="s">
        <v>438</v>
      </c>
      <c r="Z44" s="1091"/>
      <c r="AA44" s="1091"/>
      <c r="AB44" s="1091"/>
      <c r="AC44" s="1091"/>
      <c r="AD44" s="1091"/>
      <c r="AE44" s="1091"/>
      <c r="AF44" s="1091"/>
      <c r="AG44" s="1091"/>
      <c r="AH44" s="1091"/>
      <c r="AI44" s="1091"/>
      <c r="AJ44" s="1091"/>
      <c r="AK44" s="1091"/>
      <c r="AL44" s="1091"/>
      <c r="AM44" s="1091"/>
      <c r="AN44" s="1091"/>
      <c r="AO44" s="1091"/>
      <c r="AP44" s="1091"/>
      <c r="AQ44" s="1086">
        <f t="shared" si="3"/>
        <v>0</v>
      </c>
      <c r="AR44" s="1091"/>
      <c r="AS44" s="1091"/>
      <c r="AT44" s="1091"/>
      <c r="AU44" s="1091"/>
      <c r="AV44" s="1091"/>
      <c r="AW44" s="1091"/>
      <c r="AX44" s="397"/>
      <c r="AY44" s="397"/>
      <c r="AZ44" s="397"/>
      <c r="BA44" s="397"/>
    </row>
    <row r="45" spans="1:53" s="162" customFormat="1" ht="12.75">
      <c r="A45" s="204"/>
      <c r="B45" s="216"/>
      <c r="C45" s="216"/>
      <c r="D45" s="216"/>
      <c r="E45" s="216"/>
      <c r="F45" s="216"/>
      <c r="G45" s="216"/>
      <c r="H45" s="216"/>
      <c r="I45" s="216"/>
      <c r="J45" s="216"/>
      <c r="K45" s="216"/>
      <c r="L45" s="157"/>
      <c r="M45" s="397"/>
      <c r="N45" s="402"/>
      <c r="O45" s="402"/>
      <c r="P45" s="402"/>
      <c r="Q45" s="402"/>
      <c r="R45" s="402"/>
      <c r="S45" s="402"/>
      <c r="T45" s="402"/>
      <c r="U45" s="402"/>
      <c r="V45" s="1089" t="str">
        <f t="shared" si="10"/>
        <v/>
      </c>
      <c r="W45" s="1093">
        <v>32</v>
      </c>
      <c r="X45" s="1067">
        <v>2017</v>
      </c>
      <c r="Y45" s="1066" t="s">
        <v>439</v>
      </c>
      <c r="Z45" s="1091"/>
      <c r="AA45" s="1091"/>
      <c r="AB45" s="1091"/>
      <c r="AC45" s="1091"/>
      <c r="AD45" s="1091"/>
      <c r="AE45" s="1091"/>
      <c r="AF45" s="1091"/>
      <c r="AG45" s="1091"/>
      <c r="AH45" s="1091"/>
      <c r="AI45" s="1091"/>
      <c r="AJ45" s="1091"/>
      <c r="AK45" s="1091"/>
      <c r="AL45" s="1091"/>
      <c r="AM45" s="1091"/>
      <c r="AN45" s="1091"/>
      <c r="AO45" s="1091"/>
      <c r="AP45" s="1091"/>
      <c r="AQ45" s="1086">
        <f t="shared" si="3"/>
        <v>0</v>
      </c>
      <c r="AR45" s="1091"/>
      <c r="AS45" s="1091"/>
      <c r="AT45" s="1091"/>
      <c r="AU45" s="1091"/>
      <c r="AV45" s="1091"/>
      <c r="AW45" s="1091"/>
      <c r="AX45" s="397"/>
      <c r="AY45" s="397"/>
      <c r="AZ45" s="397"/>
      <c r="BA45" s="397"/>
    </row>
    <row r="46" spans="1:53" s="162" customFormat="1" ht="27" customHeight="1">
      <c r="A46" s="655"/>
      <c r="B46" s="655"/>
      <c r="C46" s="655"/>
      <c r="D46" s="655"/>
      <c r="E46" s="655"/>
      <c r="F46" s="655"/>
      <c r="G46" s="655"/>
      <c r="H46" s="655"/>
      <c r="I46" s="655"/>
      <c r="J46" s="655"/>
      <c r="K46" s="655"/>
      <c r="L46" s="157"/>
      <c r="M46" s="397"/>
      <c r="N46" s="402"/>
      <c r="O46" s="402"/>
      <c r="P46" s="402"/>
      <c r="Q46" s="402"/>
      <c r="R46" s="402"/>
      <c r="S46" s="402"/>
      <c r="T46" s="402"/>
      <c r="U46" s="402"/>
      <c r="V46" s="1089" t="str">
        <f t="shared" si="10"/>
        <v/>
      </c>
      <c r="W46" s="1100">
        <v>33</v>
      </c>
      <c r="X46" s="1067">
        <v>2017</v>
      </c>
      <c r="Y46" s="1066" t="s">
        <v>440</v>
      </c>
      <c r="Z46" s="1091"/>
      <c r="AA46" s="1091"/>
      <c r="AB46" s="1091"/>
      <c r="AC46" s="1091"/>
      <c r="AD46" s="1091"/>
      <c r="AE46" s="1091"/>
      <c r="AF46" s="1091"/>
      <c r="AG46" s="1091"/>
      <c r="AH46" s="1091"/>
      <c r="AI46" s="1091"/>
      <c r="AJ46" s="1091"/>
      <c r="AK46" s="1091"/>
      <c r="AL46" s="1091"/>
      <c r="AM46" s="1091"/>
      <c r="AN46" s="1091"/>
      <c r="AO46" s="1091"/>
      <c r="AP46" s="1091"/>
      <c r="AQ46" s="1086">
        <f t="shared" si="3"/>
        <v>0</v>
      </c>
      <c r="AR46" s="1091"/>
      <c r="AS46" s="1091"/>
      <c r="AT46" s="1091"/>
      <c r="AU46" s="1091"/>
      <c r="AV46" s="1091"/>
      <c r="AW46" s="1091"/>
      <c r="AX46" s="397"/>
      <c r="AY46" s="397"/>
      <c r="AZ46" s="397"/>
      <c r="BA46" s="397"/>
    </row>
    <row r="47" spans="1:53" s="162" customFormat="1" ht="30.75" customHeight="1">
      <c r="A47" s="1320" t="s">
        <v>720</v>
      </c>
      <c r="B47" s="1320"/>
      <c r="C47" s="1320"/>
      <c r="D47" s="1320"/>
      <c r="E47" s="1320"/>
      <c r="F47" s="1320"/>
      <c r="G47" s="1320"/>
      <c r="H47" s="1320"/>
      <c r="I47" s="1320"/>
      <c r="J47" s="1320"/>
      <c r="K47" s="1320"/>
      <c r="L47" s="157"/>
      <c r="M47" s="397"/>
      <c r="N47" s="402"/>
      <c r="O47" s="402"/>
      <c r="P47" s="402"/>
      <c r="Q47" s="402"/>
      <c r="R47" s="402"/>
      <c r="S47" s="402"/>
      <c r="T47" s="402"/>
      <c r="U47" s="402"/>
      <c r="V47" s="1089" t="str">
        <f t="shared" si="10"/>
        <v/>
      </c>
      <c r="W47" s="1093">
        <v>34</v>
      </c>
      <c r="X47" s="1067">
        <v>2017</v>
      </c>
      <c r="Y47" s="1066" t="s">
        <v>441</v>
      </c>
      <c r="Z47" s="1091"/>
      <c r="AA47" s="1091"/>
      <c r="AB47" s="1091"/>
      <c r="AC47" s="1091"/>
      <c r="AD47" s="1091"/>
      <c r="AE47" s="1091"/>
      <c r="AF47" s="1091"/>
      <c r="AG47" s="1091"/>
      <c r="AH47" s="1091"/>
      <c r="AI47" s="1091"/>
      <c r="AJ47" s="1091"/>
      <c r="AK47" s="1091"/>
      <c r="AL47" s="1091"/>
      <c r="AM47" s="1091"/>
      <c r="AN47" s="1091"/>
      <c r="AO47" s="1091"/>
      <c r="AP47" s="1091"/>
      <c r="AQ47" s="1086">
        <f t="shared" si="3"/>
        <v>0</v>
      </c>
      <c r="AR47" s="1091"/>
      <c r="AS47" s="1091"/>
      <c r="AT47" s="1091"/>
      <c r="AU47" s="1091"/>
      <c r="AV47" s="1091"/>
      <c r="AW47" s="1091"/>
      <c r="AX47" s="397"/>
      <c r="AY47" s="397"/>
      <c r="AZ47" s="397"/>
      <c r="BA47" s="397"/>
    </row>
    <row r="48" spans="1:53" s="162" customFormat="1" ht="15" customHeight="1">
      <c r="A48" s="496"/>
      <c r="B48" s="216"/>
      <c r="C48" s="216"/>
      <c r="D48" s="216"/>
      <c r="E48" s="216"/>
      <c r="F48" s="216"/>
      <c r="G48" s="216"/>
      <c r="H48" s="216"/>
      <c r="I48" s="216"/>
      <c r="J48" s="216"/>
      <c r="K48" s="216"/>
      <c r="L48" s="157"/>
      <c r="M48" s="397"/>
      <c r="N48" s="397"/>
      <c r="O48" s="397"/>
      <c r="P48" s="397"/>
      <c r="Q48" s="397"/>
      <c r="R48" s="397"/>
      <c r="S48" s="397"/>
      <c r="T48" s="397"/>
      <c r="U48" s="397"/>
      <c r="V48" s="1089" t="str">
        <f t="shared" si="10"/>
        <v/>
      </c>
      <c r="W48" s="1093">
        <v>35</v>
      </c>
      <c r="X48" s="1067">
        <v>2017</v>
      </c>
      <c r="Y48" s="1066" t="s">
        <v>442</v>
      </c>
      <c r="Z48" s="1091"/>
      <c r="AA48" s="1091"/>
      <c r="AB48" s="1091"/>
      <c r="AC48" s="1091"/>
      <c r="AD48" s="1091"/>
      <c r="AE48" s="1091"/>
      <c r="AF48" s="1091"/>
      <c r="AG48" s="1091"/>
      <c r="AH48" s="1091"/>
      <c r="AI48" s="1091"/>
      <c r="AJ48" s="1091"/>
      <c r="AK48" s="1091"/>
      <c r="AL48" s="1091"/>
      <c r="AM48" s="1091"/>
      <c r="AN48" s="1091"/>
      <c r="AO48" s="1091"/>
      <c r="AP48" s="1091"/>
      <c r="AQ48" s="1086">
        <f t="shared" si="3"/>
        <v>0</v>
      </c>
      <c r="AR48" s="1091"/>
      <c r="AS48" s="1091"/>
      <c r="AT48" s="1091"/>
      <c r="AU48" s="1091"/>
      <c r="AV48" s="1091"/>
      <c r="AW48" s="1091"/>
      <c r="AX48" s="397"/>
      <c r="AY48" s="397"/>
      <c r="AZ48" s="397"/>
      <c r="BA48" s="397"/>
    </row>
    <row r="49" spans="1:53" s="162" customFormat="1" ht="12.75">
      <c r="A49" s="496"/>
      <c r="B49" s="467"/>
      <c r="C49" s="467"/>
      <c r="D49" s="467"/>
      <c r="E49" s="467"/>
      <c r="F49" s="467"/>
      <c r="G49" s="216"/>
      <c r="H49" s="216"/>
      <c r="I49" s="216"/>
      <c r="J49" s="216"/>
      <c r="K49" s="216"/>
      <c r="L49" s="157"/>
      <c r="M49" s="397"/>
      <c r="N49" s="968"/>
      <c r="O49" s="968"/>
      <c r="P49" s="968"/>
      <c r="Q49" s="397"/>
      <c r="R49" s="397"/>
      <c r="S49" s="397"/>
      <c r="T49" s="397"/>
      <c r="U49" s="397"/>
      <c r="V49" s="1089" t="str">
        <f t="shared" si="10"/>
        <v/>
      </c>
      <c r="W49" s="1093">
        <v>36</v>
      </c>
      <c r="X49" s="1067">
        <v>2017</v>
      </c>
      <c r="Y49" s="1066" t="s">
        <v>443</v>
      </c>
      <c r="Z49" s="1091"/>
      <c r="AA49" s="1091"/>
      <c r="AB49" s="1091"/>
      <c r="AC49" s="1091"/>
      <c r="AD49" s="1091"/>
      <c r="AE49" s="1091"/>
      <c r="AF49" s="1091"/>
      <c r="AG49" s="1091"/>
      <c r="AH49" s="1091"/>
      <c r="AI49" s="1091"/>
      <c r="AJ49" s="1091"/>
      <c r="AK49" s="1091"/>
      <c r="AL49" s="1091"/>
      <c r="AM49" s="1091"/>
      <c r="AN49" s="1091"/>
      <c r="AO49" s="1091"/>
      <c r="AP49" s="1091"/>
      <c r="AQ49" s="1086">
        <f t="shared" si="3"/>
        <v>0</v>
      </c>
      <c r="AR49" s="1091"/>
      <c r="AS49" s="1091"/>
      <c r="AT49" s="1091"/>
      <c r="AU49" s="1091"/>
      <c r="AV49" s="1091"/>
      <c r="AW49" s="1091"/>
      <c r="AX49" s="397"/>
      <c r="AY49" s="397"/>
      <c r="AZ49" s="397"/>
      <c r="BA49" s="397"/>
    </row>
    <row r="50" spans="1:53" s="162" customFormat="1" ht="12.75">
      <c r="A50" s="468"/>
      <c r="B50" s="469"/>
      <c r="C50" s="469"/>
      <c r="D50" s="470"/>
      <c r="E50" s="470"/>
      <c r="F50" s="470"/>
      <c r="G50" s="216"/>
      <c r="H50" s="216"/>
      <c r="I50" s="216"/>
      <c r="J50" s="216"/>
      <c r="K50" s="216"/>
      <c r="L50" s="157"/>
      <c r="M50" s="397"/>
      <c r="N50" s="397"/>
      <c r="O50" s="397"/>
      <c r="P50" s="397"/>
      <c r="Q50" s="397"/>
      <c r="R50" s="397"/>
      <c r="S50" s="397"/>
      <c r="T50" s="397"/>
      <c r="U50" s="397"/>
      <c r="V50" s="1089" t="str">
        <f t="shared" si="10"/>
        <v/>
      </c>
      <c r="W50" s="1093">
        <v>37</v>
      </c>
      <c r="X50" s="1067">
        <v>2017</v>
      </c>
      <c r="Y50" s="1066" t="s">
        <v>444</v>
      </c>
      <c r="Z50" s="1091"/>
      <c r="AA50" s="1091"/>
      <c r="AB50" s="1091"/>
      <c r="AC50" s="1091"/>
      <c r="AD50" s="1091"/>
      <c r="AE50" s="1091"/>
      <c r="AF50" s="1091"/>
      <c r="AG50" s="1091"/>
      <c r="AH50" s="1091"/>
      <c r="AI50" s="1091"/>
      <c r="AJ50" s="1091"/>
      <c r="AK50" s="1091"/>
      <c r="AL50" s="1091"/>
      <c r="AM50" s="1091"/>
      <c r="AN50" s="1091"/>
      <c r="AO50" s="1091"/>
      <c r="AP50" s="1091"/>
      <c r="AQ50" s="1086">
        <f t="shared" si="3"/>
        <v>0</v>
      </c>
      <c r="AR50" s="1091"/>
      <c r="AS50" s="1091"/>
      <c r="AT50" s="1091"/>
      <c r="AU50" s="1091"/>
      <c r="AV50" s="1091"/>
      <c r="AW50" s="1091"/>
      <c r="AX50" s="397"/>
      <c r="AY50" s="397"/>
      <c r="AZ50" s="397"/>
      <c r="BA50" s="397"/>
    </row>
    <row r="51" spans="1:53" s="162" customFormat="1" ht="12.75">
      <c r="A51" s="468"/>
      <c r="B51" s="469"/>
      <c r="C51" s="469"/>
      <c r="D51" s="470"/>
      <c r="E51" s="470"/>
      <c r="F51" s="470"/>
      <c r="G51" s="216"/>
      <c r="H51" s="216"/>
      <c r="I51" s="216"/>
      <c r="J51" s="216"/>
      <c r="K51" s="216"/>
      <c r="L51" s="157"/>
      <c r="M51" s="397"/>
      <c r="N51" s="397"/>
      <c r="O51" s="397"/>
      <c r="P51" s="397"/>
      <c r="Q51" s="397"/>
      <c r="R51" s="397"/>
      <c r="S51" s="397"/>
      <c r="T51" s="397"/>
      <c r="U51" s="397"/>
      <c r="V51" s="1091"/>
      <c r="W51" s="1100"/>
      <c r="X51" s="1091"/>
      <c r="Y51" s="1091"/>
      <c r="Z51" s="1091"/>
      <c r="AA51" s="1091"/>
      <c r="AB51" s="1091"/>
      <c r="AC51" s="1091"/>
      <c r="AD51" s="1091"/>
      <c r="AE51" s="1091"/>
      <c r="AF51" s="1091"/>
      <c r="AG51" s="1091"/>
      <c r="AH51" s="1091"/>
      <c r="AI51" s="1091"/>
      <c r="AJ51" s="1091"/>
      <c r="AK51" s="1091"/>
      <c r="AL51" s="1091"/>
      <c r="AM51" s="1091"/>
      <c r="AN51" s="1091"/>
      <c r="AO51" s="1091"/>
      <c r="AP51" s="1091"/>
      <c r="AQ51" s="1086"/>
      <c r="AR51" s="1091"/>
      <c r="AS51" s="1091"/>
      <c r="AT51" s="1091"/>
      <c r="AU51" s="1091"/>
      <c r="AV51" s="1091"/>
      <c r="AW51" s="1091"/>
      <c r="AX51" s="397"/>
      <c r="AY51" s="397"/>
      <c r="AZ51" s="397"/>
      <c r="BA51" s="397"/>
    </row>
    <row r="52" spans="1:53" s="162" customFormat="1" ht="12.75">
      <c r="A52" s="468"/>
      <c r="B52" s="469"/>
      <c r="C52" s="469"/>
      <c r="D52" s="470"/>
      <c r="E52" s="470"/>
      <c r="F52" s="470"/>
      <c r="G52" s="216"/>
      <c r="H52" s="216"/>
      <c r="I52" s="216"/>
      <c r="J52" s="216"/>
      <c r="K52" s="216"/>
      <c r="L52" s="157"/>
      <c r="M52" s="397"/>
      <c r="N52" s="397"/>
      <c r="O52" s="397"/>
      <c r="P52" s="397"/>
      <c r="Q52" s="397"/>
      <c r="R52" s="397"/>
      <c r="S52" s="397"/>
      <c r="T52" s="397"/>
      <c r="U52" s="397"/>
      <c r="V52" s="1091"/>
      <c r="W52" s="1100"/>
      <c r="X52" s="1091"/>
      <c r="Y52" s="1091"/>
      <c r="Z52" s="1091"/>
      <c r="AA52" s="1091"/>
      <c r="AB52" s="1091"/>
      <c r="AC52" s="1091"/>
      <c r="AD52" s="1091"/>
      <c r="AE52" s="1091"/>
      <c r="AF52" s="1091"/>
      <c r="AG52" s="1091"/>
      <c r="AH52" s="1091"/>
      <c r="AI52" s="1091"/>
      <c r="AJ52" s="1091"/>
      <c r="AK52" s="1091"/>
      <c r="AL52" s="1091"/>
      <c r="AM52" s="1091"/>
      <c r="AN52" s="1091"/>
      <c r="AO52" s="1091"/>
      <c r="AP52" s="1091"/>
      <c r="AQ52" s="1086"/>
      <c r="AR52" s="1091"/>
      <c r="AS52" s="1091"/>
      <c r="AT52" s="1091"/>
      <c r="AU52" s="1091"/>
      <c r="AV52" s="1091"/>
      <c r="AW52" s="1091"/>
      <c r="AX52" s="397"/>
      <c r="AY52" s="397"/>
      <c r="AZ52" s="397"/>
      <c r="BA52" s="397"/>
    </row>
    <row r="53" spans="1:53" s="162" customFormat="1" ht="12.75">
      <c r="A53" s="468"/>
      <c r="B53" s="469"/>
      <c r="C53" s="469"/>
      <c r="D53" s="470"/>
      <c r="E53" s="470"/>
      <c r="F53" s="470"/>
      <c r="G53" s="216"/>
      <c r="H53" s="216"/>
      <c r="I53" s="216"/>
      <c r="J53" s="216"/>
      <c r="K53" s="216"/>
      <c r="L53" s="157"/>
      <c r="M53" s="397"/>
      <c r="N53" s="397"/>
      <c r="O53" s="397"/>
      <c r="P53" s="397"/>
      <c r="Q53" s="397"/>
      <c r="R53" s="397"/>
      <c r="S53" s="397"/>
      <c r="T53" s="397"/>
      <c r="U53" s="397"/>
      <c r="V53" s="1091"/>
      <c r="W53" s="1100"/>
      <c r="X53" s="1091"/>
      <c r="Y53" s="1091"/>
      <c r="Z53" s="1091"/>
      <c r="AA53" s="1091"/>
      <c r="AB53" s="1091"/>
      <c r="AC53" s="1091"/>
      <c r="AD53" s="1091"/>
      <c r="AE53" s="1091"/>
      <c r="AF53" s="1091"/>
      <c r="AG53" s="1091"/>
      <c r="AH53" s="1091"/>
      <c r="AI53" s="1091"/>
      <c r="AJ53" s="1091"/>
      <c r="AK53" s="1091"/>
      <c r="AL53" s="1091"/>
      <c r="AM53" s="1091"/>
      <c r="AN53" s="1091"/>
      <c r="AO53" s="1091"/>
      <c r="AP53" s="1091"/>
      <c r="AQ53" s="1086"/>
      <c r="AR53" s="1091"/>
      <c r="AS53" s="1091"/>
      <c r="AT53" s="1091"/>
      <c r="AU53" s="1091"/>
      <c r="AV53" s="1091"/>
      <c r="AW53" s="1091"/>
      <c r="AX53" s="397"/>
      <c r="AY53" s="397"/>
      <c r="AZ53" s="397"/>
      <c r="BA53" s="397"/>
    </row>
    <row r="54" spans="1:53" s="162" customFormat="1" ht="12.75">
      <c r="A54" s="468"/>
      <c r="B54" s="469"/>
      <c r="C54" s="469"/>
      <c r="D54" s="470"/>
      <c r="E54" s="470"/>
      <c r="F54" s="470"/>
      <c r="G54" s="216"/>
      <c r="H54" s="216"/>
      <c r="I54" s="216"/>
      <c r="J54" s="216"/>
      <c r="K54" s="216"/>
      <c r="L54" s="157"/>
      <c r="M54" s="397"/>
      <c r="N54" s="397"/>
      <c r="O54" s="397"/>
      <c r="P54" s="397"/>
      <c r="Q54" s="397"/>
      <c r="R54" s="397"/>
      <c r="S54" s="397"/>
      <c r="T54" s="397"/>
      <c r="U54" s="397"/>
      <c r="V54" s="1091"/>
      <c r="W54" s="1100"/>
      <c r="X54" s="1091"/>
      <c r="Y54" s="1091"/>
      <c r="Z54" s="1091"/>
      <c r="AA54" s="1091"/>
      <c r="AB54" s="1091"/>
      <c r="AC54" s="1091"/>
      <c r="AD54" s="1091"/>
      <c r="AE54" s="1091"/>
      <c r="AF54" s="1091"/>
      <c r="AG54" s="1091"/>
      <c r="AH54" s="1091"/>
      <c r="AI54" s="1091"/>
      <c r="AJ54" s="1091"/>
      <c r="AK54" s="1091"/>
      <c r="AL54" s="1091"/>
      <c r="AM54" s="1091"/>
      <c r="AN54" s="1091"/>
      <c r="AO54" s="1091"/>
      <c r="AP54" s="1091"/>
      <c r="AQ54" s="1086"/>
      <c r="AR54" s="1091"/>
      <c r="AS54" s="1091"/>
      <c r="AT54" s="1091"/>
      <c r="AU54" s="1091"/>
      <c r="AV54" s="1091"/>
      <c r="AW54" s="1091"/>
      <c r="AX54" s="397"/>
      <c r="AY54" s="397"/>
      <c r="AZ54" s="397"/>
      <c r="BA54" s="397"/>
    </row>
    <row r="55" spans="1:53" s="162" customFormat="1" ht="12.75">
      <c r="A55" s="468"/>
      <c r="B55" s="469"/>
      <c r="C55" s="469"/>
      <c r="D55" s="470"/>
      <c r="E55" s="470"/>
      <c r="F55" s="470"/>
      <c r="G55" s="216"/>
      <c r="H55" s="216"/>
      <c r="I55" s="216"/>
      <c r="J55" s="216"/>
      <c r="K55" s="216"/>
      <c r="L55" s="157"/>
      <c r="M55" s="397"/>
      <c r="N55" s="397"/>
      <c r="O55" s="397"/>
      <c r="P55" s="397"/>
      <c r="Q55" s="397"/>
      <c r="R55" s="397"/>
      <c r="S55" s="397"/>
      <c r="T55" s="397"/>
      <c r="U55" s="397"/>
      <c r="V55" s="1091"/>
      <c r="W55" s="1100"/>
      <c r="X55" s="1091"/>
      <c r="Y55" s="1091"/>
      <c r="Z55" s="1091"/>
      <c r="AA55" s="1091"/>
      <c r="AB55" s="1091"/>
      <c r="AC55" s="1091"/>
      <c r="AD55" s="1091"/>
      <c r="AE55" s="1091"/>
      <c r="AF55" s="1091"/>
      <c r="AG55" s="1091"/>
      <c r="AH55" s="1091"/>
      <c r="AI55" s="1091"/>
      <c r="AJ55" s="1091"/>
      <c r="AK55" s="1091"/>
      <c r="AL55" s="1091"/>
      <c r="AM55" s="1091"/>
      <c r="AN55" s="1091"/>
      <c r="AO55" s="1091"/>
      <c r="AP55" s="1091"/>
      <c r="AQ55" s="1086"/>
      <c r="AR55" s="1091"/>
      <c r="AS55" s="1091"/>
      <c r="AT55" s="1091"/>
      <c r="AU55" s="1091"/>
      <c r="AV55" s="1091"/>
      <c r="AW55" s="1091"/>
      <c r="AX55" s="397"/>
      <c r="AY55" s="397"/>
      <c r="AZ55" s="397"/>
      <c r="BA55" s="397"/>
    </row>
    <row r="56" spans="1:53" s="162" customFormat="1" ht="12.75">
      <c r="A56" s="468"/>
      <c r="B56" s="469"/>
      <c r="C56" s="469"/>
      <c r="D56" s="470"/>
      <c r="E56" s="470"/>
      <c r="F56" s="470"/>
      <c r="G56" s="216"/>
      <c r="H56" s="216"/>
      <c r="I56" s="216"/>
      <c r="J56" s="216"/>
      <c r="K56" s="216"/>
      <c r="L56" s="157"/>
      <c r="M56" s="397"/>
      <c r="N56" s="397"/>
      <c r="O56" s="397"/>
      <c r="P56" s="397"/>
      <c r="Q56" s="397"/>
      <c r="R56" s="397"/>
      <c r="S56" s="397"/>
      <c r="T56" s="397"/>
      <c r="U56" s="397"/>
      <c r="V56" s="1091"/>
      <c r="W56" s="1100"/>
      <c r="X56" s="1091"/>
      <c r="Y56" s="1091"/>
      <c r="Z56" s="1091"/>
      <c r="AA56" s="1091"/>
      <c r="AB56" s="1091"/>
      <c r="AC56" s="1091"/>
      <c r="AD56" s="1091"/>
      <c r="AE56" s="1091"/>
      <c r="AF56" s="1091"/>
      <c r="AG56" s="1091"/>
      <c r="AH56" s="1091"/>
      <c r="AI56" s="1091"/>
      <c r="AJ56" s="1091"/>
      <c r="AK56" s="1091"/>
      <c r="AL56" s="1091"/>
      <c r="AM56" s="1091"/>
      <c r="AN56" s="1091"/>
      <c r="AO56" s="1091"/>
      <c r="AP56" s="1091"/>
      <c r="AQ56" s="1086"/>
      <c r="AR56" s="1091"/>
      <c r="AS56" s="1091"/>
      <c r="AT56" s="1091"/>
      <c r="AU56" s="1091"/>
      <c r="AV56" s="1091"/>
      <c r="AW56" s="1091"/>
      <c r="AX56" s="397"/>
      <c r="AY56" s="397"/>
      <c r="AZ56" s="397"/>
      <c r="BA56" s="397"/>
    </row>
    <row r="57" spans="1:53" s="162" customFormat="1" ht="12.75">
      <c r="A57" s="468"/>
      <c r="B57" s="469"/>
      <c r="C57" s="469"/>
      <c r="D57" s="470"/>
      <c r="E57" s="470"/>
      <c r="F57" s="470"/>
      <c r="G57" s="216"/>
      <c r="H57" s="216"/>
      <c r="I57" s="216"/>
      <c r="J57" s="216"/>
      <c r="K57" s="216"/>
      <c r="L57" s="157"/>
      <c r="M57" s="397"/>
      <c r="N57" s="397"/>
      <c r="O57" s="397"/>
      <c r="P57" s="397"/>
      <c r="Q57" s="397"/>
      <c r="R57" s="397"/>
      <c r="S57" s="397"/>
      <c r="T57" s="397"/>
      <c r="U57" s="397"/>
      <c r="V57" s="1091"/>
      <c r="W57" s="1100"/>
      <c r="X57" s="1091"/>
      <c r="Y57" s="1091"/>
      <c r="Z57" s="1091"/>
      <c r="AA57" s="1091"/>
      <c r="AB57" s="1091"/>
      <c r="AC57" s="1091"/>
      <c r="AD57" s="1091"/>
      <c r="AE57" s="1091"/>
      <c r="AF57" s="1091"/>
      <c r="AG57" s="1091"/>
      <c r="AH57" s="1091"/>
      <c r="AI57" s="1091"/>
      <c r="AJ57" s="1091"/>
      <c r="AK57" s="1091"/>
      <c r="AL57" s="1091"/>
      <c r="AM57" s="1091"/>
      <c r="AN57" s="1091"/>
      <c r="AO57" s="1091"/>
      <c r="AP57" s="1091"/>
      <c r="AQ57" s="1086"/>
      <c r="AR57" s="1091"/>
      <c r="AS57" s="1091"/>
      <c r="AT57" s="1091"/>
      <c r="AU57" s="1091"/>
      <c r="AV57" s="1091"/>
      <c r="AW57" s="1091"/>
      <c r="AX57" s="397"/>
      <c r="AY57" s="397"/>
      <c r="AZ57" s="397"/>
      <c r="BA57" s="397"/>
    </row>
    <row r="58" spans="1:53" s="162" customFormat="1" ht="12.75">
      <c r="A58" s="468"/>
      <c r="B58" s="469"/>
      <c r="C58" s="469"/>
      <c r="D58" s="470"/>
      <c r="E58" s="470"/>
      <c r="F58" s="470"/>
      <c r="G58" s="216"/>
      <c r="H58" s="216"/>
      <c r="I58" s="216"/>
      <c r="J58" s="216"/>
      <c r="K58" s="216"/>
      <c r="L58" s="157"/>
      <c r="M58" s="397"/>
      <c r="N58" s="397"/>
      <c r="O58" s="397"/>
      <c r="P58" s="397"/>
      <c r="Q58" s="397"/>
      <c r="R58" s="397"/>
      <c r="S58" s="397"/>
      <c r="T58" s="397"/>
      <c r="U58" s="397"/>
      <c r="V58" s="1091"/>
      <c r="W58" s="1100"/>
      <c r="X58" s="1091"/>
      <c r="Y58" s="1091"/>
      <c r="Z58" s="1091"/>
      <c r="AA58" s="1091"/>
      <c r="AB58" s="1091"/>
      <c r="AC58" s="1091"/>
      <c r="AD58" s="1091"/>
      <c r="AE58" s="1091"/>
      <c r="AF58" s="1091"/>
      <c r="AG58" s="1091"/>
      <c r="AH58" s="1091"/>
      <c r="AI58" s="1091"/>
      <c r="AJ58" s="1091"/>
      <c r="AK58" s="1091"/>
      <c r="AL58" s="1091"/>
      <c r="AM58" s="1091"/>
      <c r="AN58" s="1091"/>
      <c r="AO58" s="1091"/>
      <c r="AP58" s="1091"/>
      <c r="AQ58" s="1086"/>
      <c r="AR58" s="1091"/>
      <c r="AS58" s="1091"/>
      <c r="AT58" s="1091"/>
      <c r="AU58" s="1091"/>
      <c r="AV58" s="1091"/>
      <c r="AW58" s="1091"/>
      <c r="AX58" s="397"/>
      <c r="AY58" s="397"/>
      <c r="AZ58" s="397"/>
      <c r="BA58" s="397"/>
    </row>
    <row r="59" spans="1:53" s="162" customFormat="1" ht="12.75">
      <c r="A59" s="468"/>
      <c r="B59" s="469"/>
      <c r="C59" s="469"/>
      <c r="D59" s="470"/>
      <c r="E59" s="470"/>
      <c r="F59" s="470"/>
      <c r="G59" s="216"/>
      <c r="H59" s="216"/>
      <c r="I59" s="216"/>
      <c r="J59" s="216"/>
      <c r="K59" s="216"/>
      <c r="L59" s="157"/>
      <c r="M59" s="397"/>
      <c r="N59" s="397"/>
      <c r="O59" s="397"/>
      <c r="P59" s="397"/>
      <c r="Q59" s="397"/>
      <c r="R59" s="397"/>
      <c r="S59" s="397"/>
      <c r="T59" s="397"/>
      <c r="U59" s="397"/>
      <c r="V59" s="1091"/>
      <c r="W59" s="1100"/>
      <c r="X59" s="1091"/>
      <c r="Y59" s="1091"/>
      <c r="Z59" s="1091"/>
      <c r="AA59" s="1091"/>
      <c r="AB59" s="1091"/>
      <c r="AC59" s="1091"/>
      <c r="AD59" s="1091"/>
      <c r="AE59" s="1091"/>
      <c r="AF59" s="1091"/>
      <c r="AG59" s="1091"/>
      <c r="AH59" s="1091"/>
      <c r="AI59" s="1091"/>
      <c r="AJ59" s="1091"/>
      <c r="AK59" s="1091"/>
      <c r="AL59" s="1091"/>
      <c r="AM59" s="1091"/>
      <c r="AN59" s="1091"/>
      <c r="AO59" s="1091"/>
      <c r="AP59" s="1091"/>
      <c r="AQ59" s="1086"/>
      <c r="AR59" s="1091"/>
      <c r="AS59" s="1091"/>
      <c r="AT59" s="1091"/>
      <c r="AU59" s="1091"/>
      <c r="AV59" s="1091"/>
      <c r="AW59" s="1091"/>
      <c r="AX59" s="397"/>
      <c r="AY59" s="397"/>
      <c r="AZ59" s="397"/>
      <c r="BA59" s="397"/>
    </row>
    <row r="60" spans="1:53" s="162" customFormat="1" ht="12.75">
      <c r="A60" s="468"/>
      <c r="B60" s="469"/>
      <c r="C60" s="469"/>
      <c r="D60" s="470"/>
      <c r="E60" s="470"/>
      <c r="F60" s="470"/>
      <c r="G60" s="216"/>
      <c r="H60" s="216"/>
      <c r="I60" s="216"/>
      <c r="J60" s="216"/>
      <c r="K60" s="216"/>
      <c r="L60" s="157"/>
      <c r="M60" s="397"/>
      <c r="N60" s="397"/>
      <c r="O60" s="397"/>
      <c r="P60" s="397"/>
      <c r="Q60" s="397"/>
      <c r="R60" s="397"/>
      <c r="S60" s="397"/>
      <c r="T60" s="397"/>
      <c r="U60" s="397"/>
      <c r="V60" s="1091"/>
      <c r="W60" s="1100"/>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397"/>
      <c r="AY60" s="397"/>
      <c r="AZ60" s="397"/>
      <c r="BA60" s="397"/>
    </row>
    <row r="61" spans="1:53" s="162" customFormat="1" ht="12.75">
      <c r="A61" s="468"/>
      <c r="B61" s="469"/>
      <c r="C61" s="469"/>
      <c r="D61" s="470"/>
      <c r="E61" s="470"/>
      <c r="F61" s="470"/>
      <c r="G61" s="216"/>
      <c r="H61" s="216"/>
      <c r="I61" s="216"/>
      <c r="J61" s="216"/>
      <c r="K61" s="216"/>
      <c r="L61" s="157"/>
      <c r="M61" s="397"/>
      <c r="N61" s="397"/>
      <c r="O61" s="397"/>
      <c r="P61" s="397"/>
      <c r="Q61" s="397"/>
      <c r="R61" s="397"/>
      <c r="S61" s="397"/>
      <c r="T61" s="397"/>
      <c r="U61" s="397"/>
      <c r="V61" s="1091"/>
      <c r="W61" s="1100"/>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397"/>
      <c r="AY61" s="397"/>
      <c r="AZ61" s="397"/>
      <c r="BA61" s="397"/>
    </row>
    <row r="62" spans="1:53" s="162" customFormat="1" ht="12.75">
      <c r="A62" s="468"/>
      <c r="B62" s="469"/>
      <c r="C62" s="469"/>
      <c r="D62" s="470"/>
      <c r="E62" s="470"/>
      <c r="F62" s="470"/>
      <c r="G62" s="216"/>
      <c r="H62" s="216"/>
      <c r="I62" s="216"/>
      <c r="J62" s="216"/>
      <c r="K62" s="216"/>
      <c r="L62" s="157"/>
      <c r="M62" s="397"/>
      <c r="N62" s="397"/>
      <c r="O62" s="397"/>
      <c r="P62" s="397"/>
      <c r="Q62" s="397"/>
      <c r="R62" s="397"/>
      <c r="S62" s="397"/>
      <c r="T62" s="397"/>
      <c r="U62" s="397"/>
      <c r="V62" s="1091"/>
      <c r="W62" s="1100"/>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397"/>
      <c r="AY62" s="397"/>
      <c r="AZ62" s="397"/>
      <c r="BA62" s="397"/>
    </row>
    <row r="63" spans="1:53" s="162" customFormat="1" ht="12.75">
      <c r="A63" s="468"/>
      <c r="B63" s="469"/>
      <c r="C63" s="469"/>
      <c r="D63" s="470"/>
      <c r="E63" s="470"/>
      <c r="F63" s="470"/>
      <c r="G63" s="216"/>
      <c r="H63" s="216"/>
      <c r="I63" s="216"/>
      <c r="J63" s="216"/>
      <c r="K63" s="216"/>
      <c r="L63" s="157"/>
      <c r="M63" s="397"/>
      <c r="N63" s="397"/>
      <c r="O63" s="397"/>
      <c r="P63" s="397"/>
      <c r="Q63" s="397"/>
      <c r="R63" s="397"/>
      <c r="S63" s="397"/>
      <c r="T63" s="397"/>
      <c r="U63" s="397"/>
      <c r="V63" s="1091"/>
      <c r="W63" s="1100"/>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397"/>
      <c r="AY63" s="397"/>
      <c r="AZ63" s="397"/>
      <c r="BA63" s="397"/>
    </row>
    <row r="64" spans="1:53" s="162" customFormat="1" ht="12.75">
      <c r="A64" s="468"/>
      <c r="B64" s="469"/>
      <c r="C64" s="469"/>
      <c r="D64" s="470"/>
      <c r="E64" s="470"/>
      <c r="F64" s="470"/>
      <c r="G64" s="216"/>
      <c r="H64" s="216"/>
      <c r="I64" s="216"/>
      <c r="J64" s="216"/>
      <c r="K64" s="216"/>
      <c r="L64" s="157"/>
      <c r="M64" s="397"/>
      <c r="N64" s="397"/>
      <c r="O64" s="397"/>
      <c r="P64" s="397"/>
      <c r="Q64" s="397"/>
      <c r="R64" s="397"/>
      <c r="S64" s="397"/>
      <c r="T64" s="397"/>
      <c r="U64" s="397"/>
      <c r="V64" s="1091"/>
      <c r="W64" s="1100"/>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397"/>
      <c r="AY64" s="397"/>
      <c r="AZ64" s="397"/>
      <c r="BA64" s="397"/>
    </row>
    <row r="65" spans="1:53" s="162" customFormat="1" ht="12.75">
      <c r="A65" s="468"/>
      <c r="B65" s="469"/>
      <c r="C65" s="469"/>
      <c r="D65" s="470"/>
      <c r="E65" s="470"/>
      <c r="F65" s="470"/>
      <c r="G65" s="216"/>
      <c r="H65" s="216"/>
      <c r="I65" s="216"/>
      <c r="J65" s="216"/>
      <c r="K65" s="216"/>
      <c r="L65" s="157"/>
      <c r="M65" s="397"/>
      <c r="N65" s="397"/>
      <c r="O65" s="397"/>
      <c r="P65" s="397"/>
      <c r="Q65" s="397"/>
      <c r="R65" s="397"/>
      <c r="S65" s="397"/>
      <c r="T65" s="397"/>
      <c r="U65" s="397"/>
      <c r="V65" s="1091"/>
      <c r="W65" s="1100"/>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397"/>
      <c r="AY65" s="397"/>
      <c r="AZ65" s="397"/>
      <c r="BA65" s="397"/>
    </row>
    <row r="66" spans="1:53" s="162" customFormat="1" ht="12.75">
      <c r="A66" s="468"/>
      <c r="B66" s="469"/>
      <c r="C66" s="469"/>
      <c r="D66" s="470"/>
      <c r="E66" s="470"/>
      <c r="F66" s="470"/>
      <c r="G66" s="216"/>
      <c r="H66" s="216"/>
      <c r="I66" s="216"/>
      <c r="J66" s="216"/>
      <c r="K66" s="216"/>
      <c r="L66" s="157"/>
      <c r="M66" s="397"/>
      <c r="N66" s="397"/>
      <c r="O66" s="397"/>
      <c r="P66" s="397"/>
      <c r="Q66" s="397"/>
      <c r="R66" s="397"/>
      <c r="S66" s="397"/>
      <c r="T66" s="397"/>
      <c r="U66" s="397"/>
      <c r="V66" s="1091"/>
      <c r="W66" s="1100"/>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397"/>
      <c r="AY66" s="397"/>
      <c r="AZ66" s="397"/>
      <c r="BA66" s="397"/>
    </row>
    <row r="67" spans="1:53" s="162" customFormat="1" ht="12.75">
      <c r="A67" s="468"/>
      <c r="B67" s="469"/>
      <c r="C67" s="469"/>
      <c r="D67" s="470"/>
      <c r="E67" s="470"/>
      <c r="F67" s="470"/>
      <c r="G67" s="216"/>
      <c r="H67" s="216"/>
      <c r="I67" s="216"/>
      <c r="J67" s="216"/>
      <c r="K67" s="216"/>
      <c r="L67" s="157"/>
      <c r="M67" s="397"/>
      <c r="N67" s="397"/>
      <c r="O67" s="397"/>
      <c r="P67" s="397"/>
      <c r="Q67" s="397"/>
      <c r="R67" s="397"/>
      <c r="S67" s="397"/>
      <c r="T67" s="397"/>
      <c r="U67" s="397"/>
      <c r="V67" s="1091"/>
      <c r="W67" s="1100"/>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397"/>
      <c r="AY67" s="397"/>
      <c r="AZ67" s="397"/>
      <c r="BA67" s="397"/>
    </row>
    <row r="68" spans="1:53" s="162" customFormat="1" ht="12.75">
      <c r="A68" s="468"/>
      <c r="B68" s="469"/>
      <c r="C68" s="469"/>
      <c r="D68" s="470"/>
      <c r="E68" s="470"/>
      <c r="F68" s="470"/>
      <c r="G68" s="216"/>
      <c r="H68" s="216"/>
      <c r="I68" s="216"/>
      <c r="J68" s="216"/>
      <c r="K68" s="216"/>
      <c r="L68" s="157"/>
      <c r="M68" s="397"/>
      <c r="N68" s="397"/>
      <c r="O68" s="397"/>
      <c r="P68" s="397"/>
      <c r="Q68" s="397"/>
      <c r="R68" s="397"/>
      <c r="S68" s="397"/>
      <c r="T68" s="397"/>
      <c r="U68" s="397"/>
      <c r="V68" s="1091"/>
      <c r="W68" s="1100"/>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397"/>
      <c r="AY68" s="397"/>
      <c r="AZ68" s="397"/>
      <c r="BA68" s="397"/>
    </row>
    <row r="69" spans="1:53" s="162" customFormat="1" ht="12.75">
      <c r="A69" s="468"/>
      <c r="B69" s="469"/>
      <c r="C69" s="469"/>
      <c r="D69" s="470"/>
      <c r="E69" s="470"/>
      <c r="F69" s="470"/>
      <c r="G69" s="216"/>
      <c r="H69" s="216"/>
      <c r="I69" s="216"/>
      <c r="J69" s="216"/>
      <c r="K69" s="216"/>
      <c r="L69" s="157"/>
      <c r="M69" s="397"/>
      <c r="N69" s="397"/>
      <c r="O69" s="397"/>
      <c r="P69" s="397"/>
      <c r="Q69" s="397"/>
      <c r="R69" s="397"/>
      <c r="S69" s="397"/>
      <c r="T69" s="397"/>
      <c r="U69" s="397"/>
      <c r="V69" s="1091"/>
      <c r="W69" s="1100"/>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397"/>
      <c r="AY69" s="397"/>
      <c r="AZ69" s="397"/>
      <c r="BA69" s="397"/>
    </row>
    <row r="70" spans="1:53" s="162" customFormat="1" ht="12.75">
      <c r="A70" s="468"/>
      <c r="B70" s="469"/>
      <c r="C70" s="469"/>
      <c r="D70" s="470"/>
      <c r="E70" s="470"/>
      <c r="F70" s="470"/>
      <c r="G70" s="216"/>
      <c r="H70" s="216"/>
      <c r="I70" s="216"/>
      <c r="J70" s="216"/>
      <c r="K70" s="216"/>
      <c r="L70" s="157"/>
      <c r="M70" s="397"/>
      <c r="N70" s="397"/>
      <c r="O70" s="397"/>
      <c r="P70" s="397"/>
      <c r="Q70" s="397"/>
      <c r="R70" s="397"/>
      <c r="S70" s="397"/>
      <c r="T70" s="397"/>
      <c r="U70" s="397"/>
      <c r="V70" s="1091"/>
      <c r="W70" s="1100"/>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397"/>
      <c r="AY70" s="397"/>
      <c r="AZ70" s="397"/>
      <c r="BA70" s="397"/>
    </row>
    <row r="71" spans="1:53" s="162" customFormat="1" ht="12.75">
      <c r="A71" s="468"/>
      <c r="B71" s="469"/>
      <c r="C71" s="469"/>
      <c r="D71" s="470"/>
      <c r="E71" s="470"/>
      <c r="F71" s="470"/>
      <c r="G71" s="216"/>
      <c r="H71" s="216"/>
      <c r="I71" s="216"/>
      <c r="J71" s="216"/>
      <c r="K71" s="216"/>
      <c r="L71" s="157"/>
      <c r="M71" s="397"/>
      <c r="N71" s="397"/>
      <c r="O71" s="397"/>
      <c r="P71" s="397"/>
      <c r="Q71" s="397"/>
      <c r="R71" s="397"/>
      <c r="S71" s="397"/>
      <c r="T71" s="397"/>
      <c r="U71" s="397"/>
      <c r="V71" s="1091"/>
      <c r="W71" s="1100"/>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397"/>
      <c r="AY71" s="397"/>
      <c r="AZ71" s="397"/>
      <c r="BA71" s="397"/>
    </row>
    <row r="72" spans="1:53" s="162" customFormat="1" ht="12.75">
      <c r="A72" s="468"/>
      <c r="B72" s="469"/>
      <c r="C72" s="469"/>
      <c r="D72" s="470"/>
      <c r="E72" s="470"/>
      <c r="F72" s="470"/>
      <c r="G72" s="216"/>
      <c r="H72" s="216"/>
      <c r="I72" s="216"/>
      <c r="J72" s="216"/>
      <c r="K72" s="216"/>
      <c r="L72" s="157"/>
      <c r="M72" s="397"/>
      <c r="N72" s="397"/>
      <c r="O72" s="397"/>
      <c r="P72" s="397"/>
      <c r="Q72" s="397"/>
      <c r="R72" s="397"/>
      <c r="S72" s="397"/>
      <c r="T72" s="397"/>
      <c r="U72" s="397"/>
      <c r="V72" s="1091"/>
      <c r="W72" s="1100"/>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397"/>
      <c r="AY72" s="397"/>
      <c r="AZ72" s="397"/>
      <c r="BA72" s="397"/>
    </row>
    <row r="73" spans="1:53" s="162" customFormat="1" ht="12.75">
      <c r="A73" s="468"/>
      <c r="B73" s="469"/>
      <c r="C73" s="469"/>
      <c r="D73" s="470"/>
      <c r="E73" s="470"/>
      <c r="F73" s="470"/>
      <c r="G73" s="216"/>
      <c r="H73" s="216"/>
      <c r="I73" s="216"/>
      <c r="J73" s="216"/>
      <c r="K73" s="216"/>
      <c r="L73" s="157"/>
      <c r="M73" s="397"/>
      <c r="N73" s="397"/>
      <c r="O73" s="397"/>
      <c r="P73" s="397"/>
      <c r="Q73" s="397"/>
      <c r="R73" s="397"/>
      <c r="S73" s="397"/>
      <c r="T73" s="397"/>
      <c r="U73" s="397"/>
      <c r="V73" s="1091"/>
      <c r="W73" s="1100"/>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397"/>
      <c r="AY73" s="397"/>
      <c r="AZ73" s="397"/>
      <c r="BA73" s="397"/>
    </row>
    <row r="74" spans="1:53" s="162" customFormat="1" ht="12.75">
      <c r="A74" s="468"/>
      <c r="B74" s="469"/>
      <c r="C74" s="469"/>
      <c r="D74" s="470"/>
      <c r="E74" s="470"/>
      <c r="F74" s="470"/>
      <c r="G74" s="216"/>
      <c r="H74" s="216"/>
      <c r="I74" s="216"/>
      <c r="J74" s="216"/>
      <c r="K74" s="216"/>
      <c r="L74" s="157"/>
      <c r="M74" s="397"/>
      <c r="N74" s="397"/>
      <c r="O74" s="397"/>
      <c r="P74" s="397"/>
      <c r="Q74" s="397"/>
      <c r="R74" s="397"/>
      <c r="S74" s="397"/>
      <c r="T74" s="397"/>
      <c r="U74" s="397"/>
      <c r="V74" s="1091"/>
      <c r="W74" s="1100"/>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397"/>
      <c r="AY74" s="397"/>
      <c r="AZ74" s="397"/>
      <c r="BA74" s="397"/>
    </row>
    <row r="75" spans="1:53" s="162" customFormat="1" ht="12.75">
      <c r="A75" s="468"/>
      <c r="B75" s="469"/>
      <c r="C75" s="469"/>
      <c r="D75" s="470"/>
      <c r="E75" s="470"/>
      <c r="F75" s="470"/>
      <c r="G75" s="216"/>
      <c r="H75" s="216"/>
      <c r="I75" s="216"/>
      <c r="J75" s="216"/>
      <c r="K75" s="216"/>
      <c r="L75" s="157"/>
      <c r="M75" s="397"/>
      <c r="N75" s="397"/>
      <c r="O75" s="397"/>
      <c r="P75" s="397"/>
      <c r="Q75" s="397"/>
      <c r="R75" s="397"/>
      <c r="S75" s="397"/>
      <c r="T75" s="397"/>
      <c r="U75" s="397"/>
      <c r="V75" s="1091"/>
      <c r="W75" s="1100"/>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397"/>
      <c r="AY75" s="397"/>
      <c r="AZ75" s="397"/>
      <c r="BA75" s="397"/>
    </row>
    <row r="76" spans="1:53" s="162" customFormat="1" ht="12.75">
      <c r="A76" s="468"/>
      <c r="B76" s="469"/>
      <c r="C76" s="469"/>
      <c r="D76" s="470"/>
      <c r="E76" s="470"/>
      <c r="F76" s="470"/>
      <c r="G76" s="216"/>
      <c r="H76" s="216"/>
      <c r="I76" s="216"/>
      <c r="J76" s="216"/>
      <c r="K76" s="216"/>
      <c r="L76" s="157"/>
      <c r="M76" s="397"/>
      <c r="N76" s="397"/>
      <c r="O76" s="397"/>
      <c r="P76" s="397"/>
      <c r="Q76" s="397"/>
      <c r="R76" s="397"/>
      <c r="S76" s="397"/>
      <c r="T76" s="397"/>
      <c r="U76" s="397"/>
      <c r="V76" s="1091"/>
      <c r="W76" s="1100"/>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397"/>
      <c r="AY76" s="397"/>
      <c r="AZ76" s="397"/>
      <c r="BA76" s="397"/>
    </row>
    <row r="77" spans="1:53" s="162" customFormat="1" ht="12.75">
      <c r="A77" s="468"/>
      <c r="B77" s="469"/>
      <c r="C77" s="469"/>
      <c r="D77" s="470"/>
      <c r="E77" s="470"/>
      <c r="F77" s="470"/>
      <c r="G77" s="216"/>
      <c r="H77" s="216"/>
      <c r="I77" s="216"/>
      <c r="J77" s="216"/>
      <c r="K77" s="216"/>
      <c r="L77" s="157"/>
      <c r="M77" s="397"/>
      <c r="N77" s="397"/>
      <c r="O77" s="397"/>
      <c r="P77" s="397"/>
      <c r="Q77" s="397"/>
      <c r="R77" s="397"/>
      <c r="S77" s="397"/>
      <c r="T77" s="397"/>
      <c r="U77" s="397"/>
      <c r="V77" s="1091"/>
      <c r="W77" s="1100"/>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397"/>
      <c r="AY77" s="397"/>
      <c r="AZ77" s="397"/>
      <c r="BA77" s="397"/>
    </row>
    <row r="78" spans="1:53" s="162" customFormat="1" ht="12.75">
      <c r="A78" s="468"/>
      <c r="B78" s="469"/>
      <c r="C78" s="469"/>
      <c r="D78" s="470"/>
      <c r="E78" s="470"/>
      <c r="F78" s="470"/>
      <c r="G78" s="216"/>
      <c r="H78" s="216"/>
      <c r="I78" s="216"/>
      <c r="J78" s="216"/>
      <c r="K78" s="216"/>
      <c r="L78" s="157"/>
      <c r="M78" s="397"/>
      <c r="N78" s="397"/>
      <c r="O78" s="397"/>
      <c r="P78" s="397"/>
      <c r="Q78" s="397"/>
      <c r="R78" s="397"/>
      <c r="S78" s="397"/>
      <c r="T78" s="397"/>
      <c r="U78" s="397"/>
      <c r="V78" s="1091"/>
      <c r="W78" s="1100"/>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397"/>
      <c r="AY78" s="397"/>
      <c r="AZ78" s="397"/>
      <c r="BA78" s="397"/>
    </row>
    <row r="79" spans="1:53" s="162" customFormat="1" ht="12.75">
      <c r="A79" s="468"/>
      <c r="B79" s="469"/>
      <c r="C79" s="469"/>
      <c r="D79" s="470"/>
      <c r="E79" s="470"/>
      <c r="F79" s="470"/>
      <c r="G79" s="216"/>
      <c r="H79" s="216"/>
      <c r="I79" s="216"/>
      <c r="J79" s="216"/>
      <c r="K79" s="216"/>
      <c r="L79" s="157"/>
      <c r="M79" s="397"/>
      <c r="N79" s="397"/>
      <c r="O79" s="397"/>
      <c r="P79" s="397"/>
      <c r="Q79" s="397"/>
      <c r="R79" s="397"/>
      <c r="S79" s="397"/>
      <c r="T79" s="397"/>
      <c r="U79" s="397"/>
      <c r="V79" s="1091"/>
      <c r="W79" s="1100"/>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397"/>
      <c r="AY79" s="397"/>
      <c r="AZ79" s="397"/>
      <c r="BA79" s="397"/>
    </row>
    <row r="80" spans="1:53" s="162" customFormat="1" ht="12.75">
      <c r="A80" s="468"/>
      <c r="B80" s="469"/>
      <c r="C80" s="469"/>
      <c r="D80" s="470"/>
      <c r="E80" s="470"/>
      <c r="F80" s="470"/>
      <c r="G80" s="216"/>
      <c r="H80" s="216"/>
      <c r="I80" s="216"/>
      <c r="J80" s="216"/>
      <c r="K80" s="216"/>
      <c r="L80" s="157"/>
      <c r="M80" s="397"/>
      <c r="N80" s="397"/>
      <c r="O80" s="397"/>
      <c r="P80" s="397"/>
      <c r="Q80" s="397"/>
      <c r="R80" s="397"/>
      <c r="S80" s="397"/>
      <c r="T80" s="397"/>
      <c r="U80" s="397"/>
      <c r="V80" s="1091"/>
      <c r="W80" s="1100"/>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397"/>
      <c r="AY80" s="397"/>
      <c r="AZ80" s="397"/>
      <c r="BA80" s="397"/>
    </row>
    <row r="81" spans="1:53" s="162" customFormat="1" ht="12.75">
      <c r="A81" s="468"/>
      <c r="B81" s="469"/>
      <c r="C81" s="469"/>
      <c r="D81" s="470"/>
      <c r="E81" s="470"/>
      <c r="F81" s="470"/>
      <c r="G81" s="216"/>
      <c r="H81" s="216"/>
      <c r="I81" s="216"/>
      <c r="J81" s="216"/>
      <c r="K81" s="216"/>
      <c r="L81" s="157"/>
      <c r="M81" s="397"/>
      <c r="N81" s="397"/>
      <c r="O81" s="397"/>
      <c r="P81" s="397"/>
      <c r="Q81" s="397"/>
      <c r="R81" s="397"/>
      <c r="S81" s="397"/>
      <c r="T81" s="397"/>
      <c r="U81" s="397"/>
      <c r="V81" s="1091"/>
      <c r="W81" s="1100"/>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397"/>
      <c r="AY81" s="397"/>
      <c r="AZ81" s="397"/>
      <c r="BA81" s="397"/>
    </row>
    <row r="82" spans="1:53" s="162" customFormat="1" ht="12.75">
      <c r="A82" s="468"/>
      <c r="B82" s="469"/>
      <c r="C82" s="469"/>
      <c r="D82" s="470"/>
      <c r="E82" s="470"/>
      <c r="F82" s="470"/>
      <c r="G82" s="216"/>
      <c r="H82" s="216"/>
      <c r="I82" s="216"/>
      <c r="J82" s="216"/>
      <c r="K82" s="216"/>
      <c r="L82" s="157"/>
      <c r="M82" s="397"/>
      <c r="N82" s="397"/>
      <c r="O82" s="397"/>
      <c r="P82" s="397"/>
      <c r="Q82" s="397"/>
      <c r="R82" s="397"/>
      <c r="S82" s="397"/>
      <c r="T82" s="397"/>
      <c r="U82" s="397"/>
      <c r="V82" s="1091"/>
      <c r="W82" s="1100"/>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397"/>
      <c r="AY82" s="397"/>
      <c r="AZ82" s="397"/>
      <c r="BA82" s="397"/>
    </row>
    <row r="83" spans="1:53" s="162" customFormat="1" ht="12.75">
      <c r="A83" s="468"/>
      <c r="B83" s="469"/>
      <c r="C83" s="469"/>
      <c r="D83" s="470"/>
      <c r="E83" s="470"/>
      <c r="F83" s="470"/>
      <c r="G83" s="216"/>
      <c r="H83" s="216"/>
      <c r="I83" s="216"/>
      <c r="J83" s="216"/>
      <c r="K83" s="216"/>
      <c r="L83" s="157"/>
      <c r="M83" s="397"/>
      <c r="N83" s="397"/>
      <c r="O83" s="397"/>
      <c r="P83" s="397"/>
      <c r="Q83" s="397"/>
      <c r="R83" s="397"/>
      <c r="S83" s="397"/>
      <c r="T83" s="397"/>
      <c r="U83" s="397"/>
      <c r="V83" s="1091"/>
      <c r="W83" s="1100"/>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397"/>
      <c r="AY83" s="397"/>
      <c r="AZ83" s="397"/>
      <c r="BA83" s="397"/>
    </row>
    <row r="84" spans="1:53" s="162" customFormat="1" ht="12.75">
      <c r="A84" s="468"/>
      <c r="B84" s="469"/>
      <c r="C84" s="469"/>
      <c r="D84" s="470"/>
      <c r="E84" s="470"/>
      <c r="F84" s="470"/>
      <c r="G84" s="216"/>
      <c r="H84" s="216"/>
      <c r="I84" s="216"/>
      <c r="J84" s="216"/>
      <c r="K84" s="216"/>
      <c r="L84" s="157"/>
      <c r="M84" s="397"/>
      <c r="N84" s="397"/>
      <c r="O84" s="397"/>
      <c r="P84" s="397"/>
      <c r="Q84" s="397"/>
      <c r="R84" s="397"/>
      <c r="S84" s="397"/>
      <c r="T84" s="397"/>
      <c r="U84" s="397"/>
      <c r="V84" s="1091"/>
      <c r="W84" s="1100"/>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397"/>
      <c r="AY84" s="397"/>
      <c r="AZ84" s="397"/>
      <c r="BA84" s="397"/>
    </row>
    <row r="85" spans="1:53" s="162" customFormat="1" ht="12.75">
      <c r="A85" s="468"/>
      <c r="B85" s="469"/>
      <c r="C85" s="469"/>
      <c r="D85" s="470"/>
      <c r="E85" s="470"/>
      <c r="F85" s="470"/>
      <c r="G85" s="216"/>
      <c r="H85" s="216"/>
      <c r="I85" s="216"/>
      <c r="J85" s="216"/>
      <c r="K85" s="216"/>
      <c r="L85" s="157"/>
      <c r="M85" s="397"/>
      <c r="N85" s="397"/>
      <c r="O85" s="397"/>
      <c r="P85" s="397"/>
      <c r="Q85" s="397"/>
      <c r="R85" s="397"/>
      <c r="S85" s="397"/>
      <c r="T85" s="397"/>
      <c r="U85" s="397"/>
      <c r="V85" s="1091"/>
      <c r="W85" s="1100"/>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397"/>
      <c r="AY85" s="397"/>
      <c r="AZ85" s="397"/>
      <c r="BA85" s="397"/>
    </row>
    <row r="86" spans="1:53" s="162" customFormat="1" ht="12.75">
      <c r="A86" s="468"/>
      <c r="B86" s="469"/>
      <c r="C86" s="469"/>
      <c r="D86" s="470"/>
      <c r="E86" s="470"/>
      <c r="F86" s="470"/>
      <c r="G86" s="216"/>
      <c r="H86" s="216"/>
      <c r="I86" s="216"/>
      <c r="J86" s="216"/>
      <c r="K86" s="216"/>
      <c r="L86" s="157"/>
      <c r="M86" s="397"/>
      <c r="N86" s="397"/>
      <c r="O86" s="397"/>
      <c r="P86" s="397"/>
      <c r="Q86" s="397"/>
      <c r="R86" s="397"/>
      <c r="S86" s="397"/>
      <c r="T86" s="397"/>
      <c r="U86" s="397"/>
      <c r="V86" s="1091"/>
      <c r="W86" s="1100"/>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397"/>
      <c r="AY86" s="397"/>
      <c r="AZ86" s="397"/>
      <c r="BA86" s="397"/>
    </row>
    <row r="87" spans="1:53" s="162" customFormat="1" ht="12.75">
      <c r="A87" s="468"/>
      <c r="B87" s="469"/>
      <c r="C87" s="469"/>
      <c r="D87" s="470"/>
      <c r="E87" s="470"/>
      <c r="F87" s="470"/>
      <c r="G87" s="216"/>
      <c r="H87" s="216"/>
      <c r="I87" s="216"/>
      <c r="J87" s="216"/>
      <c r="K87" s="216"/>
      <c r="L87" s="157"/>
      <c r="M87" s="397"/>
      <c r="N87" s="397"/>
      <c r="O87" s="397"/>
      <c r="P87" s="397"/>
      <c r="Q87" s="397"/>
      <c r="R87" s="397"/>
      <c r="S87" s="397"/>
      <c r="T87" s="397"/>
      <c r="U87" s="397"/>
      <c r="V87" s="1091"/>
      <c r="W87" s="1100"/>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397"/>
      <c r="AY87" s="397"/>
      <c r="AZ87" s="397"/>
      <c r="BA87" s="397"/>
    </row>
    <row r="88" spans="1:53" s="162" customFormat="1" ht="12.75">
      <c r="A88" s="468"/>
      <c r="B88" s="469"/>
      <c r="C88" s="469"/>
      <c r="D88" s="470"/>
      <c r="E88" s="470"/>
      <c r="F88" s="470"/>
      <c r="G88" s="216"/>
      <c r="H88" s="216"/>
      <c r="I88" s="216"/>
      <c r="J88" s="216"/>
      <c r="K88" s="216"/>
      <c r="L88" s="157"/>
      <c r="M88" s="397"/>
      <c r="N88" s="397"/>
      <c r="O88" s="397"/>
      <c r="P88" s="397"/>
      <c r="Q88" s="397"/>
      <c r="R88" s="397"/>
      <c r="S88" s="397"/>
      <c r="T88" s="397"/>
      <c r="U88" s="397"/>
      <c r="V88" s="1091"/>
      <c r="W88" s="1100"/>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397"/>
      <c r="AY88" s="397"/>
      <c r="AZ88" s="397"/>
      <c r="BA88" s="397"/>
    </row>
    <row r="89" spans="1:53" s="162" customFormat="1" ht="12.75">
      <c r="A89" s="468"/>
      <c r="B89" s="469"/>
      <c r="C89" s="469"/>
      <c r="D89" s="470"/>
      <c r="E89" s="470"/>
      <c r="F89" s="470"/>
      <c r="G89" s="216"/>
      <c r="H89" s="216"/>
      <c r="I89" s="216"/>
      <c r="J89" s="216"/>
      <c r="K89" s="216"/>
      <c r="L89" s="157"/>
      <c r="M89" s="397"/>
      <c r="N89" s="397"/>
      <c r="O89" s="397"/>
      <c r="P89" s="397"/>
      <c r="Q89" s="397"/>
      <c r="R89" s="397"/>
      <c r="S89" s="397"/>
      <c r="T89" s="397"/>
      <c r="U89" s="397"/>
      <c r="V89" s="1091"/>
      <c r="W89" s="1100"/>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397"/>
      <c r="AY89" s="397"/>
      <c r="AZ89" s="397"/>
      <c r="BA89" s="397"/>
    </row>
    <row r="90" spans="1:53" s="162" customFormat="1" ht="12.75">
      <c r="A90" s="468"/>
      <c r="B90" s="469"/>
      <c r="C90" s="469"/>
      <c r="D90" s="470"/>
      <c r="E90" s="470"/>
      <c r="F90" s="470"/>
      <c r="G90" s="216"/>
      <c r="H90" s="216"/>
      <c r="I90" s="216"/>
      <c r="J90" s="216"/>
      <c r="K90" s="216"/>
      <c r="L90" s="157"/>
      <c r="M90" s="397"/>
      <c r="N90" s="397"/>
      <c r="O90" s="397"/>
      <c r="P90" s="397"/>
      <c r="Q90" s="397"/>
      <c r="R90" s="397"/>
      <c r="S90" s="397"/>
      <c r="T90" s="397"/>
      <c r="U90" s="397"/>
      <c r="V90" s="1091"/>
      <c r="W90" s="1100"/>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397"/>
      <c r="AY90" s="397"/>
      <c r="AZ90" s="397"/>
      <c r="BA90" s="397"/>
    </row>
    <row r="91" spans="1:53" s="162" customFormat="1" ht="12.75">
      <c r="A91" s="468"/>
      <c r="B91" s="469"/>
      <c r="C91" s="469"/>
      <c r="D91" s="470"/>
      <c r="E91" s="470"/>
      <c r="F91" s="470"/>
      <c r="G91" s="216"/>
      <c r="H91" s="216"/>
      <c r="I91" s="216"/>
      <c r="J91" s="216"/>
      <c r="K91" s="216"/>
      <c r="L91" s="157"/>
      <c r="M91" s="397"/>
      <c r="N91" s="397"/>
      <c r="O91" s="397"/>
      <c r="P91" s="397"/>
      <c r="Q91" s="397"/>
      <c r="R91" s="397"/>
      <c r="S91" s="397"/>
      <c r="T91" s="397"/>
      <c r="U91" s="397"/>
      <c r="V91" s="1091"/>
      <c r="W91" s="1100"/>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397"/>
      <c r="AY91" s="397"/>
      <c r="AZ91" s="397"/>
      <c r="BA91" s="397"/>
    </row>
    <row r="92" spans="1:53" s="162" customFormat="1" ht="12.75">
      <c r="A92" s="468"/>
      <c r="B92" s="469"/>
      <c r="C92" s="469"/>
      <c r="D92" s="470"/>
      <c r="E92" s="470"/>
      <c r="F92" s="470"/>
      <c r="G92" s="216"/>
      <c r="H92" s="216"/>
      <c r="I92" s="216"/>
      <c r="J92" s="216"/>
      <c r="K92" s="216"/>
      <c r="L92" s="157"/>
      <c r="M92" s="397"/>
      <c r="N92" s="397"/>
      <c r="O92" s="397"/>
      <c r="P92" s="397"/>
      <c r="Q92" s="397"/>
      <c r="R92" s="397"/>
      <c r="S92" s="397"/>
      <c r="T92" s="397"/>
      <c r="U92" s="397"/>
      <c r="V92" s="1091"/>
      <c r="W92" s="1100"/>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397"/>
      <c r="AY92" s="397"/>
      <c r="AZ92" s="397"/>
      <c r="BA92" s="397"/>
    </row>
    <row r="93" spans="1:53" s="162" customFormat="1" ht="12.75">
      <c r="A93" s="468"/>
      <c r="B93" s="469"/>
      <c r="C93" s="469"/>
      <c r="D93" s="470"/>
      <c r="E93" s="470"/>
      <c r="F93" s="470"/>
      <c r="G93" s="216"/>
      <c r="H93" s="216"/>
      <c r="I93" s="216"/>
      <c r="J93" s="216"/>
      <c r="K93" s="216"/>
      <c r="L93" s="157"/>
      <c r="M93" s="397"/>
      <c r="N93" s="397"/>
      <c r="O93" s="397"/>
      <c r="P93" s="397"/>
      <c r="Q93" s="397"/>
      <c r="R93" s="397"/>
      <c r="S93" s="397"/>
      <c r="T93" s="397"/>
      <c r="U93" s="397"/>
      <c r="V93" s="1091"/>
      <c r="W93" s="1100"/>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397"/>
      <c r="AY93" s="397"/>
      <c r="AZ93" s="397"/>
      <c r="BA93" s="397"/>
    </row>
    <row r="94" spans="1:53" s="162" customFormat="1" ht="12.75">
      <c r="A94" s="468"/>
      <c r="B94" s="469"/>
      <c r="C94" s="469"/>
      <c r="D94" s="470"/>
      <c r="E94" s="470"/>
      <c r="F94" s="470"/>
      <c r="G94" s="216"/>
      <c r="H94" s="216"/>
      <c r="I94" s="216"/>
      <c r="J94" s="216"/>
      <c r="K94" s="216"/>
      <c r="L94" s="157"/>
      <c r="M94" s="397"/>
      <c r="N94" s="397"/>
      <c r="O94" s="397"/>
      <c r="P94" s="397"/>
      <c r="Q94" s="397"/>
      <c r="R94" s="397"/>
      <c r="S94" s="397"/>
      <c r="T94" s="397"/>
      <c r="U94" s="397"/>
      <c r="V94" s="1091"/>
      <c r="W94" s="1100"/>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397"/>
      <c r="AY94" s="397"/>
      <c r="AZ94" s="397"/>
      <c r="BA94" s="397"/>
    </row>
    <row r="95" spans="1:53" s="162" customFormat="1" ht="12.75">
      <c r="A95" s="468"/>
      <c r="B95" s="469"/>
      <c r="C95" s="469"/>
      <c r="D95" s="470"/>
      <c r="E95" s="470"/>
      <c r="F95" s="470"/>
      <c r="G95" s="216"/>
      <c r="H95" s="216"/>
      <c r="I95" s="216"/>
      <c r="J95" s="216"/>
      <c r="K95" s="216"/>
      <c r="L95" s="157"/>
      <c r="M95" s="397"/>
      <c r="N95" s="397"/>
      <c r="O95" s="397"/>
      <c r="P95" s="397"/>
      <c r="Q95" s="397"/>
      <c r="R95" s="397"/>
      <c r="S95" s="397"/>
      <c r="T95" s="397"/>
      <c r="U95" s="397"/>
      <c r="V95" s="1091"/>
      <c r="W95" s="1100"/>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397"/>
      <c r="AY95" s="397"/>
      <c r="AZ95" s="397"/>
      <c r="BA95" s="397"/>
    </row>
    <row r="96" spans="1:53" s="162" customFormat="1" ht="12.75">
      <c r="A96" s="468"/>
      <c r="B96" s="469"/>
      <c r="C96" s="469"/>
      <c r="D96" s="470"/>
      <c r="E96" s="470"/>
      <c r="F96" s="470"/>
      <c r="G96" s="216"/>
      <c r="H96" s="216"/>
      <c r="I96" s="216"/>
      <c r="J96" s="216"/>
      <c r="K96" s="216"/>
      <c r="L96" s="157"/>
      <c r="M96" s="397"/>
      <c r="N96" s="397"/>
      <c r="O96" s="397"/>
      <c r="P96" s="397"/>
      <c r="Q96" s="397"/>
      <c r="R96" s="397"/>
      <c r="S96" s="397"/>
      <c r="T96" s="397"/>
      <c r="U96" s="397"/>
      <c r="V96" s="1091"/>
      <c r="W96" s="1100"/>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397"/>
      <c r="AY96" s="397"/>
      <c r="AZ96" s="397"/>
      <c r="BA96" s="397"/>
    </row>
    <row r="97" spans="1:53" s="162" customFormat="1" ht="12.75">
      <c r="A97" s="468"/>
      <c r="B97" s="469"/>
      <c r="C97" s="469"/>
      <c r="D97" s="470"/>
      <c r="E97" s="470"/>
      <c r="F97" s="470"/>
      <c r="G97" s="216"/>
      <c r="H97" s="216"/>
      <c r="I97" s="216"/>
      <c r="J97" s="216"/>
      <c r="K97" s="216"/>
      <c r="L97" s="157"/>
      <c r="M97" s="397"/>
      <c r="N97" s="397"/>
      <c r="O97" s="397"/>
      <c r="P97" s="397"/>
      <c r="Q97" s="397"/>
      <c r="R97" s="397"/>
      <c r="S97" s="397"/>
      <c r="T97" s="397"/>
      <c r="U97" s="397"/>
      <c r="V97" s="1091"/>
      <c r="W97" s="1100"/>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397"/>
      <c r="AY97" s="397"/>
      <c r="AZ97" s="397"/>
      <c r="BA97" s="397"/>
    </row>
    <row r="98" spans="1:53" s="162" customFormat="1" ht="12.75">
      <c r="A98" s="468"/>
      <c r="B98" s="469"/>
      <c r="C98" s="469"/>
      <c r="D98" s="470"/>
      <c r="E98" s="470"/>
      <c r="F98" s="470"/>
      <c r="G98" s="216"/>
      <c r="H98" s="216"/>
      <c r="I98" s="216"/>
      <c r="J98" s="216"/>
      <c r="K98" s="216"/>
      <c r="L98" s="157"/>
      <c r="M98" s="397"/>
      <c r="N98" s="397"/>
      <c r="O98" s="397"/>
      <c r="P98" s="397"/>
      <c r="Q98" s="397"/>
      <c r="R98" s="397"/>
      <c r="S98" s="397"/>
      <c r="T98" s="397"/>
      <c r="U98" s="397"/>
      <c r="V98" s="1091"/>
      <c r="W98" s="1100"/>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397"/>
      <c r="AY98" s="397"/>
      <c r="AZ98" s="397"/>
      <c r="BA98" s="397"/>
    </row>
    <row r="99" spans="1:53" s="162" customFormat="1" ht="12.75">
      <c r="A99" s="468"/>
      <c r="B99" s="469"/>
      <c r="C99" s="469"/>
      <c r="D99" s="470"/>
      <c r="E99" s="470"/>
      <c r="F99" s="470"/>
      <c r="G99" s="216"/>
      <c r="H99" s="216"/>
      <c r="I99" s="216"/>
      <c r="J99" s="216"/>
      <c r="K99" s="216"/>
      <c r="L99" s="157"/>
      <c r="M99" s="397"/>
      <c r="N99" s="397"/>
      <c r="O99" s="397"/>
      <c r="P99" s="397"/>
      <c r="Q99" s="397"/>
      <c r="R99" s="397"/>
      <c r="S99" s="397"/>
      <c r="T99" s="397"/>
      <c r="U99" s="397"/>
      <c r="V99" s="1091"/>
      <c r="W99" s="1100"/>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397"/>
      <c r="AY99" s="397"/>
      <c r="AZ99" s="397"/>
      <c r="BA99" s="397"/>
    </row>
    <row r="100" spans="1:53" s="162" customFormat="1" ht="12.75">
      <c r="A100" s="468"/>
      <c r="B100" s="469"/>
      <c r="C100" s="469"/>
      <c r="D100" s="470"/>
      <c r="E100" s="470"/>
      <c r="F100" s="470"/>
      <c r="G100" s="216"/>
      <c r="H100" s="216"/>
      <c r="I100" s="216"/>
      <c r="J100" s="216"/>
      <c r="K100" s="216"/>
      <c r="L100" s="157"/>
      <c r="M100" s="397"/>
      <c r="N100" s="397"/>
      <c r="O100" s="397"/>
      <c r="P100" s="397"/>
      <c r="Q100" s="397"/>
      <c r="R100" s="397"/>
      <c r="S100" s="397"/>
      <c r="T100" s="397"/>
      <c r="U100" s="397"/>
      <c r="V100" s="1091"/>
      <c r="W100" s="1100"/>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397"/>
      <c r="AY100" s="397"/>
      <c r="AZ100" s="397"/>
      <c r="BA100" s="397"/>
    </row>
    <row r="101" spans="1:53" s="162" customFormat="1" ht="12.75">
      <c r="A101" s="468"/>
      <c r="B101" s="469"/>
      <c r="C101" s="469"/>
      <c r="D101" s="470"/>
      <c r="E101" s="470"/>
      <c r="F101" s="470"/>
      <c r="G101" s="216"/>
      <c r="H101" s="216"/>
      <c r="I101" s="216"/>
      <c r="J101" s="216"/>
      <c r="K101" s="216"/>
      <c r="L101" s="157"/>
      <c r="M101" s="397"/>
      <c r="N101" s="397"/>
      <c r="O101" s="397"/>
      <c r="P101" s="397"/>
      <c r="Q101" s="397"/>
      <c r="R101" s="397"/>
      <c r="S101" s="397"/>
      <c r="T101" s="397"/>
      <c r="U101" s="397"/>
      <c r="V101" s="1091"/>
      <c r="W101" s="1100"/>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397"/>
      <c r="AY101" s="397"/>
      <c r="AZ101" s="397"/>
      <c r="BA101" s="397"/>
    </row>
    <row r="102" spans="1:53" s="162" customFormat="1" ht="12.75">
      <c r="A102" s="464"/>
      <c r="B102" s="465"/>
      <c r="C102" s="465"/>
      <c r="D102" s="466"/>
      <c r="E102" s="466"/>
      <c r="F102" s="466"/>
      <c r="G102" s="216"/>
      <c r="H102" s="216"/>
      <c r="I102" s="216"/>
      <c r="J102" s="216"/>
      <c r="K102" s="216"/>
      <c r="L102" s="157"/>
      <c r="M102" s="397"/>
      <c r="N102" s="397"/>
      <c r="O102" s="397"/>
      <c r="P102" s="397"/>
      <c r="Q102" s="397"/>
      <c r="R102" s="397"/>
      <c r="S102" s="397"/>
      <c r="T102" s="397"/>
      <c r="U102" s="397"/>
      <c r="V102" s="1091"/>
      <c r="W102" s="1100"/>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397"/>
      <c r="AY102" s="397"/>
      <c r="AZ102" s="397"/>
      <c r="BA102" s="397"/>
    </row>
    <row r="103" spans="1:53" s="171" customFormat="1" ht="12" customHeight="1">
      <c r="A103" s="235"/>
      <c r="B103" s="216"/>
      <c r="C103" s="216"/>
      <c r="D103" s="216"/>
      <c r="E103" s="216"/>
      <c r="F103" s="216"/>
      <c r="G103" s="219"/>
      <c r="H103" s="219"/>
      <c r="I103" s="219"/>
      <c r="J103" s="221"/>
      <c r="K103" s="221"/>
      <c r="L103" s="170"/>
      <c r="M103" s="398"/>
      <c r="N103" s="398"/>
      <c r="O103" s="398"/>
      <c r="P103" s="398"/>
      <c r="Q103" s="398"/>
      <c r="R103" s="398"/>
      <c r="S103" s="398"/>
      <c r="T103" s="398"/>
      <c r="U103" s="398"/>
      <c r="V103" s="490"/>
      <c r="W103" s="1101"/>
      <c r="X103" s="490"/>
      <c r="Y103" s="490"/>
      <c r="Z103" s="490"/>
      <c r="AA103" s="490"/>
      <c r="AB103" s="490"/>
      <c r="AC103" s="490"/>
      <c r="AD103" s="490"/>
      <c r="AE103" s="490"/>
      <c r="AF103" s="490"/>
      <c r="AG103" s="490"/>
      <c r="AH103" s="490"/>
      <c r="AI103" s="490"/>
      <c r="AJ103" s="490"/>
      <c r="AK103" s="490"/>
      <c r="AL103" s="490"/>
      <c r="AM103" s="490"/>
      <c r="AN103" s="490"/>
      <c r="AO103" s="490"/>
      <c r="AP103" s="490"/>
      <c r="AQ103" s="490"/>
      <c r="AR103" s="490"/>
      <c r="AS103" s="490"/>
      <c r="AT103" s="490"/>
      <c r="AU103" s="490"/>
      <c r="AV103" s="490"/>
      <c r="AW103" s="490"/>
      <c r="AX103" s="398"/>
      <c r="AY103" s="398"/>
      <c r="AZ103" s="398"/>
      <c r="BA103" s="398"/>
    </row>
    <row r="104" spans="1:53" s="169" customFormat="1" ht="14.1" customHeight="1">
      <c r="A104" s="172"/>
      <c r="B104" s="173"/>
      <c r="C104" s="173"/>
      <c r="D104" s="173"/>
      <c r="E104" s="173"/>
      <c r="F104" s="173"/>
      <c r="G104" s="173"/>
      <c r="H104" s="171"/>
      <c r="I104" s="173"/>
      <c r="J104" s="170"/>
      <c r="K104" s="170"/>
      <c r="L104" s="174"/>
      <c r="M104" s="399"/>
      <c r="N104" s="399"/>
      <c r="O104" s="399"/>
      <c r="P104" s="399"/>
      <c r="Q104" s="399"/>
      <c r="R104" s="399"/>
      <c r="S104" s="399"/>
      <c r="T104" s="399"/>
      <c r="U104" s="399"/>
      <c r="V104" s="491"/>
      <c r="W104" s="1102"/>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399"/>
      <c r="AY104" s="399"/>
      <c r="AZ104" s="399"/>
      <c r="BA104" s="399"/>
    </row>
    <row r="105" spans="1:53" s="140" customFormat="1" ht="12" customHeight="1">
      <c r="A105" s="175"/>
      <c r="B105" s="176"/>
      <c r="C105" s="176"/>
      <c r="D105" s="176"/>
      <c r="E105" s="176"/>
      <c r="F105" s="176"/>
      <c r="G105" s="177"/>
      <c r="J105" s="157"/>
      <c r="K105" s="157"/>
      <c r="L105" s="157"/>
      <c r="M105" s="400"/>
      <c r="N105" s="400"/>
      <c r="O105" s="400"/>
      <c r="P105" s="400"/>
      <c r="Q105" s="400"/>
      <c r="R105" s="400"/>
      <c r="S105" s="400"/>
      <c r="T105" s="400"/>
      <c r="U105" s="400"/>
      <c r="V105" s="1092"/>
      <c r="W105" s="1098"/>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400"/>
      <c r="AY105" s="400"/>
      <c r="AZ105" s="400"/>
      <c r="BA105" s="400"/>
    </row>
    <row r="106" spans="1:53" s="140" customFormat="1" ht="12" customHeight="1">
      <c r="B106" s="176"/>
      <c r="C106" s="176"/>
      <c r="D106" s="176"/>
      <c r="E106" s="176"/>
      <c r="F106" s="176"/>
      <c r="G106" s="176"/>
      <c r="H106" s="176"/>
      <c r="I106" s="176"/>
      <c r="J106" s="157"/>
      <c r="K106" s="157"/>
      <c r="L106" s="157"/>
      <c r="M106" s="400"/>
      <c r="N106" s="400"/>
      <c r="O106" s="400"/>
      <c r="P106" s="400"/>
      <c r="Q106" s="400"/>
      <c r="R106" s="400"/>
      <c r="S106" s="400"/>
      <c r="T106" s="400"/>
      <c r="U106" s="400"/>
      <c r="V106" s="1092"/>
      <c r="W106" s="1098"/>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400"/>
      <c r="AY106" s="400"/>
      <c r="AZ106" s="400"/>
      <c r="BA106" s="400"/>
    </row>
    <row r="107" spans="1:53" s="140" customFormat="1" ht="12" customHeight="1">
      <c r="B107" s="178"/>
      <c r="C107" s="178"/>
      <c r="D107" s="178"/>
      <c r="E107" s="178"/>
      <c r="F107" s="178"/>
      <c r="G107" s="178"/>
      <c r="H107" s="178"/>
      <c r="J107" s="157"/>
      <c r="K107" s="157"/>
      <c r="L107" s="157"/>
      <c r="M107" s="400"/>
      <c r="N107" s="400"/>
      <c r="O107" s="400"/>
      <c r="P107" s="400"/>
      <c r="Q107" s="400"/>
      <c r="R107" s="400"/>
      <c r="S107" s="400"/>
      <c r="T107" s="400"/>
      <c r="U107" s="400"/>
      <c r="V107" s="1092"/>
      <c r="W107" s="1098"/>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400"/>
      <c r="AY107" s="400"/>
      <c r="AZ107" s="400"/>
      <c r="BA107" s="400"/>
    </row>
    <row r="108" spans="1:53" s="179" customFormat="1" ht="12" customHeight="1">
      <c r="M108" s="401"/>
      <c r="N108" s="401"/>
      <c r="O108" s="401"/>
      <c r="P108" s="401"/>
      <c r="Q108" s="401"/>
      <c r="R108" s="401"/>
      <c r="S108" s="401"/>
      <c r="T108" s="401"/>
      <c r="U108" s="401"/>
      <c r="V108" s="492"/>
      <c r="W108" s="1103"/>
      <c r="X108" s="492"/>
      <c r="Y108" s="492"/>
      <c r="Z108" s="492"/>
      <c r="AA108" s="492"/>
      <c r="AB108" s="492"/>
      <c r="AC108" s="492"/>
      <c r="AD108" s="492"/>
      <c r="AE108" s="492"/>
      <c r="AF108" s="492"/>
      <c r="AG108" s="492"/>
      <c r="AH108" s="492"/>
      <c r="AI108" s="492"/>
      <c r="AJ108" s="492"/>
      <c r="AK108" s="492"/>
      <c r="AL108" s="492"/>
      <c r="AM108" s="492"/>
      <c r="AN108" s="492"/>
      <c r="AO108" s="492"/>
      <c r="AP108" s="492"/>
      <c r="AQ108" s="492"/>
      <c r="AR108" s="492"/>
      <c r="AS108" s="492"/>
      <c r="AT108" s="492"/>
      <c r="AU108" s="492"/>
      <c r="AV108" s="492"/>
      <c r="AW108" s="492"/>
      <c r="AX108" s="401"/>
      <c r="AY108" s="401"/>
      <c r="AZ108" s="401"/>
      <c r="BA108" s="401"/>
    </row>
    <row r="109" spans="1:53" s="140" customFormat="1" ht="12" customHeight="1">
      <c r="A109" s="180"/>
      <c r="B109" s="178"/>
      <c r="C109" s="178"/>
      <c r="D109" s="178"/>
      <c r="E109" s="178"/>
      <c r="F109" s="178"/>
      <c r="G109" s="178"/>
      <c r="H109" s="178"/>
      <c r="J109" s="157"/>
      <c r="K109" s="157"/>
      <c r="L109" s="157"/>
      <c r="M109" s="400"/>
      <c r="N109" s="400"/>
      <c r="O109" s="400"/>
      <c r="P109" s="400"/>
      <c r="Q109" s="400"/>
      <c r="R109" s="400"/>
      <c r="S109" s="400"/>
      <c r="T109" s="400"/>
      <c r="U109" s="400"/>
      <c r="V109" s="1092"/>
      <c r="W109" s="1098"/>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400"/>
      <c r="AY109" s="400"/>
      <c r="AZ109" s="400"/>
      <c r="BA109" s="400"/>
    </row>
    <row r="110" spans="1:53" s="140" customFormat="1" ht="12" customHeight="1">
      <c r="J110" s="144"/>
      <c r="K110" s="144"/>
      <c r="L110" s="144"/>
      <c r="M110" s="400"/>
      <c r="N110" s="400"/>
      <c r="O110" s="400"/>
      <c r="P110" s="400"/>
      <c r="Q110" s="400"/>
      <c r="R110" s="400"/>
      <c r="S110" s="400"/>
      <c r="T110" s="400"/>
      <c r="U110" s="400"/>
      <c r="V110" s="1092"/>
      <c r="W110" s="1098"/>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400"/>
      <c r="AY110" s="400"/>
      <c r="AZ110" s="400"/>
      <c r="BA110" s="400"/>
    </row>
    <row r="111" spans="1:53" s="140" customFormat="1" ht="12" customHeight="1">
      <c r="A111" s="139"/>
      <c r="B111" s="139"/>
      <c r="C111" s="139"/>
      <c r="D111" s="139"/>
      <c r="E111" s="139"/>
      <c r="F111" s="139"/>
      <c r="G111" s="139"/>
      <c r="H111" s="139"/>
      <c r="I111" s="139"/>
      <c r="M111" s="400"/>
      <c r="N111" s="400"/>
      <c r="O111" s="400"/>
      <c r="P111" s="400"/>
      <c r="Q111" s="400"/>
      <c r="R111" s="400"/>
      <c r="S111" s="400"/>
      <c r="T111" s="400"/>
      <c r="U111" s="400"/>
      <c r="V111" s="1092"/>
      <c r="W111" s="1098"/>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400"/>
      <c r="AY111" s="400"/>
      <c r="AZ111" s="400"/>
      <c r="BA111" s="400"/>
    </row>
    <row r="112" spans="1:53" s="140" customFormat="1" ht="12" customHeight="1">
      <c r="A112" s="139"/>
      <c r="B112" s="139"/>
      <c r="C112" s="139"/>
      <c r="D112" s="139"/>
      <c r="E112" s="139"/>
      <c r="F112" s="139"/>
      <c r="G112" s="139"/>
      <c r="H112" s="139"/>
      <c r="I112" s="139"/>
      <c r="M112" s="400"/>
      <c r="N112" s="400"/>
      <c r="O112" s="400"/>
      <c r="P112" s="400"/>
      <c r="Q112" s="400"/>
      <c r="R112" s="400"/>
      <c r="S112" s="400"/>
      <c r="T112" s="400"/>
      <c r="U112" s="400"/>
      <c r="V112" s="1092"/>
      <c r="W112" s="1098"/>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400"/>
      <c r="AY112" s="400"/>
      <c r="AZ112" s="400"/>
      <c r="BA112" s="400"/>
    </row>
    <row r="113" spans="1:53" s="140" customFormat="1" ht="12" customHeight="1">
      <c r="A113" s="139"/>
      <c r="B113" s="139"/>
      <c r="C113" s="139"/>
      <c r="D113" s="139"/>
      <c r="E113" s="139"/>
      <c r="F113" s="139"/>
      <c r="G113" s="139"/>
      <c r="H113" s="139"/>
      <c r="I113" s="139"/>
      <c r="M113" s="400"/>
      <c r="N113" s="400"/>
      <c r="O113" s="400"/>
      <c r="P113" s="400"/>
      <c r="Q113" s="400"/>
      <c r="R113" s="400"/>
      <c r="S113" s="400"/>
      <c r="T113" s="400"/>
      <c r="U113" s="400"/>
      <c r="V113" s="1092"/>
      <c r="W113" s="1098"/>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400"/>
      <c r="AY113" s="400"/>
      <c r="AZ113" s="400"/>
      <c r="BA113" s="400"/>
    </row>
    <row r="114" spans="1:53" s="140" customFormat="1" ht="12" customHeight="1">
      <c r="A114" s="139"/>
      <c r="B114" s="139"/>
      <c r="C114" s="139"/>
      <c r="D114" s="139"/>
      <c r="E114" s="139"/>
      <c r="F114" s="139"/>
      <c r="G114" s="139"/>
      <c r="H114" s="139"/>
      <c r="I114" s="139"/>
      <c r="M114" s="400"/>
      <c r="N114" s="400"/>
      <c r="O114" s="400"/>
      <c r="P114" s="400"/>
      <c r="Q114" s="400"/>
      <c r="R114" s="400"/>
      <c r="S114" s="400"/>
      <c r="T114" s="400"/>
      <c r="U114" s="400"/>
      <c r="V114" s="1092"/>
      <c r="W114" s="1098"/>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400"/>
      <c r="AY114" s="400"/>
      <c r="AZ114" s="400"/>
      <c r="BA114" s="400"/>
    </row>
    <row r="115" spans="1:53" s="140" customFormat="1" ht="12" customHeight="1">
      <c r="A115" s="139"/>
      <c r="B115" s="139"/>
      <c r="C115" s="139"/>
      <c r="D115" s="139"/>
      <c r="E115" s="139"/>
      <c r="F115" s="139"/>
      <c r="G115" s="139"/>
      <c r="H115" s="139"/>
      <c r="I115" s="139"/>
      <c r="M115" s="400"/>
      <c r="N115" s="400"/>
      <c r="O115" s="400"/>
      <c r="P115" s="400"/>
      <c r="Q115" s="400"/>
      <c r="R115" s="400"/>
      <c r="S115" s="400"/>
      <c r="T115" s="400"/>
      <c r="U115" s="400"/>
      <c r="V115" s="1092"/>
      <c r="W115" s="1098"/>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400"/>
      <c r="AY115" s="400"/>
      <c r="AZ115" s="400"/>
      <c r="BA115" s="400"/>
    </row>
    <row r="116" spans="1:53" s="140" customFormat="1" ht="12" customHeight="1">
      <c r="A116" s="139"/>
      <c r="B116" s="139"/>
      <c r="C116" s="139"/>
      <c r="D116" s="139"/>
      <c r="E116" s="139"/>
      <c r="F116" s="139"/>
      <c r="G116" s="139"/>
      <c r="H116" s="139"/>
      <c r="I116" s="139"/>
      <c r="M116" s="400"/>
      <c r="N116" s="400"/>
      <c r="O116" s="400"/>
      <c r="P116" s="400"/>
      <c r="Q116" s="400"/>
      <c r="R116" s="400"/>
      <c r="S116" s="400"/>
      <c r="T116" s="400"/>
      <c r="U116" s="400"/>
      <c r="V116" s="1092"/>
      <c r="W116" s="1098"/>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400"/>
      <c r="AY116" s="400"/>
      <c r="AZ116" s="400"/>
      <c r="BA116" s="400"/>
    </row>
    <row r="117" spans="1:53" s="179" customFormat="1" ht="12" customHeight="1">
      <c r="A117" s="139"/>
      <c r="B117" s="139"/>
      <c r="C117" s="139"/>
      <c r="D117" s="139"/>
      <c r="E117" s="139"/>
      <c r="F117" s="139"/>
      <c r="G117" s="139"/>
      <c r="H117" s="139"/>
      <c r="I117" s="139"/>
      <c r="M117" s="401"/>
      <c r="N117" s="401"/>
      <c r="O117" s="401"/>
      <c r="P117" s="401"/>
      <c r="Q117" s="401"/>
      <c r="R117" s="401"/>
      <c r="S117" s="401"/>
      <c r="T117" s="401"/>
      <c r="U117" s="401"/>
      <c r="V117" s="492"/>
      <c r="W117" s="1103"/>
      <c r="X117" s="492"/>
      <c r="Y117" s="492"/>
      <c r="Z117" s="492"/>
      <c r="AA117" s="492"/>
      <c r="AB117" s="492"/>
      <c r="AC117" s="492"/>
      <c r="AD117" s="492"/>
      <c r="AE117" s="492"/>
      <c r="AF117" s="492"/>
      <c r="AG117" s="492"/>
      <c r="AH117" s="492"/>
      <c r="AI117" s="492"/>
      <c r="AJ117" s="492"/>
      <c r="AK117" s="492"/>
      <c r="AL117" s="492"/>
      <c r="AM117" s="492"/>
      <c r="AN117" s="492"/>
      <c r="AO117" s="492"/>
      <c r="AP117" s="492"/>
      <c r="AQ117" s="492"/>
      <c r="AR117" s="492"/>
      <c r="AS117" s="492"/>
      <c r="AT117" s="492"/>
      <c r="AU117" s="492"/>
      <c r="AV117" s="492"/>
      <c r="AW117" s="492"/>
      <c r="AX117" s="401"/>
      <c r="AY117" s="401"/>
      <c r="AZ117" s="401"/>
      <c r="BA117" s="401"/>
    </row>
    <row r="118" spans="1:53" s="140" customFormat="1" ht="12" customHeight="1">
      <c r="A118" s="139"/>
      <c r="B118" s="139"/>
      <c r="C118" s="139"/>
      <c r="D118" s="139"/>
      <c r="E118" s="139"/>
      <c r="F118" s="139"/>
      <c r="G118" s="139"/>
      <c r="H118" s="139"/>
      <c r="I118" s="139"/>
      <c r="M118" s="400"/>
      <c r="N118" s="400"/>
      <c r="O118" s="400"/>
      <c r="P118" s="400"/>
      <c r="Q118" s="400"/>
      <c r="R118" s="400"/>
      <c r="S118" s="400"/>
      <c r="T118" s="400"/>
      <c r="U118" s="400"/>
      <c r="V118" s="1092"/>
      <c r="W118" s="1098"/>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400"/>
      <c r="AY118" s="400"/>
      <c r="AZ118" s="400"/>
      <c r="BA118" s="400"/>
    </row>
    <row r="119" spans="1:53" s="179" customFormat="1" ht="12" customHeight="1">
      <c r="A119" s="139"/>
      <c r="B119" s="139"/>
      <c r="C119" s="139"/>
      <c r="D119" s="139"/>
      <c r="E119" s="139"/>
      <c r="F119" s="139"/>
      <c r="G119" s="139"/>
      <c r="H119" s="139"/>
      <c r="I119" s="139"/>
      <c r="J119" s="176"/>
      <c r="K119" s="176"/>
      <c r="L119" s="176"/>
      <c r="M119" s="401"/>
      <c r="N119" s="401"/>
      <c r="O119" s="401"/>
      <c r="P119" s="401"/>
      <c r="Q119" s="401"/>
      <c r="R119" s="401"/>
      <c r="S119" s="401"/>
      <c r="T119" s="401"/>
      <c r="U119" s="401"/>
      <c r="V119" s="492"/>
      <c r="W119" s="1103"/>
      <c r="X119" s="492"/>
      <c r="Y119" s="492"/>
      <c r="Z119" s="492"/>
      <c r="AA119" s="492"/>
      <c r="AB119" s="492"/>
      <c r="AC119" s="492"/>
      <c r="AD119" s="492"/>
      <c r="AE119" s="492"/>
      <c r="AF119" s="492"/>
      <c r="AG119" s="492"/>
      <c r="AH119" s="492"/>
      <c r="AI119" s="492"/>
      <c r="AJ119" s="492"/>
      <c r="AK119" s="492"/>
      <c r="AL119" s="492"/>
      <c r="AM119" s="492"/>
      <c r="AN119" s="492"/>
      <c r="AO119" s="492"/>
      <c r="AP119" s="492"/>
      <c r="AQ119" s="492"/>
      <c r="AR119" s="492"/>
      <c r="AS119" s="492"/>
      <c r="AT119" s="492"/>
      <c r="AU119" s="492"/>
      <c r="AV119" s="492"/>
      <c r="AW119" s="492"/>
      <c r="AX119" s="401"/>
      <c r="AY119" s="401"/>
      <c r="AZ119" s="401"/>
      <c r="BA119" s="401"/>
    </row>
    <row r="120" spans="1:53" s="140" customFormat="1" ht="12" customHeight="1">
      <c r="A120" s="139"/>
      <c r="B120" s="139"/>
      <c r="C120" s="139"/>
      <c r="D120" s="139"/>
      <c r="E120" s="139"/>
      <c r="F120" s="139"/>
      <c r="G120" s="139"/>
      <c r="H120" s="139"/>
      <c r="I120" s="139"/>
      <c r="J120" s="181"/>
      <c r="K120" s="181"/>
      <c r="L120" s="181"/>
      <c r="M120" s="400"/>
      <c r="N120" s="400"/>
      <c r="O120" s="400"/>
      <c r="P120" s="400"/>
      <c r="Q120" s="400"/>
      <c r="R120" s="400"/>
      <c r="S120" s="400"/>
      <c r="T120" s="400"/>
      <c r="U120" s="400"/>
      <c r="V120" s="1092"/>
      <c r="W120" s="1098"/>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400"/>
      <c r="AY120" s="400"/>
      <c r="AZ120" s="400"/>
      <c r="BA120" s="400"/>
    </row>
    <row r="121" spans="1:53" ht="12" customHeight="1"/>
    <row r="122" spans="1:53" ht="12" customHeight="1"/>
    <row r="123" spans="1:53" ht="12" customHeight="1"/>
    <row r="124" spans="1:53" ht="12" customHeight="1"/>
    <row r="125" spans="1:53" ht="12" customHeight="1"/>
    <row r="126" spans="1:53" ht="12" customHeight="1"/>
    <row r="127" spans="1:53" ht="12" customHeight="1"/>
    <row r="128" spans="1:53" ht="12" customHeight="1"/>
    <row r="129" spans="1:1" ht="12" customHeight="1">
      <c r="A129" s="162"/>
    </row>
    <row r="130" spans="1:1" ht="12" customHeight="1"/>
    <row r="131" spans="1:1" ht="12" customHeight="1"/>
    <row r="132" spans="1:1" ht="12" customHeight="1"/>
    <row r="133" spans="1:1" ht="12" customHeight="1"/>
    <row r="134" spans="1:1" ht="12" customHeight="1"/>
    <row r="135" spans="1:1" ht="12" customHeight="1"/>
    <row r="136" spans="1:1" ht="12" customHeight="1"/>
    <row r="137" spans="1:1" ht="12" customHeight="1"/>
    <row r="138" spans="1:1" ht="12" customHeight="1"/>
    <row r="139" spans="1:1" ht="12" customHeight="1"/>
    <row r="140" spans="1:1" ht="8.25" customHeight="1"/>
    <row r="141" spans="1:1" ht="8.25" customHeight="1"/>
    <row r="142" spans="1:1" ht="8.25" customHeight="1"/>
    <row r="143" spans="1:1" ht="8.25" customHeight="1"/>
    <row r="144" spans="1:1" ht="8.25" customHeight="1"/>
    <row r="145" ht="8.25" customHeight="1"/>
    <row r="146" ht="11.45" customHeight="1"/>
    <row r="147" ht="11.45" customHeight="1"/>
    <row r="148" ht="11.45" customHeight="1"/>
    <row r="149" ht="9"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sheetData>
  <sortState ref="N49:P96">
    <sortCondition ref="O49:O96"/>
  </sortState>
  <customSheetViews>
    <customSheetView guid="{7398011F-6792-457D-9968-3CBE3236EAF9}" scale="85" showPageBreaks="1" printArea="1" view="pageBreakPreview">
      <selection activeCell="O30" sqref="O30"/>
      <rowBreaks count="1" manualBreakCount="1">
        <brk id="44" max="9" man="1"/>
      </rowBreaks>
      <pageMargins left="0.51181102362204722" right="0.51181102362204722" top="0.59055118110236227" bottom="0.74803149606299213" header="0.31496062992125984" footer="0.31496062992125984"/>
      <pageSetup paperSize="9" scale="76"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10">
    <mergeCell ref="A47:K47"/>
    <mergeCell ref="A24:K24"/>
    <mergeCell ref="G9:K9"/>
    <mergeCell ref="A6:K6"/>
    <mergeCell ref="A4:K4"/>
    <mergeCell ref="B9:D9"/>
    <mergeCell ref="K10:K12"/>
    <mergeCell ref="I10:I12"/>
    <mergeCell ref="F10:F12"/>
    <mergeCell ref="E9:F9"/>
  </mergeCells>
  <pageMargins left="0.51181102362204722" right="0.51181102362204722" top="0.90249999999999997" bottom="0.74803149606299213" header="0.31496062992125984" footer="0.31496062992125984"/>
  <pageSetup paperSize="9" scale="75" orientation="portrait" r:id="rId2"/>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8&amp;R&amp;"Calibri Light,Regular"&amp;10Dirección Ejecutiva
Sub Dirección de Gestión de Información</oddFooter>
  </headerFooter>
  <ignoredErrors>
    <ignoredError sqref="N26:Q26 F17:F22 I18:I21" formula="1"/>
  </ignoredError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U340"/>
  <sheetViews>
    <sheetView view="pageBreakPreview" zoomScale="110" zoomScaleNormal="100" zoomScaleSheetLayoutView="110" zoomScalePageLayoutView="70" workbookViewId="0"/>
  </sheetViews>
  <sheetFormatPr defaultRowHeight="11.25"/>
  <cols>
    <col min="1" max="1" width="35" style="139" customWidth="1"/>
    <col min="2" max="2" width="16.5" style="139" customWidth="1"/>
    <col min="3" max="3" width="13.6640625" style="139" customWidth="1"/>
    <col min="4" max="4" width="16" style="139" customWidth="1"/>
    <col min="5" max="5" width="15.33203125" style="139" customWidth="1"/>
    <col min="6" max="6" width="12.5" style="139" customWidth="1"/>
    <col min="7" max="7" width="11.1640625" style="139" customWidth="1"/>
    <col min="8" max="8" width="12.1640625" style="139" customWidth="1"/>
    <col min="9" max="9" width="9.83203125" style="139" customWidth="1"/>
    <col min="10" max="10" width="11.83203125" style="197" customWidth="1"/>
    <col min="11" max="11" width="1.5" style="139" customWidth="1"/>
    <col min="12" max="12" width="9.33203125" style="795"/>
    <col min="13" max="13" width="44" style="1006" customWidth="1"/>
    <col min="14" max="14" width="9.33203125" style="402"/>
    <col min="15" max="15" width="10.6640625" style="402" bestFit="1" customWidth="1"/>
    <col min="16" max="16" width="9.33203125" style="402"/>
    <col min="17" max="17" width="14.33203125" style="1089" customWidth="1"/>
    <col min="18" max="18" width="12" style="1089" customWidth="1"/>
    <col min="19" max="21" width="9.33203125" style="1089"/>
    <col min="22" max="16384" width="9.33203125" style="139"/>
  </cols>
  <sheetData>
    <row r="1" spans="1:21" ht="7.5" customHeight="1">
      <c r="A1" s="190"/>
      <c r="B1" s="191"/>
      <c r="C1" s="191"/>
      <c r="D1" s="191"/>
      <c r="E1" s="191"/>
      <c r="F1" s="191"/>
      <c r="G1" s="192"/>
      <c r="H1" s="192"/>
      <c r="I1" s="193"/>
      <c r="J1" s="193"/>
      <c r="K1" s="138"/>
    </row>
    <row r="2" spans="1:21" ht="7.5" customHeight="1">
      <c r="A2" s="194"/>
      <c r="B2" s="195"/>
      <c r="C2" s="195"/>
      <c r="D2" s="195"/>
      <c r="E2" s="195"/>
      <c r="F2" s="195"/>
      <c r="G2" s="196"/>
      <c r="H2" s="196"/>
      <c r="I2" s="196"/>
      <c r="J2" s="196"/>
      <c r="K2" s="141"/>
    </row>
    <row r="3" spans="1:21" ht="7.5" customHeight="1">
      <c r="A3" s="194"/>
      <c r="B3" s="195"/>
      <c r="C3" s="195"/>
      <c r="D3" s="195"/>
      <c r="E3" s="195"/>
      <c r="F3" s="195"/>
      <c r="G3" s="196"/>
      <c r="H3" s="196"/>
      <c r="I3" s="196"/>
      <c r="J3" s="196"/>
      <c r="K3" s="141"/>
    </row>
    <row r="4" spans="1:21" ht="24.75" customHeight="1">
      <c r="A4" s="1338" t="s">
        <v>666</v>
      </c>
      <c r="B4" s="1338"/>
      <c r="C4" s="1338"/>
      <c r="D4" s="1338"/>
      <c r="E4" s="1338"/>
      <c r="F4" s="1338"/>
      <c r="G4" s="1338"/>
      <c r="H4" s="1338"/>
      <c r="I4" s="1338"/>
      <c r="J4" s="1338"/>
      <c r="K4" s="142"/>
    </row>
    <row r="5" spans="1:21" ht="15.95" customHeight="1">
      <c r="A5" s="195"/>
      <c r="B5" s="369"/>
      <c r="C5" s="471"/>
      <c r="D5" s="472"/>
      <c r="E5" s="472"/>
      <c r="F5" s="473"/>
      <c r="G5" s="474"/>
      <c r="H5" s="474"/>
      <c r="I5" s="203"/>
      <c r="J5" s="199"/>
      <c r="K5" s="142"/>
    </row>
    <row r="6" spans="1:21" s="162" customFormat="1" ht="12.75">
      <c r="A6" s="204"/>
      <c r="B6" s="216"/>
      <c r="C6" s="216"/>
      <c r="D6" s="216"/>
      <c r="E6" s="216"/>
      <c r="F6" s="216"/>
      <c r="G6" s="216"/>
      <c r="H6" s="216"/>
      <c r="I6" s="216"/>
      <c r="J6" s="239"/>
      <c r="K6" s="157"/>
      <c r="L6" s="796"/>
      <c r="M6" s="1007"/>
      <c r="N6" s="397"/>
      <c r="O6" s="397"/>
      <c r="P6" s="397"/>
      <c r="Q6" s="1091"/>
      <c r="R6" s="1091"/>
      <c r="S6" s="1091"/>
      <c r="T6" s="1091"/>
      <c r="U6" s="1091"/>
    </row>
    <row r="7" spans="1:21" s="162" customFormat="1" ht="29.25" customHeight="1">
      <c r="A7" s="1342" t="s">
        <v>84</v>
      </c>
      <c r="B7" s="1334" t="s">
        <v>721</v>
      </c>
      <c r="C7" s="1335"/>
      <c r="D7" s="1336"/>
      <c r="E7" s="216"/>
      <c r="F7" s="216"/>
      <c r="G7" s="1337" t="s">
        <v>392</v>
      </c>
      <c r="H7" s="1337"/>
      <c r="I7" s="1337"/>
      <c r="J7" s="239"/>
      <c r="K7" s="157"/>
      <c r="L7" s="796"/>
      <c r="M7" s="1007"/>
      <c r="N7" s="397"/>
      <c r="O7" s="397"/>
      <c r="P7" s="397"/>
      <c r="Q7" s="1091"/>
      <c r="R7" s="1091"/>
      <c r="S7" s="1091"/>
      <c r="T7" s="1091"/>
      <c r="U7" s="1091"/>
    </row>
    <row r="8" spans="1:21" s="162" customFormat="1" ht="17.25" customHeight="1">
      <c r="A8" s="1342"/>
      <c r="B8" s="1026">
        <v>2017</v>
      </c>
      <c r="C8" s="1026">
        <v>2016</v>
      </c>
      <c r="D8" s="1339" t="s">
        <v>51</v>
      </c>
      <c r="E8" s="216"/>
      <c r="F8" s="216"/>
      <c r="G8" s="216"/>
      <c r="H8" s="216"/>
      <c r="I8" s="216"/>
      <c r="J8" s="239"/>
      <c r="K8" s="157"/>
      <c r="L8" s="796"/>
      <c r="M8" s="1008" t="s">
        <v>18</v>
      </c>
      <c r="N8" s="968">
        <v>2017</v>
      </c>
      <c r="O8" s="968">
        <v>2016</v>
      </c>
      <c r="P8" s="397"/>
      <c r="Q8" s="1091"/>
      <c r="R8" s="1091"/>
      <c r="S8" s="1091"/>
      <c r="T8" s="1091"/>
      <c r="U8" s="1091"/>
    </row>
    <row r="9" spans="1:21" s="162" customFormat="1" ht="17.25" customHeight="1">
      <c r="A9" s="1342"/>
      <c r="B9" s="1027">
        <v>42864.791666666664</v>
      </c>
      <c r="C9" s="1027">
        <v>42499.791666666664</v>
      </c>
      <c r="D9" s="1340"/>
      <c r="E9" s="216"/>
      <c r="F9" s="216"/>
      <c r="G9" s="216"/>
      <c r="H9" s="216"/>
      <c r="I9" s="216"/>
      <c r="J9" s="239"/>
      <c r="K9" s="157"/>
      <c r="L9" s="796"/>
      <c r="M9" s="1008"/>
      <c r="N9" s="968"/>
      <c r="O9" s="968"/>
      <c r="P9" s="397"/>
      <c r="Q9" s="1091"/>
      <c r="R9" s="1091"/>
      <c r="S9" s="1091"/>
      <c r="T9" s="1091"/>
      <c r="U9" s="1091"/>
    </row>
    <row r="10" spans="1:21" s="162" customFormat="1" ht="17.25" customHeight="1">
      <c r="A10" s="1343"/>
      <c r="B10" s="1028">
        <v>0.79166666666666663</v>
      </c>
      <c r="C10" s="1028">
        <v>42459.78125</v>
      </c>
      <c r="D10" s="1341"/>
      <c r="E10" s="216"/>
      <c r="F10" s="216"/>
      <c r="G10" s="216"/>
      <c r="H10" s="216"/>
      <c r="I10" s="216"/>
      <c r="J10" s="239"/>
      <c r="K10" s="157"/>
      <c r="L10" s="796"/>
      <c r="M10" s="1008"/>
      <c r="N10" s="968"/>
      <c r="O10" s="968"/>
      <c r="P10" s="397"/>
      <c r="Q10" s="1091"/>
      <c r="R10" s="1091"/>
      <c r="S10" s="1091"/>
      <c r="T10" s="1091"/>
      <c r="U10" s="1091"/>
    </row>
    <row r="11" spans="1:21" s="162" customFormat="1" ht="12.75">
      <c r="A11" s="302" t="s">
        <v>219</v>
      </c>
      <c r="B11" s="1020">
        <v>1059.69</v>
      </c>
      <c r="C11" s="1020">
        <v>1049.7080000000001</v>
      </c>
      <c r="D11" s="309">
        <f>IF(C11=0,"",B11/C11-1)</f>
        <v>9.5093111608179903E-3</v>
      </c>
      <c r="E11" s="216"/>
      <c r="F11" s="216"/>
      <c r="G11" s="216"/>
      <c r="H11" s="216"/>
      <c r="I11" s="216"/>
      <c r="J11" s="239"/>
      <c r="K11" s="157"/>
      <c r="L11" s="796"/>
      <c r="M11" s="1007" t="s">
        <v>80</v>
      </c>
      <c r="N11" s="397">
        <v>0</v>
      </c>
      <c r="O11" s="397">
        <v>59.6</v>
      </c>
      <c r="P11" s="397"/>
      <c r="Q11" s="1091"/>
      <c r="R11" s="1091"/>
      <c r="S11" s="1091"/>
      <c r="T11" s="1091"/>
      <c r="U11" s="1091"/>
    </row>
    <row r="12" spans="1:21" s="162" customFormat="1" ht="12.75">
      <c r="A12" s="1004" t="s">
        <v>257</v>
      </c>
      <c r="B12" s="1058">
        <v>810.22559999999999</v>
      </c>
      <c r="C12" s="1058">
        <v>823.50670000000002</v>
      </c>
      <c r="D12" s="1059">
        <f>IF(C12=0,"",B12/C12-1)</f>
        <v>-1.6127494773266582E-2</v>
      </c>
      <c r="E12" s="216"/>
      <c r="F12" s="216"/>
      <c r="G12" s="216"/>
      <c r="H12" s="216"/>
      <c r="I12" s="216"/>
      <c r="J12" s="239"/>
      <c r="K12" s="157"/>
      <c r="L12" s="796"/>
      <c r="M12" s="1007" t="s">
        <v>79</v>
      </c>
      <c r="N12" s="397">
        <v>0</v>
      </c>
      <c r="O12" s="397">
        <v>197.9622</v>
      </c>
      <c r="P12" s="397"/>
      <c r="Q12" s="1091"/>
      <c r="R12" s="1091"/>
      <c r="S12" s="1091"/>
      <c r="T12" s="1091"/>
      <c r="U12" s="1091"/>
    </row>
    <row r="13" spans="1:21" s="162" customFormat="1" ht="12.75">
      <c r="A13" s="1005" t="s">
        <v>568</v>
      </c>
      <c r="B13" s="1060">
        <v>598.33109999999999</v>
      </c>
      <c r="C13" s="1060">
        <v>864.40949999999998</v>
      </c>
      <c r="D13" s="1061">
        <f t="shared" ref="D13:D64" si="0">IF(C13=0,"",B13/C13-1)</f>
        <v>-0.30781521952269153</v>
      </c>
      <c r="E13" s="216"/>
      <c r="F13" s="216"/>
      <c r="G13" s="216"/>
      <c r="H13" s="216"/>
      <c r="I13" s="216"/>
      <c r="J13" s="239"/>
      <c r="K13" s="157"/>
      <c r="L13" s="796"/>
      <c r="M13" s="1007" t="s">
        <v>538</v>
      </c>
      <c r="N13" s="397">
        <v>0</v>
      </c>
      <c r="O13" s="397">
        <v>0</v>
      </c>
      <c r="P13" s="397"/>
      <c r="Q13" s="1091"/>
      <c r="R13" s="1091"/>
      <c r="S13" s="1091"/>
      <c r="T13" s="1091"/>
      <c r="U13" s="1091"/>
    </row>
    <row r="14" spans="1:21" s="162" customFormat="1" ht="12.75">
      <c r="A14" s="1004" t="s">
        <v>601</v>
      </c>
      <c r="B14" s="1058">
        <v>550.49739999999997</v>
      </c>
      <c r="C14" s="1058">
        <v>550.13419999999996</v>
      </c>
      <c r="D14" s="1059">
        <f t="shared" si="0"/>
        <v>6.6020254694221236E-4</v>
      </c>
      <c r="E14" s="216"/>
      <c r="F14" s="216"/>
      <c r="G14" s="216"/>
      <c r="H14" s="216"/>
      <c r="I14" s="216"/>
      <c r="J14" s="239"/>
      <c r="K14" s="157"/>
      <c r="L14" s="796"/>
      <c r="M14" s="1007" t="s">
        <v>77</v>
      </c>
      <c r="N14" s="397">
        <v>0</v>
      </c>
      <c r="O14" s="397">
        <v>0</v>
      </c>
      <c r="P14" s="397"/>
      <c r="Q14" s="1091"/>
      <c r="R14" s="1091"/>
      <c r="S14" s="1091"/>
      <c r="T14" s="1091"/>
      <c r="U14" s="1091"/>
    </row>
    <row r="15" spans="1:21" s="162" customFormat="1" ht="12.75">
      <c r="A15" s="1005" t="s">
        <v>564</v>
      </c>
      <c r="B15" s="1060">
        <v>457.25670000000002</v>
      </c>
      <c r="C15" s="1060">
        <v>705.44489999999996</v>
      </c>
      <c r="D15" s="1061">
        <f t="shared" si="0"/>
        <v>-0.35181798039790202</v>
      </c>
      <c r="E15" s="216"/>
      <c r="F15" s="216"/>
      <c r="G15" s="216"/>
      <c r="H15" s="216"/>
      <c r="I15" s="216"/>
      <c r="J15" s="239"/>
      <c r="K15" s="157"/>
      <c r="L15" s="796"/>
      <c r="M15" s="1007" t="s">
        <v>76</v>
      </c>
      <c r="N15" s="397">
        <v>0</v>
      </c>
      <c r="O15" s="397">
        <v>19.3</v>
      </c>
      <c r="P15" s="397"/>
      <c r="Q15" s="1091"/>
      <c r="R15" s="1091"/>
      <c r="S15" s="1091"/>
      <c r="T15" s="1091"/>
      <c r="U15" s="1091"/>
    </row>
    <row r="16" spans="1:21" s="162" customFormat="1" ht="12.75">
      <c r="A16" s="1004" t="s">
        <v>563</v>
      </c>
      <c r="B16" s="1058">
        <v>448.60809999999998</v>
      </c>
      <c r="C16" s="1058">
        <v>6.1734900000000001</v>
      </c>
      <c r="D16" s="1059">
        <f t="shared" si="0"/>
        <v>71.666854566865737</v>
      </c>
      <c r="E16" s="216"/>
      <c r="F16" s="216"/>
      <c r="G16" s="216"/>
      <c r="H16" s="216"/>
      <c r="I16" s="216"/>
      <c r="J16" s="239"/>
      <c r="K16" s="157"/>
      <c r="L16" s="796"/>
      <c r="M16" s="1007" t="s">
        <v>74</v>
      </c>
      <c r="N16" s="397">
        <v>0</v>
      </c>
      <c r="O16" s="397">
        <v>0</v>
      </c>
      <c r="P16" s="397"/>
      <c r="Q16" s="1091"/>
      <c r="R16" s="1091"/>
      <c r="S16" s="1091"/>
      <c r="T16" s="1091"/>
      <c r="U16" s="1091"/>
    </row>
    <row r="17" spans="1:21" s="162" customFormat="1" ht="12.75">
      <c r="A17" s="1005" t="s">
        <v>191</v>
      </c>
      <c r="B17" s="1060">
        <v>359.51150000000001</v>
      </c>
      <c r="C17" s="1060">
        <v>339.23039999999997</v>
      </c>
      <c r="D17" s="1061">
        <f t="shared" si="0"/>
        <v>5.978562062834003E-2</v>
      </c>
      <c r="E17" s="216"/>
      <c r="F17" s="216"/>
      <c r="G17" s="216"/>
      <c r="H17" s="216"/>
      <c r="I17" s="216"/>
      <c r="J17" s="239"/>
      <c r="K17" s="157"/>
      <c r="L17" s="796"/>
      <c r="M17" s="1007" t="s">
        <v>604</v>
      </c>
      <c r="N17" s="397">
        <v>0</v>
      </c>
      <c r="O17" s="397">
        <v>19.100000000000001</v>
      </c>
      <c r="P17" s="397"/>
      <c r="Q17" s="1091"/>
      <c r="R17" s="1091"/>
      <c r="S17" s="1091"/>
      <c r="T17" s="1091"/>
      <c r="U17" s="1091"/>
    </row>
    <row r="18" spans="1:21" s="162" customFormat="1" ht="12.75">
      <c r="A18" s="1004" t="s">
        <v>602</v>
      </c>
      <c r="B18" s="1058">
        <v>354.04399999999998</v>
      </c>
      <c r="C18" s="1058">
        <v>359.03429999999997</v>
      </c>
      <c r="D18" s="1059">
        <f t="shared" si="0"/>
        <v>-1.3899229126576484E-2</v>
      </c>
      <c r="E18" s="216"/>
      <c r="F18" s="216"/>
      <c r="G18" s="216"/>
      <c r="H18" s="216"/>
      <c r="I18" s="216"/>
      <c r="J18" s="239"/>
      <c r="K18" s="157"/>
      <c r="L18" s="796"/>
      <c r="M18" s="1007" t="s">
        <v>603</v>
      </c>
      <c r="N18" s="397">
        <v>0</v>
      </c>
      <c r="O18" s="397">
        <v>9</v>
      </c>
      <c r="P18" s="397"/>
      <c r="Q18" s="1091"/>
      <c r="R18" s="1091"/>
      <c r="S18" s="1091"/>
      <c r="T18" s="1091"/>
      <c r="U18" s="1091"/>
    </row>
    <row r="19" spans="1:21" s="162" customFormat="1" ht="12.75">
      <c r="A19" s="1005" t="s">
        <v>562</v>
      </c>
      <c r="B19" s="1060">
        <v>268.36700000000002</v>
      </c>
      <c r="C19" s="1060">
        <v>0</v>
      </c>
      <c r="D19" s="1061" t="str">
        <f t="shared" si="0"/>
        <v/>
      </c>
      <c r="E19" s="216"/>
      <c r="F19" s="216"/>
      <c r="G19" s="216"/>
      <c r="H19" s="216"/>
      <c r="I19" s="216"/>
      <c r="J19" s="239" t="s">
        <v>842</v>
      </c>
      <c r="K19" s="157"/>
      <c r="L19" s="796"/>
      <c r="M19" s="1007" t="s">
        <v>539</v>
      </c>
      <c r="N19" s="397">
        <v>0</v>
      </c>
      <c r="O19" s="397">
        <v>0</v>
      </c>
      <c r="P19" s="397"/>
      <c r="Q19" s="1091"/>
      <c r="R19" s="1091"/>
      <c r="S19" s="1091"/>
      <c r="T19" s="1091"/>
      <c r="U19" s="1091"/>
    </row>
    <row r="20" spans="1:21" s="162" customFormat="1" ht="12.75">
      <c r="A20" s="1004" t="s">
        <v>69</v>
      </c>
      <c r="B20" s="1058">
        <v>217.9299</v>
      </c>
      <c r="C20" s="1058">
        <v>189.95419999999999</v>
      </c>
      <c r="D20" s="1059">
        <f t="shared" si="0"/>
        <v>0.14727602758980862</v>
      </c>
      <c r="E20" s="216"/>
      <c r="F20" s="216"/>
      <c r="G20" s="216"/>
      <c r="H20" s="216"/>
      <c r="I20" s="216"/>
      <c r="J20" s="239"/>
      <c r="K20" s="157"/>
      <c r="L20" s="796"/>
      <c r="M20" s="1007" t="s">
        <v>540</v>
      </c>
      <c r="N20" s="397">
        <v>0</v>
      </c>
      <c r="O20" s="397">
        <v>0</v>
      </c>
      <c r="P20" s="397"/>
      <c r="Q20" s="1091"/>
      <c r="R20" s="1091"/>
      <c r="S20" s="1091"/>
      <c r="T20" s="1091"/>
      <c r="U20" s="1091"/>
    </row>
    <row r="21" spans="1:21" s="162" customFormat="1" ht="12.75">
      <c r="A21" s="1005" t="s">
        <v>68</v>
      </c>
      <c r="B21" s="1060">
        <v>216.0753</v>
      </c>
      <c r="C21" s="1060">
        <v>212.46619999999999</v>
      </c>
      <c r="D21" s="1061">
        <f t="shared" si="0"/>
        <v>1.6986701884817546E-2</v>
      </c>
      <c r="E21" s="216"/>
      <c r="F21" s="216"/>
      <c r="G21" s="216"/>
      <c r="H21" s="216"/>
      <c r="I21" s="216"/>
      <c r="J21" s="239"/>
      <c r="K21" s="157"/>
      <c r="L21" s="796"/>
      <c r="M21" s="1007" t="s">
        <v>548</v>
      </c>
      <c r="N21" s="397">
        <v>0</v>
      </c>
      <c r="O21" s="397">
        <v>0</v>
      </c>
      <c r="P21" s="397"/>
      <c r="Q21" s="1091"/>
      <c r="R21" s="1091"/>
      <c r="S21" s="1091"/>
      <c r="T21" s="1091"/>
      <c r="U21" s="1091"/>
    </row>
    <row r="22" spans="1:21" s="162" customFormat="1" ht="12.75">
      <c r="A22" s="1004" t="s">
        <v>561</v>
      </c>
      <c r="B22" s="1058">
        <v>187.30500000000001</v>
      </c>
      <c r="C22" s="1058">
        <v>130.69470000000001</v>
      </c>
      <c r="D22" s="1059">
        <f t="shared" si="0"/>
        <v>0.43314916366157141</v>
      </c>
      <c r="E22" s="216"/>
      <c r="F22" s="216"/>
      <c r="G22" s="216"/>
      <c r="H22" s="216"/>
      <c r="I22" s="216"/>
      <c r="J22" s="239"/>
      <c r="K22" s="157"/>
      <c r="L22" s="796"/>
      <c r="M22" s="1007" t="s">
        <v>549</v>
      </c>
      <c r="N22" s="397">
        <v>0</v>
      </c>
      <c r="O22" s="397">
        <v>0</v>
      </c>
      <c r="P22" s="397"/>
      <c r="Q22" s="1091"/>
      <c r="R22" s="1091"/>
      <c r="S22" s="1091"/>
      <c r="T22" s="1091"/>
      <c r="U22" s="1091"/>
    </row>
    <row r="23" spans="1:21" s="162" customFormat="1" ht="12.75">
      <c r="A23" s="1005" t="s">
        <v>70</v>
      </c>
      <c r="B23" s="1060">
        <v>166.3314</v>
      </c>
      <c r="C23" s="1060">
        <v>168.81630000000001</v>
      </c>
      <c r="D23" s="1061">
        <f t="shared" si="0"/>
        <v>-1.4719550185615993E-2</v>
      </c>
      <c r="E23" s="216"/>
      <c r="F23" s="216"/>
      <c r="G23" s="216"/>
      <c r="H23" s="216"/>
      <c r="I23" s="216"/>
      <c r="J23" s="239"/>
      <c r="K23" s="157"/>
      <c r="L23" s="796"/>
      <c r="M23" s="1007" t="s">
        <v>713</v>
      </c>
      <c r="N23" s="397">
        <v>0</v>
      </c>
      <c r="O23" s="397">
        <v>0</v>
      </c>
      <c r="P23" s="397"/>
      <c r="Q23" s="1091"/>
      <c r="R23" s="1091"/>
      <c r="S23" s="1091"/>
      <c r="T23" s="1091"/>
      <c r="U23" s="1091"/>
    </row>
    <row r="24" spans="1:21" s="162" customFormat="1" ht="12.75">
      <c r="A24" s="1004" t="s">
        <v>560</v>
      </c>
      <c r="B24" s="1058">
        <v>149.13800000000001</v>
      </c>
      <c r="C24" s="1058">
        <v>0</v>
      </c>
      <c r="D24" s="1059" t="str">
        <f t="shared" si="0"/>
        <v/>
      </c>
      <c r="E24" s="216"/>
      <c r="F24" s="216"/>
      <c r="G24" s="216"/>
      <c r="H24" s="216"/>
      <c r="I24" s="216"/>
      <c r="J24" s="239"/>
      <c r="K24" s="157"/>
      <c r="L24" s="796"/>
      <c r="M24" s="1007" t="s">
        <v>566</v>
      </c>
      <c r="N24" s="397">
        <v>0</v>
      </c>
      <c r="O24" s="397">
        <v>0</v>
      </c>
      <c r="P24" s="397"/>
      <c r="Q24" s="1091"/>
      <c r="R24" s="1091"/>
      <c r="S24" s="1091"/>
      <c r="T24" s="1091"/>
      <c r="U24" s="1091"/>
    </row>
    <row r="25" spans="1:21" s="162" customFormat="1" ht="12.75">
      <c r="A25" s="1005" t="s">
        <v>262</v>
      </c>
      <c r="B25" s="1060">
        <v>110.94410000000001</v>
      </c>
      <c r="C25" s="1060">
        <v>83.861670000000004</v>
      </c>
      <c r="D25" s="1061">
        <f t="shared" si="0"/>
        <v>0.3229416967250951</v>
      </c>
      <c r="E25" s="216"/>
      <c r="F25" s="216"/>
      <c r="G25" s="216"/>
      <c r="H25" s="216"/>
      <c r="I25" s="216"/>
      <c r="J25" s="239"/>
      <c r="K25" s="157"/>
      <c r="L25" s="796"/>
      <c r="M25" s="1007" t="s">
        <v>565</v>
      </c>
      <c r="N25" s="397">
        <v>0</v>
      </c>
      <c r="O25" s="397">
        <v>0</v>
      </c>
      <c r="P25" s="397"/>
      <c r="Q25" s="1091"/>
      <c r="R25" s="1091"/>
      <c r="S25" s="1091"/>
      <c r="T25" s="1091"/>
      <c r="U25" s="1091"/>
    </row>
    <row r="26" spans="1:21" s="162" customFormat="1" ht="12.75">
      <c r="A26" s="1004" t="s">
        <v>72</v>
      </c>
      <c r="B26" s="1058">
        <v>90.332329999999999</v>
      </c>
      <c r="C26" s="1058">
        <v>89.436899999999994</v>
      </c>
      <c r="D26" s="1059">
        <f t="shared" si="0"/>
        <v>1.0011863112429076E-2</v>
      </c>
      <c r="E26" s="216"/>
      <c r="F26" s="216"/>
      <c r="G26" s="216"/>
      <c r="H26" s="216"/>
      <c r="I26" s="216"/>
      <c r="J26" s="239"/>
      <c r="K26" s="157"/>
      <c r="L26" s="796"/>
      <c r="M26" s="1007" t="s">
        <v>556</v>
      </c>
      <c r="N26" s="397">
        <v>0</v>
      </c>
      <c r="O26" s="397">
        <v>0</v>
      </c>
      <c r="P26" s="397"/>
      <c r="Q26" s="1091"/>
      <c r="R26" s="1091"/>
      <c r="S26" s="1091"/>
      <c r="T26" s="1091"/>
      <c r="U26" s="1091"/>
    </row>
    <row r="27" spans="1:21" s="162" customFormat="1" ht="12.75">
      <c r="A27" s="1005" t="s">
        <v>598</v>
      </c>
      <c r="B27" s="1060">
        <v>75.962190000000007</v>
      </c>
      <c r="C27" s="1060">
        <v>94.517089999999996</v>
      </c>
      <c r="D27" s="1061">
        <f t="shared" si="0"/>
        <v>-0.19631264568132589</v>
      </c>
      <c r="E27" s="216"/>
      <c r="F27" s="216"/>
      <c r="G27" s="216"/>
      <c r="H27" s="216"/>
      <c r="I27" s="216"/>
      <c r="J27" s="239"/>
      <c r="K27" s="157"/>
      <c r="L27" s="796"/>
      <c r="M27" s="1007" t="s">
        <v>530</v>
      </c>
      <c r="N27" s="397">
        <v>0</v>
      </c>
      <c r="O27" s="397">
        <v>2.8</v>
      </c>
      <c r="P27" s="397"/>
      <c r="Q27" s="1091"/>
      <c r="R27" s="1091"/>
      <c r="S27" s="1091"/>
      <c r="T27" s="1091"/>
      <c r="U27" s="1091"/>
    </row>
    <row r="28" spans="1:21" s="162" customFormat="1" ht="12.75">
      <c r="A28" s="1004" t="s">
        <v>71</v>
      </c>
      <c r="B28" s="1058">
        <v>43.419269999999997</v>
      </c>
      <c r="C28" s="1058">
        <v>23.898</v>
      </c>
      <c r="D28" s="1059">
        <f t="shared" si="0"/>
        <v>0.81685789605824755</v>
      </c>
      <c r="E28" s="216"/>
      <c r="F28" s="216"/>
      <c r="G28" s="216"/>
      <c r="H28" s="216"/>
      <c r="I28" s="216"/>
      <c r="J28" s="239"/>
      <c r="K28" s="157"/>
      <c r="L28" s="796"/>
      <c r="M28" s="1007" t="s">
        <v>546</v>
      </c>
      <c r="N28" s="397">
        <v>0</v>
      </c>
      <c r="O28" s="397">
        <v>0</v>
      </c>
      <c r="P28" s="397"/>
      <c r="Q28" s="1091"/>
      <c r="R28" s="1091"/>
      <c r="S28" s="1091"/>
      <c r="T28" s="1091"/>
      <c r="U28" s="1091"/>
    </row>
    <row r="29" spans="1:21" s="162" customFormat="1" ht="12.75">
      <c r="A29" s="1005" t="s">
        <v>597</v>
      </c>
      <c r="B29" s="1060">
        <v>37.293799999999997</v>
      </c>
      <c r="C29" s="1060">
        <v>16.19164</v>
      </c>
      <c r="D29" s="1061">
        <f t="shared" si="0"/>
        <v>1.3032750234071409</v>
      </c>
      <c r="E29" s="216"/>
      <c r="F29" s="216"/>
      <c r="G29" s="216"/>
      <c r="H29" s="216"/>
      <c r="I29" s="216"/>
      <c r="J29" s="239"/>
      <c r="K29" s="157"/>
      <c r="L29" s="796"/>
      <c r="M29" s="1007" t="s">
        <v>547</v>
      </c>
      <c r="N29" s="397">
        <v>0.7</v>
      </c>
      <c r="O29" s="397">
        <v>0.2</v>
      </c>
      <c r="P29" s="397"/>
      <c r="Q29" s="1091"/>
      <c r="R29" s="1091"/>
      <c r="S29" s="1091"/>
      <c r="T29" s="1091"/>
      <c r="U29" s="1091"/>
    </row>
    <row r="30" spans="1:21" s="162" customFormat="1" ht="12.75">
      <c r="A30" s="1004" t="s">
        <v>557</v>
      </c>
      <c r="B30" s="1058">
        <v>34.979100000000003</v>
      </c>
      <c r="C30" s="1058">
        <v>39.520989999999998</v>
      </c>
      <c r="D30" s="1059">
        <f t="shared" si="0"/>
        <v>-0.1149234874936077</v>
      </c>
      <c r="E30" s="216"/>
      <c r="F30" s="216"/>
      <c r="G30" s="216"/>
      <c r="H30" s="216"/>
      <c r="I30" s="216"/>
      <c r="J30" s="239"/>
      <c r="K30" s="157"/>
      <c r="L30" s="796"/>
      <c r="M30" s="1007" t="s">
        <v>550</v>
      </c>
      <c r="N30" s="397">
        <v>1.5</v>
      </c>
      <c r="O30" s="397">
        <v>2.8</v>
      </c>
      <c r="P30" s="397"/>
      <c r="Q30" s="1091"/>
      <c r="R30" s="1091"/>
      <c r="S30" s="1091"/>
      <c r="T30" s="1091"/>
      <c r="U30" s="1091"/>
    </row>
    <row r="31" spans="1:21" s="162" customFormat="1" ht="12.75">
      <c r="A31" s="1005" t="s">
        <v>559</v>
      </c>
      <c r="B31" s="1060">
        <v>29.515609999999999</v>
      </c>
      <c r="C31" s="1060">
        <v>85.670400000000001</v>
      </c>
      <c r="D31" s="1061">
        <f t="shared" si="0"/>
        <v>-0.65547481977439115</v>
      </c>
      <c r="E31" s="216"/>
      <c r="F31" s="216"/>
      <c r="G31" s="216"/>
      <c r="H31" s="216"/>
      <c r="I31" s="216"/>
      <c r="J31" s="239"/>
      <c r="K31" s="157"/>
      <c r="L31" s="796"/>
      <c r="M31" s="1007" t="s">
        <v>551</v>
      </c>
      <c r="N31" s="397">
        <v>3</v>
      </c>
      <c r="O31" s="397">
        <v>3.6</v>
      </c>
      <c r="P31" s="397"/>
      <c r="Q31" s="1091"/>
      <c r="R31" s="1091"/>
      <c r="S31" s="1091"/>
      <c r="T31" s="1091"/>
      <c r="U31" s="1091"/>
    </row>
    <row r="32" spans="1:21" s="162" customFormat="1" ht="12.75">
      <c r="A32" s="1004" t="s">
        <v>230</v>
      </c>
      <c r="B32" s="1058">
        <v>26.42136</v>
      </c>
      <c r="C32" s="1058">
        <v>27.042549999999999</v>
      </c>
      <c r="D32" s="1059">
        <f t="shared" si="0"/>
        <v>-2.2970836699941377E-2</v>
      </c>
      <c r="E32" s="216"/>
      <c r="F32" s="216"/>
      <c r="G32" s="216"/>
      <c r="H32" s="216"/>
      <c r="I32" s="216"/>
      <c r="J32" s="239"/>
      <c r="K32" s="157"/>
      <c r="L32" s="796"/>
      <c r="M32" s="1007" t="s">
        <v>552</v>
      </c>
      <c r="N32" s="397">
        <v>3.4</v>
      </c>
      <c r="O32" s="397">
        <v>3.7</v>
      </c>
      <c r="P32" s="397"/>
      <c r="Q32" s="1091"/>
      <c r="R32" s="1091"/>
      <c r="S32" s="1091"/>
      <c r="T32" s="1091"/>
      <c r="U32" s="1091"/>
    </row>
    <row r="33" spans="1:21" s="162" customFormat="1" ht="12.75">
      <c r="A33" s="1055" t="s">
        <v>599</v>
      </c>
      <c r="B33" s="1056">
        <v>20.39</v>
      </c>
      <c r="C33" s="1056">
        <v>0</v>
      </c>
      <c r="D33" s="1057" t="str">
        <f t="shared" si="0"/>
        <v/>
      </c>
      <c r="E33" s="216"/>
      <c r="F33" s="216"/>
      <c r="G33" s="216"/>
      <c r="H33" s="216"/>
      <c r="I33" s="216"/>
      <c r="J33" s="239"/>
      <c r="K33" s="157"/>
      <c r="L33" s="796"/>
      <c r="M33" s="1007" t="s">
        <v>531</v>
      </c>
      <c r="N33" s="397">
        <v>3.8</v>
      </c>
      <c r="O33" s="397">
        <v>2.6</v>
      </c>
      <c r="P33" s="397"/>
      <c r="Q33" s="1091"/>
      <c r="R33" s="1091"/>
      <c r="S33" s="1091"/>
      <c r="T33" s="1091"/>
      <c r="U33" s="1091"/>
    </row>
    <row r="34" spans="1:21" s="162" customFormat="1" ht="12.75">
      <c r="A34" s="306" t="s">
        <v>558</v>
      </c>
      <c r="B34" s="753">
        <v>19.575500000000002</v>
      </c>
      <c r="C34" s="753">
        <v>15.0185</v>
      </c>
      <c r="D34" s="311">
        <f t="shared" si="0"/>
        <v>0.30342577487765099</v>
      </c>
      <c r="E34" s="216"/>
      <c r="F34" s="216"/>
      <c r="G34" s="216"/>
      <c r="H34" s="216"/>
      <c r="I34" s="216"/>
      <c r="J34" s="239"/>
      <c r="K34" s="157"/>
      <c r="L34" s="796"/>
      <c r="M34" s="1007" t="s">
        <v>73</v>
      </c>
      <c r="N34" s="397">
        <v>4.5</v>
      </c>
      <c r="O34" s="397">
        <v>0</v>
      </c>
      <c r="P34" s="397"/>
      <c r="Q34" s="1091"/>
      <c r="R34" s="1091"/>
      <c r="S34" s="1091"/>
      <c r="T34" s="1091"/>
      <c r="U34" s="1091"/>
    </row>
    <row r="35" spans="1:21" s="162" customFormat="1" ht="12.75">
      <c r="A35" s="305" t="s">
        <v>600</v>
      </c>
      <c r="B35" s="752">
        <v>19.383990000000001</v>
      </c>
      <c r="C35" s="752">
        <v>14.67144</v>
      </c>
      <c r="D35" s="310">
        <f t="shared" si="0"/>
        <v>0.3212056894210793</v>
      </c>
      <c r="E35" s="216"/>
      <c r="F35" s="216"/>
      <c r="G35" s="216"/>
      <c r="H35" s="216"/>
      <c r="I35" s="216"/>
      <c r="J35" s="239"/>
      <c r="K35" s="157"/>
      <c r="L35" s="796"/>
      <c r="M35" s="1007" t="s">
        <v>553</v>
      </c>
      <c r="N35" s="397">
        <v>4.9000000000000004</v>
      </c>
      <c r="O35" s="397">
        <v>5.9</v>
      </c>
      <c r="P35" s="397"/>
      <c r="Q35" s="1091"/>
      <c r="R35" s="1091"/>
      <c r="S35" s="1091"/>
      <c r="T35" s="1091"/>
      <c r="U35" s="1091"/>
    </row>
    <row r="36" spans="1:21" s="162" customFormat="1" ht="12.75">
      <c r="A36" s="306" t="s">
        <v>567</v>
      </c>
      <c r="B36" s="753">
        <v>19.148</v>
      </c>
      <c r="C36" s="753">
        <v>19.027999999999999</v>
      </c>
      <c r="D36" s="311">
        <f t="shared" si="0"/>
        <v>6.3064956905614089E-3</v>
      </c>
      <c r="E36" s="216"/>
      <c r="F36" s="216"/>
      <c r="G36" s="216"/>
      <c r="H36" s="216"/>
      <c r="I36" s="216"/>
      <c r="J36" s="239"/>
      <c r="K36" s="157"/>
      <c r="L36" s="796"/>
      <c r="M36" s="1007" t="s">
        <v>78</v>
      </c>
      <c r="N36" s="397">
        <v>9.1999999999999993</v>
      </c>
      <c r="O36" s="397">
        <v>8.9</v>
      </c>
      <c r="P36" s="397"/>
      <c r="Q36" s="1091"/>
      <c r="R36" s="1091"/>
      <c r="S36" s="1091"/>
      <c r="T36" s="1091"/>
      <c r="U36" s="1091"/>
    </row>
    <row r="37" spans="1:21" s="162" customFormat="1" ht="12.75">
      <c r="A37" s="305" t="s">
        <v>554</v>
      </c>
      <c r="B37" s="752">
        <v>14.05716</v>
      </c>
      <c r="C37" s="752">
        <v>14.69392</v>
      </c>
      <c r="D37" s="310">
        <f t="shared" si="0"/>
        <v>-4.3334930365756752E-2</v>
      </c>
      <c r="E37" s="216"/>
      <c r="F37" s="216"/>
      <c r="G37" s="216"/>
      <c r="H37" s="216"/>
      <c r="I37" s="216"/>
      <c r="J37" s="239"/>
      <c r="K37" s="157"/>
      <c r="L37" s="796"/>
      <c r="M37" s="1007" t="s">
        <v>555</v>
      </c>
      <c r="N37" s="397">
        <v>11.8</v>
      </c>
      <c r="O37" s="397">
        <v>9.6</v>
      </c>
      <c r="P37" s="397"/>
      <c r="Q37" s="1091"/>
      <c r="R37" s="1091"/>
      <c r="S37" s="1091"/>
      <c r="T37" s="1091"/>
      <c r="U37" s="1091"/>
    </row>
    <row r="38" spans="1:21" s="162" customFormat="1" ht="12.75">
      <c r="A38" s="306" t="s">
        <v>555</v>
      </c>
      <c r="B38" s="753">
        <v>11.765000000000001</v>
      </c>
      <c r="C38" s="753">
        <v>9.6184999999999992</v>
      </c>
      <c r="D38" s="311">
        <f t="shared" si="0"/>
        <v>0.22316369496283217</v>
      </c>
      <c r="E38" s="216"/>
      <c r="F38" s="216"/>
      <c r="G38" s="216"/>
      <c r="H38" s="216"/>
      <c r="I38" s="216"/>
      <c r="J38" s="239"/>
      <c r="K38" s="157"/>
      <c r="L38" s="796"/>
      <c r="M38" s="1007" t="s">
        <v>554</v>
      </c>
      <c r="N38" s="397">
        <v>14.1</v>
      </c>
      <c r="O38" s="397">
        <v>14.7</v>
      </c>
      <c r="P38" s="397"/>
      <c r="Q38" s="1091"/>
      <c r="R38" s="1091"/>
      <c r="S38" s="1091"/>
      <c r="T38" s="1091"/>
      <c r="U38" s="1091"/>
    </row>
    <row r="39" spans="1:21" s="162" customFormat="1" ht="12.75">
      <c r="A39" s="305" t="s">
        <v>78</v>
      </c>
      <c r="B39" s="752">
        <v>9.1927500000000002</v>
      </c>
      <c r="C39" s="752">
        <v>8.9269999999999996</v>
      </c>
      <c r="D39" s="310">
        <f t="shared" si="0"/>
        <v>2.9769239386131963E-2</v>
      </c>
      <c r="E39" s="216"/>
      <c r="F39" s="216"/>
      <c r="G39" s="216"/>
      <c r="H39" s="216"/>
      <c r="I39" s="216"/>
      <c r="J39" s="239"/>
      <c r="K39" s="157"/>
      <c r="L39" s="796"/>
      <c r="M39" s="1007" t="s">
        <v>567</v>
      </c>
      <c r="N39" s="397">
        <v>19.100000000000001</v>
      </c>
      <c r="O39" s="397">
        <v>19</v>
      </c>
      <c r="P39" s="397"/>
      <c r="Q39" s="1091"/>
      <c r="R39" s="1091"/>
      <c r="S39" s="1091"/>
      <c r="T39" s="1091"/>
      <c r="U39" s="1091"/>
    </row>
    <row r="40" spans="1:21" s="162" customFormat="1" ht="12.75">
      <c r="A40" s="306" t="s">
        <v>553</v>
      </c>
      <c r="B40" s="753">
        <v>4.8769099999999996</v>
      </c>
      <c r="C40" s="753">
        <v>5.9127099999999997</v>
      </c>
      <c r="D40" s="311">
        <f t="shared" si="0"/>
        <v>-0.17518193856962372</v>
      </c>
      <c r="E40" s="216"/>
      <c r="F40" s="216"/>
      <c r="G40" s="216"/>
      <c r="H40" s="216"/>
      <c r="I40" s="216"/>
      <c r="J40" s="239"/>
      <c r="K40" s="157"/>
      <c r="L40" s="796"/>
      <c r="M40" s="1007" t="s">
        <v>600</v>
      </c>
      <c r="N40" s="397">
        <v>19.399999999999999</v>
      </c>
      <c r="O40" s="397">
        <v>14.7</v>
      </c>
      <c r="P40" s="397"/>
      <c r="Q40" s="1091"/>
      <c r="R40" s="1091"/>
      <c r="S40" s="1091"/>
      <c r="T40" s="1091"/>
      <c r="U40" s="1091"/>
    </row>
    <row r="41" spans="1:21" s="162" customFormat="1" ht="12.75">
      <c r="A41" s="305" t="s">
        <v>73</v>
      </c>
      <c r="B41" s="752">
        <v>4.5193000000000003</v>
      </c>
      <c r="C41" s="752">
        <v>0</v>
      </c>
      <c r="D41" s="310" t="str">
        <f t="shared" si="0"/>
        <v/>
      </c>
      <c r="E41" s="216"/>
      <c r="F41" s="216"/>
      <c r="G41" s="216"/>
      <c r="H41" s="216"/>
      <c r="I41" s="216"/>
      <c r="J41" s="239"/>
      <c r="K41" s="157"/>
      <c r="L41" s="796"/>
      <c r="M41" s="1007" t="s">
        <v>558</v>
      </c>
      <c r="N41" s="397">
        <v>19.600000000000001</v>
      </c>
      <c r="O41" s="397">
        <v>15</v>
      </c>
      <c r="P41" s="397"/>
      <c r="Q41" s="1091"/>
      <c r="R41" s="1091"/>
      <c r="S41" s="1091"/>
      <c r="T41" s="1091"/>
      <c r="U41" s="1091"/>
    </row>
    <row r="42" spans="1:21" s="162" customFormat="1" ht="12.75">
      <c r="A42" s="306" t="s">
        <v>531</v>
      </c>
      <c r="B42" s="753">
        <v>3.7515499999999999</v>
      </c>
      <c r="C42" s="753">
        <v>2.6306500000000002</v>
      </c>
      <c r="D42" s="311">
        <f t="shared" si="0"/>
        <v>0.42609241062094916</v>
      </c>
      <c r="E42" s="216"/>
      <c r="F42" s="216"/>
      <c r="G42" s="216"/>
      <c r="H42" s="216"/>
      <c r="I42" s="216"/>
      <c r="J42" s="239"/>
      <c r="K42" s="157"/>
      <c r="L42" s="796"/>
      <c r="M42" s="1007" t="s">
        <v>599</v>
      </c>
      <c r="N42" s="397">
        <v>20.399999999999999</v>
      </c>
      <c r="O42" s="397">
        <v>0</v>
      </c>
      <c r="P42" s="397"/>
      <c r="Q42" s="1091"/>
      <c r="R42" s="1091"/>
      <c r="S42" s="1091"/>
      <c r="T42" s="1091"/>
      <c r="U42" s="1091"/>
    </row>
    <row r="43" spans="1:21" s="162" customFormat="1" ht="12.75">
      <c r="A43" s="305" t="s">
        <v>552</v>
      </c>
      <c r="B43" s="752">
        <v>3.3679999999999999</v>
      </c>
      <c r="C43" s="752">
        <v>3.7</v>
      </c>
      <c r="D43" s="310">
        <f t="shared" si="0"/>
        <v>-8.9729729729729812E-2</v>
      </c>
      <c r="E43" s="216"/>
      <c r="F43" s="216"/>
      <c r="G43" s="216"/>
      <c r="H43" s="216"/>
      <c r="I43" s="216"/>
      <c r="J43" s="239"/>
      <c r="K43" s="157"/>
      <c r="L43" s="796"/>
      <c r="M43" s="1007" t="s">
        <v>230</v>
      </c>
      <c r="N43" s="397">
        <v>26.4</v>
      </c>
      <c r="O43" s="397">
        <v>27</v>
      </c>
      <c r="P43" s="397"/>
      <c r="Q43" s="1091"/>
      <c r="R43" s="1091"/>
      <c r="S43" s="1091"/>
      <c r="T43" s="1091"/>
      <c r="U43" s="1091"/>
    </row>
    <row r="44" spans="1:21" s="162" customFormat="1" ht="12.75">
      <c r="A44" s="306" t="s">
        <v>551</v>
      </c>
      <c r="B44" s="753">
        <v>3.0147300000000001</v>
      </c>
      <c r="C44" s="753">
        <v>3.6</v>
      </c>
      <c r="D44" s="311">
        <f t="shared" si="0"/>
        <v>-0.16257500000000003</v>
      </c>
      <c r="E44" s="216"/>
      <c r="F44" s="216"/>
      <c r="G44" s="216"/>
      <c r="H44" s="216"/>
      <c r="I44" s="216"/>
      <c r="J44" s="239"/>
      <c r="K44" s="157"/>
      <c r="L44" s="796"/>
      <c r="M44" s="1007" t="s">
        <v>559</v>
      </c>
      <c r="N44" s="397">
        <v>29.5</v>
      </c>
      <c r="O44" s="397">
        <v>85.7</v>
      </c>
      <c r="P44" s="397"/>
      <c r="Q44" s="1091"/>
      <c r="R44" s="1091"/>
      <c r="S44" s="1091"/>
      <c r="T44" s="1091"/>
      <c r="U44" s="1091"/>
    </row>
    <row r="45" spans="1:21" s="162" customFormat="1" ht="12.75">
      <c r="A45" s="305" t="s">
        <v>550</v>
      </c>
      <c r="B45" s="752">
        <v>1.4998100000000001</v>
      </c>
      <c r="C45" s="752">
        <v>2.8016800000000002</v>
      </c>
      <c r="D45" s="310">
        <f t="shared" si="0"/>
        <v>-0.46467476656863027</v>
      </c>
      <c r="E45" s="216"/>
      <c r="F45" s="216"/>
      <c r="G45" s="216"/>
      <c r="H45" s="216"/>
      <c r="I45" s="216"/>
      <c r="J45" s="239"/>
      <c r="K45" s="157"/>
      <c r="L45" s="796"/>
      <c r="M45" s="1007" t="s">
        <v>557</v>
      </c>
      <c r="N45" s="397">
        <v>35</v>
      </c>
      <c r="O45" s="397">
        <v>39.5</v>
      </c>
      <c r="P45" s="397"/>
      <c r="Q45" s="1091"/>
      <c r="R45" s="1091"/>
      <c r="S45" s="1091"/>
      <c r="T45" s="1091"/>
      <c r="U45" s="1091"/>
    </row>
    <row r="46" spans="1:21" s="162" customFormat="1" ht="12.75">
      <c r="A46" s="306" t="s">
        <v>547</v>
      </c>
      <c r="B46" s="753">
        <v>0.73899999999999999</v>
      </c>
      <c r="C46" s="753">
        <v>0.17935999999999999</v>
      </c>
      <c r="D46" s="311">
        <f t="shared" si="0"/>
        <v>3.1202051739518293</v>
      </c>
      <c r="E46" s="216"/>
      <c r="F46" s="216"/>
      <c r="G46" s="216"/>
      <c r="H46" s="216"/>
      <c r="I46" s="216"/>
      <c r="J46" s="239"/>
      <c r="K46" s="157"/>
      <c r="L46" s="796"/>
      <c r="M46" s="1007" t="s">
        <v>597</v>
      </c>
      <c r="N46" s="397">
        <v>37.299999999999997</v>
      </c>
      <c r="O46" s="397">
        <v>16.2</v>
      </c>
      <c r="P46" s="397"/>
      <c r="Q46" s="1091"/>
      <c r="R46" s="1091"/>
      <c r="S46" s="1091"/>
      <c r="T46" s="1091"/>
      <c r="U46" s="1091"/>
    </row>
    <row r="47" spans="1:21" s="162" customFormat="1" ht="12.75">
      <c r="A47" s="305" t="s">
        <v>546</v>
      </c>
      <c r="B47" s="752">
        <v>0</v>
      </c>
      <c r="C47" s="752">
        <v>0</v>
      </c>
      <c r="D47" s="310" t="str">
        <f t="shared" si="0"/>
        <v/>
      </c>
      <c r="E47" s="216"/>
      <c r="F47" s="216"/>
      <c r="G47" s="216"/>
      <c r="H47" s="216"/>
      <c r="I47" s="216"/>
      <c r="J47" s="239"/>
      <c r="K47" s="157"/>
      <c r="L47" s="796"/>
      <c r="M47" s="1007" t="s">
        <v>71</v>
      </c>
      <c r="N47" s="397">
        <v>43.4</v>
      </c>
      <c r="O47" s="397">
        <v>23.9</v>
      </c>
      <c r="P47" s="397"/>
      <c r="Q47" s="1091"/>
      <c r="R47" s="1091"/>
      <c r="S47" s="1091"/>
      <c r="T47" s="1091"/>
      <c r="U47" s="1091"/>
    </row>
    <row r="48" spans="1:21" s="162" customFormat="1" ht="12.75">
      <c r="A48" s="306" t="s">
        <v>530</v>
      </c>
      <c r="B48" s="753">
        <v>0</v>
      </c>
      <c r="C48" s="753">
        <v>2.8</v>
      </c>
      <c r="D48" s="311">
        <f t="shared" si="0"/>
        <v>-1</v>
      </c>
      <c r="E48" s="216"/>
      <c r="F48" s="216"/>
      <c r="G48" s="216"/>
      <c r="H48" s="216"/>
      <c r="I48" s="216"/>
      <c r="J48" s="239"/>
      <c r="K48" s="157"/>
      <c r="L48" s="796"/>
      <c r="M48" s="1007" t="s">
        <v>598</v>
      </c>
      <c r="N48" s="397">
        <v>76</v>
      </c>
      <c r="O48" s="397">
        <v>94.5</v>
      </c>
      <c r="P48" s="397"/>
      <c r="Q48" s="1091"/>
      <c r="R48" s="1091"/>
      <c r="S48" s="1091"/>
      <c r="T48" s="1091"/>
      <c r="U48" s="1091"/>
    </row>
    <row r="49" spans="1:21" s="162" customFormat="1" ht="12.75">
      <c r="A49" s="305" t="s">
        <v>556</v>
      </c>
      <c r="B49" s="752">
        <v>0</v>
      </c>
      <c r="C49" s="752">
        <v>0</v>
      </c>
      <c r="D49" s="310" t="str">
        <f t="shared" si="0"/>
        <v/>
      </c>
      <c r="E49" s="216"/>
      <c r="F49" s="216"/>
      <c r="G49" s="216"/>
      <c r="H49" s="216"/>
      <c r="I49" s="216"/>
      <c r="J49" s="239"/>
      <c r="K49" s="157"/>
      <c r="L49" s="796"/>
      <c r="M49" s="1007" t="s">
        <v>72</v>
      </c>
      <c r="N49" s="397">
        <v>90.3</v>
      </c>
      <c r="O49" s="397">
        <v>89.4</v>
      </c>
      <c r="P49" s="397"/>
      <c r="Q49" s="1091"/>
      <c r="R49" s="1091"/>
      <c r="S49" s="1091"/>
      <c r="T49" s="1091"/>
      <c r="U49" s="1091"/>
    </row>
    <row r="50" spans="1:21" s="162" customFormat="1" ht="12.75">
      <c r="A50" s="306" t="s">
        <v>565</v>
      </c>
      <c r="B50" s="753">
        <v>0</v>
      </c>
      <c r="C50" s="753">
        <v>0</v>
      </c>
      <c r="D50" s="311" t="str">
        <f t="shared" si="0"/>
        <v/>
      </c>
      <c r="E50" s="216"/>
      <c r="F50" s="216"/>
      <c r="G50" s="216"/>
      <c r="H50" s="216"/>
      <c r="I50" s="216"/>
      <c r="J50" s="239"/>
      <c r="K50" s="157"/>
      <c r="L50" s="796"/>
      <c r="M50" s="1007" t="s">
        <v>262</v>
      </c>
      <c r="N50" s="397">
        <v>110.9</v>
      </c>
      <c r="O50" s="397">
        <v>83.9</v>
      </c>
      <c r="P50" s="397"/>
      <c r="Q50" s="1091"/>
      <c r="R50" s="1091"/>
      <c r="S50" s="1091"/>
      <c r="T50" s="1091"/>
      <c r="U50" s="1091"/>
    </row>
    <row r="51" spans="1:21" s="162" customFormat="1" ht="12.75">
      <c r="A51" s="305" t="s">
        <v>566</v>
      </c>
      <c r="B51" s="752">
        <v>0</v>
      </c>
      <c r="C51" s="752">
        <v>0</v>
      </c>
      <c r="D51" s="310" t="str">
        <f t="shared" si="0"/>
        <v/>
      </c>
      <c r="E51" s="216"/>
      <c r="F51" s="216"/>
      <c r="G51" s="216"/>
      <c r="H51" s="216"/>
      <c r="I51" s="216"/>
      <c r="J51" s="239"/>
      <c r="K51" s="157"/>
      <c r="L51" s="796"/>
      <c r="M51" s="1007" t="s">
        <v>560</v>
      </c>
      <c r="N51" s="397">
        <v>149.1</v>
      </c>
      <c r="O51" s="397">
        <v>0</v>
      </c>
      <c r="P51" s="397"/>
      <c r="Q51" s="1091"/>
      <c r="R51" s="1091"/>
      <c r="S51" s="1091"/>
      <c r="T51" s="1091"/>
      <c r="U51" s="1091"/>
    </row>
    <row r="52" spans="1:21" s="162" customFormat="1" ht="12.75">
      <c r="A52" s="306" t="s">
        <v>713</v>
      </c>
      <c r="B52" s="753">
        <v>0</v>
      </c>
      <c r="C52" s="753">
        <v>0</v>
      </c>
      <c r="D52" s="311" t="str">
        <f t="shared" si="0"/>
        <v/>
      </c>
      <c r="E52" s="216"/>
      <c r="F52" s="216"/>
      <c r="G52" s="216"/>
      <c r="H52" s="216"/>
      <c r="I52" s="216"/>
      <c r="J52" s="239"/>
      <c r="K52" s="157"/>
      <c r="L52" s="796"/>
      <c r="M52" s="1007" t="s">
        <v>70</v>
      </c>
      <c r="N52" s="397">
        <v>166.3</v>
      </c>
      <c r="O52" s="397">
        <v>168.8</v>
      </c>
      <c r="P52" s="397"/>
      <c r="Q52" s="1091"/>
      <c r="R52" s="1091"/>
      <c r="S52" s="1091"/>
      <c r="T52" s="1091"/>
      <c r="U52" s="1091"/>
    </row>
    <row r="53" spans="1:21" s="162" customFormat="1" ht="12.75">
      <c r="A53" s="305" t="s">
        <v>549</v>
      </c>
      <c r="B53" s="752">
        <v>0</v>
      </c>
      <c r="C53" s="752">
        <v>0</v>
      </c>
      <c r="D53" s="310" t="str">
        <f t="shared" si="0"/>
        <v/>
      </c>
      <c r="E53" s="216"/>
      <c r="F53" s="216"/>
      <c r="G53" s="216"/>
      <c r="H53" s="216"/>
      <c r="I53" s="216"/>
      <c r="J53" s="239"/>
      <c r="K53" s="157"/>
      <c r="L53" s="796"/>
      <c r="M53" s="1007" t="s">
        <v>561</v>
      </c>
      <c r="N53" s="397">
        <v>187.3</v>
      </c>
      <c r="O53" s="397">
        <v>130.69999999999999</v>
      </c>
      <c r="P53" s="397"/>
      <c r="Q53" s="1091"/>
      <c r="R53" s="1091"/>
      <c r="S53" s="1091"/>
      <c r="T53" s="1091"/>
      <c r="U53" s="1091"/>
    </row>
    <row r="54" spans="1:21" s="162" customFormat="1" ht="12.75">
      <c r="A54" s="306" t="s">
        <v>548</v>
      </c>
      <c r="B54" s="753">
        <v>0</v>
      </c>
      <c r="C54" s="753">
        <v>0</v>
      </c>
      <c r="D54" s="311" t="str">
        <f t="shared" si="0"/>
        <v/>
      </c>
      <c r="E54" s="216"/>
      <c r="F54" s="216"/>
      <c r="G54" s="216"/>
      <c r="H54" s="216"/>
      <c r="I54" s="216"/>
      <c r="J54" s="239"/>
      <c r="K54" s="157"/>
      <c r="L54" s="796"/>
      <c r="M54" s="1007" t="s">
        <v>68</v>
      </c>
      <c r="N54" s="397">
        <v>216.1</v>
      </c>
      <c r="O54" s="397">
        <v>212.5</v>
      </c>
      <c r="P54" s="397"/>
      <c r="Q54" s="1091"/>
      <c r="R54" s="1091"/>
      <c r="S54" s="1091"/>
      <c r="T54" s="1091"/>
      <c r="U54" s="1091"/>
    </row>
    <row r="55" spans="1:21" s="162" customFormat="1" ht="12.75">
      <c r="A55" s="305" t="s">
        <v>540</v>
      </c>
      <c r="B55" s="752">
        <v>0</v>
      </c>
      <c r="C55" s="752">
        <v>0</v>
      </c>
      <c r="D55" s="310" t="str">
        <f t="shared" si="0"/>
        <v/>
      </c>
      <c r="E55" s="216"/>
      <c r="F55" s="216"/>
      <c r="G55" s="216"/>
      <c r="H55" s="216"/>
      <c r="I55" s="216"/>
      <c r="J55" s="239"/>
      <c r="K55" s="157"/>
      <c r="L55" s="796"/>
      <c r="M55" s="1007" t="s">
        <v>69</v>
      </c>
      <c r="N55" s="397">
        <v>217.9</v>
      </c>
      <c r="O55" s="397">
        <v>190</v>
      </c>
      <c r="P55" s="397"/>
      <c r="Q55" s="1091"/>
      <c r="R55" s="1091"/>
      <c r="S55" s="1091"/>
      <c r="T55" s="1091"/>
      <c r="U55" s="1091"/>
    </row>
    <row r="56" spans="1:21" s="162" customFormat="1" ht="12.75">
      <c r="A56" s="306" t="s">
        <v>539</v>
      </c>
      <c r="B56" s="753">
        <v>0</v>
      </c>
      <c r="C56" s="753">
        <v>0</v>
      </c>
      <c r="D56" s="311" t="str">
        <f t="shared" si="0"/>
        <v/>
      </c>
      <c r="E56" s="216"/>
      <c r="F56" s="216"/>
      <c r="G56" s="216"/>
      <c r="H56" s="216"/>
      <c r="I56" s="216"/>
      <c r="J56" s="239"/>
      <c r="K56" s="157"/>
      <c r="L56" s="796"/>
      <c r="M56" s="1007" t="s">
        <v>562</v>
      </c>
      <c r="N56" s="397">
        <v>268.39999999999998</v>
      </c>
      <c r="O56" s="397">
        <v>0</v>
      </c>
      <c r="P56" s="397"/>
      <c r="Q56" s="1091"/>
      <c r="R56" s="1091"/>
      <c r="S56" s="1091"/>
      <c r="T56" s="1091"/>
      <c r="U56" s="1091"/>
    </row>
    <row r="57" spans="1:21" s="162" customFormat="1" ht="12.75">
      <c r="A57" s="305" t="s">
        <v>603</v>
      </c>
      <c r="B57" s="752">
        <v>0</v>
      </c>
      <c r="C57" s="752">
        <v>9.0374599999999994</v>
      </c>
      <c r="D57" s="310">
        <f t="shared" si="0"/>
        <v>-1</v>
      </c>
      <c r="E57" s="216"/>
      <c r="F57" s="216"/>
      <c r="G57" s="216"/>
      <c r="H57" s="216"/>
      <c r="I57" s="216"/>
      <c r="J57" s="239"/>
      <c r="K57" s="157"/>
      <c r="L57" s="796"/>
      <c r="M57" s="1007" t="s">
        <v>602</v>
      </c>
      <c r="N57" s="397">
        <v>354</v>
      </c>
      <c r="O57" s="397">
        <v>359</v>
      </c>
      <c r="P57" s="397"/>
      <c r="Q57" s="1091"/>
      <c r="R57" s="1091"/>
      <c r="S57" s="1091"/>
      <c r="T57" s="1091"/>
      <c r="U57" s="1091"/>
    </row>
    <row r="58" spans="1:21" s="162" customFormat="1" ht="12.75">
      <c r="A58" s="306" t="s">
        <v>604</v>
      </c>
      <c r="B58" s="753">
        <v>0</v>
      </c>
      <c r="C58" s="753">
        <v>19.073609999999999</v>
      </c>
      <c r="D58" s="311">
        <f t="shared" si="0"/>
        <v>-1</v>
      </c>
      <c r="E58" s="216"/>
      <c r="F58" s="216"/>
      <c r="G58" s="216"/>
      <c r="H58" s="216"/>
      <c r="I58" s="216"/>
      <c r="J58" s="239"/>
      <c r="K58" s="157"/>
      <c r="L58" s="796"/>
      <c r="M58" s="1007" t="s">
        <v>191</v>
      </c>
      <c r="N58" s="397">
        <v>359.5</v>
      </c>
      <c r="O58" s="397">
        <v>339.2</v>
      </c>
      <c r="P58" s="397"/>
      <c r="Q58" s="1091"/>
      <c r="R58" s="1091"/>
      <c r="S58" s="1091"/>
      <c r="T58" s="1091"/>
      <c r="U58" s="1091"/>
    </row>
    <row r="59" spans="1:21" s="162" customFormat="1" ht="12.75">
      <c r="A59" s="305" t="s">
        <v>74</v>
      </c>
      <c r="B59" s="752">
        <v>0</v>
      </c>
      <c r="C59" s="752">
        <v>0</v>
      </c>
      <c r="D59" s="310" t="str">
        <f t="shared" si="0"/>
        <v/>
      </c>
      <c r="E59" s="216"/>
      <c r="F59" s="216"/>
      <c r="G59" s="216"/>
      <c r="H59" s="216"/>
      <c r="I59" s="216"/>
      <c r="J59" s="239"/>
      <c r="K59" s="157"/>
      <c r="L59" s="796"/>
      <c r="M59" s="1007" t="s">
        <v>563</v>
      </c>
      <c r="N59" s="397">
        <v>448.6</v>
      </c>
      <c r="O59" s="397">
        <v>6.2</v>
      </c>
      <c r="P59" s="397"/>
      <c r="Q59" s="1091"/>
      <c r="R59" s="1091"/>
      <c r="S59" s="1091"/>
      <c r="T59" s="1091"/>
      <c r="U59" s="1091"/>
    </row>
    <row r="60" spans="1:21" s="162" customFormat="1" ht="12.75">
      <c r="A60" s="306" t="s">
        <v>76</v>
      </c>
      <c r="B60" s="753">
        <v>0</v>
      </c>
      <c r="C60" s="753">
        <v>19.286999999999999</v>
      </c>
      <c r="D60" s="311">
        <f t="shared" si="0"/>
        <v>-1</v>
      </c>
      <c r="E60" s="216"/>
      <c r="F60" s="216"/>
      <c r="G60" s="216"/>
      <c r="H60" s="216"/>
      <c r="I60" s="216"/>
      <c r="J60" s="239"/>
      <c r="K60" s="157"/>
      <c r="L60" s="796"/>
      <c r="M60" s="1007" t="s">
        <v>564</v>
      </c>
      <c r="N60" s="397">
        <v>457.3</v>
      </c>
      <c r="O60" s="397">
        <v>705.4</v>
      </c>
      <c r="P60" s="397"/>
      <c r="Q60" s="1091"/>
      <c r="R60" s="1091"/>
      <c r="S60" s="1091"/>
      <c r="T60" s="1091"/>
      <c r="U60" s="1091"/>
    </row>
    <row r="61" spans="1:21" s="162" customFormat="1" ht="12.75">
      <c r="A61" s="305" t="s">
        <v>77</v>
      </c>
      <c r="B61" s="752">
        <v>0</v>
      </c>
      <c r="C61" s="752">
        <v>0</v>
      </c>
      <c r="D61" s="310" t="str">
        <f t="shared" si="0"/>
        <v/>
      </c>
      <c r="E61" s="216"/>
      <c r="F61" s="216"/>
      <c r="G61" s="216"/>
      <c r="H61" s="216"/>
      <c r="I61" s="216"/>
      <c r="J61" s="239"/>
      <c r="K61" s="157"/>
      <c r="L61" s="796"/>
      <c r="M61" s="1007" t="s">
        <v>601</v>
      </c>
      <c r="N61" s="397">
        <v>550.5</v>
      </c>
      <c r="O61" s="397">
        <v>550.1</v>
      </c>
      <c r="P61" s="397"/>
      <c r="Q61" s="1091"/>
      <c r="R61" s="1091"/>
      <c r="S61" s="1091"/>
      <c r="T61" s="1091"/>
      <c r="U61" s="1091"/>
    </row>
    <row r="62" spans="1:21" s="162" customFormat="1" ht="12.75">
      <c r="A62" s="306" t="s">
        <v>538</v>
      </c>
      <c r="B62" s="753">
        <v>0</v>
      </c>
      <c r="C62" s="753">
        <v>0</v>
      </c>
      <c r="D62" s="311" t="str">
        <f t="shared" si="0"/>
        <v/>
      </c>
      <c r="E62" s="216"/>
      <c r="F62" s="216"/>
      <c r="G62" s="216"/>
      <c r="H62" s="216"/>
      <c r="I62" s="216"/>
      <c r="J62" s="239"/>
      <c r="K62" s="157"/>
      <c r="L62" s="796"/>
      <c r="M62" s="1007" t="s">
        <v>568</v>
      </c>
      <c r="N62" s="397">
        <v>598.29999999999995</v>
      </c>
      <c r="O62" s="397">
        <v>864.4</v>
      </c>
      <c r="P62" s="397"/>
      <c r="Q62" s="1091"/>
      <c r="R62" s="1091"/>
      <c r="S62" s="1091"/>
      <c r="T62" s="1091"/>
      <c r="U62" s="1091"/>
    </row>
    <row r="63" spans="1:21" s="162" customFormat="1" ht="12.75">
      <c r="A63" s="162" t="s">
        <v>79</v>
      </c>
      <c r="B63" s="162">
        <v>0</v>
      </c>
      <c r="C63" s="162">
        <v>197.9622</v>
      </c>
      <c r="D63" s="310">
        <f t="shared" si="0"/>
        <v>-1</v>
      </c>
      <c r="E63" s="216"/>
      <c r="F63" s="216"/>
      <c r="G63" s="216"/>
      <c r="H63" s="216"/>
      <c r="I63" s="216"/>
      <c r="J63" s="239"/>
      <c r="K63" s="157"/>
      <c r="L63" s="796"/>
      <c r="M63" s="1007" t="s">
        <v>257</v>
      </c>
      <c r="N63" s="397">
        <v>810.2</v>
      </c>
      <c r="O63" s="397">
        <v>823.5</v>
      </c>
      <c r="P63" s="397"/>
      <c r="Q63" s="1091"/>
      <c r="R63" s="1091"/>
      <c r="S63" s="1091"/>
      <c r="T63" s="1091"/>
      <c r="U63" s="1091"/>
    </row>
    <row r="64" spans="1:21" s="162" customFormat="1" ht="12.75">
      <c r="A64" s="306" t="s">
        <v>80</v>
      </c>
      <c r="B64" s="753">
        <v>0</v>
      </c>
      <c r="C64" s="753">
        <v>59.632860000000001</v>
      </c>
      <c r="D64" s="311">
        <f t="shared" si="0"/>
        <v>-1</v>
      </c>
      <c r="E64" s="216"/>
      <c r="F64" s="216"/>
      <c r="G64" s="216"/>
      <c r="H64" s="216"/>
      <c r="I64" s="216"/>
      <c r="J64" s="239"/>
      <c r="K64" s="157"/>
      <c r="L64" s="796"/>
      <c r="M64" s="1007" t="s">
        <v>219</v>
      </c>
      <c r="N64" s="1206">
        <v>1059.7</v>
      </c>
      <c r="O64" s="1206">
        <v>1049.7</v>
      </c>
      <c r="P64" s="397"/>
      <c r="Q64" s="1091"/>
      <c r="R64" s="1091"/>
      <c r="S64" s="1091"/>
      <c r="T64" s="1091"/>
      <c r="U64" s="1091"/>
    </row>
    <row r="65" spans="1:21" s="171" customFormat="1" ht="12" customHeight="1">
      <c r="A65" s="303" t="s">
        <v>572</v>
      </c>
      <c r="B65" s="304">
        <f>SUM(B11:B64)</f>
        <v>6427.460460000003</v>
      </c>
      <c r="C65" s="304">
        <f>SUM(C11:C64)</f>
        <v>6268.2870200000007</v>
      </c>
      <c r="D65" s="312">
        <f>+B65/C65-1</f>
        <v>2.5393451112262877E-2</v>
      </c>
      <c r="E65" s="219"/>
      <c r="F65" s="219"/>
      <c r="G65" s="219"/>
      <c r="H65" s="221"/>
      <c r="I65" s="221"/>
      <c r="J65" s="221"/>
      <c r="K65" s="170"/>
      <c r="L65" s="490"/>
      <c r="M65" s="596"/>
      <c r="N65" s="398"/>
      <c r="O65" s="398"/>
      <c r="P65" s="398"/>
      <c r="Q65" s="490"/>
      <c r="R65" s="490"/>
      <c r="S65" s="490"/>
      <c r="T65" s="490"/>
      <c r="U65" s="490"/>
    </row>
    <row r="66" spans="1:21" s="171" customFormat="1" ht="45" customHeight="1">
      <c r="A66" s="1319" t="s">
        <v>722</v>
      </c>
      <c r="B66" s="1319"/>
      <c r="C66" s="1319"/>
      <c r="D66" s="1319"/>
      <c r="E66" s="877"/>
      <c r="F66" s="1319" t="s">
        <v>723</v>
      </c>
      <c r="G66" s="1319"/>
      <c r="H66" s="1319"/>
      <c r="I66" s="1319"/>
      <c r="J66" s="1319"/>
      <c r="K66" s="170"/>
      <c r="L66" s="490"/>
      <c r="M66" s="596"/>
      <c r="N66" s="398"/>
      <c r="O66" s="398"/>
      <c r="P66" s="398"/>
      <c r="Q66" s="490"/>
      <c r="R66" s="490"/>
      <c r="S66" s="490"/>
      <c r="T66" s="490"/>
      <c r="U66" s="490"/>
    </row>
    <row r="67" spans="1:21" s="171" customFormat="1" ht="12" customHeight="1">
      <c r="A67" s="235"/>
      <c r="B67" s="216"/>
      <c r="C67" s="216"/>
      <c r="D67" s="216"/>
      <c r="E67" s="219"/>
      <c r="F67" s="219"/>
      <c r="G67" s="219"/>
      <c r="H67" s="221"/>
      <c r="I67" s="221"/>
      <c r="J67" s="221"/>
      <c r="K67" s="170"/>
      <c r="L67" s="490"/>
      <c r="M67" s="596"/>
      <c r="N67" s="398"/>
      <c r="O67" s="398"/>
      <c r="P67" s="398"/>
      <c r="Q67" s="490"/>
      <c r="R67" s="490"/>
      <c r="S67" s="490"/>
      <c r="T67" s="490"/>
      <c r="U67" s="490"/>
    </row>
    <row r="68" spans="1:21" s="169" customFormat="1" ht="67.5" customHeight="1">
      <c r="A68" s="1333" t="s">
        <v>840</v>
      </c>
      <c r="B68" s="1333"/>
      <c r="C68" s="1333"/>
      <c r="D68" s="1333"/>
      <c r="E68" s="1333"/>
      <c r="F68" s="1333"/>
      <c r="G68" s="1333"/>
      <c r="H68" s="1333"/>
      <c r="I68" s="1333"/>
      <c r="J68" s="1333"/>
      <c r="K68" s="174"/>
      <c r="L68" s="491"/>
      <c r="M68" s="1009"/>
      <c r="N68" s="399"/>
      <c r="O68" s="399"/>
      <c r="P68" s="399"/>
      <c r="Q68" s="491"/>
      <c r="R68" s="491"/>
      <c r="S68" s="491"/>
      <c r="T68" s="491"/>
      <c r="U68" s="491"/>
    </row>
    <row r="69" spans="1:21" s="140" customFormat="1" ht="12" customHeight="1">
      <c r="A69" s="235"/>
      <c r="B69" s="216"/>
      <c r="C69" s="216"/>
      <c r="D69" s="216"/>
      <c r="E69" s="219"/>
      <c r="F69" s="219"/>
      <c r="G69" s="219"/>
      <c r="H69" s="221"/>
      <c r="I69" s="221"/>
      <c r="J69" s="221"/>
      <c r="K69" s="157"/>
      <c r="L69" s="799"/>
      <c r="M69" s="586"/>
      <c r="N69" s="400"/>
      <c r="O69" s="400"/>
      <c r="P69" s="400"/>
      <c r="Q69" s="1092"/>
      <c r="R69" s="1092"/>
      <c r="S69" s="1092"/>
      <c r="T69" s="1092"/>
      <c r="U69" s="1092"/>
    </row>
    <row r="70" spans="1:21" s="140" customFormat="1" ht="12" customHeight="1">
      <c r="B70" s="176"/>
      <c r="C70" s="176"/>
      <c r="D70" s="176"/>
      <c r="E70" s="176"/>
      <c r="F70" s="176"/>
      <c r="G70" s="176"/>
      <c r="H70" s="157"/>
      <c r="I70" s="157"/>
      <c r="J70" s="239"/>
      <c r="K70" s="157"/>
      <c r="L70" s="799"/>
      <c r="M70" s="586"/>
      <c r="N70" s="400"/>
      <c r="O70" s="400"/>
      <c r="P70" s="400"/>
      <c r="Q70" s="1092"/>
      <c r="R70" s="1092"/>
      <c r="S70" s="1092"/>
      <c r="T70" s="1092"/>
      <c r="U70" s="1092"/>
    </row>
    <row r="71" spans="1:21" s="140" customFormat="1" ht="12" customHeight="1">
      <c r="B71" s="178"/>
      <c r="C71" s="178"/>
      <c r="D71" s="178"/>
      <c r="E71" s="178"/>
      <c r="F71" s="178"/>
      <c r="H71" s="157"/>
      <c r="I71" s="157"/>
      <c r="J71" s="239"/>
      <c r="K71" s="157"/>
      <c r="L71" s="799"/>
      <c r="M71" s="586"/>
      <c r="N71" s="400"/>
      <c r="O71" s="400"/>
      <c r="P71" s="400"/>
      <c r="Q71" s="1092"/>
      <c r="R71" s="1092"/>
      <c r="S71" s="1092"/>
      <c r="T71" s="1092"/>
      <c r="U71" s="1092"/>
    </row>
    <row r="72" spans="1:21" s="179" customFormat="1" ht="12" customHeight="1">
      <c r="J72" s="240"/>
      <c r="L72" s="492"/>
      <c r="M72" s="1010"/>
      <c r="N72" s="401"/>
      <c r="O72" s="401"/>
      <c r="P72" s="401"/>
      <c r="Q72" s="492"/>
      <c r="R72" s="492"/>
      <c r="S72" s="492"/>
      <c r="T72" s="492"/>
      <c r="U72" s="492"/>
    </row>
    <row r="73" spans="1:21" s="140" customFormat="1" ht="12" customHeight="1">
      <c r="A73" s="180"/>
      <c r="B73" s="178"/>
      <c r="C73" s="178"/>
      <c r="D73" s="178"/>
      <c r="E73" s="178"/>
      <c r="F73" s="178"/>
      <c r="H73" s="157"/>
      <c r="I73" s="157"/>
      <c r="J73" s="239"/>
      <c r="K73" s="157"/>
      <c r="L73" s="799"/>
      <c r="M73" s="586"/>
      <c r="N73" s="400"/>
      <c r="O73" s="400"/>
      <c r="P73" s="400"/>
      <c r="Q73" s="1092"/>
      <c r="R73" s="1092"/>
      <c r="S73" s="1092"/>
      <c r="T73" s="1092"/>
      <c r="U73" s="1092"/>
    </row>
    <row r="74" spans="1:21" s="140" customFormat="1" ht="12" customHeight="1">
      <c r="H74" s="144"/>
      <c r="I74" s="144"/>
      <c r="J74" s="242"/>
      <c r="K74" s="144"/>
      <c r="L74" s="799"/>
      <c r="M74" s="586"/>
      <c r="N74" s="400"/>
      <c r="O74" s="400"/>
      <c r="P74" s="400"/>
      <c r="Q74" s="1092"/>
      <c r="R74" s="1092"/>
      <c r="S74" s="1092"/>
      <c r="T74" s="1092"/>
      <c r="U74" s="1092"/>
    </row>
    <row r="75" spans="1:21" s="140" customFormat="1" ht="12" customHeight="1">
      <c r="A75" s="139"/>
      <c r="B75" s="139"/>
      <c r="C75" s="139"/>
      <c r="D75" s="139"/>
      <c r="E75" s="139"/>
      <c r="F75" s="139"/>
      <c r="G75" s="139"/>
      <c r="J75" s="195"/>
      <c r="L75" s="799"/>
      <c r="M75" s="586"/>
      <c r="N75" s="400"/>
      <c r="O75" s="400"/>
      <c r="P75" s="400"/>
      <c r="Q75" s="1092"/>
      <c r="R75" s="1092"/>
      <c r="S75" s="1092"/>
      <c r="T75" s="1092"/>
      <c r="U75" s="1092"/>
    </row>
    <row r="76" spans="1:21" s="140" customFormat="1" ht="12" customHeight="1">
      <c r="A76" s="139"/>
      <c r="B76" s="139"/>
      <c r="C76" s="139"/>
      <c r="D76" s="139"/>
      <c r="E76" s="139"/>
      <c r="F76" s="139"/>
      <c r="G76" s="139"/>
      <c r="J76" s="195"/>
      <c r="L76" s="799"/>
      <c r="M76" s="586"/>
      <c r="N76" s="400"/>
      <c r="O76" s="400"/>
      <c r="P76" s="400"/>
      <c r="Q76" s="1092"/>
      <c r="R76" s="1092"/>
      <c r="S76" s="1092"/>
      <c r="T76" s="1092"/>
      <c r="U76" s="1092"/>
    </row>
    <row r="77" spans="1:21" s="140" customFormat="1" ht="12" customHeight="1">
      <c r="A77" s="139"/>
      <c r="B77" s="139"/>
      <c r="C77" s="139"/>
      <c r="D77" s="139"/>
      <c r="E77" s="139"/>
      <c r="F77" s="139"/>
      <c r="G77" s="139"/>
      <c r="J77" s="195"/>
      <c r="L77" s="799"/>
      <c r="M77" s="586"/>
      <c r="N77" s="400"/>
      <c r="O77" s="400"/>
      <c r="P77" s="400"/>
      <c r="Q77" s="1092"/>
      <c r="R77" s="1092"/>
      <c r="S77" s="1092"/>
      <c r="T77" s="1092"/>
      <c r="U77" s="1092"/>
    </row>
    <row r="78" spans="1:21" s="140" customFormat="1" ht="12" customHeight="1">
      <c r="A78" s="139"/>
      <c r="B78" s="139"/>
      <c r="C78" s="139"/>
      <c r="D78" s="139"/>
      <c r="E78" s="139"/>
      <c r="F78" s="139"/>
      <c r="G78" s="139"/>
      <c r="J78" s="195"/>
      <c r="L78" s="799"/>
      <c r="M78" s="586"/>
      <c r="N78" s="400"/>
      <c r="O78" s="400"/>
      <c r="P78" s="400"/>
      <c r="Q78" s="1092"/>
      <c r="R78" s="1092"/>
      <c r="S78" s="1092"/>
      <c r="T78" s="1092"/>
      <c r="U78" s="1092"/>
    </row>
    <row r="79" spans="1:21" s="140" customFormat="1" ht="12" customHeight="1">
      <c r="A79" s="139"/>
      <c r="B79" s="139"/>
      <c r="C79" s="139"/>
      <c r="D79" s="139"/>
      <c r="E79" s="139"/>
      <c r="F79" s="139"/>
      <c r="G79" s="139"/>
      <c r="J79" s="195"/>
      <c r="L79" s="799"/>
      <c r="M79" s="586"/>
      <c r="N79" s="400"/>
      <c r="O79" s="400"/>
      <c r="P79" s="400"/>
      <c r="Q79" s="1092"/>
      <c r="R79" s="1092"/>
      <c r="S79" s="1092"/>
      <c r="T79" s="1092"/>
      <c r="U79" s="1092"/>
    </row>
    <row r="80" spans="1:21" s="140" customFormat="1" ht="12" customHeight="1">
      <c r="A80" s="139"/>
      <c r="B80" s="139"/>
      <c r="C80" s="139"/>
      <c r="D80" s="139"/>
      <c r="E80" s="139"/>
      <c r="F80" s="139"/>
      <c r="G80" s="139"/>
      <c r="J80" s="195"/>
      <c r="L80" s="799"/>
      <c r="M80" s="586"/>
      <c r="N80" s="400"/>
      <c r="O80" s="400"/>
      <c r="P80" s="400"/>
      <c r="Q80" s="1092"/>
      <c r="R80" s="1092"/>
      <c r="S80" s="1092"/>
      <c r="T80" s="1092"/>
      <c r="U80" s="1092"/>
    </row>
    <row r="81" spans="1:21" s="179" customFormat="1" ht="12" customHeight="1">
      <c r="A81" s="139"/>
      <c r="B81" s="139"/>
      <c r="C81" s="139"/>
      <c r="D81" s="139"/>
      <c r="E81" s="139"/>
      <c r="F81" s="139"/>
      <c r="G81" s="139"/>
      <c r="J81" s="240"/>
      <c r="L81" s="492"/>
      <c r="M81" s="1010"/>
      <c r="N81" s="401"/>
      <c r="O81" s="401"/>
      <c r="P81" s="401"/>
      <c r="Q81" s="492"/>
      <c r="R81" s="492"/>
      <c r="S81" s="492"/>
      <c r="T81" s="492"/>
      <c r="U81" s="492"/>
    </row>
    <row r="82" spans="1:21" s="140" customFormat="1" ht="12" customHeight="1">
      <c r="A82" s="139"/>
      <c r="B82" s="139"/>
      <c r="C82" s="139"/>
      <c r="D82" s="139"/>
      <c r="E82" s="139"/>
      <c r="F82" s="139"/>
      <c r="G82" s="139"/>
      <c r="J82" s="195"/>
      <c r="L82" s="799"/>
      <c r="M82" s="586"/>
      <c r="N82" s="400"/>
      <c r="O82" s="400"/>
      <c r="P82" s="400"/>
      <c r="Q82" s="1092"/>
      <c r="R82" s="1092"/>
      <c r="S82" s="1092"/>
      <c r="T82" s="1092"/>
      <c r="U82" s="1092"/>
    </row>
    <row r="83" spans="1:21" s="179" customFormat="1" ht="12" customHeight="1">
      <c r="A83" s="139"/>
      <c r="B83" s="139"/>
      <c r="C83" s="139"/>
      <c r="D83" s="139"/>
      <c r="E83" s="139"/>
      <c r="F83" s="139"/>
      <c r="G83" s="139"/>
      <c r="H83" s="176"/>
      <c r="I83" s="176"/>
      <c r="J83" s="238"/>
      <c r="K83" s="176"/>
      <c r="L83" s="492"/>
      <c r="M83" s="1010"/>
      <c r="N83" s="401"/>
      <c r="O83" s="401"/>
      <c r="P83" s="401"/>
      <c r="Q83" s="492"/>
      <c r="R83" s="492"/>
      <c r="S83" s="492"/>
      <c r="T83" s="492"/>
      <c r="U83" s="492"/>
    </row>
    <row r="84" spans="1:21" s="140" customFormat="1" ht="12" customHeight="1">
      <c r="A84" s="139"/>
      <c r="B84" s="139"/>
      <c r="C84" s="139"/>
      <c r="D84" s="139"/>
      <c r="E84" s="139"/>
      <c r="F84" s="139"/>
      <c r="G84" s="139"/>
      <c r="H84" s="181"/>
      <c r="I84" s="181"/>
      <c r="J84" s="243"/>
      <c r="K84" s="181"/>
      <c r="L84" s="799"/>
      <c r="M84" s="586"/>
      <c r="N84" s="400"/>
      <c r="O84" s="400"/>
      <c r="P84" s="400"/>
      <c r="Q84" s="1092"/>
      <c r="R84" s="1092"/>
      <c r="S84" s="1092"/>
      <c r="T84" s="1092"/>
      <c r="U84" s="1092"/>
    </row>
    <row r="85" spans="1:21" ht="12" customHeight="1"/>
    <row r="86" spans="1:21" ht="12" customHeight="1"/>
    <row r="87" spans="1:21" ht="12" customHeight="1"/>
    <row r="88" spans="1:21" ht="12" customHeight="1"/>
    <row r="89" spans="1:21" ht="12" customHeight="1"/>
    <row r="90" spans="1:21" ht="12" customHeight="1"/>
    <row r="91" spans="1:21" ht="12" customHeight="1"/>
    <row r="92" spans="1:21" ht="12" customHeight="1"/>
    <row r="93" spans="1:21" ht="12" customHeight="1">
      <c r="A93" s="162"/>
    </row>
    <row r="94" spans="1:21" ht="12" customHeight="1"/>
    <row r="95" spans="1:21" ht="12" customHeight="1"/>
    <row r="96" spans="1:21" ht="12" customHeight="1"/>
    <row r="97" ht="12" customHeight="1"/>
    <row r="98" ht="12" customHeight="1"/>
    <row r="99" ht="12" customHeight="1"/>
    <row r="100" ht="12" customHeight="1"/>
    <row r="101" ht="12" customHeight="1"/>
    <row r="102" ht="12" customHeight="1"/>
    <row r="103" ht="12" customHeight="1"/>
    <row r="104" ht="8.25" customHeight="1"/>
    <row r="105" ht="8.25" customHeight="1"/>
    <row r="106" ht="8.25" customHeight="1"/>
    <row r="107" ht="8.25" customHeight="1"/>
    <row r="108" ht="8.25" customHeight="1"/>
    <row r="109" ht="8.25" customHeight="1"/>
    <row r="110" ht="11.45" customHeight="1"/>
    <row r="111" ht="11.45" customHeight="1"/>
    <row r="112" ht="11.45" customHeight="1"/>
    <row r="113" ht="9" customHeight="1"/>
    <row r="114" ht="8.85"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sheetData>
  <mergeCells count="8">
    <mergeCell ref="A68:J68"/>
    <mergeCell ref="B7:D7"/>
    <mergeCell ref="G7:I7"/>
    <mergeCell ref="A4:J4"/>
    <mergeCell ref="D8:D10"/>
    <mergeCell ref="A7:A10"/>
    <mergeCell ref="F66:J66"/>
    <mergeCell ref="A66:D66"/>
  </mergeCells>
  <pageMargins left="0.51181102362204722" right="0.51181102362204722" top="0.90249999999999997" bottom="0.74803149606299213" header="0.31496062992125984" footer="0.31496062992125984"/>
  <pageSetup paperSize="9" scale="76"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9&amp;R&amp;"Calibri Light,Regular"&amp;10Dirección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BZ638"/>
  <sheetViews>
    <sheetView view="pageBreakPreview" zoomScaleNormal="100" zoomScaleSheetLayoutView="100" zoomScalePageLayoutView="70" workbookViewId="0"/>
  </sheetViews>
  <sheetFormatPr defaultRowHeight="11.25"/>
  <cols>
    <col min="1" max="1" width="31"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11" style="139" customWidth="1"/>
    <col min="10" max="10" width="12.83203125" style="197" customWidth="1"/>
    <col min="11" max="11" width="1.5" style="139" customWidth="1"/>
    <col min="12" max="14" width="9.33203125" style="139"/>
    <col min="15" max="15" width="10.6640625" style="402" bestFit="1" customWidth="1"/>
    <col min="16" max="16" width="9.33203125" style="402"/>
    <col min="17" max="17" width="14.33203125" style="402" customWidth="1"/>
    <col min="18" max="18" width="12" style="402" customWidth="1"/>
    <col min="19" max="35" width="9.33203125" style="402"/>
    <col min="36" max="36" width="9.33203125" style="900"/>
    <col min="37" max="78" width="9.33203125" style="402"/>
    <col min="79" max="16384" width="9.33203125" style="139"/>
  </cols>
  <sheetData>
    <row r="1" spans="1:58" ht="14.1" customHeight="1">
      <c r="A1" s="190"/>
      <c r="B1" s="191"/>
      <c r="C1" s="191"/>
      <c r="D1" s="191"/>
      <c r="E1" s="191"/>
      <c r="F1" s="191"/>
      <c r="G1" s="192"/>
      <c r="H1" s="192"/>
      <c r="I1" s="193"/>
      <c r="J1" s="193"/>
      <c r="K1" s="138"/>
    </row>
    <row r="2" spans="1:58" ht="23.25" customHeight="1">
      <c r="A2" s="1348" t="s">
        <v>629</v>
      </c>
      <c r="B2" s="1348"/>
      <c r="C2" s="1348"/>
      <c r="D2" s="1348"/>
      <c r="E2" s="1348"/>
      <c r="F2" s="1348"/>
      <c r="G2" s="1348"/>
      <c r="H2" s="1348"/>
      <c r="I2" s="1348"/>
      <c r="J2" s="196"/>
      <c r="K2" s="141"/>
    </row>
    <row r="3" spans="1:58" ht="14.1" customHeight="1">
      <c r="A3" s="194"/>
      <c r="B3" s="195"/>
      <c r="C3" s="195"/>
      <c r="D3" s="195"/>
      <c r="E3" s="195"/>
      <c r="F3" s="195"/>
      <c r="G3" s="196"/>
      <c r="H3" s="196"/>
      <c r="I3" s="196"/>
      <c r="J3" s="196"/>
      <c r="K3" s="141"/>
    </row>
    <row r="4" spans="1:58" ht="24" customHeight="1">
      <c r="A4" s="1275" t="s">
        <v>667</v>
      </c>
      <c r="B4" s="1275"/>
      <c r="C4" s="1275"/>
      <c r="D4" s="1275"/>
      <c r="E4" s="1275"/>
      <c r="F4" s="1275"/>
      <c r="G4" s="1275"/>
      <c r="H4" s="1275"/>
      <c r="I4" s="1275"/>
      <c r="J4" s="199"/>
      <c r="K4" s="142"/>
    </row>
    <row r="5" spans="1:58" ht="15.95" customHeight="1">
      <c r="A5" s="197"/>
      <c r="B5" s="198"/>
      <c r="C5" s="200"/>
      <c r="D5" s="201"/>
      <c r="E5" s="201"/>
      <c r="F5" s="199"/>
      <c r="G5" s="202"/>
      <c r="H5" s="202"/>
      <c r="I5" s="203"/>
      <c r="J5" s="199"/>
      <c r="K5" s="142"/>
      <c r="V5" s="617"/>
      <c r="W5" s="900"/>
      <c r="X5" s="618"/>
      <c r="Y5" s="618"/>
      <c r="Z5" s="618"/>
      <c r="AA5" s="618"/>
      <c r="AB5" s="618"/>
      <c r="AC5" s="618"/>
      <c r="AD5" s="618"/>
      <c r="AE5" s="618"/>
      <c r="AF5" s="618"/>
      <c r="AG5" s="618"/>
      <c r="AH5" s="618"/>
      <c r="AI5" s="618"/>
    </row>
    <row r="6" spans="1:58" ht="45.75" customHeight="1">
      <c r="A6" s="197"/>
      <c r="B6" s="1346" t="s">
        <v>104</v>
      </c>
      <c r="C6" s="1347"/>
      <c r="D6" s="644" t="s">
        <v>715</v>
      </c>
      <c r="E6" s="644" t="s">
        <v>716</v>
      </c>
      <c r="F6" s="645" t="s">
        <v>570</v>
      </c>
      <c r="G6" s="202"/>
      <c r="H6" s="202"/>
      <c r="I6" s="203"/>
      <c r="J6" s="199"/>
      <c r="K6" s="143"/>
      <c r="V6" s="617" t="s">
        <v>85</v>
      </c>
      <c r="W6" s="900"/>
      <c r="X6" s="618"/>
      <c r="Y6" s="618"/>
      <c r="Z6" s="618"/>
      <c r="AA6" s="618"/>
      <c r="AB6" s="618"/>
      <c r="AC6" s="618" t="s">
        <v>86</v>
      </c>
      <c r="AD6" s="618"/>
      <c r="AE6" s="618"/>
      <c r="AF6" s="618"/>
      <c r="AG6" s="618"/>
      <c r="AH6" s="618"/>
      <c r="AI6" s="618"/>
    </row>
    <row r="7" spans="1:58" ht="14.25" customHeight="1">
      <c r="A7" s="197"/>
      <c r="B7" s="321" t="s">
        <v>105</v>
      </c>
      <c r="C7" s="322"/>
      <c r="D7" s="323">
        <v>18.913999560000001</v>
      </c>
      <c r="E7" s="323">
        <v>8.5</v>
      </c>
      <c r="F7" s="1029">
        <f>IF(E7=0,"",(D7-E7)/E7)</f>
        <v>1.2251764188235295</v>
      </c>
      <c r="G7" s="202"/>
      <c r="H7" s="202"/>
      <c r="I7" s="203"/>
      <c r="J7" s="199"/>
      <c r="K7" s="144"/>
      <c r="V7" s="617"/>
      <c r="W7" s="900"/>
      <c r="X7" s="901"/>
      <c r="Y7" s="901"/>
      <c r="Z7" s="901"/>
      <c r="AA7" s="901"/>
      <c r="AB7" s="901"/>
      <c r="AC7" s="901"/>
      <c r="AD7" s="901"/>
      <c r="AE7" s="901"/>
      <c r="AF7" s="901"/>
      <c r="AG7" s="901"/>
      <c r="AH7" s="901"/>
      <c r="AI7" s="901"/>
    </row>
    <row r="8" spans="1:58" ht="14.25" customHeight="1" thickBot="1">
      <c r="A8" s="197"/>
      <c r="B8" s="327" t="s">
        <v>106</v>
      </c>
      <c r="C8" s="328"/>
      <c r="D8" s="329">
        <v>125.88200380000001</v>
      </c>
      <c r="E8" s="329">
        <v>112.25</v>
      </c>
      <c r="F8" s="1030">
        <f t="shared" ref="F8:F28" si="0">IF(E8=0,"",(D8-E8)/E8)</f>
        <v>0.12144324097995551</v>
      </c>
      <c r="G8" s="202"/>
      <c r="H8" s="202"/>
      <c r="I8" s="203"/>
      <c r="J8" s="199"/>
      <c r="K8" s="145"/>
      <c r="V8" s="902" t="s">
        <v>87</v>
      </c>
      <c r="W8" s="903"/>
      <c r="X8" s="904" t="s">
        <v>88</v>
      </c>
      <c r="Y8" s="904" t="s">
        <v>89</v>
      </c>
      <c r="Z8" s="904" t="s">
        <v>90</v>
      </c>
      <c r="AA8" s="904" t="s">
        <v>91</v>
      </c>
      <c r="AB8" s="904" t="s">
        <v>92</v>
      </c>
      <c r="AC8" s="904" t="s">
        <v>93</v>
      </c>
      <c r="AD8" s="904" t="s">
        <v>94</v>
      </c>
      <c r="AE8" s="904" t="s">
        <v>95</v>
      </c>
      <c r="AF8" s="904" t="s">
        <v>96</v>
      </c>
      <c r="AG8" s="904" t="s">
        <v>97</v>
      </c>
      <c r="AH8" s="904" t="s">
        <v>98</v>
      </c>
      <c r="AI8" s="904" t="s">
        <v>75</v>
      </c>
      <c r="AO8" s="905" t="s">
        <v>100</v>
      </c>
    </row>
    <row r="9" spans="1:58" ht="14.25" customHeight="1">
      <c r="A9" s="197"/>
      <c r="B9" s="321" t="s">
        <v>107</v>
      </c>
      <c r="C9" s="322"/>
      <c r="D9" s="323">
        <v>93.328002929999997</v>
      </c>
      <c r="E9" s="323">
        <v>58.38</v>
      </c>
      <c r="F9" s="1029">
        <f t="shared" si="0"/>
        <v>0.59862971788283648</v>
      </c>
      <c r="G9" s="202"/>
      <c r="H9" s="202"/>
      <c r="I9" s="203"/>
      <c r="J9" s="199"/>
      <c r="K9" s="145"/>
      <c r="U9" s="619">
        <v>2014</v>
      </c>
      <c r="V9" s="906">
        <v>1</v>
      </c>
      <c r="W9" s="900"/>
      <c r="X9" s="907">
        <v>45.814286095755399</v>
      </c>
      <c r="Y9" s="907">
        <v>104.61314283098464</v>
      </c>
      <c r="Z9" s="907">
        <v>31.571999686104871</v>
      </c>
      <c r="AA9" s="907">
        <v>17.96414253</v>
      </c>
      <c r="AB9" s="907">
        <v>11.870428698403462</v>
      </c>
      <c r="AC9" s="908">
        <v>299.47557503836458</v>
      </c>
      <c r="AD9" s="907">
        <v>98.19285714285715</v>
      </c>
      <c r="AE9" s="907">
        <v>24.754285948617071</v>
      </c>
      <c r="AF9" s="907">
        <v>14.002857208251942</v>
      </c>
      <c r="AG9" s="907">
        <v>4.2468571322304829</v>
      </c>
      <c r="AH9" s="907">
        <v>341.09000069754433</v>
      </c>
      <c r="AI9" s="907">
        <v>107.01071384974837</v>
      </c>
      <c r="AO9" s="905" t="s">
        <v>101</v>
      </c>
      <c r="AW9" s="905" t="s">
        <v>102</v>
      </c>
      <c r="BC9" s="966" t="s">
        <v>103</v>
      </c>
    </row>
    <row r="10" spans="1:58" ht="14.25" customHeight="1">
      <c r="A10" s="197"/>
      <c r="B10" s="327" t="s">
        <v>108</v>
      </c>
      <c r="C10" s="328"/>
      <c r="D10" s="329">
        <v>79.918998720000005</v>
      </c>
      <c r="E10" s="329">
        <v>63.51</v>
      </c>
      <c r="F10" s="1030">
        <f t="shared" si="0"/>
        <v>0.2583687406707606</v>
      </c>
      <c r="G10" s="202"/>
      <c r="H10" s="202"/>
      <c r="I10" s="203"/>
      <c r="J10" s="199"/>
      <c r="K10" s="146"/>
      <c r="U10" s="618"/>
      <c r="V10" s="617"/>
      <c r="W10" s="900"/>
      <c r="X10" s="909">
        <v>57.100000108991324</v>
      </c>
      <c r="Y10" s="909">
        <v>101.16556985037651</v>
      </c>
      <c r="Z10" s="909">
        <v>18.800000054495627</v>
      </c>
      <c r="AA10" s="909">
        <v>18.098571368626171</v>
      </c>
      <c r="AB10" s="909">
        <v>13.948571205139114</v>
      </c>
      <c r="AC10" s="910">
        <v>381.51428222656199</v>
      </c>
      <c r="AD10" s="909">
        <v>193.07428414480972</v>
      </c>
      <c r="AE10" s="909">
        <v>29.882857186453634</v>
      </c>
      <c r="AF10" s="909">
        <v>14.230000087193057</v>
      </c>
      <c r="AG10" s="909">
        <v>2.1289999825613801</v>
      </c>
      <c r="AH10" s="909">
        <v>258.36142839704183</v>
      </c>
      <c r="AI10" s="909">
        <v>87.34771401541569</v>
      </c>
      <c r="AP10" s="911">
        <v>2014</v>
      </c>
      <c r="AQ10" s="911">
        <v>2015</v>
      </c>
      <c r="AR10" s="911">
        <v>2016</v>
      </c>
      <c r="AS10" s="911">
        <v>2017</v>
      </c>
      <c r="AX10" s="911">
        <v>2014</v>
      </c>
      <c r="AY10" s="911">
        <v>2015</v>
      </c>
      <c r="AZ10" s="911">
        <v>2016</v>
      </c>
      <c r="BA10" s="911">
        <v>2017</v>
      </c>
      <c r="BC10" s="911">
        <v>2014</v>
      </c>
      <c r="BD10" s="911">
        <v>2015</v>
      </c>
      <c r="BE10" s="911">
        <v>2016</v>
      </c>
      <c r="BF10" s="911">
        <v>2017</v>
      </c>
    </row>
    <row r="11" spans="1:58" ht="14.25" customHeight="1">
      <c r="A11" s="197"/>
      <c r="B11" s="321" t="s">
        <v>109</v>
      </c>
      <c r="C11" s="322"/>
      <c r="D11" s="323">
        <v>33.965000150000002</v>
      </c>
      <c r="E11" s="323">
        <v>22.86</v>
      </c>
      <c r="F11" s="1029">
        <f t="shared" si="0"/>
        <v>0.48578303368328968</v>
      </c>
      <c r="G11" s="202"/>
      <c r="H11" s="202"/>
      <c r="I11" s="203"/>
      <c r="J11" s="199"/>
      <c r="K11" s="149"/>
      <c r="N11" s="315"/>
      <c r="O11" s="958"/>
      <c r="P11" s="958"/>
      <c r="Q11" s="912"/>
      <c r="R11" s="912"/>
      <c r="U11" s="618"/>
      <c r="V11" s="617"/>
      <c r="W11" s="900"/>
      <c r="X11" s="909">
        <v>82.4</v>
      </c>
      <c r="Y11" s="909">
        <v>111.64</v>
      </c>
      <c r="Z11" s="909">
        <v>24.53</v>
      </c>
      <c r="AA11" s="909">
        <v>25.12</v>
      </c>
      <c r="AB11" s="909">
        <v>21.56</v>
      </c>
      <c r="AC11" s="910">
        <v>431.35</v>
      </c>
      <c r="AD11" s="909">
        <v>173.3</v>
      </c>
      <c r="AE11" s="909">
        <v>37.090000000000003</v>
      </c>
      <c r="AF11" s="909">
        <v>19.02</v>
      </c>
      <c r="AG11" s="909">
        <v>5.39</v>
      </c>
      <c r="AH11" s="909">
        <v>372.98</v>
      </c>
      <c r="AI11" s="909">
        <v>113.44</v>
      </c>
      <c r="AO11" s="913">
        <v>1</v>
      </c>
      <c r="AP11" s="914">
        <v>133.74</v>
      </c>
      <c r="AQ11" s="914">
        <v>120.986000061035</v>
      </c>
      <c r="AR11" s="915">
        <v>138.54</v>
      </c>
      <c r="AS11" s="402">
        <v>93.1</v>
      </c>
      <c r="AW11" s="913">
        <v>1</v>
      </c>
      <c r="AX11" s="914">
        <v>111.015998840332</v>
      </c>
      <c r="AY11" s="914">
        <v>98.037002563476506</v>
      </c>
      <c r="AZ11" s="915">
        <v>119.86</v>
      </c>
      <c r="BA11" s="402">
        <v>45.4</v>
      </c>
      <c r="BB11" s="913">
        <v>1</v>
      </c>
      <c r="BC11" s="933">
        <v>176.68799662590013</v>
      </c>
      <c r="BD11" s="918">
        <v>77.525999411940418</v>
      </c>
      <c r="BE11" s="919">
        <v>150.22999999999999</v>
      </c>
      <c r="BF11" s="402">
        <v>122.2</v>
      </c>
    </row>
    <row r="12" spans="1:58" ht="14.25" customHeight="1">
      <c r="A12" s="197"/>
      <c r="B12" s="327" t="s">
        <v>110</v>
      </c>
      <c r="C12" s="328"/>
      <c r="D12" s="329">
        <v>22.30500031</v>
      </c>
      <c r="E12" s="329">
        <v>14.27</v>
      </c>
      <c r="F12" s="1030">
        <f t="shared" si="0"/>
        <v>0.56306939803784173</v>
      </c>
      <c r="G12" s="202"/>
      <c r="H12" s="202"/>
      <c r="I12" s="203"/>
      <c r="J12" s="199"/>
      <c r="K12" s="149"/>
      <c r="N12" s="315"/>
      <c r="O12" s="958"/>
      <c r="P12" s="958"/>
      <c r="Q12" s="912"/>
      <c r="R12" s="912"/>
      <c r="U12" s="618"/>
      <c r="V12" s="617">
        <v>4</v>
      </c>
      <c r="W12" s="900"/>
      <c r="X12" s="909">
        <v>61.07</v>
      </c>
      <c r="Y12" s="909">
        <v>95.39</v>
      </c>
      <c r="Z12" s="909">
        <v>19.45</v>
      </c>
      <c r="AA12" s="909">
        <v>17.23</v>
      </c>
      <c r="AB12" s="909">
        <v>15.99</v>
      </c>
      <c r="AC12" s="910">
        <v>273.22000000000003</v>
      </c>
      <c r="AD12" s="909">
        <v>127.94</v>
      </c>
      <c r="AE12" s="909">
        <v>28.03</v>
      </c>
      <c r="AF12" s="909">
        <v>19.78</v>
      </c>
      <c r="AG12" s="909">
        <v>2.48</v>
      </c>
      <c r="AH12" s="909">
        <v>269.07</v>
      </c>
      <c r="AI12" s="909">
        <v>134.16999999999999</v>
      </c>
      <c r="AO12" s="913">
        <v>2</v>
      </c>
      <c r="AP12" s="914">
        <v>140.50399780000001</v>
      </c>
      <c r="AQ12" s="914">
        <v>137.12399291992099</v>
      </c>
      <c r="AR12" s="915">
        <v>140.53</v>
      </c>
      <c r="AS12" s="402">
        <v>93.1</v>
      </c>
      <c r="AW12" s="913">
        <v>2</v>
      </c>
      <c r="AX12" s="914">
        <v>111.015998840332</v>
      </c>
      <c r="AY12" s="914">
        <v>126.60299682617099</v>
      </c>
      <c r="AZ12" s="915">
        <v>113.21</v>
      </c>
      <c r="BA12" s="402">
        <v>49.71</v>
      </c>
      <c r="BB12" s="913">
        <v>2</v>
      </c>
      <c r="BC12" s="933">
        <v>192.07700252532933</v>
      </c>
      <c r="BD12" s="918">
        <v>78.785000398754988</v>
      </c>
      <c r="BE12" s="919">
        <v>145.21</v>
      </c>
      <c r="BF12" s="402">
        <v>136.54</v>
      </c>
    </row>
    <row r="13" spans="1:58" ht="14.25" customHeight="1">
      <c r="A13" s="197"/>
      <c r="B13" s="321" t="s">
        <v>111</v>
      </c>
      <c r="C13" s="322"/>
      <c r="D13" s="323">
        <v>91.983001709999996</v>
      </c>
      <c r="E13" s="323">
        <v>105.12</v>
      </c>
      <c r="F13" s="1029">
        <f t="shared" si="0"/>
        <v>-0.12497144492009139</v>
      </c>
      <c r="G13" s="202"/>
      <c r="H13" s="202"/>
      <c r="I13" s="203"/>
      <c r="J13" s="199"/>
      <c r="K13" s="149"/>
      <c r="N13" s="315"/>
      <c r="O13" s="958"/>
      <c r="P13" s="958"/>
      <c r="Q13" s="912"/>
      <c r="R13" s="912"/>
      <c r="U13" s="617"/>
      <c r="V13" s="617"/>
      <c r="W13" s="900"/>
      <c r="X13" s="909">
        <v>62.75</v>
      </c>
      <c r="Y13" s="909">
        <v>103.58</v>
      </c>
      <c r="Z13" s="909">
        <v>14.62</v>
      </c>
      <c r="AA13" s="909">
        <v>17.52</v>
      </c>
      <c r="AB13" s="909">
        <v>15.91</v>
      </c>
      <c r="AC13" s="910">
        <v>360.15</v>
      </c>
      <c r="AD13" s="909">
        <v>172</v>
      </c>
      <c r="AE13" s="909">
        <v>34.06</v>
      </c>
      <c r="AF13" s="909">
        <v>16.795000000000002</v>
      </c>
      <c r="AG13" s="909">
        <v>1.3140000000000001</v>
      </c>
      <c r="AH13" s="909">
        <v>373.63</v>
      </c>
      <c r="AI13" s="909">
        <v>134.30000000000001</v>
      </c>
      <c r="AO13" s="913">
        <v>3</v>
      </c>
      <c r="AP13" s="914">
        <v>140.5</v>
      </c>
      <c r="AQ13" s="914">
        <v>137.12399291992099</v>
      </c>
      <c r="AR13" s="915">
        <v>140.53</v>
      </c>
      <c r="AS13" s="402">
        <v>98.74</v>
      </c>
      <c r="AW13" s="913">
        <v>3</v>
      </c>
      <c r="AX13" s="914">
        <v>152.07</v>
      </c>
      <c r="AY13" s="914">
        <v>147.34800720214801</v>
      </c>
      <c r="AZ13" s="915">
        <v>117.64</v>
      </c>
      <c r="BA13" s="402">
        <v>63.27</v>
      </c>
      <c r="BB13" s="913">
        <v>3</v>
      </c>
      <c r="BC13" s="933">
        <v>234.58800000000002</v>
      </c>
      <c r="BD13" s="918">
        <v>76.62799982726554</v>
      </c>
      <c r="BE13" s="919">
        <v>143.88</v>
      </c>
      <c r="BF13" s="402">
        <v>170.81</v>
      </c>
    </row>
    <row r="14" spans="1:58" ht="14.25" customHeight="1">
      <c r="A14" s="197"/>
      <c r="B14" s="327" t="s">
        <v>112</v>
      </c>
      <c r="C14" s="328"/>
      <c r="D14" s="329">
        <v>232.40499879999999</v>
      </c>
      <c r="E14" s="329">
        <v>234.99</v>
      </c>
      <c r="F14" s="1030">
        <f t="shared" si="0"/>
        <v>-1.100047321162612E-2</v>
      </c>
      <c r="G14" s="202"/>
      <c r="H14" s="202"/>
      <c r="I14" s="203"/>
      <c r="J14" s="199"/>
      <c r="K14" s="149"/>
      <c r="N14" s="315"/>
      <c r="O14" s="958"/>
      <c r="P14" s="958"/>
      <c r="Q14" s="912"/>
      <c r="R14" s="912"/>
      <c r="U14" s="617"/>
      <c r="V14" s="617"/>
      <c r="W14" s="900"/>
      <c r="X14" s="909">
        <v>71.03</v>
      </c>
      <c r="Y14" s="909">
        <v>145.91</v>
      </c>
      <c r="Z14" s="909">
        <v>15.904999999999999</v>
      </c>
      <c r="AA14" s="909">
        <v>18.044</v>
      </c>
      <c r="AB14" s="909">
        <v>14.96</v>
      </c>
      <c r="AC14" s="910">
        <v>369.98</v>
      </c>
      <c r="AD14" s="909">
        <v>175.17</v>
      </c>
      <c r="AE14" s="909">
        <v>43.62</v>
      </c>
      <c r="AF14" s="909">
        <v>14.701000000000001</v>
      </c>
      <c r="AG14" s="909">
        <v>1.1140000000000001</v>
      </c>
      <c r="AH14" s="909">
        <v>404.34</v>
      </c>
      <c r="AI14" s="909">
        <v>129.29</v>
      </c>
      <c r="AO14" s="913">
        <v>4</v>
      </c>
      <c r="AP14" s="914">
        <v>163.19800000000001</v>
      </c>
      <c r="AQ14" s="914">
        <v>150.91200256347599</v>
      </c>
      <c r="AR14" s="915">
        <v>137.44</v>
      </c>
      <c r="AS14" s="402">
        <v>98.74</v>
      </c>
      <c r="AW14" s="913">
        <v>4</v>
      </c>
      <c r="AX14" s="914">
        <v>203.96</v>
      </c>
      <c r="AY14" s="914">
        <v>161.61799619999999</v>
      </c>
      <c r="AZ14" s="915">
        <v>117.64</v>
      </c>
      <c r="BA14" s="402">
        <v>77.31</v>
      </c>
      <c r="BB14" s="913">
        <v>4</v>
      </c>
      <c r="BC14" s="933">
        <v>232.04400016784652</v>
      </c>
      <c r="BD14" s="918">
        <v>82.207001742533564</v>
      </c>
      <c r="BE14" s="919">
        <v>139.38200000000001</v>
      </c>
      <c r="BF14" s="402">
        <v>186.39</v>
      </c>
    </row>
    <row r="15" spans="1:58" ht="14.25" customHeight="1">
      <c r="A15" s="197"/>
      <c r="B15" s="321" t="s">
        <v>113</v>
      </c>
      <c r="C15" s="322"/>
      <c r="D15" s="323">
        <v>21.469999309999999</v>
      </c>
      <c r="E15" s="323">
        <v>27.97</v>
      </c>
      <c r="F15" s="1029">
        <f t="shared" si="0"/>
        <v>-0.2323918730782982</v>
      </c>
      <c r="G15" s="202"/>
      <c r="H15" s="202"/>
      <c r="I15" s="203"/>
      <c r="J15" s="199"/>
      <c r="K15" s="149"/>
      <c r="N15" s="315"/>
      <c r="O15" s="994"/>
      <c r="P15" s="958"/>
      <c r="Q15" s="912"/>
      <c r="R15" s="912"/>
      <c r="U15" s="617"/>
      <c r="V15" s="617"/>
      <c r="W15" s="900"/>
      <c r="X15" s="909">
        <v>79.42857142857136</v>
      </c>
      <c r="Y15" s="909">
        <v>146.2477155412943</v>
      </c>
      <c r="Z15" s="909">
        <v>34.528000150408026</v>
      </c>
      <c r="AA15" s="909">
        <v>19.531571524483784</v>
      </c>
      <c r="AB15" s="909">
        <v>16.602428981235999</v>
      </c>
      <c r="AC15" s="910">
        <v>362.92442975725425</v>
      </c>
      <c r="AD15" s="909">
        <v>172.78000313895041</v>
      </c>
      <c r="AE15" s="909">
        <v>37.718571254185221</v>
      </c>
      <c r="AF15" s="909">
        <v>12.252857208251928</v>
      </c>
      <c r="AG15" s="909">
        <v>1.0977142708642085</v>
      </c>
      <c r="AH15" s="909">
        <v>396.4942801339281</v>
      </c>
      <c r="AI15" s="909">
        <v>108.11000061035121</v>
      </c>
      <c r="AO15" s="913">
        <v>5</v>
      </c>
      <c r="AP15" s="914">
        <v>163.19800000000001</v>
      </c>
      <c r="AQ15" s="914">
        <v>150.91200256347599</v>
      </c>
      <c r="AR15" s="915">
        <v>137.44</v>
      </c>
      <c r="AS15" s="402">
        <v>125.15</v>
      </c>
      <c r="AW15" s="913">
        <v>5</v>
      </c>
      <c r="AX15" s="914">
        <v>235.55</v>
      </c>
      <c r="AY15" s="914">
        <v>191.21299743652301</v>
      </c>
      <c r="AZ15" s="915">
        <v>133.43</v>
      </c>
      <c r="BA15" s="402">
        <v>83.15</v>
      </c>
      <c r="BB15" s="913">
        <v>5</v>
      </c>
      <c r="BC15" s="933">
        <v>229.71699501037588</v>
      </c>
      <c r="BD15" s="918">
        <v>99.395001649856425</v>
      </c>
      <c r="BE15" s="919">
        <v>135.79099489999999</v>
      </c>
      <c r="BF15" s="402">
        <v>204.81</v>
      </c>
    </row>
    <row r="16" spans="1:58" ht="14.25" customHeight="1">
      <c r="A16" s="197"/>
      <c r="B16" s="327" t="s">
        <v>114</v>
      </c>
      <c r="C16" s="328"/>
      <c r="D16" s="329">
        <v>344.881012</v>
      </c>
      <c r="E16" s="329">
        <v>308.83</v>
      </c>
      <c r="F16" s="1030">
        <f t="shared" si="0"/>
        <v>0.11673416442703111</v>
      </c>
      <c r="G16" s="202"/>
      <c r="H16" s="202"/>
      <c r="I16" s="203"/>
      <c r="J16" s="199"/>
      <c r="K16" s="149"/>
      <c r="U16" s="617"/>
      <c r="V16" s="617">
        <v>8</v>
      </c>
      <c r="W16" s="900"/>
      <c r="X16" s="909">
        <v>95.671427045549564</v>
      </c>
      <c r="Y16" s="909">
        <v>310.30528479999998</v>
      </c>
      <c r="Z16" s="909">
        <v>123.4721418</v>
      </c>
      <c r="AA16" s="909">
        <v>21.873999999999999</v>
      </c>
      <c r="AB16" s="909">
        <v>19.75271429</v>
      </c>
      <c r="AC16" s="910">
        <v>428.29571529999998</v>
      </c>
      <c r="AD16" s="909">
        <v>191.44571139999999</v>
      </c>
      <c r="AE16" s="909">
        <v>49.187142510000001</v>
      </c>
      <c r="AF16" s="909">
        <v>12.017142979999999</v>
      </c>
      <c r="AG16" s="909">
        <v>1.644428577</v>
      </c>
      <c r="AH16" s="909">
        <v>277.80142869999997</v>
      </c>
      <c r="AI16" s="909">
        <v>81.150284900000003</v>
      </c>
      <c r="AO16" s="913">
        <v>6</v>
      </c>
      <c r="AP16" s="914">
        <v>163.19800000000001</v>
      </c>
      <c r="AQ16" s="914">
        <v>170.628005981445</v>
      </c>
      <c r="AR16" s="915">
        <v>137.44</v>
      </c>
      <c r="AS16" s="402">
        <v>125.15</v>
      </c>
      <c r="AW16" s="913">
        <v>6</v>
      </c>
      <c r="AX16" s="914">
        <v>257.39999999999998</v>
      </c>
      <c r="AY16" s="914">
        <v>216.95199584960901</v>
      </c>
      <c r="AZ16" s="915">
        <v>159.21</v>
      </c>
      <c r="BA16" s="402">
        <v>90.18</v>
      </c>
      <c r="BB16" s="913">
        <v>6</v>
      </c>
      <c r="BC16" s="933">
        <v>228.29300178527819</v>
      </c>
      <c r="BD16" s="918">
        <v>122.14100027084339</v>
      </c>
      <c r="BE16" s="919">
        <v>150.04800030000001</v>
      </c>
      <c r="BF16" s="402">
        <v>201.83</v>
      </c>
    </row>
    <row r="17" spans="1:78" ht="14.25" customHeight="1">
      <c r="A17" s="197"/>
      <c r="B17" s="321" t="s">
        <v>115</v>
      </c>
      <c r="C17" s="322"/>
      <c r="D17" s="323">
        <v>204.3999939</v>
      </c>
      <c r="E17" s="323">
        <v>158.11000000000001</v>
      </c>
      <c r="F17" s="1029">
        <f t="shared" si="0"/>
        <v>0.29277081715261516</v>
      </c>
      <c r="G17" s="202"/>
      <c r="H17" s="202"/>
      <c r="I17" s="203"/>
      <c r="J17" s="199"/>
      <c r="K17" s="149"/>
      <c r="U17" s="617"/>
      <c r="V17" s="617"/>
      <c r="W17" s="900"/>
      <c r="X17" s="909">
        <v>101.84</v>
      </c>
      <c r="Y17" s="909">
        <v>232.7</v>
      </c>
      <c r="Z17" s="909">
        <v>127.05</v>
      </c>
      <c r="AA17" s="909">
        <v>25.35</v>
      </c>
      <c r="AB17" s="909">
        <v>21.95</v>
      </c>
      <c r="AC17" s="910">
        <v>383.16</v>
      </c>
      <c r="AD17" s="909">
        <v>140.93</v>
      </c>
      <c r="AE17" s="909">
        <v>38.619999999999997</v>
      </c>
      <c r="AF17" s="909">
        <v>12</v>
      </c>
      <c r="AG17" s="909">
        <v>1.43</v>
      </c>
      <c r="AH17" s="909">
        <v>179.2</v>
      </c>
      <c r="AI17" s="909">
        <v>58.33</v>
      </c>
      <c r="AO17" s="913">
        <v>7</v>
      </c>
      <c r="AP17" s="914">
        <v>180.73800659179599</v>
      </c>
      <c r="AQ17" s="914">
        <v>170.628005981445</v>
      </c>
      <c r="AR17" s="915">
        <v>151.05000000000001</v>
      </c>
      <c r="AS17" s="402">
        <v>142.99</v>
      </c>
      <c r="AW17" s="913">
        <v>7</v>
      </c>
      <c r="AX17" s="914">
        <v>300.037994384765</v>
      </c>
      <c r="AY17" s="914">
        <v>240.95399475097599</v>
      </c>
      <c r="AZ17" s="915">
        <v>186.18</v>
      </c>
      <c r="BA17" s="402">
        <v>101.42</v>
      </c>
      <c r="BB17" s="913">
        <v>7</v>
      </c>
      <c r="BC17" s="933">
        <v>224.18200111389126</v>
      </c>
      <c r="BD17" s="918">
        <v>164.75300073623634</v>
      </c>
      <c r="BE17" s="919">
        <v>174.31999970000001</v>
      </c>
      <c r="BF17" s="402">
        <v>199.6</v>
      </c>
    </row>
    <row r="18" spans="1:78" ht="14.25" customHeight="1">
      <c r="A18" s="197"/>
      <c r="B18" s="327" t="s">
        <v>116</v>
      </c>
      <c r="C18" s="328"/>
      <c r="D18" s="329">
        <v>29.68000031</v>
      </c>
      <c r="E18" s="329">
        <v>15.43</v>
      </c>
      <c r="F18" s="1030">
        <f t="shared" si="0"/>
        <v>0.92352561957226187</v>
      </c>
      <c r="G18" s="202"/>
      <c r="H18" s="202"/>
      <c r="I18" s="203"/>
      <c r="J18" s="199"/>
      <c r="K18" s="157"/>
      <c r="U18" s="617"/>
      <c r="V18" s="617"/>
      <c r="W18" s="900"/>
      <c r="X18" s="909">
        <v>111.7285712</v>
      </c>
      <c r="Y18" s="909">
        <v>313.02366640000002</v>
      </c>
      <c r="Z18" s="909">
        <v>102.4850019</v>
      </c>
      <c r="AA18" s="909">
        <v>32.583857129999998</v>
      </c>
      <c r="AB18" s="909">
        <v>16.16099998</v>
      </c>
      <c r="AC18" s="910">
        <v>557.40757099999996</v>
      </c>
      <c r="AD18" s="909">
        <v>175.57571630000001</v>
      </c>
      <c r="AE18" s="909">
        <v>47.68142864</v>
      </c>
      <c r="AF18" s="909">
        <v>12.001428600000001</v>
      </c>
      <c r="AG18" s="909">
        <v>1.4118571280000001</v>
      </c>
      <c r="AH18" s="909">
        <v>158.30857409999999</v>
      </c>
      <c r="AI18" s="909">
        <v>48.130142759999998</v>
      </c>
      <c r="AO18" s="913">
        <v>8</v>
      </c>
      <c r="AP18" s="914">
        <v>199.62100219999999</v>
      </c>
      <c r="AQ18" s="914">
        <v>170.628005981445</v>
      </c>
      <c r="AR18" s="915">
        <v>151.05000000000001</v>
      </c>
      <c r="AS18" s="402">
        <v>142.99</v>
      </c>
      <c r="AW18" s="913">
        <v>8</v>
      </c>
      <c r="AX18" s="914">
        <v>326.67999270000001</v>
      </c>
      <c r="AY18" s="914">
        <v>240.95399475097599</v>
      </c>
      <c r="AZ18" s="915">
        <v>206.54</v>
      </c>
      <c r="BA18" s="402">
        <v>114.69</v>
      </c>
      <c r="BB18" s="913">
        <v>8</v>
      </c>
      <c r="BC18" s="933">
        <v>220.41400382999998</v>
      </c>
      <c r="BD18" s="918">
        <v>173.15699958801241</v>
      </c>
      <c r="BE18" s="919">
        <v>262.93500039999998</v>
      </c>
      <c r="BF18" s="402">
        <v>214.34</v>
      </c>
    </row>
    <row r="19" spans="1:78" ht="14.25" customHeight="1">
      <c r="A19" s="197"/>
      <c r="B19" s="321" t="s">
        <v>117</v>
      </c>
      <c r="C19" s="322"/>
      <c r="D19" s="323">
        <v>54.543418879999997</v>
      </c>
      <c r="E19" s="323">
        <v>54.57</v>
      </c>
      <c r="F19" s="1029">
        <f t="shared" si="0"/>
        <v>-4.8710133773140939E-4</v>
      </c>
      <c r="G19" s="202"/>
      <c r="H19" s="202"/>
      <c r="I19" s="203"/>
      <c r="J19" s="199" t="s">
        <v>842</v>
      </c>
      <c r="K19" s="157"/>
      <c r="U19" s="617"/>
      <c r="V19" s="617"/>
      <c r="W19" s="900"/>
      <c r="X19" s="909">
        <v>107.21428571428528</v>
      </c>
      <c r="Y19" s="909">
        <v>264.70640258789024</v>
      </c>
      <c r="Z19" s="909">
        <v>100.62920074462855</v>
      </c>
      <c r="AA19" s="909">
        <v>35.707000187465077</v>
      </c>
      <c r="AB19" s="909">
        <v>20.230571338108572</v>
      </c>
      <c r="AC19" s="910">
        <v>738.35199846540127</v>
      </c>
      <c r="AD19" s="909">
        <v>222.98999895368257</v>
      </c>
      <c r="AE19" s="909">
        <v>58.7428567068917</v>
      </c>
      <c r="AF19" s="909">
        <v>11.715714318411687</v>
      </c>
      <c r="AG19" s="909">
        <v>1.4087142603737945</v>
      </c>
      <c r="AH19" s="909">
        <v>187.32428414480987</v>
      </c>
      <c r="AI19" s="909">
        <v>66.01142992292128</v>
      </c>
      <c r="AO19" s="913">
        <v>9</v>
      </c>
      <c r="AP19" s="914">
        <v>199.62100219999999</v>
      </c>
      <c r="AQ19" s="914">
        <v>185.25</v>
      </c>
      <c r="AR19" s="915">
        <v>165.01</v>
      </c>
      <c r="AS19" s="402">
        <v>159.53</v>
      </c>
      <c r="AW19" s="913">
        <v>9</v>
      </c>
      <c r="AX19" s="914">
        <v>332.71</v>
      </c>
      <c r="AY19" s="914">
        <v>274.18798828125</v>
      </c>
      <c r="AZ19" s="915">
        <v>240.95</v>
      </c>
      <c r="BA19" s="402">
        <v>132.82</v>
      </c>
      <c r="BB19" s="913">
        <v>9</v>
      </c>
      <c r="BC19" s="933">
        <v>218.33100054931617</v>
      </c>
      <c r="BD19" s="918">
        <v>186.28200244903536</v>
      </c>
      <c r="BE19" s="919">
        <v>279.08800120000001</v>
      </c>
      <c r="BF19" s="402">
        <v>250.89</v>
      </c>
    </row>
    <row r="20" spans="1:78" ht="14.25" customHeight="1">
      <c r="A20" s="197"/>
      <c r="B20" s="327" t="s">
        <v>118</v>
      </c>
      <c r="C20" s="328"/>
      <c r="D20" s="329">
        <v>27.81631088</v>
      </c>
      <c r="E20" s="329">
        <v>20.420000000000002</v>
      </c>
      <c r="F20" s="1030">
        <f t="shared" si="0"/>
        <v>0.36220915181194896</v>
      </c>
      <c r="G20" s="202"/>
      <c r="H20" s="202"/>
      <c r="I20" s="203"/>
      <c r="J20" s="199"/>
      <c r="K20" s="161"/>
      <c r="U20" s="617"/>
      <c r="V20" s="617">
        <v>12</v>
      </c>
      <c r="W20" s="900"/>
      <c r="X20" s="909">
        <v>105.2142846</v>
      </c>
      <c r="Y20" s="909">
        <v>260.1815709</v>
      </c>
      <c r="Z20" s="909">
        <v>165.7174268</v>
      </c>
      <c r="AA20" s="909">
        <v>31.82685661</v>
      </c>
      <c r="AB20" s="909">
        <v>9.8735712600000003</v>
      </c>
      <c r="AC20" s="910">
        <v>531.9642857</v>
      </c>
      <c r="AD20" s="909">
        <v>193.36714169999999</v>
      </c>
      <c r="AE20" s="909">
        <v>60.019999910000003</v>
      </c>
      <c r="AF20" s="909">
        <v>11.001428600000001</v>
      </c>
      <c r="AG20" s="909">
        <v>1.3644285709999999</v>
      </c>
      <c r="AH20" s="909">
        <v>215.06571310000001</v>
      </c>
      <c r="AI20" s="909">
        <v>62.787142070000002</v>
      </c>
      <c r="AO20" s="913">
        <v>10</v>
      </c>
      <c r="AP20" s="914">
        <v>199.62100219999999</v>
      </c>
      <c r="AQ20" s="914">
        <v>185.25</v>
      </c>
      <c r="AR20" s="915">
        <v>165.01</v>
      </c>
      <c r="AS20" s="402">
        <v>159.53</v>
      </c>
      <c r="AW20" s="913">
        <v>10</v>
      </c>
      <c r="AX20" s="914">
        <v>332.70800780000002</v>
      </c>
      <c r="AY20" s="914">
        <v>288.45</v>
      </c>
      <c r="AZ20" s="915">
        <v>279.86</v>
      </c>
      <c r="BA20" s="402">
        <v>142.16999999999999</v>
      </c>
      <c r="BB20" s="913">
        <v>10</v>
      </c>
      <c r="BC20" s="933">
        <v>215.62899492000003</v>
      </c>
      <c r="BD20" s="918">
        <v>223.25000000000003</v>
      </c>
      <c r="BE20" s="919">
        <v>283.7940006</v>
      </c>
      <c r="BF20" s="402">
        <v>299</v>
      </c>
    </row>
    <row r="21" spans="1:78" s="162" customFormat="1" ht="14.25" customHeight="1">
      <c r="A21" s="244"/>
      <c r="B21" s="321" t="s">
        <v>119</v>
      </c>
      <c r="C21" s="322"/>
      <c r="D21" s="323">
        <v>46.021999360000002</v>
      </c>
      <c r="E21" s="323">
        <v>25.18</v>
      </c>
      <c r="F21" s="1029">
        <f t="shared" si="0"/>
        <v>0.82772038760921374</v>
      </c>
      <c r="G21" s="202"/>
      <c r="H21" s="202"/>
      <c r="I21" s="203"/>
      <c r="J21" s="199"/>
      <c r="K21" s="157"/>
      <c r="O21" s="397"/>
      <c r="P21" s="397"/>
      <c r="Q21" s="397"/>
      <c r="R21" s="397"/>
      <c r="S21" s="397"/>
      <c r="T21" s="397"/>
      <c r="U21" s="617"/>
      <c r="V21" s="617"/>
      <c r="W21" s="900"/>
      <c r="X21" s="909">
        <v>85.84</v>
      </c>
      <c r="Y21" s="909">
        <v>163.47999999999999</v>
      </c>
      <c r="Z21" s="909">
        <v>81.83</v>
      </c>
      <c r="AA21" s="909">
        <v>24.225000000000001</v>
      </c>
      <c r="AB21" s="909">
        <v>10.32</v>
      </c>
      <c r="AC21" s="910">
        <v>277.75099999999998</v>
      </c>
      <c r="AD21" s="909">
        <v>132.26300000000001</v>
      </c>
      <c r="AE21" s="909">
        <v>35.963999999999999</v>
      </c>
      <c r="AF21" s="909">
        <v>10.43</v>
      </c>
      <c r="AG21" s="909">
        <v>1.35</v>
      </c>
      <c r="AH21" s="909">
        <v>145.36000000000001</v>
      </c>
      <c r="AI21" s="909">
        <v>49.43</v>
      </c>
      <c r="AJ21" s="397"/>
      <c r="AK21" s="397"/>
      <c r="AL21" s="397"/>
      <c r="AM21" s="397"/>
      <c r="AN21" s="397"/>
      <c r="AO21" s="913">
        <v>11</v>
      </c>
      <c r="AP21" s="914">
        <v>218.65400695800699</v>
      </c>
      <c r="AQ21" s="914">
        <v>203.9</v>
      </c>
      <c r="AR21" s="915">
        <v>186.45</v>
      </c>
      <c r="AS21" s="397">
        <v>184.94</v>
      </c>
      <c r="AT21" s="397"/>
      <c r="AU21" s="397"/>
      <c r="AV21" s="397"/>
      <c r="AW21" s="913">
        <v>11</v>
      </c>
      <c r="AX21" s="914">
        <v>363.43499755859301</v>
      </c>
      <c r="AY21" s="914">
        <v>311.77999999999997</v>
      </c>
      <c r="AZ21" s="915">
        <v>308.83</v>
      </c>
      <c r="BA21" s="397">
        <v>161.96</v>
      </c>
      <c r="BB21" s="913">
        <v>11</v>
      </c>
      <c r="BC21" s="933">
        <v>222.04299736022926</v>
      </c>
      <c r="BD21" s="918">
        <v>237.42999999999998</v>
      </c>
      <c r="BE21" s="919">
        <v>286.24</v>
      </c>
      <c r="BF21" s="397">
        <v>321.02999999999997</v>
      </c>
      <c r="BG21" s="397"/>
      <c r="BH21" s="397"/>
      <c r="BI21" s="397"/>
      <c r="BJ21" s="397"/>
      <c r="BK21" s="397"/>
      <c r="BL21" s="397"/>
      <c r="BM21" s="397"/>
      <c r="BN21" s="397"/>
      <c r="BO21" s="397"/>
      <c r="BP21" s="397"/>
      <c r="BQ21" s="397"/>
      <c r="BR21" s="397"/>
      <c r="BS21" s="397"/>
      <c r="BT21" s="397"/>
      <c r="BU21" s="397"/>
      <c r="BV21" s="397"/>
      <c r="BW21" s="397"/>
      <c r="BX21" s="397"/>
      <c r="BY21" s="397"/>
      <c r="BZ21" s="397"/>
    </row>
    <row r="22" spans="1:78" s="162" customFormat="1" ht="14.25" customHeight="1">
      <c r="A22" s="244"/>
      <c r="B22" s="327" t="s">
        <v>120</v>
      </c>
      <c r="C22" s="328"/>
      <c r="D22" s="329">
        <v>8.3229999540000001</v>
      </c>
      <c r="E22" s="329">
        <v>9.74</v>
      </c>
      <c r="F22" s="1030">
        <f t="shared" si="0"/>
        <v>-0.14548255092402465</v>
      </c>
      <c r="G22" s="202"/>
      <c r="H22" s="202"/>
      <c r="I22" s="203"/>
      <c r="J22" s="199"/>
      <c r="K22" s="157"/>
      <c r="O22" s="397"/>
      <c r="P22" s="397"/>
      <c r="Q22" s="397"/>
      <c r="R22" s="397"/>
      <c r="S22" s="397"/>
      <c r="T22" s="397"/>
      <c r="U22" s="617"/>
      <c r="V22" s="617"/>
      <c r="W22" s="900"/>
      <c r="X22" s="909">
        <v>60.343000000000004</v>
      </c>
      <c r="Y22" s="909">
        <v>101.372</v>
      </c>
      <c r="Z22" s="909">
        <v>38.957999999999998</v>
      </c>
      <c r="AA22" s="909">
        <v>17.963999999999999</v>
      </c>
      <c r="AB22" s="909">
        <v>11.87</v>
      </c>
      <c r="AC22" s="910">
        <v>251.89099999999999</v>
      </c>
      <c r="AD22" s="909">
        <v>209.01</v>
      </c>
      <c r="AE22" s="909">
        <v>24.754000000000001</v>
      </c>
      <c r="AF22" s="909">
        <v>9.0090000000000003</v>
      </c>
      <c r="AG22" s="909">
        <v>1.3260000000000001</v>
      </c>
      <c r="AH22" s="909">
        <v>124.146</v>
      </c>
      <c r="AI22" s="909">
        <v>54.344000000000001</v>
      </c>
      <c r="AJ22" s="397"/>
      <c r="AK22" s="397"/>
      <c r="AL22" s="397"/>
      <c r="AM22" s="397"/>
      <c r="AN22" s="397"/>
      <c r="AO22" s="913">
        <v>12</v>
      </c>
      <c r="AP22" s="914">
        <v>218.65400695800699</v>
      </c>
      <c r="AQ22" s="914">
        <v>203.9</v>
      </c>
      <c r="AR22" s="915">
        <v>186.45</v>
      </c>
      <c r="AS22" s="397">
        <v>184.94</v>
      </c>
      <c r="AT22" s="397"/>
      <c r="AU22" s="397"/>
      <c r="AV22" s="397"/>
      <c r="AW22" s="913">
        <v>12</v>
      </c>
      <c r="AX22" s="914">
        <v>404.84201050000001</v>
      </c>
      <c r="AY22" s="914">
        <v>314.74099731445301</v>
      </c>
      <c r="AZ22" s="915">
        <v>308.83</v>
      </c>
      <c r="BA22" s="397">
        <v>168.5</v>
      </c>
      <c r="BB22" s="913">
        <v>12</v>
      </c>
      <c r="BC22" s="933">
        <v>222.46699903000001</v>
      </c>
      <c r="BD22" s="918">
        <v>259.42500019073447</v>
      </c>
      <c r="BE22" s="919">
        <v>285.0129948</v>
      </c>
      <c r="BF22" s="397">
        <v>332.35</v>
      </c>
      <c r="BG22" s="397"/>
      <c r="BH22" s="397"/>
      <c r="BI22" s="397"/>
      <c r="BJ22" s="397"/>
      <c r="BK22" s="397"/>
      <c r="BL22" s="397"/>
      <c r="BM22" s="397"/>
      <c r="BN22" s="397"/>
      <c r="BO22" s="397"/>
      <c r="BP22" s="397"/>
      <c r="BQ22" s="397"/>
      <c r="BR22" s="397"/>
      <c r="BS22" s="397"/>
      <c r="BT22" s="397"/>
      <c r="BU22" s="397"/>
      <c r="BV22" s="397"/>
      <c r="BW22" s="397"/>
      <c r="BX22" s="397"/>
      <c r="BY22" s="397"/>
      <c r="BZ22" s="397"/>
    </row>
    <row r="23" spans="1:78" s="162" customFormat="1" ht="14.25" customHeight="1">
      <c r="A23" s="244"/>
      <c r="B23" s="321" t="s">
        <v>121</v>
      </c>
      <c r="C23" s="322"/>
      <c r="D23" s="323">
        <v>8.3020000459999999</v>
      </c>
      <c r="E23" s="323">
        <v>8.14</v>
      </c>
      <c r="F23" s="1029">
        <f t="shared" si="0"/>
        <v>1.9901725552825465E-2</v>
      </c>
      <c r="G23" s="202"/>
      <c r="H23" s="202"/>
      <c r="I23" s="203"/>
      <c r="J23" s="199"/>
      <c r="K23" s="157"/>
      <c r="O23" s="397"/>
      <c r="P23" s="397"/>
      <c r="Q23" s="397"/>
      <c r="R23" s="397"/>
      <c r="S23" s="397"/>
      <c r="T23" s="397"/>
      <c r="U23" s="617"/>
      <c r="V23" s="617"/>
      <c r="W23" s="900"/>
      <c r="X23" s="909">
        <v>45.5</v>
      </c>
      <c r="Y23" s="909">
        <v>86.66</v>
      </c>
      <c r="Z23" s="909">
        <v>30.167999999999999</v>
      </c>
      <c r="AA23" s="909">
        <v>15.83</v>
      </c>
      <c r="AB23" s="909">
        <v>10.039999999999999</v>
      </c>
      <c r="AC23" s="910">
        <v>183.58199999999999</v>
      </c>
      <c r="AD23" s="909">
        <v>95.99</v>
      </c>
      <c r="AE23" s="909">
        <v>26.423999999999999</v>
      </c>
      <c r="AF23" s="909">
        <v>9</v>
      </c>
      <c r="AG23" s="909">
        <v>1.319</v>
      </c>
      <c r="AH23" s="909">
        <v>97.190700000000007</v>
      </c>
      <c r="AI23" s="909">
        <v>41.814</v>
      </c>
      <c r="AJ23" s="397"/>
      <c r="AK23" s="397"/>
      <c r="AL23" s="397"/>
      <c r="AM23" s="397"/>
      <c r="AN23" s="397"/>
      <c r="AO23" s="913">
        <v>13</v>
      </c>
      <c r="AP23" s="914">
        <v>220.94</v>
      </c>
      <c r="AQ23" s="914">
        <v>221.62</v>
      </c>
      <c r="AR23" s="915">
        <v>195.65</v>
      </c>
      <c r="AS23" s="397">
        <v>203.73</v>
      </c>
      <c r="AT23" s="397"/>
      <c r="AU23" s="397"/>
      <c r="AV23" s="397"/>
      <c r="AW23" s="913">
        <v>13</v>
      </c>
      <c r="AX23" s="914">
        <v>395.14</v>
      </c>
      <c r="AY23" s="914">
        <v>323.68</v>
      </c>
      <c r="AZ23" s="915">
        <v>308.83</v>
      </c>
      <c r="BA23" s="397">
        <v>179.51</v>
      </c>
      <c r="BB23" s="913">
        <v>13</v>
      </c>
      <c r="BC23" s="933">
        <v>220.64399999999998</v>
      </c>
      <c r="BD23" s="918">
        <v>263.17400000000004</v>
      </c>
      <c r="BE23" s="919">
        <v>279.9690008</v>
      </c>
      <c r="BF23" s="397">
        <v>366.03</v>
      </c>
      <c r="BG23" s="397"/>
      <c r="BH23" s="397"/>
      <c r="BI23" s="397"/>
      <c r="BJ23" s="397"/>
      <c r="BK23" s="397"/>
      <c r="BL23" s="397"/>
      <c r="BM23" s="397"/>
      <c r="BN23" s="397"/>
      <c r="BO23" s="397"/>
      <c r="BP23" s="397"/>
      <c r="BQ23" s="397"/>
      <c r="BR23" s="397"/>
      <c r="BS23" s="397"/>
      <c r="BT23" s="397"/>
      <c r="BU23" s="397"/>
      <c r="BV23" s="397"/>
      <c r="BW23" s="397"/>
      <c r="BX23" s="397"/>
      <c r="BY23" s="397"/>
      <c r="BZ23" s="397"/>
    </row>
    <row r="24" spans="1:78" s="162" customFormat="1" ht="14.25" customHeight="1">
      <c r="A24" s="244"/>
      <c r="B24" s="327" t="s">
        <v>122</v>
      </c>
      <c r="C24" s="328"/>
      <c r="D24" s="329">
        <v>10.93500042</v>
      </c>
      <c r="E24" s="329">
        <v>11.11</v>
      </c>
      <c r="F24" s="1030">
        <f t="shared" si="0"/>
        <v>-1.575153735373535E-2</v>
      </c>
      <c r="G24" s="202"/>
      <c r="H24" s="202"/>
      <c r="I24" s="203"/>
      <c r="J24" s="199"/>
      <c r="K24" s="157"/>
      <c r="O24" s="397"/>
      <c r="P24" s="397"/>
      <c r="Q24" s="397"/>
      <c r="R24" s="397"/>
      <c r="S24" s="397"/>
      <c r="T24" s="397"/>
      <c r="U24" s="617"/>
      <c r="V24" s="617">
        <v>16</v>
      </c>
      <c r="W24" s="900"/>
      <c r="X24" s="909">
        <v>43.256999999999998</v>
      </c>
      <c r="Y24" s="909">
        <v>82.16</v>
      </c>
      <c r="Z24" s="909">
        <v>40.76</v>
      </c>
      <c r="AA24" s="909">
        <v>15.3</v>
      </c>
      <c r="AB24" s="909">
        <v>9.1</v>
      </c>
      <c r="AC24" s="910">
        <v>155.88999999999999</v>
      </c>
      <c r="AD24" s="909">
        <v>89.72</v>
      </c>
      <c r="AE24" s="909">
        <v>20.83</v>
      </c>
      <c r="AF24" s="909">
        <v>9</v>
      </c>
      <c r="AG24" s="909">
        <v>1.3069999999999999</v>
      </c>
      <c r="AH24" s="909">
        <v>89.46</v>
      </c>
      <c r="AI24" s="909">
        <v>33.630000000000003</v>
      </c>
      <c r="AJ24" s="397"/>
      <c r="AK24" s="397"/>
      <c r="AL24" s="397"/>
      <c r="AM24" s="397"/>
      <c r="AN24" s="397"/>
      <c r="AO24" s="913">
        <v>14</v>
      </c>
      <c r="AP24" s="914">
        <v>220.94</v>
      </c>
      <c r="AQ24" s="914">
        <v>221.62</v>
      </c>
      <c r="AR24" s="915">
        <v>195.65</v>
      </c>
      <c r="AS24" s="397">
        <v>203.73</v>
      </c>
      <c r="AT24" s="397"/>
      <c r="AU24" s="397"/>
      <c r="AV24" s="397"/>
      <c r="AW24" s="913">
        <v>14</v>
      </c>
      <c r="AX24" s="914">
        <v>376</v>
      </c>
      <c r="AY24" s="914">
        <v>323.68</v>
      </c>
      <c r="AZ24" s="915">
        <v>302.95999999999998</v>
      </c>
      <c r="BA24" s="397">
        <v>190.71</v>
      </c>
      <c r="BB24" s="913">
        <v>14</v>
      </c>
      <c r="BC24" s="933">
        <v>223.27600000000001</v>
      </c>
      <c r="BD24" s="918">
        <v>268.62</v>
      </c>
      <c r="BE24" s="919">
        <v>286.5410023</v>
      </c>
      <c r="BF24" s="397">
        <v>382.58</v>
      </c>
      <c r="BG24" s="397"/>
      <c r="BH24" s="397"/>
      <c r="BI24" s="397"/>
      <c r="BJ24" s="397"/>
      <c r="BK24" s="397"/>
      <c r="BL24" s="397"/>
      <c r="BM24" s="397"/>
      <c r="BN24" s="397"/>
      <c r="BO24" s="397"/>
      <c r="BP24" s="397"/>
      <c r="BQ24" s="397"/>
      <c r="BR24" s="397"/>
      <c r="BS24" s="397"/>
      <c r="BT24" s="397"/>
      <c r="BU24" s="397"/>
      <c r="BV24" s="397"/>
      <c r="BW24" s="397"/>
      <c r="BX24" s="397"/>
      <c r="BY24" s="397"/>
      <c r="BZ24" s="397"/>
    </row>
    <row r="25" spans="1:78" s="162" customFormat="1" ht="14.25" customHeight="1">
      <c r="A25" s="244"/>
      <c r="B25" s="321" t="s">
        <v>123</v>
      </c>
      <c r="C25" s="322"/>
      <c r="D25" s="323">
        <v>227.41999820000001</v>
      </c>
      <c r="E25" s="323">
        <v>195.65</v>
      </c>
      <c r="F25" s="1029">
        <f t="shared" si="0"/>
        <v>0.16238179504216715</v>
      </c>
      <c r="G25" s="202"/>
      <c r="H25" s="202"/>
      <c r="I25" s="203"/>
      <c r="J25" s="199"/>
      <c r="K25" s="157"/>
      <c r="O25" s="397"/>
      <c r="P25" s="397"/>
      <c r="Q25" s="397"/>
      <c r="R25" s="397"/>
      <c r="S25" s="397"/>
      <c r="T25" s="397"/>
      <c r="U25" s="617"/>
      <c r="V25" s="617"/>
      <c r="W25" s="900"/>
      <c r="X25" s="909">
        <v>50.91</v>
      </c>
      <c r="Y25" s="909">
        <v>97.92</v>
      </c>
      <c r="Z25" s="909">
        <v>50.25</v>
      </c>
      <c r="AA25" s="909">
        <v>15.52</v>
      </c>
      <c r="AB25" s="909">
        <v>9.36</v>
      </c>
      <c r="AC25" s="910">
        <v>166.41</v>
      </c>
      <c r="AD25" s="909">
        <v>101.72</v>
      </c>
      <c r="AE25" s="909">
        <v>23.6</v>
      </c>
      <c r="AF25" s="909">
        <v>9.0057144165039045</v>
      </c>
      <c r="AG25" s="909">
        <v>1.42</v>
      </c>
      <c r="AH25" s="909">
        <v>99.16</v>
      </c>
      <c r="AI25" s="909">
        <v>32.46</v>
      </c>
      <c r="AJ25" s="397"/>
      <c r="AK25" s="397"/>
      <c r="AL25" s="397"/>
      <c r="AM25" s="397"/>
      <c r="AN25" s="397"/>
      <c r="AO25" s="913">
        <v>15</v>
      </c>
      <c r="AP25" s="914">
        <v>221.99</v>
      </c>
      <c r="AQ25" s="914">
        <v>226.28</v>
      </c>
      <c r="AR25" s="915">
        <v>201.94</v>
      </c>
      <c r="AS25" s="397">
        <v>203.73</v>
      </c>
      <c r="AT25" s="397"/>
      <c r="AU25" s="397"/>
      <c r="AV25" s="397"/>
      <c r="AW25" s="913">
        <v>15</v>
      </c>
      <c r="AX25" s="914">
        <v>363.43</v>
      </c>
      <c r="AY25" s="914">
        <v>335.74</v>
      </c>
      <c r="AZ25" s="915">
        <v>311.77999999999997</v>
      </c>
      <c r="BA25" s="397">
        <v>194.6</v>
      </c>
      <c r="BB25" s="913">
        <v>15</v>
      </c>
      <c r="BC25" s="933">
        <v>222.00500000000002</v>
      </c>
      <c r="BD25" s="918">
        <v>278.94</v>
      </c>
      <c r="BE25" s="919">
        <v>288.78499979999998</v>
      </c>
      <c r="BF25" s="397">
        <v>385.3</v>
      </c>
      <c r="BG25" s="397"/>
      <c r="BH25" s="397"/>
      <c r="BI25" s="397"/>
      <c r="BJ25" s="397"/>
      <c r="BK25" s="397"/>
      <c r="BL25" s="397"/>
      <c r="BM25" s="397"/>
      <c r="BN25" s="397"/>
      <c r="BO25" s="397"/>
      <c r="BP25" s="397"/>
      <c r="BQ25" s="397"/>
      <c r="BR25" s="397"/>
      <c r="BS25" s="397"/>
      <c r="BT25" s="397"/>
      <c r="BU25" s="397"/>
      <c r="BV25" s="397"/>
      <c r="BW25" s="397"/>
      <c r="BX25" s="397"/>
      <c r="BY25" s="397"/>
      <c r="BZ25" s="397"/>
    </row>
    <row r="26" spans="1:78" s="162" customFormat="1" ht="14.25" customHeight="1">
      <c r="A26" s="244"/>
      <c r="B26" s="327" t="s">
        <v>124</v>
      </c>
      <c r="C26" s="328"/>
      <c r="D26" s="329">
        <v>48.979999540000001</v>
      </c>
      <c r="E26" s="329">
        <v>38.299999999999997</v>
      </c>
      <c r="F26" s="1030">
        <f t="shared" si="0"/>
        <v>0.27885116292428214</v>
      </c>
      <c r="G26" s="202"/>
      <c r="H26" s="216"/>
      <c r="I26" s="216"/>
      <c r="J26" s="239"/>
      <c r="K26" s="157"/>
      <c r="O26" s="397"/>
      <c r="P26" s="397"/>
      <c r="Q26" s="397"/>
      <c r="R26" s="397"/>
      <c r="S26" s="397"/>
      <c r="T26" s="397"/>
      <c r="U26" s="617"/>
      <c r="V26" s="617"/>
      <c r="W26" s="900"/>
      <c r="X26" s="909">
        <v>60.1</v>
      </c>
      <c r="Y26" s="909">
        <v>118.21</v>
      </c>
      <c r="Z26" s="909">
        <v>88.1</v>
      </c>
      <c r="AA26" s="909">
        <v>15.59</v>
      </c>
      <c r="AB26" s="909">
        <v>8.8000000000000007</v>
      </c>
      <c r="AC26" s="910">
        <v>178.05</v>
      </c>
      <c r="AD26" s="909">
        <v>95.81</v>
      </c>
      <c r="AE26" s="909">
        <v>22.27</v>
      </c>
      <c r="AF26" s="909">
        <v>9.0057144165039045</v>
      </c>
      <c r="AG26" s="909">
        <v>1.2150000000000001</v>
      </c>
      <c r="AH26" s="909">
        <v>71.319999999999993</v>
      </c>
      <c r="AI26" s="909">
        <v>32.46</v>
      </c>
      <c r="AJ26" s="397"/>
      <c r="AK26" s="397"/>
      <c r="AL26" s="397"/>
      <c r="AM26" s="397"/>
      <c r="AN26" s="397"/>
      <c r="AO26" s="913">
        <v>16</v>
      </c>
      <c r="AP26" s="914">
        <v>221.99</v>
      </c>
      <c r="AQ26" s="914">
        <v>226.28</v>
      </c>
      <c r="AR26" s="915">
        <v>201.94</v>
      </c>
      <c r="AS26" s="397">
        <v>222.8</v>
      </c>
      <c r="AT26" s="397"/>
      <c r="AU26" s="397"/>
      <c r="AV26" s="397"/>
      <c r="AW26" s="913">
        <v>16</v>
      </c>
      <c r="AX26" s="914">
        <v>347.95</v>
      </c>
      <c r="AY26" s="914">
        <v>329.68899540000001</v>
      </c>
      <c r="AZ26" s="915">
        <v>320.69</v>
      </c>
      <c r="BA26" s="397">
        <v>196.02</v>
      </c>
      <c r="BB26" s="913">
        <v>16</v>
      </c>
      <c r="BC26" s="933">
        <v>223.80200000000002</v>
      </c>
      <c r="BD26" s="918">
        <v>283.35699175000002</v>
      </c>
      <c r="BE26" s="919">
        <v>293.26400000000001</v>
      </c>
      <c r="BF26" s="397">
        <v>384.96</v>
      </c>
      <c r="BG26" s="397"/>
      <c r="BH26" s="397"/>
      <c r="BI26" s="397"/>
      <c r="BJ26" s="397"/>
      <c r="BK26" s="397"/>
      <c r="BL26" s="397"/>
      <c r="BM26" s="397"/>
      <c r="BN26" s="397"/>
      <c r="BO26" s="397"/>
      <c r="BP26" s="397"/>
      <c r="BQ26" s="397"/>
      <c r="BR26" s="397"/>
      <c r="BS26" s="397"/>
      <c r="BT26" s="397"/>
      <c r="BU26" s="397"/>
      <c r="BV26" s="397"/>
      <c r="BW26" s="397"/>
      <c r="BX26" s="397"/>
      <c r="BY26" s="397"/>
      <c r="BZ26" s="397"/>
    </row>
    <row r="27" spans="1:78" s="162" customFormat="1" ht="14.25" customHeight="1">
      <c r="A27" s="244"/>
      <c r="B27" s="321" t="s">
        <v>125</v>
      </c>
      <c r="C27" s="322"/>
      <c r="D27" s="323">
        <v>67.040000000000006</v>
      </c>
      <c r="E27" s="323">
        <v>60.68</v>
      </c>
      <c r="F27" s="1029">
        <f t="shared" si="0"/>
        <v>0.10481212920237322</v>
      </c>
      <c r="G27" s="202"/>
      <c r="H27" s="216"/>
      <c r="I27" s="216"/>
      <c r="J27" s="239"/>
      <c r="K27" s="157"/>
      <c r="O27" s="397"/>
      <c r="P27" s="397"/>
      <c r="Q27" s="397"/>
      <c r="R27" s="397"/>
      <c r="S27" s="397"/>
      <c r="T27" s="397"/>
      <c r="U27" s="617"/>
      <c r="V27" s="617"/>
      <c r="W27" s="900"/>
      <c r="X27" s="909">
        <v>51.714286260000002</v>
      </c>
      <c r="Y27" s="909">
        <v>91.569599909999994</v>
      </c>
      <c r="Z27" s="909">
        <v>109.7940002</v>
      </c>
      <c r="AA27" s="909">
        <v>14.470856939999999</v>
      </c>
      <c r="AB27" s="909">
        <v>7.7015714649999998</v>
      </c>
      <c r="AC27" s="910">
        <v>158.61442779999999</v>
      </c>
      <c r="AD27" s="909">
        <v>86.274285449999994</v>
      </c>
      <c r="AE27" s="909">
        <v>20.1857139</v>
      </c>
      <c r="AF27" s="909">
        <v>9</v>
      </c>
      <c r="AG27" s="909">
        <v>1.3400000160000001</v>
      </c>
      <c r="AH27" s="909">
        <v>61.869286670000001</v>
      </c>
      <c r="AI27" s="909">
        <v>18.350000380000001</v>
      </c>
      <c r="AJ27" s="397"/>
      <c r="AK27" s="397"/>
      <c r="AL27" s="397"/>
      <c r="AM27" s="397"/>
      <c r="AN27" s="397"/>
      <c r="AO27" s="913">
        <v>17</v>
      </c>
      <c r="AP27" s="914">
        <v>225.06</v>
      </c>
      <c r="AQ27" s="914">
        <v>228.07400000000001</v>
      </c>
      <c r="AR27" s="915">
        <v>201.94</v>
      </c>
      <c r="AS27" s="397">
        <v>222.8</v>
      </c>
      <c r="AT27" s="397"/>
      <c r="AU27" s="397"/>
      <c r="AV27" s="397"/>
      <c r="AW27" s="913">
        <v>17</v>
      </c>
      <c r="AX27" s="914">
        <v>338.77</v>
      </c>
      <c r="AY27" s="914">
        <v>326.68</v>
      </c>
      <c r="AZ27" s="915">
        <v>326.68</v>
      </c>
      <c r="BA27" s="397">
        <v>197.29</v>
      </c>
      <c r="BB27" s="913">
        <v>17</v>
      </c>
      <c r="BC27" s="933">
        <v>217.49399757385231</v>
      </c>
      <c r="BD27" s="918">
        <v>293.363</v>
      </c>
      <c r="BE27" s="919">
        <v>292.87300069999998</v>
      </c>
      <c r="BF27" s="397">
        <v>381.87</v>
      </c>
      <c r="BG27" s="397"/>
      <c r="BH27" s="397"/>
      <c r="BI27" s="397"/>
      <c r="BJ27" s="397"/>
      <c r="BK27" s="397"/>
      <c r="BL27" s="397"/>
      <c r="BM27" s="397"/>
      <c r="BN27" s="397"/>
      <c r="BO27" s="397"/>
      <c r="BP27" s="397"/>
      <c r="BQ27" s="397"/>
      <c r="BR27" s="397"/>
      <c r="BS27" s="397"/>
      <c r="BT27" s="397"/>
      <c r="BU27" s="397"/>
      <c r="BV27" s="397"/>
      <c r="BW27" s="397"/>
      <c r="BX27" s="397"/>
      <c r="BY27" s="397"/>
      <c r="BZ27" s="397"/>
    </row>
    <row r="28" spans="1:78" s="162" customFormat="1" ht="14.25" customHeight="1">
      <c r="A28" s="244"/>
      <c r="B28" s="324" t="s">
        <v>126</v>
      </c>
      <c r="C28" s="325"/>
      <c r="D28" s="326">
        <v>379.85501099999999</v>
      </c>
      <c r="E28" s="326">
        <v>184.12</v>
      </c>
      <c r="F28" s="1031">
        <f t="shared" si="0"/>
        <v>1.0630839180968932</v>
      </c>
      <c r="G28" s="202"/>
      <c r="H28" s="216"/>
      <c r="I28" s="216"/>
      <c r="J28" s="239"/>
      <c r="K28" s="157"/>
      <c r="O28" s="397"/>
      <c r="P28" s="397"/>
      <c r="Q28" s="397"/>
      <c r="R28" s="397"/>
      <c r="S28" s="397"/>
      <c r="T28" s="397"/>
      <c r="U28" s="617"/>
      <c r="V28" s="617">
        <v>20</v>
      </c>
      <c r="W28" s="900"/>
      <c r="X28" s="909">
        <v>37.44</v>
      </c>
      <c r="Y28" s="909">
        <v>67.650000000000006</v>
      </c>
      <c r="Z28" s="909">
        <v>77.853999999999999</v>
      </c>
      <c r="AA28" s="909">
        <v>12.94</v>
      </c>
      <c r="AB28" s="909">
        <v>5.64</v>
      </c>
      <c r="AC28" s="910">
        <v>121.72</v>
      </c>
      <c r="AD28" s="909">
        <v>79.86</v>
      </c>
      <c r="AE28" s="909">
        <v>19.373000000000001</v>
      </c>
      <c r="AF28" s="909">
        <v>9</v>
      </c>
      <c r="AG28" s="909">
        <v>1.355</v>
      </c>
      <c r="AH28" s="909">
        <v>62.061</v>
      </c>
      <c r="AI28" s="909">
        <v>16.739999999999998</v>
      </c>
      <c r="AJ28" s="397"/>
      <c r="AK28" s="397"/>
      <c r="AL28" s="397"/>
      <c r="AM28" s="397"/>
      <c r="AN28" s="397"/>
      <c r="AO28" s="913">
        <v>18</v>
      </c>
      <c r="AP28" s="914">
        <v>225.06</v>
      </c>
      <c r="AQ28" s="914">
        <v>228.07400000000001</v>
      </c>
      <c r="AR28" s="915">
        <v>207.59</v>
      </c>
      <c r="AS28" s="397">
        <v>225.58</v>
      </c>
      <c r="AT28" s="397"/>
      <c r="AU28" s="397"/>
      <c r="AV28" s="397"/>
      <c r="AW28" s="913">
        <v>18</v>
      </c>
      <c r="AX28" s="914">
        <v>326.67999267578102</v>
      </c>
      <c r="AY28" s="914">
        <v>323.68</v>
      </c>
      <c r="AZ28" s="915">
        <v>314.74</v>
      </c>
      <c r="BA28" s="397">
        <v>199.17</v>
      </c>
      <c r="BB28" s="913">
        <v>18</v>
      </c>
      <c r="BC28" s="933">
        <v>213.5109978485107</v>
      </c>
      <c r="BD28" s="918">
        <v>295.185</v>
      </c>
      <c r="BE28" s="919">
        <v>289.06400009999999</v>
      </c>
      <c r="BF28" s="397">
        <v>382.78</v>
      </c>
      <c r="BG28" s="397"/>
      <c r="BH28" s="397"/>
      <c r="BI28" s="397"/>
      <c r="BJ28" s="397"/>
      <c r="BK28" s="397"/>
      <c r="BL28" s="397"/>
      <c r="BM28" s="397"/>
      <c r="BN28" s="397"/>
      <c r="BO28" s="397"/>
      <c r="BP28" s="397"/>
      <c r="BQ28" s="397"/>
      <c r="BR28" s="397"/>
      <c r="BS28" s="397"/>
      <c r="BT28" s="397"/>
      <c r="BU28" s="397"/>
      <c r="BV28" s="397"/>
      <c r="BW28" s="397"/>
      <c r="BX28" s="397"/>
      <c r="BY28" s="397"/>
      <c r="BZ28" s="397"/>
    </row>
    <row r="29" spans="1:78" s="162" customFormat="1" ht="30.75" customHeight="1">
      <c r="A29" s="204"/>
      <c r="B29" s="1349" t="s">
        <v>831</v>
      </c>
      <c r="C29" s="1349"/>
      <c r="D29" s="1349"/>
      <c r="E29" s="1349"/>
      <c r="F29" s="1349"/>
      <c r="G29" s="216"/>
      <c r="H29" s="216"/>
      <c r="I29" s="216"/>
      <c r="J29" s="239"/>
      <c r="K29" s="157"/>
      <c r="O29" s="397"/>
      <c r="P29" s="397"/>
      <c r="Q29" s="397"/>
      <c r="R29" s="397"/>
      <c r="S29" s="397"/>
      <c r="T29" s="397"/>
      <c r="U29" s="617"/>
      <c r="V29" s="617"/>
      <c r="W29" s="900"/>
      <c r="X29" s="909">
        <v>27.871428353445829</v>
      </c>
      <c r="Y29" s="909">
        <v>56.340142386300158</v>
      </c>
      <c r="Z29" s="909">
        <v>46.279857635497997</v>
      </c>
      <c r="AA29" s="909">
        <v>12.185285568237273</v>
      </c>
      <c r="AB29" s="909">
        <v>4.946999958583282</v>
      </c>
      <c r="AC29" s="910">
        <v>97.352142333984176</v>
      </c>
      <c r="AD29" s="909">
        <v>59.180000305175732</v>
      </c>
      <c r="AE29" s="909">
        <v>15.218571390424414</v>
      </c>
      <c r="AF29" s="909">
        <v>9.0042858123779261</v>
      </c>
      <c r="AG29" s="909">
        <v>1.5431428466524355</v>
      </c>
      <c r="AH29" s="909">
        <v>58.464999607631093</v>
      </c>
      <c r="AI29" s="909">
        <v>15.350000108991299</v>
      </c>
      <c r="AJ29" s="397"/>
      <c r="AK29" s="397"/>
      <c r="AL29" s="397"/>
      <c r="AM29" s="397"/>
      <c r="AN29" s="397"/>
      <c r="AO29" s="913">
        <v>19</v>
      </c>
      <c r="AP29" s="914">
        <v>225.9400024</v>
      </c>
      <c r="AQ29" s="914">
        <v>229.173</v>
      </c>
      <c r="AR29" s="915">
        <v>207.59</v>
      </c>
      <c r="AS29" s="397">
        <v>225.58</v>
      </c>
      <c r="AT29" s="397"/>
      <c r="AU29" s="397"/>
      <c r="AV29" s="397"/>
      <c r="AW29" s="913">
        <v>19</v>
      </c>
      <c r="AX29" s="914">
        <v>326.67999270000001</v>
      </c>
      <c r="AY29" s="914">
        <v>317.71099853515602</v>
      </c>
      <c r="AZ29" s="915">
        <v>308.83</v>
      </c>
      <c r="BA29" s="397">
        <v>200.48</v>
      </c>
      <c r="BB29" s="913">
        <v>19</v>
      </c>
      <c r="BC29" s="933">
        <v>210.8809986</v>
      </c>
      <c r="BD29" s="918">
        <v>294.39800000000002</v>
      </c>
      <c r="BE29" s="919">
        <v>283.7310013</v>
      </c>
      <c r="BF29" s="397">
        <v>381.92</v>
      </c>
      <c r="BG29" s="397"/>
      <c r="BH29" s="397"/>
      <c r="BI29" s="397"/>
      <c r="BJ29" s="397"/>
      <c r="BK29" s="397"/>
      <c r="BL29" s="397"/>
      <c r="BM29" s="397"/>
      <c r="BN29" s="397"/>
      <c r="BO29" s="397"/>
      <c r="BP29" s="397"/>
      <c r="BQ29" s="397"/>
      <c r="BR29" s="397"/>
      <c r="BS29" s="397"/>
      <c r="BT29" s="397"/>
      <c r="BU29" s="397"/>
      <c r="BV29" s="397"/>
      <c r="BW29" s="397"/>
      <c r="BX29" s="397"/>
      <c r="BY29" s="397"/>
      <c r="BZ29" s="397"/>
    </row>
    <row r="30" spans="1:78" s="162" customFormat="1" ht="52.5" customHeight="1">
      <c r="A30" s="1275" t="s">
        <v>668</v>
      </c>
      <c r="B30" s="1275"/>
      <c r="C30" s="1275"/>
      <c r="D30" s="1275"/>
      <c r="E30" s="1275"/>
      <c r="F30" s="1275"/>
      <c r="G30" s="1275"/>
      <c r="H30" s="1275"/>
      <c r="I30" s="1275"/>
      <c r="J30" s="239"/>
      <c r="K30" s="157"/>
      <c r="O30" s="397"/>
      <c r="P30" s="397"/>
      <c r="Q30" s="397"/>
      <c r="R30" s="397"/>
      <c r="S30" s="397"/>
      <c r="T30" s="397"/>
      <c r="U30" s="617"/>
      <c r="V30" s="617"/>
      <c r="W30" s="900"/>
      <c r="X30" s="909">
        <v>22.73</v>
      </c>
      <c r="Y30" s="909">
        <v>42.3</v>
      </c>
      <c r="Z30" s="909">
        <v>27.998000000000001</v>
      </c>
      <c r="AA30" s="909">
        <v>11.54</v>
      </c>
      <c r="AB30" s="909">
        <v>4.165</v>
      </c>
      <c r="AC30" s="910">
        <v>85.36</v>
      </c>
      <c r="AD30" s="909">
        <v>45.05</v>
      </c>
      <c r="AE30" s="909">
        <v>12.23</v>
      </c>
      <c r="AF30" s="909">
        <v>9</v>
      </c>
      <c r="AG30" s="909">
        <v>1.57</v>
      </c>
      <c r="AH30" s="909">
        <v>45.284999999999997</v>
      </c>
      <c r="AI30" s="909">
        <v>15.35</v>
      </c>
      <c r="AJ30" s="397"/>
      <c r="AK30" s="397"/>
      <c r="AL30" s="397"/>
      <c r="AM30" s="397"/>
      <c r="AN30" s="397"/>
      <c r="AO30" s="913">
        <v>20</v>
      </c>
      <c r="AP30" s="914">
        <v>225.9400024</v>
      </c>
      <c r="AQ30" s="914">
        <v>229.173</v>
      </c>
      <c r="AR30" s="915">
        <v>205.7</v>
      </c>
      <c r="AS30" s="397">
        <v>226.61</v>
      </c>
      <c r="AT30" s="397"/>
      <c r="AU30" s="397"/>
      <c r="AV30" s="397"/>
      <c r="AW30" s="913">
        <v>20</v>
      </c>
      <c r="AX30" s="914">
        <v>323.7</v>
      </c>
      <c r="AY30" s="914">
        <v>320.69100950000001</v>
      </c>
      <c r="AZ30" s="915">
        <v>308.8</v>
      </c>
      <c r="BA30" s="397">
        <v>200.9</v>
      </c>
      <c r="BB30" s="913">
        <v>20</v>
      </c>
      <c r="BC30" s="933">
        <v>207.37700241088851</v>
      </c>
      <c r="BD30" s="918">
        <v>292.23500059000003</v>
      </c>
      <c r="BE30" s="919">
        <v>278.89999999999998</v>
      </c>
      <c r="BF30" s="397">
        <v>379.36</v>
      </c>
      <c r="BG30" s="397"/>
      <c r="BH30" s="397"/>
      <c r="BI30" s="397"/>
      <c r="BJ30" s="397"/>
      <c r="BK30" s="397"/>
      <c r="BL30" s="397"/>
      <c r="BM30" s="397"/>
      <c r="BN30" s="397"/>
      <c r="BO30" s="397"/>
      <c r="BP30" s="397"/>
      <c r="BQ30" s="397"/>
      <c r="BR30" s="397"/>
      <c r="BS30" s="397"/>
      <c r="BT30" s="397"/>
      <c r="BU30" s="397"/>
      <c r="BV30" s="397"/>
      <c r="BW30" s="397"/>
      <c r="BX30" s="397"/>
      <c r="BY30" s="397"/>
      <c r="BZ30" s="397"/>
    </row>
    <row r="31" spans="1:78" s="162" customFormat="1" ht="39" customHeight="1">
      <c r="A31" s="204"/>
      <c r="B31" s="216"/>
      <c r="C31" s="216"/>
      <c r="D31" s="216"/>
      <c r="E31" s="216"/>
      <c r="F31" s="216"/>
      <c r="G31" s="216"/>
      <c r="H31" s="216"/>
      <c r="I31" s="216"/>
      <c r="J31" s="239"/>
      <c r="K31" s="157"/>
      <c r="O31" s="397"/>
      <c r="P31" s="397"/>
      <c r="Q31" s="397"/>
      <c r="R31" s="397"/>
      <c r="S31" s="397"/>
      <c r="T31" s="397"/>
      <c r="U31" s="618"/>
      <c r="V31" s="617"/>
      <c r="W31" s="900"/>
      <c r="X31" s="909">
        <v>19.685714449999999</v>
      </c>
      <c r="Y31" s="909">
        <v>42.036570959999999</v>
      </c>
      <c r="Z31" s="909">
        <v>20.883000240000001</v>
      </c>
      <c r="AA31" s="909">
        <v>10.125571389999999</v>
      </c>
      <c r="AB31" s="909">
        <v>2.893857138</v>
      </c>
      <c r="AC31" s="910">
        <v>79.191714700000006</v>
      </c>
      <c r="AD31" s="909">
        <v>42.964286260000002</v>
      </c>
      <c r="AE31" s="909">
        <v>11.14142854</v>
      </c>
      <c r="AF31" s="909">
        <v>9.0013386860000004</v>
      </c>
      <c r="AG31" s="909">
        <v>1.7202857389999999</v>
      </c>
      <c r="AH31" s="909">
        <v>39.832142419999997</v>
      </c>
      <c r="AI31" s="909">
        <v>11.67585727</v>
      </c>
      <c r="AJ31" s="397"/>
      <c r="AK31" s="397"/>
      <c r="AL31" s="397"/>
      <c r="AM31" s="397"/>
      <c r="AN31" s="397"/>
      <c r="AO31" s="913">
        <v>21</v>
      </c>
      <c r="AP31" s="914">
        <v>225.9400024</v>
      </c>
      <c r="AQ31" s="914">
        <v>229.173</v>
      </c>
      <c r="AR31" s="915">
        <v>205.7</v>
      </c>
      <c r="AS31" s="397">
        <v>226.61</v>
      </c>
      <c r="AT31" s="397"/>
      <c r="AU31" s="397"/>
      <c r="AV31" s="397"/>
      <c r="AW31" s="913">
        <v>21</v>
      </c>
      <c r="AX31" s="914">
        <v>314.74099731445301</v>
      </c>
      <c r="AY31" s="914">
        <v>314.7409973</v>
      </c>
      <c r="AZ31" s="915">
        <v>311.77999999999997</v>
      </c>
      <c r="BA31" s="397">
        <v>203.46</v>
      </c>
      <c r="BB31" s="913">
        <v>21</v>
      </c>
      <c r="BC31" s="933">
        <v>203.7669992446898</v>
      </c>
      <c r="BD31" s="918">
        <v>289.28499365999994</v>
      </c>
      <c r="BE31" s="919">
        <v>274.65599980000002</v>
      </c>
      <c r="BF31" s="397">
        <v>375.6</v>
      </c>
      <c r="BG31" s="397"/>
      <c r="BH31" s="397"/>
      <c r="BI31" s="397"/>
      <c r="BJ31" s="397"/>
      <c r="BK31" s="397"/>
      <c r="BL31" s="397"/>
      <c r="BM31" s="397"/>
      <c r="BN31" s="397"/>
      <c r="BO31" s="397"/>
      <c r="BP31" s="397"/>
      <c r="BQ31" s="397"/>
      <c r="BR31" s="397"/>
      <c r="BS31" s="397"/>
      <c r="BT31" s="397"/>
      <c r="BU31" s="397"/>
      <c r="BV31" s="397"/>
      <c r="BW31" s="397"/>
      <c r="BX31" s="397"/>
      <c r="BY31" s="397"/>
      <c r="BZ31" s="397"/>
    </row>
    <row r="32" spans="1:78" s="162" customFormat="1" ht="12.75">
      <c r="A32" s="204"/>
      <c r="B32" s="216"/>
      <c r="C32" s="216"/>
      <c r="D32" s="216"/>
      <c r="E32" s="216"/>
      <c r="F32" s="216"/>
      <c r="G32" s="216"/>
      <c r="H32" s="216"/>
      <c r="I32" s="216"/>
      <c r="J32" s="239"/>
      <c r="K32" s="157"/>
      <c r="O32" s="397"/>
      <c r="P32" s="397"/>
      <c r="Q32" s="397"/>
      <c r="R32" s="397"/>
      <c r="S32" s="397"/>
      <c r="T32" s="397"/>
      <c r="U32" s="618"/>
      <c r="V32" s="617">
        <v>24</v>
      </c>
      <c r="W32" s="900"/>
      <c r="X32" s="909">
        <v>18.34285736</v>
      </c>
      <c r="Y32" s="909">
        <v>37.365667340000002</v>
      </c>
      <c r="Z32" s="909">
        <v>16.6200002</v>
      </c>
      <c r="AA32" s="909">
        <v>9.6549998689999992</v>
      </c>
      <c r="AB32" s="909">
        <v>4.0768571920000003</v>
      </c>
      <c r="AC32" s="910">
        <v>77.282856530000004</v>
      </c>
      <c r="AD32" s="909">
        <v>48.352857319999998</v>
      </c>
      <c r="AE32" s="909">
        <v>11.87857151</v>
      </c>
      <c r="AF32" s="909">
        <v>9</v>
      </c>
      <c r="AG32" s="909">
        <v>1.7888571529999999</v>
      </c>
      <c r="AH32" s="909">
        <v>37.416428699999997</v>
      </c>
      <c r="AI32" s="909">
        <v>11.18857152</v>
      </c>
      <c r="AJ32" s="397"/>
      <c r="AK32" s="397"/>
      <c r="AL32" s="397"/>
      <c r="AM32" s="397"/>
      <c r="AN32" s="397"/>
      <c r="AO32" s="913">
        <v>22</v>
      </c>
      <c r="AP32" s="914">
        <v>224.12</v>
      </c>
      <c r="AQ32" s="914">
        <v>227.72900390625</v>
      </c>
      <c r="AR32" s="915">
        <v>204.65</v>
      </c>
      <c r="AS32" s="397">
        <v>227.42</v>
      </c>
      <c r="AT32" s="397"/>
      <c r="AU32" s="397"/>
      <c r="AV32" s="397"/>
      <c r="AW32" s="913">
        <v>22</v>
      </c>
      <c r="AX32" s="914">
        <v>300.04000000000002</v>
      </c>
      <c r="AY32" s="914">
        <v>308.829986572265</v>
      </c>
      <c r="AZ32" s="915">
        <v>314.74</v>
      </c>
      <c r="BA32" s="397">
        <v>204.96</v>
      </c>
      <c r="BB32" s="913">
        <v>22</v>
      </c>
      <c r="BC32" s="933">
        <v>200.18000106811502</v>
      </c>
      <c r="BD32" s="918">
        <v>287.342002868652</v>
      </c>
      <c r="BE32" s="919">
        <v>269.74</v>
      </c>
      <c r="BF32" s="397">
        <v>373.52</v>
      </c>
      <c r="BG32" s="397"/>
      <c r="BH32" s="397"/>
      <c r="BI32" s="397"/>
      <c r="BJ32" s="397"/>
      <c r="BK32" s="397"/>
      <c r="BL32" s="397"/>
      <c r="BM32" s="397"/>
      <c r="BN32" s="397"/>
      <c r="BO32" s="397"/>
      <c r="BP32" s="397"/>
      <c r="BQ32" s="397"/>
      <c r="BR32" s="397"/>
      <c r="BS32" s="397"/>
      <c r="BT32" s="397"/>
      <c r="BU32" s="397"/>
      <c r="BV32" s="397"/>
      <c r="BW32" s="397"/>
      <c r="BX32" s="397"/>
      <c r="BY32" s="397"/>
      <c r="BZ32" s="397"/>
    </row>
    <row r="33" spans="1:78" s="162" customFormat="1" ht="12.75">
      <c r="A33" s="204"/>
      <c r="B33" s="216"/>
      <c r="C33" s="216"/>
      <c r="D33" s="216"/>
      <c r="E33" s="216"/>
      <c r="F33" s="216"/>
      <c r="G33" s="216"/>
      <c r="H33" s="216"/>
      <c r="I33" s="216"/>
      <c r="J33" s="239"/>
      <c r="K33" s="157"/>
      <c r="O33" s="397"/>
      <c r="P33" s="397"/>
      <c r="Q33" s="397"/>
      <c r="R33" s="397"/>
      <c r="S33" s="397"/>
      <c r="T33" s="397"/>
      <c r="U33" s="618"/>
      <c r="V33" s="617"/>
      <c r="W33" s="900"/>
      <c r="X33" s="909">
        <v>18.350000000000001</v>
      </c>
      <c r="Y33" s="909">
        <v>33.43</v>
      </c>
      <c r="Z33" s="909">
        <v>13.565</v>
      </c>
      <c r="AA33" s="909">
        <v>9.0500000000000007</v>
      </c>
      <c r="AB33" s="909">
        <v>3.68</v>
      </c>
      <c r="AC33" s="910">
        <v>78.992999999999995</v>
      </c>
      <c r="AD33" s="909">
        <v>35.799999999999997</v>
      </c>
      <c r="AE33" s="909">
        <v>10.18</v>
      </c>
      <c r="AF33" s="909">
        <v>9</v>
      </c>
      <c r="AG33" s="909">
        <v>1.89</v>
      </c>
      <c r="AH33" s="909">
        <v>35.86</v>
      </c>
      <c r="AI33" s="909">
        <v>11.34</v>
      </c>
      <c r="AJ33" s="397"/>
      <c r="AK33" s="397"/>
      <c r="AL33" s="397"/>
      <c r="AM33" s="397"/>
      <c r="AN33" s="397"/>
      <c r="AO33" s="913">
        <v>23</v>
      </c>
      <c r="AP33" s="914">
        <v>224.12</v>
      </c>
      <c r="AQ33" s="914">
        <v>227.72900390625</v>
      </c>
      <c r="AR33" s="915">
        <v>204.65</v>
      </c>
      <c r="AS33" s="397"/>
      <c r="AT33" s="397"/>
      <c r="AU33" s="397"/>
      <c r="AV33" s="397"/>
      <c r="AW33" s="913">
        <v>23</v>
      </c>
      <c r="AX33" s="914">
        <v>297.12701420000002</v>
      </c>
      <c r="AY33" s="914">
        <v>311.78100000000001</v>
      </c>
      <c r="AZ33" s="915">
        <v>308.83</v>
      </c>
      <c r="BA33" s="397"/>
      <c r="BB33" s="913">
        <v>23</v>
      </c>
      <c r="BC33" s="933">
        <v>196.66499901</v>
      </c>
      <c r="BD33" s="918">
        <v>285.25799999999998</v>
      </c>
      <c r="BE33" s="919">
        <v>265.4609997</v>
      </c>
      <c r="BF33" s="397"/>
      <c r="BG33" s="397"/>
      <c r="BH33" s="397"/>
      <c r="BI33" s="397"/>
      <c r="BJ33" s="397"/>
      <c r="BK33" s="397"/>
      <c r="BL33" s="397"/>
      <c r="BM33" s="397"/>
      <c r="BN33" s="397"/>
      <c r="BO33" s="397"/>
      <c r="BP33" s="397"/>
      <c r="BQ33" s="397"/>
      <c r="BR33" s="397"/>
      <c r="BS33" s="397"/>
      <c r="BT33" s="397"/>
      <c r="BU33" s="397"/>
      <c r="BV33" s="397"/>
      <c r="BW33" s="397"/>
      <c r="BX33" s="397"/>
      <c r="BY33" s="397"/>
      <c r="BZ33" s="397"/>
    </row>
    <row r="34" spans="1:78" s="162" customFormat="1" ht="12.75">
      <c r="A34" s="204"/>
      <c r="B34" s="216"/>
      <c r="C34" s="216"/>
      <c r="D34" s="216"/>
      <c r="E34" s="216"/>
      <c r="F34" s="216"/>
      <c r="G34" s="216"/>
      <c r="H34" s="216"/>
      <c r="I34" s="216"/>
      <c r="J34" s="239"/>
      <c r="K34" s="157"/>
      <c r="O34" s="397"/>
      <c r="P34" s="397"/>
      <c r="Q34" s="397"/>
      <c r="R34" s="397"/>
      <c r="S34" s="397"/>
      <c r="T34" s="397"/>
      <c r="U34" s="618"/>
      <c r="V34" s="617"/>
      <c r="W34" s="900"/>
      <c r="X34" s="909">
        <v>17.23</v>
      </c>
      <c r="Y34" s="909">
        <v>32.89</v>
      </c>
      <c r="Z34" s="909">
        <v>12.42</v>
      </c>
      <c r="AA34" s="909">
        <v>8.61</v>
      </c>
      <c r="AB34" s="909">
        <v>2.5219999999999998</v>
      </c>
      <c r="AC34" s="910">
        <v>93.44</v>
      </c>
      <c r="AD34" s="909">
        <v>34.47</v>
      </c>
      <c r="AE34" s="909">
        <v>9.86</v>
      </c>
      <c r="AF34" s="909">
        <v>8.9860000000000007</v>
      </c>
      <c r="AG34" s="909">
        <v>1.47</v>
      </c>
      <c r="AH34" s="909">
        <v>35.03</v>
      </c>
      <c r="AI34" s="909">
        <v>10.78</v>
      </c>
      <c r="AJ34" s="397"/>
      <c r="AK34" s="397"/>
      <c r="AL34" s="397"/>
      <c r="AM34" s="397"/>
      <c r="AN34" s="397"/>
      <c r="AO34" s="913">
        <v>24</v>
      </c>
      <c r="AP34" s="914">
        <v>217.49299619999999</v>
      </c>
      <c r="AQ34" s="914">
        <v>223.85</v>
      </c>
      <c r="AR34" s="915">
        <v>200.38</v>
      </c>
      <c r="AS34" s="397"/>
      <c r="AT34" s="397"/>
      <c r="AU34" s="397"/>
      <c r="AV34" s="397"/>
      <c r="AW34" s="913">
        <v>24</v>
      </c>
      <c r="AX34" s="914">
        <v>297.12701420000002</v>
      </c>
      <c r="AY34" s="914">
        <v>311.77999999999997</v>
      </c>
      <c r="AZ34" s="915">
        <v>300.04000000000002</v>
      </c>
      <c r="BA34" s="397"/>
      <c r="BB34" s="913">
        <v>24</v>
      </c>
      <c r="BC34" s="933">
        <v>194.99600025000001</v>
      </c>
      <c r="BD34" s="918">
        <v>281.64</v>
      </c>
      <c r="BE34" s="919">
        <v>261.10000000000002</v>
      </c>
      <c r="BF34" s="397"/>
      <c r="BG34" s="397"/>
      <c r="BH34" s="397"/>
      <c r="BI34" s="397"/>
      <c r="BJ34" s="397"/>
      <c r="BK34" s="397"/>
      <c r="BL34" s="397"/>
      <c r="BM34" s="397"/>
      <c r="BN34" s="397"/>
      <c r="BO34" s="397"/>
      <c r="BP34" s="397"/>
      <c r="BQ34" s="397"/>
      <c r="BR34" s="397"/>
      <c r="BS34" s="397"/>
      <c r="BT34" s="397"/>
      <c r="BU34" s="397"/>
      <c r="BV34" s="397"/>
      <c r="BW34" s="397"/>
      <c r="BX34" s="397"/>
      <c r="BY34" s="397"/>
      <c r="BZ34" s="397"/>
    </row>
    <row r="35" spans="1:78" s="162" customFormat="1" ht="12.75">
      <c r="A35" s="204"/>
      <c r="B35" s="216"/>
      <c r="C35" s="216"/>
      <c r="D35" s="216"/>
      <c r="E35" s="216"/>
      <c r="F35" s="216"/>
      <c r="G35" s="216"/>
      <c r="H35" s="216"/>
      <c r="I35" s="216"/>
      <c r="J35" s="239"/>
      <c r="K35" s="157"/>
      <c r="O35" s="397"/>
      <c r="P35" s="397"/>
      <c r="Q35" s="397"/>
      <c r="R35" s="397"/>
      <c r="S35" s="397"/>
      <c r="T35" s="397"/>
      <c r="U35" s="618"/>
      <c r="V35" s="617"/>
      <c r="W35" s="900"/>
      <c r="X35" s="909">
        <v>15.81</v>
      </c>
      <c r="Y35" s="909">
        <v>29.11</v>
      </c>
      <c r="Z35" s="909">
        <v>10.92</v>
      </c>
      <c r="AA35" s="909">
        <v>8.08</v>
      </c>
      <c r="AB35" s="909">
        <v>2.29</v>
      </c>
      <c r="AC35" s="910">
        <v>75.959999999999994</v>
      </c>
      <c r="AD35" s="909">
        <v>32.409999999999997</v>
      </c>
      <c r="AE35" s="909">
        <v>9.5500000000000007</v>
      </c>
      <c r="AF35" s="909">
        <v>9.0100000930000004</v>
      </c>
      <c r="AG35" s="909">
        <v>1.6</v>
      </c>
      <c r="AH35" s="909">
        <v>34.11</v>
      </c>
      <c r="AI35" s="909">
        <v>9.3800000000000008</v>
      </c>
      <c r="AJ35" s="397"/>
      <c r="AK35" s="397"/>
      <c r="AL35" s="397"/>
      <c r="AM35" s="397"/>
      <c r="AN35" s="397"/>
      <c r="AO35" s="913">
        <v>25</v>
      </c>
      <c r="AP35" s="914">
        <v>217.49299619999999</v>
      </c>
      <c r="AQ35" s="914">
        <v>223.85</v>
      </c>
      <c r="AR35" s="915">
        <v>200.38</v>
      </c>
      <c r="AS35" s="397"/>
      <c r="AT35" s="397"/>
      <c r="AU35" s="397"/>
      <c r="AV35" s="397"/>
      <c r="AW35" s="913">
        <v>25</v>
      </c>
      <c r="AX35" s="914">
        <v>294.225006103515</v>
      </c>
      <c r="AY35" s="914">
        <v>308.83</v>
      </c>
      <c r="AZ35" s="915">
        <v>282.72000000000003</v>
      </c>
      <c r="BA35" s="397"/>
      <c r="BB35" s="913">
        <v>25</v>
      </c>
      <c r="BC35" s="933">
        <v>193.36700119018531</v>
      </c>
      <c r="BD35" s="918">
        <v>276.89499999999998</v>
      </c>
      <c r="BE35" s="919">
        <v>256.25999990000003</v>
      </c>
      <c r="BF35" s="397"/>
      <c r="BG35" s="397"/>
      <c r="BH35" s="397"/>
      <c r="BI35" s="397"/>
      <c r="BJ35" s="397"/>
      <c r="BK35" s="397"/>
      <c r="BL35" s="397"/>
      <c r="BM35" s="397"/>
      <c r="BN35" s="397"/>
      <c r="BO35" s="397"/>
      <c r="BP35" s="397"/>
      <c r="BQ35" s="397"/>
      <c r="BR35" s="397"/>
      <c r="BS35" s="397"/>
      <c r="BT35" s="397"/>
      <c r="BU35" s="397"/>
      <c r="BV35" s="397"/>
      <c r="BW35" s="397"/>
      <c r="BX35" s="397"/>
      <c r="BY35" s="397"/>
      <c r="BZ35" s="397"/>
    </row>
    <row r="36" spans="1:78" s="162" customFormat="1" ht="12.75">
      <c r="A36" s="204"/>
      <c r="B36" s="216"/>
      <c r="C36" s="216"/>
      <c r="D36" s="216"/>
      <c r="E36" s="216"/>
      <c r="F36" s="216"/>
      <c r="G36" s="216"/>
      <c r="H36" s="216"/>
      <c r="I36" s="216"/>
      <c r="J36" s="239"/>
      <c r="K36" s="157"/>
      <c r="O36" s="397"/>
      <c r="P36" s="397"/>
      <c r="Q36" s="397"/>
      <c r="R36" s="397"/>
      <c r="S36" s="397"/>
      <c r="T36" s="397"/>
      <c r="U36" s="618"/>
      <c r="V36" s="617">
        <v>28</v>
      </c>
      <c r="W36" s="900"/>
      <c r="X36" s="909">
        <v>14.83</v>
      </c>
      <c r="Y36" s="909">
        <v>26.72</v>
      </c>
      <c r="Z36" s="909">
        <v>8.65</v>
      </c>
      <c r="AA36" s="909">
        <v>8.27</v>
      </c>
      <c r="AB36" s="909">
        <v>11.83</v>
      </c>
      <c r="AC36" s="910">
        <v>95.68</v>
      </c>
      <c r="AD36" s="909">
        <v>27.36</v>
      </c>
      <c r="AE36" s="909">
        <v>8.51</v>
      </c>
      <c r="AF36" s="909">
        <v>9.0014286040000009</v>
      </c>
      <c r="AG36" s="909">
        <v>0.97099999999999997</v>
      </c>
      <c r="AH36" s="909">
        <v>33.92</v>
      </c>
      <c r="AI36" s="909">
        <v>7.82</v>
      </c>
      <c r="AJ36" s="397"/>
      <c r="AK36" s="397"/>
      <c r="AL36" s="397"/>
      <c r="AM36" s="397"/>
      <c r="AN36" s="397"/>
      <c r="AO36" s="913">
        <v>26</v>
      </c>
      <c r="AP36" s="914">
        <v>210.53</v>
      </c>
      <c r="AQ36" s="914">
        <v>216.86000060000001</v>
      </c>
      <c r="AR36" s="915">
        <v>193.55</v>
      </c>
      <c r="AS36" s="397"/>
      <c r="AT36" s="397"/>
      <c r="AU36" s="397"/>
      <c r="AV36" s="397"/>
      <c r="AW36" s="913">
        <v>26</v>
      </c>
      <c r="AX36" s="914">
        <v>294.23</v>
      </c>
      <c r="AY36" s="914">
        <v>288.4509888</v>
      </c>
      <c r="AZ36" s="915">
        <v>262.95</v>
      </c>
      <c r="BA36" s="397"/>
      <c r="BB36" s="913">
        <v>26</v>
      </c>
      <c r="BC36" s="933">
        <v>190.59600123596181</v>
      </c>
      <c r="BD36" s="918">
        <v>272.34099963</v>
      </c>
      <c r="BE36" s="919">
        <v>252.54899979999999</v>
      </c>
      <c r="BF36" s="397"/>
      <c r="BG36" s="397"/>
      <c r="BH36" s="397"/>
      <c r="BI36" s="397"/>
      <c r="BJ36" s="397"/>
      <c r="BK36" s="397"/>
      <c r="BL36" s="397"/>
      <c r="BM36" s="397"/>
      <c r="BN36" s="397"/>
      <c r="BO36" s="397"/>
      <c r="BP36" s="397"/>
      <c r="BQ36" s="397"/>
      <c r="BR36" s="397"/>
      <c r="BS36" s="397"/>
      <c r="BT36" s="397"/>
      <c r="BU36" s="397"/>
      <c r="BV36" s="397"/>
      <c r="BW36" s="397"/>
      <c r="BX36" s="397"/>
      <c r="BY36" s="397"/>
      <c r="BZ36" s="397"/>
    </row>
    <row r="37" spans="1:78" s="162" customFormat="1" ht="12.75">
      <c r="A37" s="204"/>
      <c r="B37" s="216"/>
      <c r="C37" s="216"/>
      <c r="D37" s="216"/>
      <c r="E37" s="216"/>
      <c r="F37" s="216"/>
      <c r="G37" s="216"/>
      <c r="H37" s="216"/>
      <c r="I37" s="216"/>
      <c r="J37" s="239"/>
      <c r="K37" s="157"/>
      <c r="O37" s="397"/>
      <c r="P37" s="397"/>
      <c r="Q37" s="397"/>
      <c r="R37" s="397"/>
      <c r="S37" s="397"/>
      <c r="T37" s="397"/>
      <c r="U37" s="618"/>
      <c r="V37" s="617"/>
      <c r="W37" s="900"/>
      <c r="X37" s="909">
        <v>14.57142844</v>
      </c>
      <c r="Y37" s="909">
        <v>25.072999639999999</v>
      </c>
      <c r="Z37" s="909">
        <v>6.3326666359999999</v>
      </c>
      <c r="AA37" s="909">
        <v>7.9144286429999999</v>
      </c>
      <c r="AB37" s="909">
        <v>3.6995714730000002</v>
      </c>
      <c r="AC37" s="910">
        <v>98.174714219999998</v>
      </c>
      <c r="AD37" s="909">
        <v>31.010000229999999</v>
      </c>
      <c r="AE37" s="909">
        <v>8.7557142799999994</v>
      </c>
      <c r="AF37" s="909">
        <v>8.9985715319999997</v>
      </c>
      <c r="AG37" s="909">
        <v>1.6887143</v>
      </c>
      <c r="AH37" s="909">
        <v>34.240000039999998</v>
      </c>
      <c r="AI37" s="909">
        <v>6.7918571060000001</v>
      </c>
      <c r="AJ37" s="397"/>
      <c r="AK37" s="397"/>
      <c r="AL37" s="397"/>
      <c r="AM37" s="397"/>
      <c r="AN37" s="397"/>
      <c r="AO37" s="913">
        <v>27</v>
      </c>
      <c r="AP37" s="914">
        <v>210.53</v>
      </c>
      <c r="AQ37" s="914">
        <v>216.86000060000001</v>
      </c>
      <c r="AR37" s="915">
        <v>193.55</v>
      </c>
      <c r="AS37" s="397"/>
      <c r="AT37" s="397"/>
      <c r="AU37" s="397"/>
      <c r="AV37" s="397"/>
      <c r="AW37" s="913">
        <v>27</v>
      </c>
      <c r="AX37" s="914">
        <v>285.58</v>
      </c>
      <c r="AY37" s="914">
        <v>265.74700000000001</v>
      </c>
      <c r="AZ37" s="915">
        <v>254.63</v>
      </c>
      <c r="BA37" s="397"/>
      <c r="BB37" s="913">
        <v>27</v>
      </c>
      <c r="BC37" s="933">
        <v>187.24</v>
      </c>
      <c r="BD37" s="918">
        <v>268.09899999999999</v>
      </c>
      <c r="BE37" s="919">
        <v>248.26700020000001</v>
      </c>
      <c r="BF37" s="397"/>
      <c r="BG37" s="397"/>
      <c r="BH37" s="397"/>
      <c r="BI37" s="397"/>
      <c r="BJ37" s="397"/>
      <c r="BK37" s="397"/>
      <c r="BL37" s="397"/>
      <c r="BM37" s="397"/>
      <c r="BN37" s="397"/>
      <c r="BO37" s="397"/>
      <c r="BP37" s="397"/>
      <c r="BQ37" s="397"/>
      <c r="BR37" s="397"/>
      <c r="BS37" s="397"/>
      <c r="BT37" s="397"/>
      <c r="BU37" s="397"/>
      <c r="BV37" s="397"/>
      <c r="BW37" s="397"/>
      <c r="BX37" s="397"/>
      <c r="BY37" s="397"/>
      <c r="BZ37" s="397"/>
    </row>
    <row r="38" spans="1:78" s="162" customFormat="1" ht="12.75">
      <c r="A38" s="204"/>
      <c r="B38" s="216"/>
      <c r="C38" s="216"/>
      <c r="D38" s="216"/>
      <c r="E38" s="216"/>
      <c r="F38" s="216"/>
      <c r="G38" s="216"/>
      <c r="H38" s="216"/>
      <c r="I38" s="216"/>
      <c r="J38" s="239"/>
      <c r="K38" s="157"/>
      <c r="O38" s="397"/>
      <c r="P38" s="397"/>
      <c r="Q38" s="397"/>
      <c r="R38" s="397"/>
      <c r="S38" s="397"/>
      <c r="T38" s="397"/>
      <c r="U38" s="618"/>
      <c r="V38" s="617"/>
      <c r="W38" s="900"/>
      <c r="X38" s="909">
        <v>14.83</v>
      </c>
      <c r="Y38" s="909">
        <v>24.52</v>
      </c>
      <c r="Z38" s="909">
        <v>9.15</v>
      </c>
      <c r="AA38" s="909">
        <v>7.45</v>
      </c>
      <c r="AB38" s="909">
        <v>2.5</v>
      </c>
      <c r="AC38" s="910">
        <v>88.82</v>
      </c>
      <c r="AD38" s="909">
        <v>46.76</v>
      </c>
      <c r="AE38" s="909">
        <v>13.59</v>
      </c>
      <c r="AF38" s="909">
        <v>9.01</v>
      </c>
      <c r="AG38" s="909">
        <v>1.46</v>
      </c>
      <c r="AH38" s="909">
        <v>33.86</v>
      </c>
      <c r="AI38" s="909">
        <v>6.13</v>
      </c>
      <c r="AJ38" s="397"/>
      <c r="AK38" s="397"/>
      <c r="AL38" s="397"/>
      <c r="AM38" s="397"/>
      <c r="AN38" s="397"/>
      <c r="AO38" s="913">
        <v>28</v>
      </c>
      <c r="AP38" s="914">
        <v>201.54</v>
      </c>
      <c r="AQ38" s="916">
        <v>209.0310059</v>
      </c>
      <c r="AR38" s="915">
        <v>186.01</v>
      </c>
      <c r="AS38" s="397"/>
      <c r="AT38" s="397"/>
      <c r="AU38" s="397"/>
      <c r="AV38" s="397"/>
      <c r="AW38" s="913">
        <v>28</v>
      </c>
      <c r="AX38" s="914">
        <v>271.36</v>
      </c>
      <c r="AY38" s="916">
        <v>251.875</v>
      </c>
      <c r="AZ38" s="915">
        <v>240.95</v>
      </c>
      <c r="BA38" s="397"/>
      <c r="BB38" s="913">
        <v>28</v>
      </c>
      <c r="BC38" s="933">
        <v>183.3</v>
      </c>
      <c r="BD38" s="918">
        <v>262.15200039500002</v>
      </c>
      <c r="BE38" s="919">
        <v>243.86400219999999</v>
      </c>
      <c r="BF38" s="397"/>
      <c r="BG38" s="397"/>
      <c r="BH38" s="397"/>
      <c r="BI38" s="397"/>
      <c r="BJ38" s="397"/>
      <c r="BK38" s="397"/>
      <c r="BL38" s="397"/>
      <c r="BM38" s="397"/>
      <c r="BN38" s="397"/>
      <c r="BO38" s="397"/>
      <c r="BP38" s="397"/>
      <c r="BQ38" s="397"/>
      <c r="BR38" s="397"/>
      <c r="BS38" s="397"/>
      <c r="BT38" s="397"/>
      <c r="BU38" s="397"/>
      <c r="BV38" s="397"/>
      <c r="BW38" s="397"/>
      <c r="BX38" s="397"/>
      <c r="BY38" s="397"/>
      <c r="BZ38" s="397"/>
    </row>
    <row r="39" spans="1:78" s="162" customFormat="1" ht="12.75">
      <c r="A39" s="204"/>
      <c r="B39" s="216"/>
      <c r="C39" s="216"/>
      <c r="D39" s="216"/>
      <c r="E39" s="216"/>
      <c r="F39" s="216"/>
      <c r="G39" s="216"/>
      <c r="H39" s="216"/>
      <c r="I39" s="216"/>
      <c r="J39" s="239"/>
      <c r="K39" s="157"/>
      <c r="O39" s="397"/>
      <c r="P39" s="397"/>
      <c r="Q39" s="397"/>
      <c r="R39" s="397"/>
      <c r="S39" s="397"/>
      <c r="T39" s="397"/>
      <c r="U39" s="618"/>
      <c r="V39" s="617"/>
      <c r="W39" s="900"/>
      <c r="X39" s="909">
        <v>14.21</v>
      </c>
      <c r="Y39" s="909">
        <v>24.25</v>
      </c>
      <c r="Z39" s="909">
        <v>6.6790000000000003</v>
      </c>
      <c r="AA39" s="909">
        <v>7.25</v>
      </c>
      <c r="AB39" s="909">
        <v>2.2799999999999998</v>
      </c>
      <c r="AC39" s="910">
        <v>74.238</v>
      </c>
      <c r="AD39" s="909">
        <v>28.186</v>
      </c>
      <c r="AE39" s="909">
        <v>8.69</v>
      </c>
      <c r="AF39" s="909">
        <v>9</v>
      </c>
      <c r="AG39" s="909">
        <v>1.657</v>
      </c>
      <c r="AH39" s="909">
        <v>34.549999999999997</v>
      </c>
      <c r="AI39" s="909">
        <v>6.1909999999999998</v>
      </c>
      <c r="AJ39" s="397"/>
      <c r="AK39" s="397"/>
      <c r="AL39" s="397"/>
      <c r="AM39" s="397"/>
      <c r="AN39" s="397"/>
      <c r="AO39" s="913">
        <v>29</v>
      </c>
      <c r="AP39" s="914">
        <v>201.54</v>
      </c>
      <c r="AQ39" s="914">
        <v>209.0310059</v>
      </c>
      <c r="AR39" s="915">
        <v>186.01</v>
      </c>
      <c r="AS39" s="397"/>
      <c r="AT39" s="397"/>
      <c r="AU39" s="397"/>
      <c r="AV39" s="397"/>
      <c r="AW39" s="913">
        <v>29</v>
      </c>
      <c r="AX39" s="914">
        <v>257.39498900000001</v>
      </c>
      <c r="AY39" s="914">
        <v>243.67</v>
      </c>
      <c r="AZ39" s="915">
        <v>227.52</v>
      </c>
      <c r="BA39" s="397"/>
      <c r="BB39" s="913">
        <v>29</v>
      </c>
      <c r="BC39" s="933">
        <v>179.71700196999998</v>
      </c>
      <c r="BD39" s="918">
        <v>257.23599999999999</v>
      </c>
      <c r="BE39" s="919">
        <v>239.07999989999999</v>
      </c>
      <c r="BF39" s="397"/>
      <c r="BG39" s="397"/>
      <c r="BH39" s="397"/>
      <c r="BI39" s="397"/>
      <c r="BJ39" s="397"/>
      <c r="BK39" s="397"/>
      <c r="BL39" s="397"/>
      <c r="BM39" s="397"/>
      <c r="BN39" s="397"/>
      <c r="BO39" s="397"/>
      <c r="BP39" s="397"/>
      <c r="BQ39" s="397"/>
      <c r="BR39" s="397"/>
      <c r="BS39" s="397"/>
      <c r="BT39" s="397"/>
      <c r="BU39" s="397"/>
      <c r="BV39" s="397"/>
      <c r="BW39" s="397"/>
      <c r="BX39" s="397"/>
      <c r="BY39" s="397"/>
      <c r="BZ39" s="397"/>
    </row>
    <row r="40" spans="1:78" s="162" customFormat="1" ht="12.75">
      <c r="A40" s="204"/>
      <c r="B40" s="216"/>
      <c r="C40" s="216"/>
      <c r="D40" s="216"/>
      <c r="E40" s="216"/>
      <c r="F40" s="216"/>
      <c r="G40" s="216"/>
      <c r="H40" s="216"/>
      <c r="I40" s="216"/>
      <c r="J40" s="239"/>
      <c r="K40" s="157"/>
      <c r="O40" s="397"/>
      <c r="P40" s="397"/>
      <c r="Q40" s="397"/>
      <c r="R40" s="397"/>
      <c r="S40" s="397"/>
      <c r="T40" s="397"/>
      <c r="U40" s="618"/>
      <c r="V40" s="617">
        <v>32</v>
      </c>
      <c r="W40" s="900"/>
      <c r="X40" s="909">
        <v>13.75</v>
      </c>
      <c r="Y40" s="909">
        <v>23.87</v>
      </c>
      <c r="Z40" s="909">
        <v>7.0711000000000004</v>
      </c>
      <c r="AA40" s="909">
        <v>7.14</v>
      </c>
      <c r="AB40" s="909">
        <v>2.4049999999999998</v>
      </c>
      <c r="AC40" s="910">
        <v>74.95</v>
      </c>
      <c r="AD40" s="909">
        <v>37.49</v>
      </c>
      <c r="AE40" s="909">
        <v>9.43</v>
      </c>
      <c r="AF40" s="909">
        <v>9</v>
      </c>
      <c r="AG40" s="909">
        <v>1.96</v>
      </c>
      <c r="AH40" s="909">
        <v>35.44</v>
      </c>
      <c r="AI40" s="909">
        <v>7.2</v>
      </c>
      <c r="AJ40" s="397"/>
      <c r="AK40" s="397"/>
      <c r="AL40" s="397"/>
      <c r="AM40" s="397"/>
      <c r="AN40" s="397"/>
      <c r="AO40" s="913">
        <v>30</v>
      </c>
      <c r="AP40" s="914">
        <v>193.161</v>
      </c>
      <c r="AQ40" s="914">
        <v>200.79299926757801</v>
      </c>
      <c r="AR40" s="915">
        <v>186.01</v>
      </c>
      <c r="AS40" s="397"/>
      <c r="AT40" s="397"/>
      <c r="AU40" s="397"/>
      <c r="AV40" s="397"/>
      <c r="AW40" s="913">
        <v>30</v>
      </c>
      <c r="AX40" s="914">
        <v>243.67</v>
      </c>
      <c r="AY40" s="914">
        <v>235.552001953125</v>
      </c>
      <c r="AZ40" s="915">
        <v>216.95</v>
      </c>
      <c r="BA40" s="397"/>
      <c r="BB40" s="913">
        <v>30</v>
      </c>
      <c r="BC40" s="933">
        <v>174.89</v>
      </c>
      <c r="BD40" s="918">
        <v>252.71100044250457</v>
      </c>
      <c r="BE40" s="919">
        <v>234.25399680000001</v>
      </c>
      <c r="BF40" s="397"/>
      <c r="BG40" s="397"/>
      <c r="BH40" s="397"/>
      <c r="BI40" s="397"/>
      <c r="BJ40" s="397"/>
      <c r="BK40" s="397"/>
      <c r="BL40" s="397"/>
      <c r="BM40" s="397"/>
      <c r="BN40" s="397"/>
      <c r="BO40" s="397"/>
      <c r="BP40" s="397"/>
      <c r="BQ40" s="397"/>
      <c r="BR40" s="397"/>
      <c r="BS40" s="397"/>
      <c r="BT40" s="397"/>
      <c r="BU40" s="397"/>
      <c r="BV40" s="397"/>
      <c r="BW40" s="397"/>
      <c r="BX40" s="397"/>
      <c r="BY40" s="397"/>
      <c r="BZ40" s="397"/>
    </row>
    <row r="41" spans="1:78" s="162" customFormat="1" ht="12.75">
      <c r="A41" s="204"/>
      <c r="B41" s="216"/>
      <c r="C41" s="216"/>
      <c r="D41" s="216"/>
      <c r="E41" s="216"/>
      <c r="F41" s="216"/>
      <c r="G41" s="216"/>
      <c r="H41" s="216"/>
      <c r="I41" s="216"/>
      <c r="J41" s="239"/>
      <c r="K41" s="157"/>
      <c r="O41" s="397"/>
      <c r="P41" s="397"/>
      <c r="Q41" s="397"/>
      <c r="R41" s="397"/>
      <c r="S41" s="397"/>
      <c r="T41" s="397"/>
      <c r="U41" s="618"/>
      <c r="V41" s="617"/>
      <c r="W41" s="900"/>
      <c r="X41" s="909">
        <v>11.95714269</v>
      </c>
      <c r="Y41" s="909">
        <v>25.065999600000001</v>
      </c>
      <c r="Z41" s="909">
        <v>5.4663999560000001</v>
      </c>
      <c r="AA41" s="909">
        <v>6.382142816</v>
      </c>
      <c r="AB41" s="909">
        <v>2.1164286140000002</v>
      </c>
      <c r="AC41" s="910">
        <v>73.207855219999999</v>
      </c>
      <c r="AD41" s="909">
        <v>25.639999929999998</v>
      </c>
      <c r="AE41" s="909">
        <v>7.5885714120000003</v>
      </c>
      <c r="AF41" s="909">
        <v>9.0014286040000009</v>
      </c>
      <c r="AG41" s="909">
        <v>1.7461428299999999</v>
      </c>
      <c r="AH41" s="909">
        <v>33.949999669999997</v>
      </c>
      <c r="AI41" s="909">
        <v>6.3285714559999997</v>
      </c>
      <c r="AJ41" s="397"/>
      <c r="AK41" s="397"/>
      <c r="AL41" s="397"/>
      <c r="AM41" s="397"/>
      <c r="AN41" s="397"/>
      <c r="AO41" s="913">
        <v>31</v>
      </c>
      <c r="AP41" s="914">
        <v>193.161</v>
      </c>
      <c r="AQ41" s="914">
        <v>200.79299926757801</v>
      </c>
      <c r="AR41" s="915">
        <v>178.58</v>
      </c>
      <c r="AS41" s="397"/>
      <c r="AT41" s="397"/>
      <c r="AU41" s="397"/>
      <c r="AV41" s="397"/>
      <c r="AW41" s="913">
        <v>31</v>
      </c>
      <c r="AX41" s="914">
        <v>230.18899999999999</v>
      </c>
      <c r="AY41" s="914">
        <v>224.8650055</v>
      </c>
      <c r="AZ41" s="915">
        <v>216.95</v>
      </c>
      <c r="BA41" s="397"/>
      <c r="BB41" s="913">
        <v>31</v>
      </c>
      <c r="BC41" s="933">
        <v>169.00100000000003</v>
      </c>
      <c r="BD41" s="918">
        <v>248.01899674799998</v>
      </c>
      <c r="BE41" s="919">
        <v>229.68000129999999</v>
      </c>
      <c r="BF41" s="397"/>
      <c r="BG41" s="397"/>
      <c r="BH41" s="397"/>
      <c r="BI41" s="397"/>
      <c r="BJ41" s="397"/>
      <c r="BK41" s="397"/>
      <c r="BL41" s="397"/>
      <c r="BM41" s="397"/>
      <c r="BN41" s="397"/>
      <c r="BO41" s="397"/>
      <c r="BP41" s="397"/>
      <c r="BQ41" s="397"/>
      <c r="BR41" s="397"/>
      <c r="BS41" s="397"/>
      <c r="BT41" s="397"/>
      <c r="BU41" s="397"/>
      <c r="BV41" s="397"/>
      <c r="BW41" s="397"/>
      <c r="BX41" s="397"/>
      <c r="BY41" s="397"/>
      <c r="BZ41" s="397"/>
    </row>
    <row r="42" spans="1:78" s="162" customFormat="1" ht="12.75">
      <c r="A42" s="204"/>
      <c r="B42" s="216"/>
      <c r="C42" s="216"/>
      <c r="D42" s="216"/>
      <c r="E42" s="216"/>
      <c r="F42" s="216"/>
      <c r="G42" s="216"/>
      <c r="H42" s="216"/>
      <c r="I42" s="216"/>
      <c r="J42" s="239"/>
      <c r="K42" s="157"/>
      <c r="O42" s="397"/>
      <c r="P42" s="397"/>
      <c r="Q42" s="397"/>
      <c r="R42" s="397"/>
      <c r="S42" s="397"/>
      <c r="T42" s="397"/>
      <c r="U42" s="620"/>
      <c r="V42" s="617"/>
      <c r="W42" s="900"/>
      <c r="X42" s="909">
        <v>11.43</v>
      </c>
      <c r="Y42" s="909">
        <v>27.59</v>
      </c>
      <c r="Z42" s="909">
        <v>6.8719999999999999</v>
      </c>
      <c r="AA42" s="909">
        <v>6.18</v>
      </c>
      <c r="AB42" s="909">
        <v>1.52</v>
      </c>
      <c r="AC42" s="910">
        <v>84.45</v>
      </c>
      <c r="AD42" s="909">
        <v>22.95</v>
      </c>
      <c r="AE42" s="909">
        <v>7.36</v>
      </c>
      <c r="AF42" s="909">
        <v>9</v>
      </c>
      <c r="AG42" s="909">
        <v>1.405</v>
      </c>
      <c r="AH42" s="909">
        <v>32.43</v>
      </c>
      <c r="AI42" s="909">
        <v>5.54</v>
      </c>
      <c r="AJ42" s="397"/>
      <c r="AK42" s="397"/>
      <c r="AL42" s="397"/>
      <c r="AM42" s="397"/>
      <c r="AN42" s="397"/>
      <c r="AO42" s="913">
        <v>32</v>
      </c>
      <c r="AP42" s="914">
        <v>184.09</v>
      </c>
      <c r="AQ42" s="914">
        <v>200.79299926757801</v>
      </c>
      <c r="AR42" s="915">
        <v>178.58</v>
      </c>
      <c r="AS42" s="397"/>
      <c r="AT42" s="397"/>
      <c r="AU42" s="397"/>
      <c r="AV42" s="397"/>
      <c r="AW42" s="913">
        <v>32</v>
      </c>
      <c r="AX42" s="914">
        <v>211.73</v>
      </c>
      <c r="AY42" s="914">
        <v>219.58</v>
      </c>
      <c r="AZ42" s="915">
        <v>201.39</v>
      </c>
      <c r="BA42" s="397"/>
      <c r="BB42" s="913">
        <v>32</v>
      </c>
      <c r="BC42" s="933">
        <v>163.14900000000003</v>
      </c>
      <c r="BD42" s="918">
        <v>243.71</v>
      </c>
      <c r="BE42" s="919">
        <v>224.73799990000001</v>
      </c>
      <c r="BF42" s="397"/>
      <c r="BG42" s="397"/>
      <c r="BH42" s="397"/>
      <c r="BI42" s="397"/>
      <c r="BJ42" s="397"/>
      <c r="BK42" s="397"/>
      <c r="BL42" s="397"/>
      <c r="BM42" s="397"/>
      <c r="BN42" s="397"/>
      <c r="BO42" s="397"/>
      <c r="BP42" s="397"/>
      <c r="BQ42" s="397"/>
      <c r="BR42" s="397"/>
      <c r="BS42" s="397"/>
      <c r="BT42" s="397"/>
      <c r="BU42" s="397"/>
      <c r="BV42" s="397"/>
      <c r="BW42" s="397"/>
      <c r="BX42" s="397"/>
      <c r="BY42" s="397"/>
      <c r="BZ42" s="397"/>
    </row>
    <row r="43" spans="1:78" s="162" customFormat="1" ht="12.75">
      <c r="A43" s="204"/>
      <c r="B43" s="216"/>
      <c r="C43" s="216"/>
      <c r="D43" s="216"/>
      <c r="E43" s="216"/>
      <c r="F43" s="216"/>
      <c r="G43" s="216"/>
      <c r="H43" s="216"/>
      <c r="I43" s="216"/>
      <c r="J43" s="239"/>
      <c r="K43" s="157"/>
      <c r="O43" s="397"/>
      <c r="P43" s="397"/>
      <c r="Q43" s="397"/>
      <c r="R43" s="397"/>
      <c r="S43" s="397"/>
      <c r="T43" s="397"/>
      <c r="U43" s="620"/>
      <c r="V43" s="617"/>
      <c r="W43" s="900"/>
      <c r="X43" s="909">
        <v>10.93</v>
      </c>
      <c r="Y43" s="909">
        <v>23.33</v>
      </c>
      <c r="Z43" s="909">
        <v>8.67</v>
      </c>
      <c r="AA43" s="909">
        <v>6.87</v>
      </c>
      <c r="AB43" s="909">
        <v>1.75</v>
      </c>
      <c r="AC43" s="910">
        <v>66.38</v>
      </c>
      <c r="AD43" s="909">
        <v>33.82</v>
      </c>
      <c r="AE43" s="909">
        <v>8.41</v>
      </c>
      <c r="AF43" s="909">
        <v>9.73</v>
      </c>
      <c r="AG43" s="909">
        <v>1.58</v>
      </c>
      <c r="AH43" s="909">
        <v>32.56</v>
      </c>
      <c r="AI43" s="909">
        <v>5.39</v>
      </c>
      <c r="AJ43" s="397"/>
      <c r="AK43" s="397"/>
      <c r="AL43" s="397"/>
      <c r="AM43" s="397"/>
      <c r="AN43" s="397"/>
      <c r="AO43" s="913">
        <v>33</v>
      </c>
      <c r="AP43" s="914">
        <v>184.09</v>
      </c>
      <c r="AQ43" s="914">
        <v>191.74600219999999</v>
      </c>
      <c r="AR43" s="915">
        <v>169.01</v>
      </c>
      <c r="AS43" s="397"/>
      <c r="AT43" s="397"/>
      <c r="AU43" s="397"/>
      <c r="AV43" s="397"/>
      <c r="AW43" s="913">
        <v>33</v>
      </c>
      <c r="AX43" s="914">
        <v>196.28300476074199</v>
      </c>
      <c r="AY43" s="914">
        <v>219.58000179999999</v>
      </c>
      <c r="AZ43" s="915">
        <v>193.74</v>
      </c>
      <c r="BA43" s="397"/>
      <c r="BB43" s="913">
        <v>33</v>
      </c>
      <c r="BC43" s="933">
        <v>157.27300170999999</v>
      </c>
      <c r="BD43" s="918">
        <v>239.4640045127899</v>
      </c>
      <c r="BE43" s="919">
        <v>219.0029984</v>
      </c>
      <c r="BF43" s="397"/>
      <c r="BG43" s="397"/>
      <c r="BH43" s="397"/>
      <c r="BI43" s="397"/>
      <c r="BJ43" s="397"/>
      <c r="BK43" s="397"/>
      <c r="BL43" s="397"/>
      <c r="BM43" s="397"/>
      <c r="BN43" s="397"/>
      <c r="BO43" s="397"/>
      <c r="BP43" s="397"/>
      <c r="BQ43" s="397"/>
      <c r="BR43" s="397"/>
      <c r="BS43" s="397"/>
      <c r="BT43" s="397"/>
      <c r="BU43" s="397"/>
      <c r="BV43" s="397"/>
      <c r="BW43" s="397"/>
      <c r="BX43" s="397"/>
      <c r="BY43" s="397"/>
      <c r="BZ43" s="397"/>
    </row>
    <row r="44" spans="1:78" s="162" customFormat="1" ht="12.75">
      <c r="A44" s="204"/>
      <c r="B44" s="216"/>
      <c r="C44" s="216"/>
      <c r="D44" s="216"/>
      <c r="E44" s="216"/>
      <c r="F44" s="216"/>
      <c r="G44" s="216"/>
      <c r="H44" s="216"/>
      <c r="I44" s="216"/>
      <c r="J44" s="239"/>
      <c r="K44" s="157"/>
      <c r="O44" s="397"/>
      <c r="P44" s="397"/>
      <c r="Q44" s="397"/>
      <c r="R44" s="397"/>
      <c r="S44" s="397"/>
      <c r="T44" s="397"/>
      <c r="U44" s="620"/>
      <c r="V44" s="617">
        <v>36</v>
      </c>
      <c r="W44" s="900"/>
      <c r="X44" s="909">
        <v>12.042999999999999</v>
      </c>
      <c r="Y44" s="909">
        <v>23.27</v>
      </c>
      <c r="Z44" s="909">
        <v>4.5250000000000004</v>
      </c>
      <c r="AA44" s="909">
        <v>7.29</v>
      </c>
      <c r="AB44" s="909">
        <v>1.9330000000000001</v>
      </c>
      <c r="AC44" s="910">
        <v>68.36</v>
      </c>
      <c r="AD44" s="909">
        <v>34.42</v>
      </c>
      <c r="AE44" s="909">
        <v>8.1</v>
      </c>
      <c r="AF44" s="909">
        <v>10.001428604125973</v>
      </c>
      <c r="AG44" s="909">
        <v>1.65</v>
      </c>
      <c r="AH44" s="909">
        <v>34.997999999999998</v>
      </c>
      <c r="AI44" s="909">
        <v>7.78</v>
      </c>
      <c r="AJ44" s="397"/>
      <c r="AK44" s="397"/>
      <c r="AL44" s="397"/>
      <c r="AM44" s="397"/>
      <c r="AN44" s="397"/>
      <c r="AO44" s="913">
        <v>34</v>
      </c>
      <c r="AP44" s="914">
        <v>173.09</v>
      </c>
      <c r="AQ44" s="914">
        <v>191.74600219999999</v>
      </c>
      <c r="AR44" s="915">
        <v>169.01</v>
      </c>
      <c r="AS44" s="397"/>
      <c r="AT44" s="397"/>
      <c r="AU44" s="397"/>
      <c r="AV44" s="397"/>
      <c r="AW44" s="913">
        <v>34</v>
      </c>
      <c r="AX44" s="914">
        <v>183.68</v>
      </c>
      <c r="AY44" s="914">
        <v>201.39</v>
      </c>
      <c r="AZ44" s="915">
        <v>181.19</v>
      </c>
      <c r="BA44" s="397"/>
      <c r="BB44" s="913">
        <v>34</v>
      </c>
      <c r="BC44" s="933">
        <v>150.78400000000002</v>
      </c>
      <c r="BD44" s="918">
        <v>234.72000000000003</v>
      </c>
      <c r="BE44" s="919">
        <v>214.38699819999999</v>
      </c>
      <c r="BF44" s="397"/>
      <c r="BG44" s="397"/>
      <c r="BH44" s="397"/>
      <c r="BI44" s="397"/>
      <c r="BJ44" s="397"/>
      <c r="BK44" s="397"/>
      <c r="BL44" s="397"/>
      <c r="BM44" s="397"/>
      <c r="BN44" s="397"/>
      <c r="BO44" s="397"/>
      <c r="BP44" s="397"/>
      <c r="BQ44" s="397"/>
      <c r="BR44" s="397"/>
      <c r="BS44" s="397"/>
      <c r="BT44" s="397"/>
      <c r="BU44" s="397"/>
      <c r="BV44" s="397"/>
      <c r="BW44" s="397"/>
      <c r="BX44" s="397"/>
      <c r="BY44" s="397"/>
      <c r="BZ44" s="397"/>
    </row>
    <row r="45" spans="1:78" s="162" customFormat="1" ht="12.75">
      <c r="A45" s="204"/>
      <c r="B45" s="216"/>
      <c r="C45" s="216"/>
      <c r="D45" s="216"/>
      <c r="E45" s="216"/>
      <c r="F45" s="216"/>
      <c r="G45" s="216"/>
      <c r="H45" s="216"/>
      <c r="I45" s="216"/>
      <c r="J45" s="239"/>
      <c r="K45" s="157"/>
      <c r="O45" s="397"/>
      <c r="P45" s="397"/>
      <c r="Q45" s="397"/>
      <c r="R45" s="397"/>
      <c r="S45" s="397"/>
      <c r="T45" s="397"/>
      <c r="U45" s="618"/>
      <c r="V45" s="617"/>
      <c r="W45" s="900"/>
      <c r="X45" s="909">
        <v>13.52857154</v>
      </c>
      <c r="Y45" s="909">
        <v>29.391285759999999</v>
      </c>
      <c r="Z45" s="909">
        <v>9.8840000969999995</v>
      </c>
      <c r="AA45" s="909">
        <v>6.6374286920000003</v>
      </c>
      <c r="AB45" s="909">
        <v>1.8661428689999999</v>
      </c>
      <c r="AC45" s="910">
        <v>78.939430239999993</v>
      </c>
      <c r="AD45" s="909">
        <v>46.51857158</v>
      </c>
      <c r="AE45" s="909">
        <v>10.15857145</v>
      </c>
      <c r="AF45" s="909">
        <v>10.002857208251942</v>
      </c>
      <c r="AG45" s="909">
        <v>1.9098571369999999</v>
      </c>
      <c r="AH45" s="909">
        <v>34.97357178</v>
      </c>
      <c r="AI45" s="909">
        <v>10.643142770000001</v>
      </c>
      <c r="AJ45" s="397"/>
      <c r="AK45" s="397"/>
      <c r="AL45" s="397"/>
      <c r="AM45" s="397"/>
      <c r="AN45" s="397"/>
      <c r="AO45" s="913">
        <v>35</v>
      </c>
      <c r="AP45" s="917">
        <v>173.09100341796801</v>
      </c>
      <c r="AQ45" s="914">
        <v>183.40100097656199</v>
      </c>
      <c r="AR45" s="915">
        <v>158.09</v>
      </c>
      <c r="AS45" s="397"/>
      <c r="AT45" s="397"/>
      <c r="AU45" s="397"/>
      <c r="AV45" s="397"/>
      <c r="AW45" s="913">
        <v>35</v>
      </c>
      <c r="AX45" s="914">
        <v>181.19</v>
      </c>
      <c r="AY45" s="917">
        <v>193.74299621582</v>
      </c>
      <c r="AZ45" s="915">
        <v>171.33</v>
      </c>
      <c r="BA45" s="397"/>
      <c r="BB45" s="913">
        <v>35</v>
      </c>
      <c r="BC45" s="933">
        <v>146.97999999999999</v>
      </c>
      <c r="BD45" s="918">
        <v>230.6710003662109</v>
      </c>
      <c r="BE45" s="919">
        <v>208.9500017</v>
      </c>
      <c r="BF45" s="397"/>
      <c r="BG45" s="397"/>
      <c r="BH45" s="397"/>
      <c r="BI45" s="397"/>
      <c r="BJ45" s="397"/>
      <c r="BK45" s="397"/>
      <c r="BL45" s="397"/>
      <c r="BM45" s="397"/>
      <c r="BN45" s="397"/>
      <c r="BO45" s="397"/>
      <c r="BP45" s="397"/>
      <c r="BQ45" s="397"/>
      <c r="BR45" s="397"/>
      <c r="BS45" s="397"/>
      <c r="BT45" s="397"/>
      <c r="BU45" s="397"/>
      <c r="BV45" s="397"/>
      <c r="BW45" s="397"/>
      <c r="BX45" s="397"/>
      <c r="BY45" s="397"/>
      <c r="BZ45" s="397"/>
    </row>
    <row r="46" spans="1:78" s="162" customFormat="1" ht="12.75">
      <c r="A46" s="204"/>
      <c r="B46" s="216"/>
      <c r="C46" s="216"/>
      <c r="D46" s="216"/>
      <c r="E46" s="216"/>
      <c r="F46" s="216"/>
      <c r="G46" s="216"/>
      <c r="H46" s="216"/>
      <c r="I46" s="216"/>
      <c r="J46" s="239"/>
      <c r="K46" s="157"/>
      <c r="O46" s="397"/>
      <c r="P46" s="397"/>
      <c r="Q46" s="397"/>
      <c r="R46" s="397"/>
      <c r="S46" s="397"/>
      <c r="T46" s="397"/>
      <c r="U46" s="618"/>
      <c r="V46" s="617"/>
      <c r="W46" s="900"/>
      <c r="X46" s="909">
        <v>13.86</v>
      </c>
      <c r="Y46" s="909">
        <v>30.785</v>
      </c>
      <c r="Z46" s="909">
        <v>17.64</v>
      </c>
      <c r="AA46" s="909">
        <v>6.62</v>
      </c>
      <c r="AB46" s="909">
        <v>1.052</v>
      </c>
      <c r="AC46" s="910">
        <v>96.09</v>
      </c>
      <c r="AD46" s="909">
        <v>69.19</v>
      </c>
      <c r="AE46" s="909">
        <v>12.37</v>
      </c>
      <c r="AF46" s="909">
        <v>10.005714416503887</v>
      </c>
      <c r="AG46" s="909">
        <v>1.93</v>
      </c>
      <c r="AH46" s="909">
        <v>34.840000000000003</v>
      </c>
      <c r="AI46" s="909">
        <v>11.66</v>
      </c>
      <c r="AJ46" s="397"/>
      <c r="AK46" s="397"/>
      <c r="AL46" s="397"/>
      <c r="AM46" s="397"/>
      <c r="AN46" s="397"/>
      <c r="AO46" s="913">
        <v>36</v>
      </c>
      <c r="AP46" s="917">
        <v>173.09100341796801</v>
      </c>
      <c r="AQ46" s="914">
        <v>183.40100097656199</v>
      </c>
      <c r="AR46" s="915">
        <v>158.09</v>
      </c>
      <c r="AS46" s="397"/>
      <c r="AT46" s="397"/>
      <c r="AU46" s="397"/>
      <c r="AV46" s="397"/>
      <c r="AW46" s="913">
        <v>36</v>
      </c>
      <c r="AX46" s="914">
        <v>171.33</v>
      </c>
      <c r="AY46" s="917">
        <v>166.452</v>
      </c>
      <c r="AZ46" s="915">
        <v>164.03</v>
      </c>
      <c r="BA46" s="397"/>
      <c r="BB46" s="913">
        <v>36</v>
      </c>
      <c r="BC46" s="933">
        <v>143.34800000000001</v>
      </c>
      <c r="BD46" s="918">
        <v>225.39499950408924</v>
      </c>
      <c r="BE46" s="919">
        <v>202.97300150000001</v>
      </c>
      <c r="BF46" s="397"/>
      <c r="BG46" s="397"/>
      <c r="BH46" s="397"/>
      <c r="BI46" s="397"/>
      <c r="BJ46" s="397"/>
      <c r="BK46" s="397"/>
      <c r="BL46" s="397"/>
      <c r="BM46" s="397"/>
      <c r="BN46" s="397"/>
      <c r="BO46" s="397"/>
      <c r="BP46" s="397"/>
      <c r="BQ46" s="397"/>
      <c r="BR46" s="397"/>
      <c r="BS46" s="397"/>
      <c r="BT46" s="397"/>
      <c r="BU46" s="397"/>
      <c r="BV46" s="397"/>
      <c r="BW46" s="397"/>
      <c r="BX46" s="397"/>
      <c r="BY46" s="397"/>
      <c r="BZ46" s="397"/>
    </row>
    <row r="47" spans="1:78" s="162" customFormat="1" ht="12.75">
      <c r="A47" s="204"/>
      <c r="B47" s="216"/>
      <c r="C47" s="216"/>
      <c r="D47" s="216"/>
      <c r="E47" s="216"/>
      <c r="F47" s="216"/>
      <c r="G47" s="216"/>
      <c r="H47" s="216"/>
      <c r="I47" s="216"/>
      <c r="J47" s="239"/>
      <c r="K47" s="157"/>
      <c r="O47" s="397"/>
      <c r="P47" s="397"/>
      <c r="Q47" s="397"/>
      <c r="R47" s="397"/>
      <c r="S47" s="397"/>
      <c r="T47" s="397"/>
      <c r="U47" s="618"/>
      <c r="V47" s="617"/>
      <c r="W47" s="900"/>
      <c r="X47" s="909">
        <v>14.18571418</v>
      </c>
      <c r="Y47" s="909">
        <v>30.662142620000001</v>
      </c>
      <c r="Z47" s="909">
        <v>13.24114282</v>
      </c>
      <c r="AA47" s="909">
        <v>6.9254285949999996</v>
      </c>
      <c r="AB47" s="909">
        <v>2.1361428839999999</v>
      </c>
      <c r="AC47" s="910">
        <v>84.515142170000004</v>
      </c>
      <c r="AD47" s="909">
        <v>56.14428547</v>
      </c>
      <c r="AE47" s="909">
        <v>11.487142970000001</v>
      </c>
      <c r="AF47" s="909">
        <v>10.430000032697402</v>
      </c>
      <c r="AG47" s="909">
        <v>1.7737142699999999</v>
      </c>
      <c r="AH47" s="909">
        <v>35.98928506</v>
      </c>
      <c r="AI47" s="909">
        <v>9.1042857850000001</v>
      </c>
      <c r="AJ47" s="397"/>
      <c r="AK47" s="397"/>
      <c r="AL47" s="397"/>
      <c r="AM47" s="397"/>
      <c r="AN47" s="397"/>
      <c r="AO47" s="913">
        <v>37</v>
      </c>
      <c r="AP47" s="914">
        <v>162.19599909999999</v>
      </c>
      <c r="AQ47" s="914">
        <v>172.60800169999999</v>
      </c>
      <c r="AR47" s="915">
        <v>147.07</v>
      </c>
      <c r="AS47" s="397"/>
      <c r="AT47" s="397"/>
      <c r="AU47" s="397"/>
      <c r="AV47" s="397"/>
      <c r="AW47" s="913">
        <v>37</v>
      </c>
      <c r="AX47" s="914">
        <v>164.02999879999999</v>
      </c>
      <c r="AY47" s="917">
        <v>149.70199579999999</v>
      </c>
      <c r="AZ47" s="915">
        <v>147.35</v>
      </c>
      <c r="BA47" s="397"/>
      <c r="BB47" s="913">
        <v>37</v>
      </c>
      <c r="BC47" s="933">
        <v>140.58200252899999</v>
      </c>
      <c r="BD47" s="918">
        <v>220.07399951934806</v>
      </c>
      <c r="BE47" s="919">
        <v>196.9500008</v>
      </c>
      <c r="BF47" s="397"/>
      <c r="BG47" s="397"/>
      <c r="BH47" s="397"/>
      <c r="BI47" s="397"/>
      <c r="BJ47" s="397"/>
      <c r="BK47" s="397"/>
      <c r="BL47" s="397"/>
      <c r="BM47" s="397"/>
      <c r="BN47" s="397"/>
      <c r="BO47" s="397"/>
      <c r="BP47" s="397"/>
      <c r="BQ47" s="397"/>
      <c r="BR47" s="397"/>
      <c r="BS47" s="397"/>
      <c r="BT47" s="397"/>
      <c r="BU47" s="397"/>
      <c r="BV47" s="397"/>
      <c r="BW47" s="397"/>
      <c r="BX47" s="397"/>
      <c r="BY47" s="397"/>
      <c r="BZ47" s="397"/>
    </row>
    <row r="48" spans="1:78" s="162" customFormat="1" ht="12.75">
      <c r="A48" s="204"/>
      <c r="B48" s="216"/>
      <c r="C48" s="216"/>
      <c r="D48" s="216"/>
      <c r="E48" s="216"/>
      <c r="F48" s="216"/>
      <c r="G48" s="216"/>
      <c r="H48" s="216"/>
      <c r="I48" s="216"/>
      <c r="J48" s="239"/>
      <c r="K48" s="157"/>
      <c r="O48" s="397"/>
      <c r="P48" s="397"/>
      <c r="Q48" s="397"/>
      <c r="R48" s="397"/>
      <c r="S48" s="397"/>
      <c r="T48" s="397"/>
      <c r="U48" s="618"/>
      <c r="V48" s="617">
        <v>40</v>
      </c>
      <c r="W48" s="900"/>
      <c r="X48" s="909">
        <v>15.34</v>
      </c>
      <c r="Y48" s="909">
        <v>36.380000000000003</v>
      </c>
      <c r="Z48" s="909">
        <v>20.43</v>
      </c>
      <c r="AA48" s="909">
        <v>7.16</v>
      </c>
      <c r="AB48" s="909">
        <v>3.28</v>
      </c>
      <c r="AC48" s="910">
        <v>86.83</v>
      </c>
      <c r="AD48" s="909">
        <v>51.57</v>
      </c>
      <c r="AE48" s="909">
        <v>10.36</v>
      </c>
      <c r="AF48" s="909">
        <v>11</v>
      </c>
      <c r="AG48" s="909">
        <v>1.33</v>
      </c>
      <c r="AH48" s="909">
        <v>50.04</v>
      </c>
      <c r="AI48" s="909">
        <v>10.39</v>
      </c>
      <c r="AJ48" s="397"/>
      <c r="AK48" s="397"/>
      <c r="AL48" s="397"/>
      <c r="AM48" s="397"/>
      <c r="AN48" s="397"/>
      <c r="AO48" s="913">
        <v>38</v>
      </c>
      <c r="AP48" s="914">
        <v>162.19599909999999</v>
      </c>
      <c r="AQ48" s="914">
        <v>172.60800169999999</v>
      </c>
      <c r="AR48" s="915">
        <v>147.07</v>
      </c>
      <c r="AS48" s="397"/>
      <c r="AT48" s="397"/>
      <c r="AU48" s="397"/>
      <c r="AV48" s="397"/>
      <c r="AW48" s="913">
        <v>38</v>
      </c>
      <c r="AX48" s="914">
        <v>161.62</v>
      </c>
      <c r="AY48" s="917">
        <v>135.7250061</v>
      </c>
      <c r="AZ48" s="915">
        <v>131.15</v>
      </c>
      <c r="BA48" s="397"/>
      <c r="BB48" s="913">
        <v>38</v>
      </c>
      <c r="BC48" s="933">
        <v>134.738</v>
      </c>
      <c r="BD48" s="918">
        <v>215.42199704999999</v>
      </c>
      <c r="BE48" s="919">
        <v>190.7840042</v>
      </c>
      <c r="BF48" s="397"/>
      <c r="BG48" s="397"/>
      <c r="BH48" s="397"/>
      <c r="BI48" s="397"/>
      <c r="BJ48" s="397"/>
      <c r="BK48" s="397"/>
      <c r="BL48" s="397"/>
      <c r="BM48" s="397"/>
      <c r="BN48" s="397"/>
      <c r="BO48" s="397"/>
      <c r="BP48" s="397"/>
      <c r="BQ48" s="397"/>
      <c r="BR48" s="397"/>
      <c r="BS48" s="397"/>
      <c r="BT48" s="397"/>
      <c r="BU48" s="397"/>
      <c r="BV48" s="397"/>
      <c r="BW48" s="397"/>
      <c r="BX48" s="397"/>
      <c r="BY48" s="397"/>
      <c r="BZ48" s="397"/>
    </row>
    <row r="49" spans="1:78" s="162" customFormat="1" ht="12.75">
      <c r="A49" s="204"/>
      <c r="B49" s="216"/>
      <c r="C49" s="216"/>
      <c r="D49" s="216"/>
      <c r="E49" s="216"/>
      <c r="F49" s="216"/>
      <c r="G49" s="216"/>
      <c r="H49" s="216"/>
      <c r="I49" s="216"/>
      <c r="J49" s="239"/>
      <c r="K49" s="157"/>
      <c r="O49" s="397"/>
      <c r="P49" s="397"/>
      <c r="Q49" s="397"/>
      <c r="R49" s="397"/>
      <c r="S49" s="397"/>
      <c r="T49" s="397"/>
      <c r="U49" s="617"/>
      <c r="V49" s="617"/>
      <c r="W49" s="900"/>
      <c r="X49" s="909">
        <v>18.08571448</v>
      </c>
      <c r="Y49" s="909">
        <v>34.163285940000002</v>
      </c>
      <c r="Z49" s="909">
        <v>19.903143069999999</v>
      </c>
      <c r="AA49" s="909">
        <v>7.0011427739999998</v>
      </c>
      <c r="AB49" s="909">
        <v>2.2765714610000001</v>
      </c>
      <c r="AC49" s="910">
        <v>81.298714770000004</v>
      </c>
      <c r="AD49" s="909">
        <v>48.17428589</v>
      </c>
      <c r="AE49" s="909">
        <v>15.737142560000001</v>
      </c>
      <c r="AF49" s="909">
        <v>11.00857162</v>
      </c>
      <c r="AG49" s="909">
        <v>1.9857142990000001</v>
      </c>
      <c r="AH49" s="909">
        <v>39.686428069999998</v>
      </c>
      <c r="AI49" s="909">
        <v>8.1814286369999998</v>
      </c>
      <c r="AJ49" s="397"/>
      <c r="AK49" s="397"/>
      <c r="AL49" s="397"/>
      <c r="AM49" s="397"/>
      <c r="AN49" s="397"/>
      <c r="AO49" s="913">
        <v>39</v>
      </c>
      <c r="AP49" s="914">
        <v>153.6340027</v>
      </c>
      <c r="AQ49" s="914">
        <v>172.60800170898401</v>
      </c>
      <c r="AR49" s="915">
        <v>139.11000000000001</v>
      </c>
      <c r="AS49" s="397"/>
      <c r="AT49" s="397"/>
      <c r="AU49" s="397"/>
      <c r="AV49" s="397"/>
      <c r="AW49" s="913">
        <v>39</v>
      </c>
      <c r="AX49" s="914">
        <v>145.00399780000001</v>
      </c>
      <c r="AY49" s="917">
        <v>126.6</v>
      </c>
      <c r="AZ49" s="915">
        <v>119.86</v>
      </c>
      <c r="BA49" s="397"/>
      <c r="BB49" s="913">
        <v>39</v>
      </c>
      <c r="BC49" s="933">
        <v>131.20699792900001</v>
      </c>
      <c r="BD49" s="918">
        <v>210.14099999999999</v>
      </c>
      <c r="BE49" s="919">
        <v>184.4409995</v>
      </c>
      <c r="BF49" s="397"/>
      <c r="BG49" s="397"/>
      <c r="BH49" s="397"/>
      <c r="BI49" s="397"/>
      <c r="BJ49" s="397"/>
      <c r="BK49" s="397"/>
      <c r="BL49" s="397"/>
      <c r="BM49" s="397"/>
      <c r="BN49" s="397"/>
      <c r="BO49" s="397"/>
      <c r="BP49" s="397"/>
      <c r="BQ49" s="397"/>
      <c r="BR49" s="397"/>
      <c r="BS49" s="397"/>
      <c r="BT49" s="397"/>
      <c r="BU49" s="397"/>
      <c r="BV49" s="397"/>
      <c r="BW49" s="397"/>
      <c r="BX49" s="397"/>
      <c r="BY49" s="397"/>
      <c r="BZ49" s="397"/>
    </row>
    <row r="50" spans="1:78" s="162" customFormat="1" ht="12.75">
      <c r="A50" s="204"/>
      <c r="B50" s="216"/>
      <c r="C50" s="216"/>
      <c r="D50" s="216"/>
      <c r="E50" s="216"/>
      <c r="F50" s="216"/>
      <c r="G50" s="216"/>
      <c r="H50" s="216"/>
      <c r="I50" s="216"/>
      <c r="J50" s="239"/>
      <c r="K50" s="157"/>
      <c r="O50" s="397"/>
      <c r="P50" s="397"/>
      <c r="Q50" s="397"/>
      <c r="R50" s="397"/>
      <c r="S50" s="397"/>
      <c r="T50" s="397"/>
      <c r="U50" s="617"/>
      <c r="V50" s="617"/>
      <c r="W50" s="900"/>
      <c r="X50" s="909">
        <v>18.91</v>
      </c>
      <c r="Y50" s="909">
        <v>40.36</v>
      </c>
      <c r="Z50" s="909">
        <v>14.79</v>
      </c>
      <c r="AA50" s="909">
        <v>7.86</v>
      </c>
      <c r="AB50" s="909">
        <v>2.39</v>
      </c>
      <c r="AC50" s="910">
        <v>97.4</v>
      </c>
      <c r="AD50" s="909">
        <v>49.42</v>
      </c>
      <c r="AE50" s="909">
        <v>10.9</v>
      </c>
      <c r="AF50" s="909">
        <v>11</v>
      </c>
      <c r="AG50" s="909">
        <v>1.57</v>
      </c>
      <c r="AH50" s="909">
        <v>37.29</v>
      </c>
      <c r="AI50" s="909">
        <v>8.73</v>
      </c>
      <c r="AJ50" s="397"/>
      <c r="AK50" s="397"/>
      <c r="AL50" s="397"/>
      <c r="AM50" s="397"/>
      <c r="AN50" s="397"/>
      <c r="AO50" s="913">
        <v>40</v>
      </c>
      <c r="AP50" s="914">
        <v>153.6340027</v>
      </c>
      <c r="AQ50" s="914">
        <v>160.46600000000001</v>
      </c>
      <c r="AR50" s="915">
        <v>139.11000000000001</v>
      </c>
      <c r="AS50" s="397"/>
      <c r="AT50" s="397"/>
      <c r="AU50" s="397"/>
      <c r="AV50" s="397"/>
      <c r="AW50" s="913">
        <v>40</v>
      </c>
      <c r="AX50" s="914">
        <v>128.87</v>
      </c>
      <c r="AY50" s="914">
        <v>119.86</v>
      </c>
      <c r="AZ50" s="915">
        <v>119.86</v>
      </c>
      <c r="BA50" s="397"/>
      <c r="BB50" s="913">
        <v>40</v>
      </c>
      <c r="BC50" s="933">
        <v>128.13</v>
      </c>
      <c r="BD50" s="918">
        <v>206.839</v>
      </c>
      <c r="BE50" s="919">
        <v>177.93399909999999</v>
      </c>
      <c r="BF50" s="397"/>
      <c r="BG50" s="397"/>
      <c r="BH50" s="397"/>
      <c r="BI50" s="397"/>
      <c r="BJ50" s="397"/>
      <c r="BK50" s="397"/>
      <c r="BL50" s="397"/>
      <c r="BM50" s="397"/>
      <c r="BN50" s="397"/>
      <c r="BO50" s="397"/>
      <c r="BP50" s="397"/>
      <c r="BQ50" s="397"/>
      <c r="BR50" s="397"/>
      <c r="BS50" s="397"/>
      <c r="BT50" s="397"/>
      <c r="BU50" s="397"/>
      <c r="BV50" s="397"/>
      <c r="BW50" s="397"/>
      <c r="BX50" s="397"/>
      <c r="BY50" s="397"/>
      <c r="BZ50" s="397"/>
    </row>
    <row r="51" spans="1:78" s="162" customFormat="1" ht="12.75">
      <c r="A51" s="204"/>
      <c r="B51" s="216"/>
      <c r="C51" s="216"/>
      <c r="D51" s="216"/>
      <c r="E51" s="216"/>
      <c r="F51" s="216"/>
      <c r="G51" s="216"/>
      <c r="H51" s="216"/>
      <c r="I51" s="216"/>
      <c r="J51" s="239"/>
      <c r="K51" s="157"/>
      <c r="O51" s="397"/>
      <c r="P51" s="397"/>
      <c r="Q51" s="397"/>
      <c r="R51" s="397"/>
      <c r="S51" s="397"/>
      <c r="T51" s="397"/>
      <c r="U51" s="617"/>
      <c r="V51" s="617"/>
      <c r="W51" s="900"/>
      <c r="X51" s="909">
        <v>18.942856924874402</v>
      </c>
      <c r="Y51" s="909">
        <v>45.664857046944704</v>
      </c>
      <c r="Z51" s="909">
        <v>13.250000136239143</v>
      </c>
      <c r="AA51" s="909">
        <v>7.7904285703386531</v>
      </c>
      <c r="AB51" s="909">
        <v>2.0807142598288357</v>
      </c>
      <c r="AC51" s="910">
        <v>89.837426321847062</v>
      </c>
      <c r="AD51" s="909">
        <v>52.804285866873556</v>
      </c>
      <c r="AE51" s="909">
        <v>9.0100000926426418</v>
      </c>
      <c r="AF51" s="909">
        <v>11</v>
      </c>
      <c r="AG51" s="909">
        <v>1.8558571338653529</v>
      </c>
      <c r="AH51" s="909">
        <v>38.216427939278695</v>
      </c>
      <c r="AI51" s="909">
        <v>10.265714509146521</v>
      </c>
      <c r="AJ51" s="397"/>
      <c r="AK51" s="397"/>
      <c r="AL51" s="397"/>
      <c r="AM51" s="397"/>
      <c r="AN51" s="397"/>
      <c r="AO51" s="913">
        <v>41</v>
      </c>
      <c r="AP51" s="914">
        <v>144.54400630000001</v>
      </c>
      <c r="AQ51" s="914">
        <v>148.89699999999999</v>
      </c>
      <c r="AR51" s="915">
        <v>139.11000000000001</v>
      </c>
      <c r="AS51" s="397"/>
      <c r="AT51" s="397"/>
      <c r="AU51" s="397"/>
      <c r="AV51" s="397"/>
      <c r="AW51" s="913">
        <v>41</v>
      </c>
      <c r="AX51" s="914">
        <v>113.2139969</v>
      </c>
      <c r="AY51" s="914">
        <v>108.82899999999999</v>
      </c>
      <c r="AZ51" s="915">
        <v>113.21</v>
      </c>
      <c r="BA51" s="397"/>
      <c r="BB51" s="913">
        <v>41</v>
      </c>
      <c r="BC51" s="933">
        <v>123.19800044700001</v>
      </c>
      <c r="BD51" s="918">
        <v>201.45299999999997</v>
      </c>
      <c r="BE51" s="919">
        <v>171.6890023</v>
      </c>
      <c r="BF51" s="397"/>
      <c r="BG51" s="397"/>
      <c r="BH51" s="397"/>
      <c r="BI51" s="397"/>
      <c r="BJ51" s="397"/>
      <c r="BK51" s="397"/>
      <c r="BL51" s="397"/>
      <c r="BM51" s="397"/>
      <c r="BN51" s="397"/>
      <c r="BO51" s="397"/>
      <c r="BP51" s="397"/>
      <c r="BQ51" s="397"/>
      <c r="BR51" s="397"/>
      <c r="BS51" s="397"/>
      <c r="BT51" s="397"/>
      <c r="BU51" s="397"/>
      <c r="BV51" s="397"/>
      <c r="BW51" s="397"/>
      <c r="BX51" s="397"/>
      <c r="BY51" s="397"/>
      <c r="BZ51" s="397"/>
    </row>
    <row r="52" spans="1:78" s="162" customFormat="1" ht="12.75">
      <c r="A52" s="204"/>
      <c r="B52" s="216"/>
      <c r="C52" s="216"/>
      <c r="D52" s="216"/>
      <c r="E52" s="216"/>
      <c r="F52" s="216"/>
      <c r="G52" s="216"/>
      <c r="H52" s="216"/>
      <c r="I52" s="216"/>
      <c r="J52" s="239"/>
      <c r="K52" s="157"/>
      <c r="O52" s="397"/>
      <c r="P52" s="397"/>
      <c r="Q52" s="397"/>
      <c r="R52" s="397"/>
      <c r="S52" s="397"/>
      <c r="T52" s="397"/>
      <c r="U52" s="617"/>
      <c r="V52" s="617">
        <v>44</v>
      </c>
      <c r="W52" s="900"/>
      <c r="X52" s="909">
        <v>15.77</v>
      </c>
      <c r="Y52" s="909">
        <v>39.85</v>
      </c>
      <c r="Z52" s="909">
        <v>16.07</v>
      </c>
      <c r="AA52" s="909">
        <v>7.52</v>
      </c>
      <c r="AB52" s="909">
        <v>2.48</v>
      </c>
      <c r="AC52" s="910">
        <v>80.75</v>
      </c>
      <c r="AD52" s="909">
        <v>47.38</v>
      </c>
      <c r="AE52" s="909">
        <v>11.62</v>
      </c>
      <c r="AF52" s="909">
        <v>10</v>
      </c>
      <c r="AG52" s="909">
        <v>1.298</v>
      </c>
      <c r="AH52" s="909">
        <v>34.799999999999997</v>
      </c>
      <c r="AI52" s="909">
        <v>9.2100000000000009</v>
      </c>
      <c r="AJ52" s="397"/>
      <c r="AK52" s="397"/>
      <c r="AL52" s="397"/>
      <c r="AM52" s="397"/>
      <c r="AN52" s="397"/>
      <c r="AO52" s="913">
        <v>42</v>
      </c>
      <c r="AP52" s="914">
        <v>144.54400630000001</v>
      </c>
      <c r="AQ52" s="914">
        <v>148.89699999999999</v>
      </c>
      <c r="AR52" s="915">
        <v>128.35</v>
      </c>
      <c r="AS52" s="397"/>
      <c r="AT52" s="397"/>
      <c r="AU52" s="397"/>
      <c r="AV52" s="397"/>
      <c r="AW52" s="913">
        <v>42</v>
      </c>
      <c r="AX52" s="914">
        <v>117.64</v>
      </c>
      <c r="AY52" s="914">
        <v>98.04</v>
      </c>
      <c r="AZ52" s="915">
        <v>100.18</v>
      </c>
      <c r="BA52" s="397"/>
      <c r="BB52" s="913">
        <v>42</v>
      </c>
      <c r="BC52" s="933">
        <v>118.85000000000001</v>
      </c>
      <c r="BD52" s="918">
        <v>196.38000000000002</v>
      </c>
      <c r="BE52" s="919">
        <v>165.69499870000001</v>
      </c>
      <c r="BF52" s="397"/>
      <c r="BG52" s="397"/>
      <c r="BH52" s="397"/>
      <c r="BI52" s="397"/>
      <c r="BJ52" s="397"/>
      <c r="BK52" s="397"/>
      <c r="BL52" s="397"/>
      <c r="BM52" s="397"/>
      <c r="BN52" s="397"/>
      <c r="BO52" s="397"/>
      <c r="BP52" s="397"/>
      <c r="BQ52" s="397"/>
      <c r="BR52" s="397"/>
      <c r="BS52" s="397"/>
      <c r="BT52" s="397"/>
      <c r="BU52" s="397"/>
      <c r="BV52" s="397"/>
      <c r="BW52" s="397"/>
      <c r="BX52" s="397"/>
      <c r="BY52" s="397"/>
      <c r="BZ52" s="397"/>
    </row>
    <row r="53" spans="1:78" s="162" customFormat="1" ht="12.75">
      <c r="A53" s="204"/>
      <c r="B53" s="216"/>
      <c r="C53" s="216"/>
      <c r="D53" s="216"/>
      <c r="E53" s="216"/>
      <c r="F53" s="216"/>
      <c r="G53" s="216"/>
      <c r="H53" s="216"/>
      <c r="I53" s="216"/>
      <c r="J53" s="239"/>
      <c r="K53" s="157"/>
      <c r="O53" s="397"/>
      <c r="P53" s="397"/>
      <c r="Q53" s="397"/>
      <c r="R53" s="397"/>
      <c r="S53" s="397"/>
      <c r="T53" s="397"/>
      <c r="U53" s="617"/>
      <c r="V53" s="617"/>
      <c r="W53" s="900"/>
      <c r="X53" s="909">
        <v>23.728571479999999</v>
      </c>
      <c r="Y53" s="909">
        <v>61.090667089999997</v>
      </c>
      <c r="Z53" s="909">
        <v>38.42033386</v>
      </c>
      <c r="AA53" s="909">
        <v>8.9832856999999997</v>
      </c>
      <c r="AB53" s="909">
        <v>4.4537142860000003</v>
      </c>
      <c r="AC53" s="910">
        <v>83.839285709999999</v>
      </c>
      <c r="AD53" s="909">
        <v>47.64285769</v>
      </c>
      <c r="AE53" s="909">
        <v>13.18000003</v>
      </c>
      <c r="AF53" s="909">
        <v>10.001428600000001</v>
      </c>
      <c r="AG53" s="909">
        <v>1.2431428769999999</v>
      </c>
      <c r="AH53" s="909">
        <v>37.059285850000002</v>
      </c>
      <c r="AI53" s="909">
        <v>9.9271429609999995</v>
      </c>
      <c r="AJ53" s="397"/>
      <c r="AK53" s="397"/>
      <c r="AL53" s="397"/>
      <c r="AM53" s="397"/>
      <c r="AN53" s="397"/>
      <c r="AO53" s="913">
        <v>43</v>
      </c>
      <c r="AP53" s="914">
        <v>133.50900268554599</v>
      </c>
      <c r="AQ53" s="914">
        <v>140.44499999999999</v>
      </c>
      <c r="AR53" s="915">
        <v>128.35</v>
      </c>
      <c r="AS53" s="397"/>
      <c r="AT53" s="397"/>
      <c r="AU53" s="397"/>
      <c r="AV53" s="397"/>
      <c r="AW53" s="913">
        <v>43</v>
      </c>
      <c r="AX53" s="914">
        <v>115.420997619628</v>
      </c>
      <c r="AY53" s="914">
        <v>102.325</v>
      </c>
      <c r="AZ53" s="915">
        <v>89.58</v>
      </c>
      <c r="BA53" s="397"/>
      <c r="BB53" s="913">
        <v>43</v>
      </c>
      <c r="BC53" s="933">
        <v>112.50799894332873</v>
      </c>
      <c r="BD53" s="918">
        <v>192.565</v>
      </c>
      <c r="BE53" s="919">
        <v>160.3979965</v>
      </c>
      <c r="BF53" s="397"/>
      <c r="BG53" s="397"/>
      <c r="BH53" s="397"/>
      <c r="BI53" s="397"/>
      <c r="BJ53" s="397"/>
      <c r="BK53" s="397"/>
      <c r="BL53" s="397"/>
      <c r="BM53" s="397"/>
      <c r="BN53" s="397"/>
      <c r="BO53" s="397"/>
      <c r="BP53" s="397"/>
      <c r="BQ53" s="397"/>
      <c r="BR53" s="397"/>
      <c r="BS53" s="397"/>
      <c r="BT53" s="397"/>
      <c r="BU53" s="397"/>
      <c r="BV53" s="397"/>
      <c r="BW53" s="397"/>
      <c r="BX53" s="397"/>
      <c r="BY53" s="397"/>
      <c r="BZ53" s="397"/>
    </row>
    <row r="54" spans="1:78" s="162" customFormat="1" ht="12.75">
      <c r="A54" s="204"/>
      <c r="B54" s="216"/>
      <c r="C54" s="216"/>
      <c r="D54" s="216"/>
      <c r="E54" s="216"/>
      <c r="F54" s="216"/>
      <c r="G54" s="216"/>
      <c r="H54" s="216"/>
      <c r="I54" s="216"/>
      <c r="J54" s="239"/>
      <c r="K54" s="157"/>
      <c r="O54" s="397"/>
      <c r="P54" s="397"/>
      <c r="Q54" s="397"/>
      <c r="R54" s="397"/>
      <c r="S54" s="397"/>
      <c r="T54" s="397"/>
      <c r="U54" s="617"/>
      <c r="V54" s="617"/>
      <c r="W54" s="900"/>
      <c r="X54" s="909">
        <v>30.528571810041125</v>
      </c>
      <c r="Y54" s="909">
        <v>77.433666865030759</v>
      </c>
      <c r="Z54" s="909">
        <v>23.011333147684685</v>
      </c>
      <c r="AA54" s="909">
        <v>10.47</v>
      </c>
      <c r="AB54" s="909">
        <v>8.2200000000000006</v>
      </c>
      <c r="AC54" s="910">
        <v>80.249285016741013</v>
      </c>
      <c r="AD54" s="909">
        <v>64.83</v>
      </c>
      <c r="AE54" s="909">
        <v>12.43</v>
      </c>
      <c r="AF54" s="909">
        <v>10.001428604125973</v>
      </c>
      <c r="AG54" s="909">
        <v>1.5007142850330841</v>
      </c>
      <c r="AH54" s="909">
        <v>36.905714307512518</v>
      </c>
      <c r="AI54" s="909">
        <v>10.785714285714255</v>
      </c>
      <c r="AJ54" s="397"/>
      <c r="AK54" s="397"/>
      <c r="AL54" s="397"/>
      <c r="AM54" s="397"/>
      <c r="AN54" s="397"/>
      <c r="AO54" s="913">
        <v>44</v>
      </c>
      <c r="AP54" s="914">
        <v>133.50900268554599</v>
      </c>
      <c r="AQ54" s="914">
        <v>140.44499999999999</v>
      </c>
      <c r="AR54" s="397">
        <v>121.2</v>
      </c>
      <c r="AS54" s="397"/>
      <c r="AT54" s="397"/>
      <c r="AU54" s="397"/>
      <c r="AV54" s="397"/>
      <c r="AW54" s="913">
        <v>44</v>
      </c>
      <c r="AX54" s="914">
        <v>100.18</v>
      </c>
      <c r="AY54" s="914">
        <v>91.68</v>
      </c>
      <c r="AZ54" s="915">
        <v>75.16</v>
      </c>
      <c r="BA54" s="397"/>
      <c r="BB54" s="913">
        <v>44</v>
      </c>
      <c r="BC54" s="933">
        <v>108.26299999999999</v>
      </c>
      <c r="BD54" s="918">
        <v>187.09000000000003</v>
      </c>
      <c r="BE54" s="919">
        <v>154.79199919999999</v>
      </c>
      <c r="BF54" s="397"/>
      <c r="BG54" s="397"/>
      <c r="BH54" s="397"/>
      <c r="BI54" s="397"/>
      <c r="BJ54" s="397"/>
      <c r="BK54" s="397"/>
      <c r="BL54" s="397"/>
      <c r="BM54" s="397"/>
      <c r="BN54" s="397"/>
      <c r="BO54" s="397"/>
      <c r="BP54" s="397"/>
      <c r="BQ54" s="397"/>
      <c r="BR54" s="397"/>
      <c r="BS54" s="397"/>
      <c r="BT54" s="397"/>
      <c r="BU54" s="397"/>
      <c r="BV54" s="397"/>
      <c r="BW54" s="397"/>
      <c r="BX54" s="397"/>
      <c r="BY54" s="397"/>
      <c r="BZ54" s="397"/>
    </row>
    <row r="55" spans="1:78" s="162" customFormat="1" ht="12.75">
      <c r="A55" s="204"/>
      <c r="B55" s="216"/>
      <c r="C55" s="216"/>
      <c r="D55" s="216"/>
      <c r="E55" s="216"/>
      <c r="F55" s="216"/>
      <c r="G55" s="216"/>
      <c r="H55" s="216"/>
      <c r="I55" s="216"/>
      <c r="J55" s="239"/>
      <c r="K55" s="157"/>
      <c r="O55" s="397"/>
      <c r="P55" s="397"/>
      <c r="Q55" s="397"/>
      <c r="R55" s="397"/>
      <c r="S55" s="397"/>
      <c r="T55" s="397"/>
      <c r="U55" s="617"/>
      <c r="V55" s="617"/>
      <c r="W55" s="900"/>
      <c r="X55" s="909">
        <v>19.285699999999999</v>
      </c>
      <c r="Y55" s="909">
        <v>47.748571668352348</v>
      </c>
      <c r="Z55" s="909">
        <v>14.493142809186628</v>
      </c>
      <c r="AA55" s="909">
        <v>7.8201428140912697</v>
      </c>
      <c r="AB55" s="909">
        <v>2.3963000000000001</v>
      </c>
      <c r="AC55" s="910">
        <v>74.034999999999997</v>
      </c>
      <c r="AD55" s="909">
        <v>60.726999999999997</v>
      </c>
      <c r="AE55" s="909">
        <v>9.5739999999999998</v>
      </c>
      <c r="AF55" s="909">
        <v>10.001428604125966</v>
      </c>
      <c r="AG55" s="909">
        <v>1.2811428649084857</v>
      </c>
      <c r="AH55" s="909">
        <v>38.396000000000001</v>
      </c>
      <c r="AI55" s="909">
        <v>21.811399999999999</v>
      </c>
      <c r="AJ55" s="397"/>
      <c r="AK55" s="397"/>
      <c r="AL55" s="397"/>
      <c r="AM55" s="397"/>
      <c r="AN55" s="397"/>
      <c r="AO55" s="913">
        <v>45</v>
      </c>
      <c r="AP55" s="914">
        <v>133.50900268554599</v>
      </c>
      <c r="AQ55" s="914">
        <v>134.84</v>
      </c>
      <c r="AR55" s="915">
        <v>121.2</v>
      </c>
      <c r="AS55" s="397"/>
      <c r="AT55" s="397"/>
      <c r="AU55" s="397"/>
      <c r="AV55" s="397"/>
      <c r="AW55" s="913">
        <v>45</v>
      </c>
      <c r="AX55" s="914">
        <v>83.341003420000007</v>
      </c>
      <c r="AY55" s="914">
        <v>79.23</v>
      </c>
      <c r="AZ55" s="915">
        <v>61.21</v>
      </c>
      <c r="BA55" s="397"/>
      <c r="BB55" s="913">
        <v>45</v>
      </c>
      <c r="BC55" s="933">
        <v>102.77400085399999</v>
      </c>
      <c r="BD55" s="918">
        <v>183.072</v>
      </c>
      <c r="BE55" s="919">
        <v>149.715</v>
      </c>
      <c r="BF55" s="397"/>
      <c r="BG55" s="397"/>
      <c r="BH55" s="397"/>
      <c r="BI55" s="397"/>
      <c r="BJ55" s="397"/>
      <c r="BK55" s="397"/>
      <c r="BL55" s="397"/>
      <c r="BM55" s="397"/>
      <c r="BN55" s="397"/>
      <c r="BO55" s="397"/>
      <c r="BP55" s="397"/>
      <c r="BQ55" s="397"/>
      <c r="BR55" s="397"/>
      <c r="BS55" s="397"/>
      <c r="BT55" s="397"/>
      <c r="BU55" s="397"/>
      <c r="BV55" s="397"/>
      <c r="BW55" s="397"/>
      <c r="BX55" s="397"/>
      <c r="BY55" s="397"/>
      <c r="BZ55" s="397"/>
    </row>
    <row r="56" spans="1:78" s="162" customFormat="1" ht="12.75">
      <c r="A56" s="204"/>
      <c r="B56" s="216"/>
      <c r="C56" s="216"/>
      <c r="D56" s="216"/>
      <c r="E56" s="216"/>
      <c r="F56" s="216"/>
      <c r="G56" s="216"/>
      <c r="H56" s="216"/>
      <c r="I56" s="216"/>
      <c r="J56" s="239"/>
      <c r="K56" s="157"/>
      <c r="O56" s="397"/>
      <c r="P56" s="397"/>
      <c r="Q56" s="397"/>
      <c r="R56" s="397"/>
      <c r="S56" s="397"/>
      <c r="T56" s="397"/>
      <c r="U56" s="617"/>
      <c r="V56" s="617">
        <v>48</v>
      </c>
      <c r="W56" s="900"/>
      <c r="X56" s="909">
        <v>18.57</v>
      </c>
      <c r="Y56" s="909">
        <v>56.05</v>
      </c>
      <c r="Z56" s="909">
        <v>23.31</v>
      </c>
      <c r="AA56" s="909">
        <v>7.5830000000000002</v>
      </c>
      <c r="AB56" s="909">
        <v>2.44</v>
      </c>
      <c r="AC56" s="910">
        <v>82.129000000000005</v>
      </c>
      <c r="AD56" s="909">
        <v>61.54</v>
      </c>
      <c r="AE56" s="909">
        <v>8.7200000000000006</v>
      </c>
      <c r="AF56" s="909">
        <v>9.7940000000000005</v>
      </c>
      <c r="AG56" s="909">
        <v>1.64</v>
      </c>
      <c r="AH56" s="909">
        <v>40.08</v>
      </c>
      <c r="AI56" s="909">
        <v>26.073</v>
      </c>
      <c r="AJ56" s="397"/>
      <c r="AK56" s="397"/>
      <c r="AL56" s="397"/>
      <c r="AM56" s="397"/>
      <c r="AN56" s="397"/>
      <c r="AO56" s="913">
        <v>46</v>
      </c>
      <c r="AP56" s="914">
        <v>124.56</v>
      </c>
      <c r="AQ56" s="914">
        <v>134.84</v>
      </c>
      <c r="AR56" s="915">
        <v>112.14</v>
      </c>
      <c r="AS56" s="397"/>
      <c r="AT56" s="397"/>
      <c r="AU56" s="397"/>
      <c r="AV56" s="397"/>
      <c r="AW56" s="913">
        <v>46</v>
      </c>
      <c r="AX56" s="914">
        <v>73.136001586914006</v>
      </c>
      <c r="AY56" s="914">
        <v>81.28</v>
      </c>
      <c r="AZ56" s="915">
        <v>43.99</v>
      </c>
      <c r="BA56" s="397"/>
      <c r="BB56" s="913">
        <v>46</v>
      </c>
      <c r="BC56" s="933">
        <v>99.224143177270747</v>
      </c>
      <c r="BD56" s="918">
        <v>179.65</v>
      </c>
      <c r="BE56" s="919">
        <v>144.1180004</v>
      </c>
      <c r="BF56" s="397"/>
      <c r="BG56" s="397"/>
      <c r="BH56" s="397"/>
      <c r="BI56" s="397"/>
      <c r="BJ56" s="397"/>
      <c r="BK56" s="397"/>
      <c r="BL56" s="397"/>
      <c r="BM56" s="397"/>
      <c r="BN56" s="397"/>
      <c r="BO56" s="397"/>
      <c r="BP56" s="397"/>
      <c r="BQ56" s="397"/>
      <c r="BR56" s="397"/>
      <c r="BS56" s="397"/>
      <c r="BT56" s="397"/>
      <c r="BU56" s="397"/>
      <c r="BV56" s="397"/>
      <c r="BW56" s="397"/>
      <c r="BX56" s="397"/>
      <c r="BY56" s="397"/>
      <c r="BZ56" s="397"/>
    </row>
    <row r="57" spans="1:78" s="162" customFormat="1" ht="12.75">
      <c r="A57" s="204"/>
      <c r="B57" s="216"/>
      <c r="C57" s="216"/>
      <c r="D57" s="216"/>
      <c r="E57" s="216"/>
      <c r="F57" s="216"/>
      <c r="G57" s="216"/>
      <c r="H57" s="216"/>
      <c r="I57" s="216"/>
      <c r="J57" s="239"/>
      <c r="K57" s="157"/>
      <c r="O57" s="397"/>
      <c r="P57" s="397"/>
      <c r="Q57" s="397"/>
      <c r="R57" s="397"/>
      <c r="S57" s="397"/>
      <c r="T57" s="397"/>
      <c r="U57" s="617"/>
      <c r="V57" s="617"/>
      <c r="W57" s="900"/>
      <c r="X57" s="909">
        <v>31.86</v>
      </c>
      <c r="Y57" s="909">
        <v>78.91</v>
      </c>
      <c r="Z57" s="909">
        <v>47.94</v>
      </c>
      <c r="AA57" s="909">
        <v>10.81</v>
      </c>
      <c r="AB57" s="909">
        <v>4.71</v>
      </c>
      <c r="AC57" s="910">
        <v>105.09</v>
      </c>
      <c r="AD57" s="909">
        <v>83.95</v>
      </c>
      <c r="AE57" s="909">
        <v>18.13</v>
      </c>
      <c r="AF57" s="909">
        <v>10</v>
      </c>
      <c r="AG57" s="909">
        <v>1.615</v>
      </c>
      <c r="AH57" s="909">
        <v>50.85</v>
      </c>
      <c r="AI57" s="909">
        <v>25.96</v>
      </c>
      <c r="AJ57" s="397"/>
      <c r="AK57" s="397"/>
      <c r="AL57" s="397"/>
      <c r="AM57" s="397"/>
      <c r="AN57" s="397"/>
      <c r="AO57" s="913">
        <v>47</v>
      </c>
      <c r="AP57" s="914">
        <v>124.56</v>
      </c>
      <c r="AQ57" s="914">
        <v>134.84</v>
      </c>
      <c r="AR57" s="915">
        <v>112.14</v>
      </c>
      <c r="AS57" s="397"/>
      <c r="AT57" s="397"/>
      <c r="AU57" s="397"/>
      <c r="AV57" s="397"/>
      <c r="AW57" s="913">
        <v>47</v>
      </c>
      <c r="AX57" s="914">
        <v>49.643001556396399</v>
      </c>
      <c r="AY57" s="914">
        <v>79.23</v>
      </c>
      <c r="AZ57" s="915">
        <v>25.78</v>
      </c>
      <c r="BA57" s="397"/>
      <c r="BB57" s="913">
        <v>47</v>
      </c>
      <c r="BC57" s="933">
        <v>98.391001403331657</v>
      </c>
      <c r="BD57" s="918">
        <v>174.434</v>
      </c>
      <c r="BE57" s="919">
        <v>138.82499809999999</v>
      </c>
      <c r="BF57" s="397"/>
      <c r="BG57" s="397"/>
      <c r="BH57" s="397"/>
      <c r="BI57" s="397"/>
      <c r="BJ57" s="397"/>
      <c r="BK57" s="397"/>
      <c r="BL57" s="397"/>
      <c r="BM57" s="397"/>
      <c r="BN57" s="397"/>
      <c r="BO57" s="397"/>
      <c r="BP57" s="397"/>
      <c r="BQ57" s="397"/>
      <c r="BR57" s="397"/>
      <c r="BS57" s="397"/>
      <c r="BT57" s="397"/>
      <c r="BU57" s="397"/>
      <c r="BV57" s="397"/>
      <c r="BW57" s="397"/>
      <c r="BX57" s="397"/>
      <c r="BY57" s="397"/>
      <c r="BZ57" s="397"/>
    </row>
    <row r="58" spans="1:78" s="162" customFormat="1" ht="12.75">
      <c r="A58" s="204"/>
      <c r="B58" s="216"/>
      <c r="C58" s="216"/>
      <c r="D58" s="216"/>
      <c r="E58" s="216"/>
      <c r="F58" s="216"/>
      <c r="G58" s="216"/>
      <c r="H58" s="216"/>
      <c r="I58" s="216"/>
      <c r="J58" s="239"/>
      <c r="K58" s="157"/>
      <c r="O58" s="397"/>
      <c r="P58" s="397"/>
      <c r="Q58" s="397"/>
      <c r="R58" s="397"/>
      <c r="S58" s="397"/>
      <c r="T58" s="397"/>
      <c r="U58" s="617"/>
      <c r="V58" s="617"/>
      <c r="W58" s="900"/>
      <c r="X58" s="909">
        <v>45.715000000000003</v>
      </c>
      <c r="Y58" s="909">
        <v>120.64</v>
      </c>
      <c r="Z58" s="909">
        <v>31.65</v>
      </c>
      <c r="AA58" s="909">
        <v>19.32</v>
      </c>
      <c r="AB58" s="909">
        <v>12.4</v>
      </c>
      <c r="AC58" s="910">
        <v>111.883</v>
      </c>
      <c r="AD58" s="909">
        <v>89.3</v>
      </c>
      <c r="AE58" s="909">
        <v>21.54</v>
      </c>
      <c r="AF58" s="909">
        <v>10</v>
      </c>
      <c r="AG58" s="909">
        <v>1.31</v>
      </c>
      <c r="AH58" s="909">
        <v>85.53</v>
      </c>
      <c r="AI58" s="909">
        <v>28.62</v>
      </c>
      <c r="AJ58" s="397"/>
      <c r="AK58" s="397"/>
      <c r="AL58" s="397"/>
      <c r="AM58" s="397"/>
      <c r="AN58" s="397"/>
      <c r="AO58" s="913">
        <v>48</v>
      </c>
      <c r="AP58" s="914">
        <v>117.827</v>
      </c>
      <c r="AQ58" s="914">
        <v>134.15</v>
      </c>
      <c r="AR58" s="915">
        <v>101.14</v>
      </c>
      <c r="AS58" s="397"/>
      <c r="AT58" s="397"/>
      <c r="AU58" s="397"/>
      <c r="AV58" s="397"/>
      <c r="AW58" s="913">
        <v>48</v>
      </c>
      <c r="AX58" s="914">
        <v>45.865000000000002</v>
      </c>
      <c r="AY58" s="914">
        <v>79.23</v>
      </c>
      <c r="AZ58" s="915">
        <v>29.34</v>
      </c>
      <c r="BA58" s="397"/>
      <c r="BB58" s="913">
        <v>48</v>
      </c>
      <c r="BC58" s="933">
        <v>87.924999999999983</v>
      </c>
      <c r="BD58" s="918">
        <v>169.50000000000003</v>
      </c>
      <c r="BE58" s="919">
        <v>133.112999</v>
      </c>
      <c r="BF58" s="397"/>
      <c r="BG58" s="397"/>
      <c r="BH58" s="397"/>
      <c r="BI58" s="397"/>
      <c r="BJ58" s="397"/>
      <c r="BK58" s="397"/>
      <c r="BL58" s="397"/>
      <c r="BM58" s="397"/>
      <c r="BN58" s="397"/>
      <c r="BO58" s="397"/>
      <c r="BP58" s="397"/>
      <c r="BQ58" s="397"/>
      <c r="BR58" s="397"/>
      <c r="BS58" s="397"/>
      <c r="BT58" s="397"/>
      <c r="BU58" s="397"/>
      <c r="BV58" s="397"/>
      <c r="BW58" s="397"/>
      <c r="BX58" s="397"/>
      <c r="BY58" s="397"/>
      <c r="BZ58" s="397"/>
    </row>
    <row r="59" spans="1:78" s="162" customFormat="1" ht="13.5">
      <c r="A59" s="878" t="s">
        <v>670</v>
      </c>
      <c r="B59" s="216"/>
      <c r="C59" s="216"/>
      <c r="D59" s="216"/>
      <c r="E59" s="216"/>
      <c r="F59" s="216"/>
      <c r="G59" s="216"/>
      <c r="H59" s="216"/>
      <c r="I59" s="216"/>
      <c r="J59" s="239"/>
      <c r="K59" s="157"/>
      <c r="O59" s="397"/>
      <c r="P59" s="397"/>
      <c r="Q59" s="397"/>
      <c r="R59" s="397"/>
      <c r="S59" s="397"/>
      <c r="T59" s="397"/>
      <c r="U59" s="617"/>
      <c r="V59" s="617">
        <v>51</v>
      </c>
      <c r="W59" s="900"/>
      <c r="X59" s="909">
        <v>36.909999999999997</v>
      </c>
      <c r="Y59" s="909">
        <v>78.84</v>
      </c>
      <c r="Z59" s="909">
        <v>19.73</v>
      </c>
      <c r="AA59" s="909">
        <v>13.65</v>
      </c>
      <c r="AB59" s="909">
        <v>8.74</v>
      </c>
      <c r="AC59" s="910">
        <v>101.2</v>
      </c>
      <c r="AD59" s="909">
        <v>99.78</v>
      </c>
      <c r="AE59" s="909">
        <v>27.96</v>
      </c>
      <c r="AF59" s="909">
        <v>10</v>
      </c>
      <c r="AG59" s="909">
        <v>1.1399999999999999</v>
      </c>
      <c r="AH59" s="909">
        <v>116.12</v>
      </c>
      <c r="AI59" s="909">
        <v>54.8</v>
      </c>
      <c r="AJ59" s="397"/>
      <c r="AK59" s="397"/>
      <c r="AL59" s="397"/>
      <c r="AM59" s="397"/>
      <c r="AN59" s="397"/>
      <c r="AO59" s="913">
        <v>49</v>
      </c>
      <c r="AP59" s="914">
        <v>117.827</v>
      </c>
      <c r="AQ59" s="914">
        <v>134.15</v>
      </c>
      <c r="AR59" s="915">
        <v>101.14</v>
      </c>
      <c r="AS59" s="397"/>
      <c r="AT59" s="397"/>
      <c r="AU59" s="397"/>
      <c r="AV59" s="397"/>
      <c r="AW59" s="913">
        <v>49</v>
      </c>
      <c r="AX59" s="967">
        <v>51.566714695521732</v>
      </c>
      <c r="AY59" s="914">
        <v>81.28</v>
      </c>
      <c r="AZ59" s="915">
        <v>34.76</v>
      </c>
      <c r="BA59" s="397"/>
      <c r="BB59" s="913">
        <v>49</v>
      </c>
      <c r="BC59" s="933">
        <v>85.033142868961448</v>
      </c>
      <c r="BD59" s="918">
        <v>164.72300000000001</v>
      </c>
      <c r="BE59" s="919">
        <v>128.37000269999999</v>
      </c>
      <c r="BF59" s="397"/>
      <c r="BG59" s="397"/>
      <c r="BH59" s="397"/>
      <c r="BI59" s="397"/>
      <c r="BJ59" s="397"/>
      <c r="BK59" s="397"/>
      <c r="BL59" s="397"/>
      <c r="BM59" s="397"/>
      <c r="BN59" s="397"/>
      <c r="BO59" s="397"/>
      <c r="BP59" s="397"/>
      <c r="BQ59" s="397"/>
      <c r="BR59" s="397"/>
      <c r="BS59" s="397"/>
      <c r="BT59" s="397"/>
      <c r="BU59" s="397"/>
      <c r="BV59" s="397"/>
      <c r="BW59" s="397"/>
      <c r="BX59" s="397"/>
      <c r="BY59" s="397"/>
      <c r="BZ59" s="397"/>
    </row>
    <row r="60" spans="1:78" s="162" customFormat="1" ht="13.5" thickBot="1">
      <c r="B60" s="216"/>
      <c r="C60" s="216"/>
      <c r="D60" s="216"/>
      <c r="E60" s="216"/>
      <c r="F60" s="216"/>
      <c r="G60" s="216"/>
      <c r="H60" s="216"/>
      <c r="I60" s="216"/>
      <c r="J60" s="239"/>
      <c r="K60" s="157"/>
      <c r="O60" s="397"/>
      <c r="P60" s="397"/>
      <c r="Q60" s="397"/>
      <c r="R60" s="397"/>
      <c r="S60" s="397"/>
      <c r="T60" s="397"/>
      <c r="U60" s="617"/>
      <c r="V60" s="617"/>
      <c r="W60" s="900"/>
      <c r="X60" s="909">
        <v>68.171428680419893</v>
      </c>
      <c r="Y60" s="909">
        <v>173.24642835344551</v>
      </c>
      <c r="Z60" s="909">
        <v>46.748427799769779</v>
      </c>
      <c r="AA60" s="909">
        <v>20.258571216038241</v>
      </c>
      <c r="AB60" s="909">
        <v>16.477428436279258</v>
      </c>
      <c r="AC60" s="910">
        <v>183.30985913957815</v>
      </c>
      <c r="AD60" s="909">
        <v>150.62857273646728</v>
      </c>
      <c r="AE60" s="909">
        <v>44.407142639160142</v>
      </c>
      <c r="AF60" s="909">
        <v>10</v>
      </c>
      <c r="AG60" s="909">
        <v>1.2935714210782672</v>
      </c>
      <c r="AH60" s="909">
        <v>146.74785723004999</v>
      </c>
      <c r="AI60" s="909">
        <v>50.432856423514181</v>
      </c>
      <c r="AJ60" s="397"/>
      <c r="AK60" s="397"/>
      <c r="AL60" s="397"/>
      <c r="AM60" s="397"/>
      <c r="AN60" s="397"/>
      <c r="AO60" s="913">
        <v>50</v>
      </c>
      <c r="AP60" s="914">
        <v>111.587</v>
      </c>
      <c r="AQ60" s="914">
        <v>128.977</v>
      </c>
      <c r="AR60" s="915">
        <v>96.75</v>
      </c>
      <c r="AS60" s="397"/>
      <c r="AT60" s="397"/>
      <c r="AU60" s="397"/>
      <c r="AV60" s="397"/>
      <c r="AW60" s="913">
        <v>50</v>
      </c>
      <c r="AX60" s="914">
        <v>69.12</v>
      </c>
      <c r="AY60" s="914">
        <v>69.123000000000005</v>
      </c>
      <c r="AZ60" s="915">
        <v>32.950000000000003</v>
      </c>
      <c r="BA60" s="397"/>
      <c r="BB60" s="913">
        <v>50</v>
      </c>
      <c r="BC60" s="933">
        <v>78.216999999999999</v>
      </c>
      <c r="BD60" s="918">
        <v>160.208</v>
      </c>
      <c r="BE60" s="919">
        <v>122.7149982</v>
      </c>
      <c r="BF60" s="397"/>
      <c r="BG60" s="397"/>
      <c r="BH60" s="397"/>
      <c r="BI60" s="397"/>
      <c r="BJ60" s="397"/>
      <c r="BK60" s="397"/>
      <c r="BL60" s="397"/>
      <c r="BM60" s="397"/>
      <c r="BN60" s="397"/>
      <c r="BO60" s="397"/>
      <c r="BP60" s="397"/>
      <c r="BQ60" s="397"/>
      <c r="BR60" s="397"/>
      <c r="BS60" s="397"/>
      <c r="BT60" s="397"/>
      <c r="BU60" s="397"/>
      <c r="BV60" s="397"/>
      <c r="BW60" s="397"/>
      <c r="BX60" s="397"/>
      <c r="BY60" s="397"/>
      <c r="BZ60" s="397"/>
    </row>
    <row r="61" spans="1:78" s="162" customFormat="1" ht="12.75">
      <c r="A61" s="204"/>
      <c r="B61" s="216"/>
      <c r="C61" s="216"/>
      <c r="D61" s="216"/>
      <c r="E61" s="216"/>
      <c r="F61" s="216"/>
      <c r="G61" s="216"/>
      <c r="H61" s="216"/>
      <c r="I61" s="216"/>
      <c r="J61" s="239"/>
      <c r="K61" s="157"/>
      <c r="O61" s="397"/>
      <c r="P61" s="397"/>
      <c r="Q61" s="397"/>
      <c r="R61" s="397"/>
      <c r="S61" s="397"/>
      <c r="T61" s="397"/>
      <c r="U61" s="619">
        <v>2015</v>
      </c>
      <c r="V61" s="906">
        <v>1</v>
      </c>
      <c r="W61" s="900">
        <v>1</v>
      </c>
      <c r="X61" s="909">
        <v>68.54285648890901</v>
      </c>
      <c r="Y61" s="909">
        <v>128.19599696568042</v>
      </c>
      <c r="Z61" s="909">
        <v>45.029000418526742</v>
      </c>
      <c r="AA61" s="909">
        <v>22.87971414838513</v>
      </c>
      <c r="AB61" s="909">
        <v>19.893999917166528</v>
      </c>
      <c r="AC61" s="910">
        <v>330.59428187778974</v>
      </c>
      <c r="AD61" s="909">
        <v>194.22142791748016</v>
      </c>
      <c r="AE61" s="909">
        <v>47.308570316859615</v>
      </c>
      <c r="AF61" s="909">
        <v>10.010000092642628</v>
      </c>
      <c r="AG61" s="909">
        <v>1.0784285579408874</v>
      </c>
      <c r="AH61" s="909">
        <v>183.91999816894503</v>
      </c>
      <c r="AI61" s="909">
        <v>92.277143205914939</v>
      </c>
      <c r="AJ61" s="397"/>
      <c r="AK61" s="397"/>
      <c r="AL61" s="397"/>
      <c r="AM61" s="397"/>
      <c r="AN61" s="397"/>
      <c r="AO61" s="913">
        <v>51</v>
      </c>
      <c r="AP61" s="914">
        <v>111.587</v>
      </c>
      <c r="AQ61" s="914">
        <v>128.977</v>
      </c>
      <c r="AR61" s="915">
        <v>96.75</v>
      </c>
      <c r="AS61" s="397"/>
      <c r="AT61" s="397"/>
      <c r="AU61" s="397"/>
      <c r="AV61" s="397"/>
      <c r="AW61" s="913">
        <v>51</v>
      </c>
      <c r="AX61" s="914">
        <v>63.18</v>
      </c>
      <c r="AY61" s="914">
        <v>63.18</v>
      </c>
      <c r="AZ61" s="915">
        <v>25.78</v>
      </c>
      <c r="BA61" s="397"/>
      <c r="BB61" s="913">
        <v>51</v>
      </c>
      <c r="BC61" s="933">
        <v>74.797000000476842</v>
      </c>
      <c r="BD61" s="918">
        <v>157.54600000000002</v>
      </c>
      <c r="BE61" s="919">
        <v>120.156003</v>
      </c>
      <c r="BF61" s="397"/>
      <c r="BG61" s="397"/>
      <c r="BH61" s="397"/>
      <c r="BI61" s="397"/>
      <c r="BJ61" s="397"/>
      <c r="BK61" s="397"/>
      <c r="BL61" s="397"/>
      <c r="BM61" s="397"/>
      <c r="BN61" s="397"/>
      <c r="BO61" s="397"/>
      <c r="BP61" s="397"/>
      <c r="BQ61" s="397"/>
      <c r="BR61" s="397"/>
      <c r="BS61" s="397"/>
      <c r="BT61" s="397"/>
      <c r="BU61" s="397"/>
      <c r="BV61" s="397"/>
      <c r="BW61" s="397"/>
      <c r="BX61" s="397"/>
      <c r="BY61" s="397"/>
      <c r="BZ61" s="397"/>
    </row>
    <row r="62" spans="1:78" s="162" customFormat="1" ht="12.75">
      <c r="A62" s="204"/>
      <c r="B62" s="216"/>
      <c r="C62" s="216"/>
      <c r="D62" s="216"/>
      <c r="E62" s="216"/>
      <c r="F62" s="216"/>
      <c r="G62" s="216"/>
      <c r="H62" s="216"/>
      <c r="I62" s="216"/>
      <c r="J62" s="239"/>
      <c r="K62" s="157"/>
      <c r="O62" s="397"/>
      <c r="P62" s="397"/>
      <c r="Q62" s="397"/>
      <c r="R62" s="397"/>
      <c r="S62" s="397"/>
      <c r="T62" s="397"/>
      <c r="U62" s="617"/>
      <c r="V62" s="617"/>
      <c r="W62" s="900">
        <v>2</v>
      </c>
      <c r="X62" s="909">
        <v>49.685714176722875</v>
      </c>
      <c r="Y62" s="909">
        <v>96.163429260253665</v>
      </c>
      <c r="Z62" s="909">
        <v>43.363000052315797</v>
      </c>
      <c r="AA62" s="909">
        <v>14.161143030439073</v>
      </c>
      <c r="AB62" s="909">
        <v>11.166571480887255</v>
      </c>
      <c r="AC62" s="910">
        <v>214.08728681291797</v>
      </c>
      <c r="AD62" s="909">
        <v>138.71857234409842</v>
      </c>
      <c r="AE62" s="909">
        <v>33.982857295444987</v>
      </c>
      <c r="AF62" s="909">
        <v>9.4300000326974018</v>
      </c>
      <c r="AG62" s="909">
        <v>1.124142876693178</v>
      </c>
      <c r="AH62" s="909">
        <v>270.27856881277859</v>
      </c>
      <c r="AI62" s="909">
        <v>92.534285409109799</v>
      </c>
      <c r="AJ62" s="397"/>
      <c r="AK62" s="397"/>
      <c r="AL62" s="397"/>
      <c r="AM62" s="397"/>
      <c r="AN62" s="397"/>
      <c r="AO62" s="913">
        <v>52</v>
      </c>
      <c r="AP62" s="914">
        <v>120.986000061035</v>
      </c>
      <c r="AQ62" s="914">
        <v>138.54</v>
      </c>
      <c r="AR62" s="915">
        <v>96.75</v>
      </c>
      <c r="AS62" s="397"/>
      <c r="AT62" s="397"/>
      <c r="AU62" s="397"/>
      <c r="AV62" s="397"/>
      <c r="AW62" s="913">
        <v>52</v>
      </c>
      <c r="AX62" s="914">
        <v>61.214000701904297</v>
      </c>
      <c r="AY62" s="914">
        <v>83.69</v>
      </c>
      <c r="AZ62" s="915">
        <v>22.26</v>
      </c>
      <c r="BA62" s="397"/>
      <c r="BB62" s="913">
        <v>52</v>
      </c>
      <c r="BC62" s="933">
        <v>74.148001715540829</v>
      </c>
      <c r="BD62" s="918">
        <v>154.74090000000001</v>
      </c>
      <c r="BE62" s="919">
        <v>116.128997</v>
      </c>
      <c r="BF62" s="397"/>
      <c r="BG62" s="397"/>
      <c r="BH62" s="397"/>
      <c r="BI62" s="397"/>
      <c r="BJ62" s="397"/>
      <c r="BK62" s="397"/>
      <c r="BL62" s="397"/>
      <c r="BM62" s="397"/>
      <c r="BN62" s="397"/>
      <c r="BO62" s="397"/>
      <c r="BP62" s="397"/>
      <c r="BQ62" s="397"/>
      <c r="BR62" s="397"/>
      <c r="BS62" s="397"/>
      <c r="BT62" s="397"/>
      <c r="BU62" s="397"/>
      <c r="BV62" s="397"/>
      <c r="BW62" s="397"/>
      <c r="BX62" s="397"/>
      <c r="BY62" s="397"/>
      <c r="BZ62" s="397"/>
    </row>
    <row r="63" spans="1:78" s="162" customFormat="1" ht="12.75">
      <c r="A63" s="204"/>
      <c r="B63" s="216"/>
      <c r="C63" s="216"/>
      <c r="D63" s="216"/>
      <c r="E63" s="216"/>
      <c r="F63" s="216"/>
      <c r="G63" s="216"/>
      <c r="H63" s="216"/>
      <c r="I63" s="216"/>
      <c r="J63" s="239"/>
      <c r="K63" s="157"/>
      <c r="O63" s="397"/>
      <c r="P63" s="397"/>
      <c r="Q63" s="397"/>
      <c r="R63" s="397"/>
      <c r="S63" s="397"/>
      <c r="T63" s="397"/>
      <c r="U63" s="617"/>
      <c r="V63" s="617"/>
      <c r="W63" s="900">
        <v>3</v>
      </c>
      <c r="X63" s="909">
        <v>63.18571363176612</v>
      </c>
      <c r="Y63" s="909">
        <v>170.70128413609078</v>
      </c>
      <c r="Z63" s="909">
        <v>71.775428771972571</v>
      </c>
      <c r="AA63" s="909">
        <v>13.84971414293557</v>
      </c>
      <c r="AB63" s="909">
        <v>9.8989998953682861</v>
      </c>
      <c r="AC63" s="910">
        <v>181.50271388462556</v>
      </c>
      <c r="AD63" s="909">
        <v>156.31142970493829</v>
      </c>
      <c r="AE63" s="909">
        <v>26.197142464773954</v>
      </c>
      <c r="AF63" s="909">
        <v>9</v>
      </c>
      <c r="AG63" s="909">
        <v>1.2850000006811924</v>
      </c>
      <c r="AH63" s="909">
        <v>324.18071855817436</v>
      </c>
      <c r="AI63" s="909">
        <v>77.014000483921535</v>
      </c>
      <c r="AJ63" s="397"/>
      <c r="AK63" s="397"/>
      <c r="AL63" s="397"/>
      <c r="AM63" s="397"/>
      <c r="AN63" s="397"/>
      <c r="AO63" s="913">
        <v>53</v>
      </c>
      <c r="AP63" s="914"/>
      <c r="AQ63" s="914"/>
      <c r="AR63" s="915"/>
      <c r="AS63" s="397"/>
      <c r="AT63" s="397"/>
      <c r="AU63" s="397"/>
      <c r="AV63" s="397"/>
      <c r="AW63" s="913">
        <v>53</v>
      </c>
      <c r="AX63" s="397"/>
      <c r="AY63" s="397"/>
      <c r="AZ63" s="397"/>
      <c r="BA63" s="397"/>
      <c r="BB63" s="913">
        <v>53</v>
      </c>
      <c r="BC63" s="933"/>
      <c r="BD63" s="918"/>
      <c r="BE63" s="919"/>
      <c r="BF63" s="397"/>
      <c r="BG63" s="397"/>
      <c r="BH63" s="397"/>
      <c r="BI63" s="397"/>
      <c r="BJ63" s="397"/>
      <c r="BK63" s="397"/>
      <c r="BL63" s="397"/>
      <c r="BM63" s="397"/>
      <c r="BN63" s="397"/>
      <c r="BO63" s="397"/>
      <c r="BP63" s="397"/>
      <c r="BQ63" s="397"/>
      <c r="BR63" s="397"/>
      <c r="BS63" s="397"/>
      <c r="BT63" s="397"/>
      <c r="BU63" s="397"/>
      <c r="BV63" s="397"/>
      <c r="BW63" s="397"/>
      <c r="BX63" s="397"/>
      <c r="BY63" s="397"/>
      <c r="BZ63" s="397"/>
    </row>
    <row r="64" spans="1:78" s="162" customFormat="1" ht="12.75">
      <c r="A64" s="204"/>
      <c r="B64" s="216"/>
      <c r="C64" s="216"/>
      <c r="D64" s="216"/>
      <c r="E64" s="216"/>
      <c r="F64" s="216"/>
      <c r="G64" s="216"/>
      <c r="H64" s="216"/>
      <c r="I64" s="216"/>
      <c r="J64" s="239"/>
      <c r="K64" s="157"/>
      <c r="O64" s="397"/>
      <c r="P64" s="397"/>
      <c r="Q64" s="397"/>
      <c r="R64" s="397"/>
      <c r="S64" s="397"/>
      <c r="T64" s="397"/>
      <c r="U64" s="617"/>
      <c r="V64" s="617">
        <v>4</v>
      </c>
      <c r="W64" s="900">
        <v>4</v>
      </c>
      <c r="X64" s="909">
        <v>92.357142857142819</v>
      </c>
      <c r="Y64" s="909">
        <v>159.75871276855426</v>
      </c>
      <c r="Z64" s="909">
        <v>123.43885803222614</v>
      </c>
      <c r="AA64" s="909">
        <v>23.090571539742559</v>
      </c>
      <c r="AB64" s="909">
        <v>17.496428762163383</v>
      </c>
      <c r="AC64" s="910">
        <v>321.27714320591474</v>
      </c>
      <c r="AD64" s="909">
        <v>188.44857134137786</v>
      </c>
      <c r="AE64" s="909">
        <v>42.578571592058424</v>
      </c>
      <c r="AF64" s="909">
        <v>9.0057144165039045</v>
      </c>
      <c r="AG64" s="909">
        <v>2.8518571853637655</v>
      </c>
      <c r="AH64" s="909">
        <v>226.1550009591233</v>
      </c>
      <c r="AI64" s="909">
        <v>82.329572405133788</v>
      </c>
      <c r="AJ64" s="397"/>
      <c r="AK64" s="397"/>
      <c r="AL64" s="397"/>
      <c r="AM64" s="397"/>
      <c r="AN64" s="397"/>
      <c r="AO64" s="397"/>
      <c r="AP64" s="918"/>
      <c r="AQ64" s="918"/>
      <c r="AR64" s="919"/>
      <c r="AS64" s="397"/>
      <c r="AT64" s="397"/>
      <c r="AU64" s="397"/>
      <c r="AV64" s="397"/>
      <c r="AW64" s="397"/>
      <c r="AX64" s="397"/>
      <c r="AY64" s="397"/>
      <c r="AZ64" s="397"/>
      <c r="BA64" s="397"/>
      <c r="BB64" s="397"/>
      <c r="BC64" s="397"/>
      <c r="BD64" s="397"/>
      <c r="BE64" s="397"/>
      <c r="BF64" s="397"/>
      <c r="BG64" s="397"/>
      <c r="BH64" s="397"/>
      <c r="BI64" s="397"/>
      <c r="BJ64" s="397"/>
      <c r="BK64" s="397"/>
      <c r="BL64" s="397"/>
      <c r="BM64" s="397"/>
      <c r="BN64" s="397"/>
      <c r="BO64" s="397"/>
      <c r="BP64" s="397"/>
      <c r="BQ64" s="397"/>
      <c r="BR64" s="397"/>
      <c r="BS64" s="397"/>
      <c r="BT64" s="397"/>
      <c r="BU64" s="397"/>
      <c r="BV64" s="397"/>
      <c r="BW64" s="397"/>
      <c r="BX64" s="397"/>
      <c r="BY64" s="397"/>
      <c r="BZ64" s="397"/>
    </row>
    <row r="65" spans="1:78" s="162" customFormat="1" ht="12.75">
      <c r="A65" s="204"/>
      <c r="B65" s="216"/>
      <c r="C65" s="216"/>
      <c r="D65" s="216"/>
      <c r="E65" s="216"/>
      <c r="F65" s="216"/>
      <c r="G65" s="216"/>
      <c r="H65" s="216"/>
      <c r="I65" s="216"/>
      <c r="J65" s="239"/>
      <c r="K65" s="157"/>
      <c r="O65" s="397"/>
      <c r="P65" s="397"/>
      <c r="Q65" s="397"/>
      <c r="R65" s="397"/>
      <c r="S65" s="397"/>
      <c r="T65" s="397"/>
      <c r="U65" s="617"/>
      <c r="V65" s="617"/>
      <c r="W65" s="900">
        <v>5</v>
      </c>
      <c r="X65" s="909">
        <v>89.485714503696826</v>
      </c>
      <c r="Y65" s="909">
        <v>175.85857282366015</v>
      </c>
      <c r="Z65" s="909">
        <v>98.794857025146186</v>
      </c>
      <c r="AA65" s="909">
        <v>20.899142946515727</v>
      </c>
      <c r="AB65" s="909">
        <v>18.429857390267454</v>
      </c>
      <c r="AC65" s="910">
        <v>327.06042698451427</v>
      </c>
      <c r="AD65" s="909">
        <v>191.91857365199442</v>
      </c>
      <c r="AE65" s="909">
        <v>47.517142159598151</v>
      </c>
      <c r="AF65" s="909">
        <v>9</v>
      </c>
      <c r="AG65" s="909">
        <v>6.0409999234335663</v>
      </c>
      <c r="AH65" s="909">
        <v>175.73643166678244</v>
      </c>
      <c r="AI65" s="909">
        <v>61.832857404436346</v>
      </c>
      <c r="AJ65" s="397"/>
      <c r="AK65" s="397"/>
      <c r="AL65" s="397"/>
      <c r="AM65" s="397"/>
      <c r="AN65" s="397"/>
      <c r="AO65" s="397"/>
      <c r="AP65" s="920"/>
      <c r="AQ65" s="920"/>
      <c r="AR65" s="919"/>
      <c r="AS65" s="397"/>
      <c r="AT65" s="397"/>
      <c r="AU65" s="397"/>
      <c r="AV65" s="397"/>
      <c r="AW65" s="397"/>
      <c r="AX65" s="397"/>
      <c r="AY65" s="397"/>
      <c r="AZ65" s="397"/>
      <c r="BA65" s="397"/>
      <c r="BB65" s="397"/>
      <c r="BC65" s="397"/>
      <c r="BD65" s="397"/>
      <c r="BE65" s="397"/>
      <c r="BF65" s="397"/>
      <c r="BG65" s="397"/>
      <c r="BH65" s="397"/>
      <c r="BI65" s="397"/>
      <c r="BJ65" s="397"/>
      <c r="BK65" s="397"/>
      <c r="BL65" s="397"/>
      <c r="BM65" s="397"/>
      <c r="BN65" s="397"/>
      <c r="BO65" s="397"/>
      <c r="BP65" s="397"/>
      <c r="BQ65" s="397"/>
      <c r="BR65" s="397"/>
      <c r="BS65" s="397"/>
      <c r="BT65" s="397"/>
      <c r="BU65" s="397"/>
      <c r="BV65" s="397"/>
      <c r="BW65" s="397"/>
      <c r="BX65" s="397"/>
      <c r="BY65" s="397"/>
      <c r="BZ65" s="397"/>
    </row>
    <row r="66" spans="1:78" s="162" customFormat="1" ht="12.75">
      <c r="A66" s="204"/>
      <c r="B66" s="216"/>
      <c r="C66" s="216"/>
      <c r="D66" s="216"/>
      <c r="E66" s="216"/>
      <c r="F66" s="216"/>
      <c r="G66" s="216"/>
      <c r="H66" s="216"/>
      <c r="I66" s="216"/>
      <c r="J66" s="239"/>
      <c r="K66" s="157"/>
      <c r="O66" s="397"/>
      <c r="P66" s="397"/>
      <c r="Q66" s="397"/>
      <c r="R66" s="397"/>
      <c r="S66" s="397"/>
      <c r="T66" s="397"/>
      <c r="U66" s="617"/>
      <c r="V66" s="617"/>
      <c r="W66" s="900">
        <v>6</v>
      </c>
      <c r="X66" s="909">
        <v>70.542857033865786</v>
      </c>
      <c r="Y66" s="909">
        <v>165.36414119175461</v>
      </c>
      <c r="Z66" s="909">
        <v>47.4197137015206</v>
      </c>
      <c r="AA66" s="909">
        <v>21.769857134137798</v>
      </c>
      <c r="AB66" s="909">
        <v>15.948999949863927</v>
      </c>
      <c r="AC66" s="910">
        <v>382.54914855956986</v>
      </c>
      <c r="AD66" s="909">
        <v>206.39285714285671</v>
      </c>
      <c r="AE66" s="909">
        <v>21.769857134137798</v>
      </c>
      <c r="AF66" s="909">
        <v>9</v>
      </c>
      <c r="AG66" s="909">
        <v>8.9162856510707265</v>
      </c>
      <c r="AH66" s="909">
        <v>124.30357033865756</v>
      </c>
      <c r="AI66" s="909">
        <v>71.741429465157537</v>
      </c>
      <c r="AJ66" s="397"/>
      <c r="AK66" s="397"/>
      <c r="AL66" s="397"/>
      <c r="AM66" s="397"/>
      <c r="AN66" s="397"/>
      <c r="AO66" s="397"/>
      <c r="AP66" s="920"/>
      <c r="AQ66" s="920"/>
      <c r="AR66" s="915"/>
      <c r="AS66" s="397"/>
      <c r="AT66" s="397"/>
      <c r="AU66" s="397"/>
      <c r="AV66" s="397"/>
      <c r="AW66" s="397"/>
      <c r="AX66" s="397"/>
      <c r="AY66" s="397"/>
      <c r="AZ66" s="397"/>
      <c r="BA66" s="397"/>
      <c r="BB66" s="397"/>
      <c r="BC66" s="397"/>
      <c r="BD66" s="397"/>
      <c r="BE66" s="397"/>
      <c r="BF66" s="397"/>
      <c r="BG66" s="397"/>
      <c r="BH66" s="397"/>
      <c r="BI66" s="397"/>
      <c r="BJ66" s="397"/>
      <c r="BK66" s="397"/>
      <c r="BL66" s="397"/>
      <c r="BM66" s="397"/>
      <c r="BN66" s="397"/>
      <c r="BO66" s="397"/>
      <c r="BP66" s="397"/>
      <c r="BQ66" s="397"/>
      <c r="BR66" s="397"/>
      <c r="BS66" s="397"/>
      <c r="BT66" s="397"/>
      <c r="BU66" s="397"/>
      <c r="BV66" s="397"/>
      <c r="BW66" s="397"/>
      <c r="BX66" s="397"/>
      <c r="BY66" s="397"/>
      <c r="BZ66" s="397"/>
    </row>
    <row r="67" spans="1:78" s="162" customFormat="1" ht="12.75">
      <c r="A67" s="204"/>
      <c r="B67" s="216"/>
      <c r="C67" s="216"/>
      <c r="D67" s="216"/>
      <c r="E67" s="216"/>
      <c r="F67" s="216"/>
      <c r="G67" s="216"/>
      <c r="H67" s="216"/>
      <c r="I67" s="216"/>
      <c r="J67" s="239"/>
      <c r="K67" s="157"/>
      <c r="O67" s="397"/>
      <c r="P67" s="397"/>
      <c r="Q67" s="397"/>
      <c r="R67" s="397"/>
      <c r="S67" s="397"/>
      <c r="T67" s="397"/>
      <c r="U67" s="617"/>
      <c r="V67" s="617"/>
      <c r="W67" s="900">
        <v>7</v>
      </c>
      <c r="X67" s="909">
        <v>74.442858014787944</v>
      </c>
      <c r="Y67" s="909">
        <v>115.832716805594</v>
      </c>
      <c r="Z67" s="909">
        <v>39.554857526506659</v>
      </c>
      <c r="AA67" s="909">
        <v>25.199285234723742</v>
      </c>
      <c r="AB67" s="909">
        <v>17.346428462437171</v>
      </c>
      <c r="AC67" s="910">
        <v>439.76600428989923</v>
      </c>
      <c r="AD67" s="909">
        <v>188.98428562709228</v>
      </c>
      <c r="AE67" s="909">
        <v>48.435713631766134</v>
      </c>
      <c r="AF67" s="909">
        <v>9.0028572082519513</v>
      </c>
      <c r="AG67" s="909">
        <v>14.150571210043733</v>
      </c>
      <c r="AH67" s="909">
        <v>311.82357134137811</v>
      </c>
      <c r="AI67" s="909">
        <v>78.088570186070001</v>
      </c>
      <c r="AJ67" s="397"/>
      <c r="AK67" s="397"/>
      <c r="AL67" s="397"/>
      <c r="AM67" s="397"/>
      <c r="AN67" s="397"/>
      <c r="AO67" s="397"/>
      <c r="AP67" s="911"/>
      <c r="AQ67" s="911"/>
      <c r="AR67" s="911"/>
      <c r="AS67" s="397"/>
      <c r="AT67" s="397"/>
      <c r="AU67" s="397"/>
      <c r="AV67" s="397"/>
      <c r="AW67" s="397"/>
      <c r="AX67" s="397"/>
      <c r="AY67" s="397"/>
      <c r="AZ67" s="397"/>
      <c r="BA67" s="397"/>
      <c r="BB67" s="397"/>
      <c r="BC67" s="397"/>
      <c r="BD67" s="397"/>
      <c r="BE67" s="397"/>
      <c r="BF67" s="397"/>
      <c r="BG67" s="397"/>
      <c r="BH67" s="397"/>
      <c r="BI67" s="397"/>
      <c r="BJ67" s="397"/>
      <c r="BK67" s="397"/>
      <c r="BL67" s="397"/>
      <c r="BM67" s="397"/>
      <c r="BN67" s="397"/>
      <c r="BO67" s="397"/>
      <c r="BP67" s="397"/>
      <c r="BQ67" s="397"/>
      <c r="BR67" s="397"/>
      <c r="BS67" s="397"/>
      <c r="BT67" s="397"/>
      <c r="BU67" s="397"/>
      <c r="BV67" s="397"/>
      <c r="BW67" s="397"/>
      <c r="BX67" s="397"/>
      <c r="BY67" s="397"/>
      <c r="BZ67" s="397"/>
    </row>
    <row r="68" spans="1:78" s="162" customFormat="1" ht="12.75">
      <c r="A68" s="204"/>
      <c r="B68" s="216"/>
      <c r="C68" s="216"/>
      <c r="D68" s="216"/>
      <c r="E68" s="216"/>
      <c r="F68" s="216"/>
      <c r="G68" s="216"/>
      <c r="H68" s="216"/>
      <c r="I68" s="216"/>
      <c r="J68" s="239"/>
      <c r="K68" s="157"/>
      <c r="O68" s="397"/>
      <c r="P68" s="397"/>
      <c r="Q68" s="397"/>
      <c r="R68" s="397"/>
      <c r="S68" s="397"/>
      <c r="T68" s="397"/>
      <c r="U68" s="617"/>
      <c r="V68" s="617">
        <v>8</v>
      </c>
      <c r="W68" s="900">
        <v>8</v>
      </c>
      <c r="X68" s="909">
        <v>57.657142639160107</v>
      </c>
      <c r="Y68" s="909">
        <v>105.39785766601526</v>
      </c>
      <c r="Z68" s="909">
        <v>40.561000006539437</v>
      </c>
      <c r="AA68" s="909">
        <v>20.075571877615744</v>
      </c>
      <c r="AB68" s="909">
        <v>12.653857094900914</v>
      </c>
      <c r="AC68" s="910">
        <v>288.93457249232642</v>
      </c>
      <c r="AD68" s="909">
        <v>201.38999720982085</v>
      </c>
      <c r="AE68" s="909">
        <v>43.595714569091747</v>
      </c>
      <c r="AF68" s="909">
        <v>9</v>
      </c>
      <c r="AG68" s="909">
        <v>4.65714287757873</v>
      </c>
      <c r="AH68" s="909">
        <v>283.68928527831974</v>
      </c>
      <c r="AI68" s="909">
        <v>88.551427568708121</v>
      </c>
      <c r="AJ68" s="397"/>
      <c r="AK68" s="397"/>
      <c r="AL68" s="397"/>
      <c r="AM68" s="397"/>
      <c r="AN68" s="397"/>
      <c r="AO68" s="397"/>
      <c r="AP68" s="918"/>
      <c r="AQ68" s="914"/>
      <c r="AR68" s="915"/>
      <c r="AS68" s="397"/>
      <c r="AT68" s="397"/>
      <c r="AU68" s="397"/>
      <c r="AV68" s="397"/>
      <c r="AW68" s="397"/>
      <c r="AX68" s="397"/>
      <c r="AY68" s="397"/>
      <c r="AZ68" s="397"/>
      <c r="BA68" s="397"/>
      <c r="BB68" s="397"/>
      <c r="BC68" s="397"/>
      <c r="BD68" s="397"/>
      <c r="BE68" s="397"/>
      <c r="BF68" s="397"/>
      <c r="BG68" s="397"/>
      <c r="BH68" s="397"/>
      <c r="BI68" s="397"/>
      <c r="BJ68" s="397"/>
      <c r="BK68" s="397"/>
      <c r="BL68" s="397"/>
      <c r="BM68" s="397"/>
      <c r="BN68" s="397"/>
      <c r="BO68" s="397"/>
      <c r="BP68" s="397"/>
      <c r="BQ68" s="397"/>
      <c r="BR68" s="397"/>
      <c r="BS68" s="397"/>
      <c r="BT68" s="397"/>
      <c r="BU68" s="397"/>
      <c r="BV68" s="397"/>
      <c r="BW68" s="397"/>
      <c r="BX68" s="397"/>
      <c r="BY68" s="397"/>
      <c r="BZ68" s="397"/>
    </row>
    <row r="69" spans="1:78" s="162" customFormat="1" ht="12.75">
      <c r="A69" s="204"/>
      <c r="B69" s="216"/>
      <c r="C69" s="216"/>
      <c r="D69" s="216"/>
      <c r="E69" s="216"/>
      <c r="F69" s="216"/>
      <c r="G69" s="216"/>
      <c r="H69" s="216"/>
      <c r="I69" s="216"/>
      <c r="J69" s="239"/>
      <c r="K69" s="157"/>
      <c r="O69" s="397"/>
      <c r="P69" s="397"/>
      <c r="Q69" s="397"/>
      <c r="R69" s="397"/>
      <c r="S69" s="397"/>
      <c r="T69" s="397"/>
      <c r="U69" s="617"/>
      <c r="V69" s="617"/>
      <c r="W69" s="900">
        <v>9</v>
      </c>
      <c r="X69" s="909">
        <v>88.771428789410876</v>
      </c>
      <c r="Y69" s="909">
        <v>162.89514378138898</v>
      </c>
      <c r="Z69" s="909">
        <v>99.332141876220447</v>
      </c>
      <c r="AA69" s="909">
        <v>19.496999740600501</v>
      </c>
      <c r="AB69" s="909">
        <v>15.7849998474121</v>
      </c>
      <c r="AC69" s="910">
        <v>411.09385899134998</v>
      </c>
      <c r="AD69" s="909">
        <v>179.96000671386699</v>
      </c>
      <c r="AE69" s="909">
        <v>37.669998168945298</v>
      </c>
      <c r="AF69" s="909">
        <v>9.0014286041259748</v>
      </c>
      <c r="AG69" s="909">
        <v>3.743571417672289</v>
      </c>
      <c r="AH69" s="909">
        <v>317.80857631138355</v>
      </c>
      <c r="AI69" s="909">
        <v>91.184855869838046</v>
      </c>
      <c r="AJ69" s="397"/>
      <c r="AK69" s="397"/>
      <c r="AL69" s="397"/>
      <c r="AM69" s="397"/>
      <c r="AN69" s="397"/>
      <c r="AO69" s="397"/>
      <c r="AP69" s="914"/>
      <c r="AQ69" s="914"/>
      <c r="AR69" s="915"/>
      <c r="AS69" s="397"/>
      <c r="AT69" s="397"/>
      <c r="AU69" s="397"/>
      <c r="AV69" s="397"/>
      <c r="AW69" s="397"/>
      <c r="AX69" s="397"/>
      <c r="AY69" s="397"/>
      <c r="AZ69" s="397"/>
      <c r="BA69" s="397"/>
      <c r="BB69" s="397"/>
      <c r="BC69" s="397"/>
      <c r="BD69" s="397"/>
      <c r="BE69" s="397"/>
      <c r="BF69" s="397"/>
      <c r="BG69" s="397"/>
      <c r="BH69" s="397"/>
      <c r="BI69" s="397"/>
      <c r="BJ69" s="397"/>
      <c r="BK69" s="397"/>
      <c r="BL69" s="397"/>
      <c r="BM69" s="397"/>
      <c r="BN69" s="397"/>
      <c r="BO69" s="397"/>
      <c r="BP69" s="397"/>
      <c r="BQ69" s="397"/>
      <c r="BR69" s="397"/>
      <c r="BS69" s="397"/>
      <c r="BT69" s="397"/>
      <c r="BU69" s="397"/>
      <c r="BV69" s="397"/>
      <c r="BW69" s="397"/>
      <c r="BX69" s="397"/>
      <c r="BY69" s="397"/>
      <c r="BZ69" s="397"/>
    </row>
    <row r="70" spans="1:78" s="162" customFormat="1" ht="12.75">
      <c r="A70" s="204"/>
      <c r="B70" s="216"/>
      <c r="C70" s="216"/>
      <c r="D70" s="216"/>
      <c r="E70" s="216"/>
      <c r="F70" s="216"/>
      <c r="G70" s="216"/>
      <c r="H70" s="216"/>
      <c r="I70" s="216"/>
      <c r="J70" s="239"/>
      <c r="K70" s="157"/>
      <c r="O70" s="397"/>
      <c r="P70" s="397"/>
      <c r="Q70" s="397"/>
      <c r="R70" s="397"/>
      <c r="S70" s="397"/>
      <c r="T70" s="397"/>
      <c r="U70" s="617"/>
      <c r="V70" s="617"/>
      <c r="W70" s="900">
        <v>10</v>
      </c>
      <c r="X70" s="909">
        <v>82.44</v>
      </c>
      <c r="Y70" s="909">
        <v>131.47999999999999</v>
      </c>
      <c r="Z70" s="909">
        <v>63.86</v>
      </c>
      <c r="AA70" s="909">
        <v>23.33</v>
      </c>
      <c r="AB70" s="909">
        <v>16.84</v>
      </c>
      <c r="AC70" s="910">
        <v>435.11</v>
      </c>
      <c r="AD70" s="909">
        <v>175.54</v>
      </c>
      <c r="AE70" s="909">
        <v>52.55</v>
      </c>
      <c r="AF70" s="909">
        <v>15.41</v>
      </c>
      <c r="AG70" s="909">
        <v>22.31</v>
      </c>
      <c r="AH70" s="909">
        <v>307.52</v>
      </c>
      <c r="AI70" s="909">
        <v>98.38</v>
      </c>
      <c r="AJ70" s="397"/>
      <c r="AK70" s="397"/>
      <c r="AL70" s="397"/>
      <c r="AM70" s="397"/>
      <c r="AN70" s="397"/>
      <c r="AO70" s="397"/>
      <c r="AP70" s="914"/>
      <c r="AQ70" s="914"/>
      <c r="AR70" s="915"/>
      <c r="AS70" s="397"/>
      <c r="AT70" s="397"/>
      <c r="AU70" s="397"/>
      <c r="AV70" s="397"/>
      <c r="AW70" s="397"/>
      <c r="AX70" s="397"/>
      <c r="AY70" s="397"/>
      <c r="AZ70" s="397"/>
      <c r="BA70" s="397"/>
      <c r="BB70" s="397"/>
      <c r="BC70" s="397"/>
      <c r="BD70" s="397"/>
      <c r="BE70" s="397"/>
      <c r="BF70" s="397"/>
      <c r="BG70" s="397"/>
      <c r="BH70" s="397"/>
      <c r="BI70" s="397"/>
      <c r="BJ70" s="397"/>
      <c r="BK70" s="397"/>
      <c r="BL70" s="397"/>
      <c r="BM70" s="397"/>
      <c r="BN70" s="397"/>
      <c r="BO70" s="397"/>
      <c r="BP70" s="397"/>
      <c r="BQ70" s="397"/>
      <c r="BR70" s="397"/>
      <c r="BS70" s="397"/>
      <c r="BT70" s="397"/>
      <c r="BU70" s="397"/>
      <c r="BV70" s="397"/>
      <c r="BW70" s="397"/>
      <c r="BX70" s="397"/>
      <c r="BY70" s="397"/>
      <c r="BZ70" s="397"/>
    </row>
    <row r="71" spans="1:78" s="162" customFormat="1" ht="12.75">
      <c r="A71" s="204"/>
      <c r="B71" s="216"/>
      <c r="C71" s="216"/>
      <c r="D71" s="216"/>
      <c r="E71" s="216"/>
      <c r="F71" s="216"/>
      <c r="G71" s="216"/>
      <c r="H71" s="216"/>
      <c r="I71" s="216"/>
      <c r="J71" s="239"/>
      <c r="K71" s="157"/>
      <c r="O71" s="397"/>
      <c r="P71" s="397"/>
      <c r="Q71" s="397"/>
      <c r="R71" s="397"/>
      <c r="S71" s="397"/>
      <c r="T71" s="397"/>
      <c r="U71" s="617"/>
      <c r="V71" s="617"/>
      <c r="W71" s="900">
        <v>11</v>
      </c>
      <c r="X71" s="909">
        <v>79.385999999999996</v>
      </c>
      <c r="Y71" s="909">
        <v>168.71</v>
      </c>
      <c r="Z71" s="909">
        <v>149.82</v>
      </c>
      <c r="AA71" s="909">
        <v>21.65</v>
      </c>
      <c r="AB71" s="909">
        <v>17.920000000000002</v>
      </c>
      <c r="AC71" s="910">
        <v>268.85000000000002</v>
      </c>
      <c r="AD71" s="909">
        <v>139.57</v>
      </c>
      <c r="AE71" s="909">
        <v>35.479999999999997</v>
      </c>
      <c r="AF71" s="909">
        <v>11.194000000000001</v>
      </c>
      <c r="AG71" s="909">
        <v>11.012</v>
      </c>
      <c r="AH71" s="909">
        <v>267.10000000000002</v>
      </c>
      <c r="AI71" s="909">
        <v>73.144999999999996</v>
      </c>
      <c r="AJ71" s="397"/>
      <c r="AK71" s="397"/>
      <c r="AL71" s="397"/>
      <c r="AM71" s="397"/>
      <c r="AN71" s="397"/>
      <c r="AO71" s="397"/>
      <c r="AP71" s="914"/>
      <c r="AQ71" s="914"/>
      <c r="AR71" s="915"/>
      <c r="AS71" s="397"/>
      <c r="AT71" s="397"/>
      <c r="AU71" s="397"/>
      <c r="AV71" s="397"/>
      <c r="AW71" s="397"/>
      <c r="AX71" s="397"/>
      <c r="AY71" s="397"/>
      <c r="AZ71" s="397"/>
      <c r="BA71" s="397"/>
      <c r="BB71" s="397"/>
      <c r="BC71" s="397"/>
      <c r="BD71" s="397"/>
      <c r="BE71" s="397"/>
      <c r="BF71" s="397"/>
      <c r="BG71" s="397"/>
      <c r="BH71" s="397"/>
      <c r="BI71" s="397"/>
      <c r="BJ71" s="397"/>
      <c r="BK71" s="397"/>
      <c r="BL71" s="397"/>
      <c r="BM71" s="397"/>
      <c r="BN71" s="397"/>
      <c r="BO71" s="397"/>
      <c r="BP71" s="397"/>
      <c r="BQ71" s="397"/>
      <c r="BR71" s="397"/>
      <c r="BS71" s="397"/>
      <c r="BT71" s="397"/>
      <c r="BU71" s="397"/>
      <c r="BV71" s="397"/>
      <c r="BW71" s="397"/>
      <c r="BX71" s="397"/>
      <c r="BY71" s="397"/>
      <c r="BZ71" s="397"/>
    </row>
    <row r="72" spans="1:78" s="162" customFormat="1" ht="12.75">
      <c r="A72" s="204"/>
      <c r="B72" s="216"/>
      <c r="C72" s="216"/>
      <c r="D72" s="216"/>
      <c r="E72" s="216"/>
      <c r="F72" s="216"/>
      <c r="G72" s="216"/>
      <c r="H72" s="216"/>
      <c r="I72" s="216"/>
      <c r="J72" s="239"/>
      <c r="K72" s="157"/>
      <c r="O72" s="397"/>
      <c r="P72" s="397"/>
      <c r="Q72" s="397"/>
      <c r="R72" s="397"/>
      <c r="S72" s="397"/>
      <c r="T72" s="397"/>
      <c r="U72" s="617"/>
      <c r="V72" s="617">
        <v>12</v>
      </c>
      <c r="W72" s="900">
        <v>12</v>
      </c>
      <c r="X72" s="909">
        <v>79.385000000000005</v>
      </c>
      <c r="Y72" s="909">
        <v>283.36357334681884</v>
      </c>
      <c r="Z72" s="909">
        <v>237.20571463448616</v>
      </c>
      <c r="AA72" s="909">
        <v>27.377714429582827</v>
      </c>
      <c r="AB72" s="909">
        <v>22.34300013950887</v>
      </c>
      <c r="AC72" s="910">
        <v>380.93800136021173</v>
      </c>
      <c r="AD72" s="909">
        <v>144.48428562709242</v>
      </c>
      <c r="AE72" s="909">
        <v>34.888571330479174</v>
      </c>
      <c r="AF72" s="909">
        <v>21.529999869210325</v>
      </c>
      <c r="AG72" s="909">
        <v>11.088000297546349</v>
      </c>
      <c r="AH72" s="909">
        <v>256.24499947684097</v>
      </c>
      <c r="AI72" s="909">
        <v>60.913855961390873</v>
      </c>
      <c r="AJ72" s="397"/>
      <c r="AK72" s="397"/>
      <c r="AL72" s="397"/>
      <c r="AM72" s="397"/>
      <c r="AN72" s="397"/>
      <c r="AO72" s="397"/>
      <c r="AP72" s="914"/>
      <c r="AQ72" s="914"/>
      <c r="AR72" s="915"/>
      <c r="AS72" s="397"/>
      <c r="AT72" s="397"/>
      <c r="AU72" s="397"/>
      <c r="AV72" s="397"/>
      <c r="AW72" s="397"/>
      <c r="AX72" s="397"/>
      <c r="AY72" s="397"/>
      <c r="AZ72" s="397"/>
      <c r="BA72" s="397"/>
      <c r="BB72" s="397"/>
      <c r="BC72" s="397"/>
      <c r="BD72" s="397"/>
      <c r="BE72" s="397"/>
      <c r="BF72" s="397"/>
      <c r="BG72" s="397"/>
      <c r="BH72" s="397"/>
      <c r="BI72" s="397"/>
      <c r="BJ72" s="397"/>
      <c r="BK72" s="397"/>
      <c r="BL72" s="397"/>
      <c r="BM72" s="397"/>
      <c r="BN72" s="397"/>
      <c r="BO72" s="397"/>
      <c r="BP72" s="397"/>
      <c r="BQ72" s="397"/>
      <c r="BR72" s="397"/>
      <c r="BS72" s="397"/>
      <c r="BT72" s="397"/>
      <c r="BU72" s="397"/>
      <c r="BV72" s="397"/>
      <c r="BW72" s="397"/>
      <c r="BX72" s="397"/>
      <c r="BY72" s="397"/>
      <c r="BZ72" s="397"/>
    </row>
    <row r="73" spans="1:78" s="162" customFormat="1" ht="12.75">
      <c r="A73" s="204"/>
      <c r="B73" s="216"/>
      <c r="C73" s="216"/>
      <c r="D73" s="216"/>
      <c r="E73" s="216"/>
      <c r="F73" s="216"/>
      <c r="G73" s="216"/>
      <c r="H73" s="216"/>
      <c r="I73" s="216"/>
      <c r="J73" s="239"/>
      <c r="K73" s="157"/>
      <c r="O73" s="397"/>
      <c r="P73" s="397"/>
      <c r="Q73" s="397"/>
      <c r="R73" s="397"/>
      <c r="S73" s="397"/>
      <c r="T73" s="397"/>
      <c r="U73" s="617"/>
      <c r="V73" s="617"/>
      <c r="W73" s="900">
        <v>13</v>
      </c>
      <c r="X73" s="909">
        <v>106.27142769949758</v>
      </c>
      <c r="Y73" s="909">
        <v>166.3</v>
      </c>
      <c r="Z73" s="909">
        <v>146.00399999999999</v>
      </c>
      <c r="AA73" s="909">
        <v>18.302499999999998</v>
      </c>
      <c r="AB73" s="909">
        <v>13.263</v>
      </c>
      <c r="AC73" s="910">
        <v>284.01</v>
      </c>
      <c r="AD73" s="909">
        <v>128.37</v>
      </c>
      <c r="AE73" s="909">
        <v>35.216999999999999</v>
      </c>
      <c r="AF73" s="909">
        <v>13.0228</v>
      </c>
      <c r="AG73" s="909">
        <v>5.0830000000000002</v>
      </c>
      <c r="AH73" s="909">
        <v>172.56</v>
      </c>
      <c r="AI73" s="909">
        <v>49.094000000000001</v>
      </c>
      <c r="AJ73" s="397"/>
      <c r="AK73" s="397"/>
      <c r="AL73" s="397"/>
      <c r="AM73" s="397"/>
      <c r="AN73" s="397"/>
      <c r="AO73" s="397"/>
      <c r="AP73" s="914"/>
      <c r="AQ73" s="914"/>
      <c r="AR73" s="915"/>
      <c r="AS73" s="397"/>
      <c r="AT73" s="397"/>
      <c r="AU73" s="397"/>
      <c r="AV73" s="397"/>
      <c r="AW73" s="397"/>
      <c r="AX73" s="397"/>
      <c r="AY73" s="397"/>
      <c r="AZ73" s="397"/>
      <c r="BA73" s="397"/>
      <c r="BB73" s="397"/>
      <c r="BC73" s="397"/>
      <c r="BD73" s="397"/>
      <c r="BE73" s="397"/>
      <c r="BF73" s="397"/>
      <c r="BG73" s="397"/>
      <c r="BH73" s="397"/>
      <c r="BI73" s="397"/>
      <c r="BJ73" s="397"/>
      <c r="BK73" s="397"/>
      <c r="BL73" s="397"/>
      <c r="BM73" s="397"/>
      <c r="BN73" s="397"/>
      <c r="BO73" s="397"/>
      <c r="BP73" s="397"/>
      <c r="BQ73" s="397"/>
      <c r="BR73" s="397"/>
      <c r="BS73" s="397"/>
      <c r="BT73" s="397"/>
      <c r="BU73" s="397"/>
      <c r="BV73" s="397"/>
      <c r="BW73" s="397"/>
      <c r="BX73" s="397"/>
      <c r="BY73" s="397"/>
      <c r="BZ73" s="397"/>
    </row>
    <row r="74" spans="1:78" s="162" customFormat="1" ht="12.75">
      <c r="A74" s="204"/>
      <c r="B74" s="216"/>
      <c r="C74" s="216"/>
      <c r="D74" s="216"/>
      <c r="E74" s="216"/>
      <c r="F74" s="216"/>
      <c r="G74" s="216"/>
      <c r="H74" s="216"/>
      <c r="I74" s="216"/>
      <c r="J74" s="239"/>
      <c r="K74" s="157"/>
      <c r="O74" s="397"/>
      <c r="P74" s="397"/>
      <c r="Q74" s="397"/>
      <c r="R74" s="397"/>
      <c r="S74" s="397"/>
      <c r="T74" s="397"/>
      <c r="U74" s="617"/>
      <c r="V74" s="617"/>
      <c r="W74" s="900">
        <v>14</v>
      </c>
      <c r="X74" s="909">
        <v>81.84</v>
      </c>
      <c r="Y74" s="909">
        <v>135.46</v>
      </c>
      <c r="Z74" s="909">
        <v>119.48</v>
      </c>
      <c r="AA74" s="909">
        <v>17.7</v>
      </c>
      <c r="AB74" s="909">
        <v>7.28</v>
      </c>
      <c r="AC74" s="910">
        <v>319.68499755859301</v>
      </c>
      <c r="AD74" s="909">
        <v>172.46</v>
      </c>
      <c r="AE74" s="909">
        <v>34</v>
      </c>
      <c r="AF74" s="909">
        <v>10.01</v>
      </c>
      <c r="AG74" s="909">
        <v>2.54</v>
      </c>
      <c r="AH74" s="909">
        <v>207.4</v>
      </c>
      <c r="AI74" s="909">
        <v>81.2</v>
      </c>
      <c r="AJ74" s="397"/>
      <c r="AK74" s="397"/>
      <c r="AL74" s="397"/>
      <c r="AM74" s="397"/>
      <c r="AN74" s="397"/>
      <c r="AO74" s="397"/>
      <c r="AP74" s="914"/>
      <c r="AQ74" s="914"/>
      <c r="AR74" s="915"/>
      <c r="AS74" s="397"/>
      <c r="AT74" s="397"/>
      <c r="AU74" s="397"/>
      <c r="AV74" s="397"/>
      <c r="AW74" s="397"/>
      <c r="AX74" s="397"/>
      <c r="AY74" s="397"/>
      <c r="AZ74" s="397"/>
      <c r="BA74" s="397"/>
      <c r="BB74" s="397"/>
      <c r="BC74" s="397"/>
      <c r="BD74" s="397"/>
      <c r="BE74" s="397"/>
      <c r="BF74" s="397"/>
      <c r="BG74" s="397"/>
      <c r="BH74" s="397"/>
      <c r="BI74" s="397"/>
      <c r="BJ74" s="397"/>
      <c r="BK74" s="397"/>
      <c r="BL74" s="397"/>
      <c r="BM74" s="397"/>
      <c r="BN74" s="397"/>
      <c r="BO74" s="397"/>
      <c r="BP74" s="397"/>
      <c r="BQ74" s="397"/>
      <c r="BR74" s="397"/>
      <c r="BS74" s="397"/>
      <c r="BT74" s="397"/>
      <c r="BU74" s="397"/>
      <c r="BV74" s="397"/>
      <c r="BW74" s="397"/>
      <c r="BX74" s="397"/>
      <c r="BY74" s="397"/>
      <c r="BZ74" s="397"/>
    </row>
    <row r="75" spans="1:78" s="162" customFormat="1" ht="12.75">
      <c r="A75" s="204"/>
      <c r="B75" s="216"/>
      <c r="C75" s="216"/>
      <c r="D75" s="216"/>
      <c r="E75" s="216"/>
      <c r="F75" s="216"/>
      <c r="G75" s="216"/>
      <c r="H75" s="216"/>
      <c r="I75" s="216"/>
      <c r="J75" s="239"/>
      <c r="K75" s="157"/>
      <c r="O75" s="397"/>
      <c r="P75" s="397"/>
      <c r="Q75" s="397"/>
      <c r="R75" s="397"/>
      <c r="S75" s="397"/>
      <c r="T75" s="397"/>
      <c r="U75" s="617"/>
      <c r="V75" s="617"/>
      <c r="W75" s="900">
        <v>15</v>
      </c>
      <c r="X75" s="909">
        <v>64.599999999999994</v>
      </c>
      <c r="Y75" s="909">
        <v>144.72999999999999</v>
      </c>
      <c r="Z75" s="909">
        <v>117.33</v>
      </c>
      <c r="AA75" s="909">
        <v>17.95</v>
      </c>
      <c r="AB75" s="909">
        <v>10.97</v>
      </c>
      <c r="AC75" s="910">
        <v>334.82</v>
      </c>
      <c r="AD75" s="909">
        <v>134.32</v>
      </c>
      <c r="AE75" s="909">
        <v>34.4</v>
      </c>
      <c r="AF75" s="909">
        <v>10</v>
      </c>
      <c r="AG75" s="909">
        <v>2.68</v>
      </c>
      <c r="AH75" s="909">
        <v>268.58999999999997</v>
      </c>
      <c r="AI75" s="909">
        <v>99.91</v>
      </c>
      <c r="AJ75" s="397"/>
      <c r="AK75" s="397"/>
      <c r="AL75" s="397"/>
      <c r="AM75" s="397"/>
      <c r="AN75" s="397"/>
      <c r="AO75" s="397"/>
      <c r="AP75" s="914"/>
      <c r="AQ75" s="914"/>
      <c r="AR75" s="915"/>
      <c r="AS75" s="397"/>
      <c r="AT75" s="397"/>
      <c r="AU75" s="397"/>
      <c r="AV75" s="397"/>
      <c r="AW75" s="397"/>
      <c r="AX75" s="397"/>
      <c r="AY75" s="397"/>
      <c r="AZ75" s="397"/>
      <c r="BA75" s="397"/>
      <c r="BB75" s="397"/>
      <c r="BC75" s="397"/>
      <c r="BD75" s="397"/>
      <c r="BE75" s="397"/>
      <c r="BF75" s="397"/>
      <c r="BG75" s="397"/>
      <c r="BH75" s="397"/>
      <c r="BI75" s="397"/>
      <c r="BJ75" s="397"/>
      <c r="BK75" s="397"/>
      <c r="BL75" s="397"/>
      <c r="BM75" s="397"/>
      <c r="BN75" s="397"/>
      <c r="BO75" s="397"/>
      <c r="BP75" s="397"/>
      <c r="BQ75" s="397"/>
      <c r="BR75" s="397"/>
      <c r="BS75" s="397"/>
      <c r="BT75" s="397"/>
      <c r="BU75" s="397"/>
      <c r="BV75" s="397"/>
      <c r="BW75" s="397"/>
      <c r="BX75" s="397"/>
      <c r="BY75" s="397"/>
      <c r="BZ75" s="397"/>
    </row>
    <row r="76" spans="1:78" s="162" customFormat="1" ht="12.75">
      <c r="A76" s="204"/>
      <c r="B76" s="216"/>
      <c r="C76" s="216"/>
      <c r="D76" s="216"/>
      <c r="E76" s="216"/>
      <c r="F76" s="216"/>
      <c r="G76" s="216"/>
      <c r="H76" s="216"/>
      <c r="I76" s="216"/>
      <c r="J76" s="239"/>
      <c r="K76" s="157"/>
      <c r="O76" s="397"/>
      <c r="P76" s="397"/>
      <c r="Q76" s="397"/>
      <c r="R76" s="397"/>
      <c r="S76" s="397"/>
      <c r="T76" s="397"/>
      <c r="U76" s="617"/>
      <c r="V76" s="617">
        <v>16</v>
      </c>
      <c r="W76" s="900">
        <v>16</v>
      </c>
      <c r="X76" s="909">
        <v>78.33</v>
      </c>
      <c r="Y76" s="909">
        <v>119.2355706</v>
      </c>
      <c r="Z76" s="909">
        <v>96.842713489999994</v>
      </c>
      <c r="AA76" s="909">
        <v>15.54999978</v>
      </c>
      <c r="AB76" s="909">
        <v>7.3847143309999996</v>
      </c>
      <c r="AC76" s="910">
        <v>242.2711443</v>
      </c>
      <c r="AD76" s="909">
        <v>123.28142769999999</v>
      </c>
      <c r="AE76" s="909">
        <v>31.61571421</v>
      </c>
      <c r="AF76" s="909">
        <v>10.00857149</v>
      </c>
      <c r="AG76" s="909">
        <v>1.739714282</v>
      </c>
      <c r="AH76" s="909">
        <v>219.1407122</v>
      </c>
      <c r="AI76" s="909">
        <v>73.782856530000004</v>
      </c>
      <c r="AJ76" s="397"/>
      <c r="AK76" s="397"/>
      <c r="AL76" s="397"/>
      <c r="AM76" s="397"/>
      <c r="AN76" s="397"/>
      <c r="AO76" s="397"/>
      <c r="AP76" s="914"/>
      <c r="AQ76" s="914"/>
      <c r="AR76" s="915"/>
      <c r="AS76" s="397"/>
      <c r="AT76" s="397"/>
      <c r="AU76" s="397"/>
      <c r="AV76" s="397"/>
      <c r="AW76" s="397"/>
      <c r="AX76" s="397"/>
      <c r="AY76" s="397"/>
      <c r="AZ76" s="397"/>
      <c r="BA76" s="397"/>
      <c r="BB76" s="397"/>
      <c r="BC76" s="397"/>
      <c r="BD76" s="397"/>
      <c r="BE76" s="397"/>
      <c r="BF76" s="397"/>
      <c r="BG76" s="397"/>
      <c r="BH76" s="397"/>
      <c r="BI76" s="397"/>
      <c r="BJ76" s="397"/>
      <c r="BK76" s="397"/>
      <c r="BL76" s="397"/>
      <c r="BM76" s="397"/>
      <c r="BN76" s="397"/>
      <c r="BO76" s="397"/>
      <c r="BP76" s="397"/>
      <c r="BQ76" s="397"/>
      <c r="BR76" s="397"/>
      <c r="BS76" s="397"/>
      <c r="BT76" s="397"/>
      <c r="BU76" s="397"/>
      <c r="BV76" s="397"/>
      <c r="BW76" s="397"/>
      <c r="BX76" s="397"/>
      <c r="BY76" s="397"/>
      <c r="BZ76" s="397"/>
    </row>
    <row r="77" spans="1:78" s="162" customFormat="1" ht="12.75">
      <c r="A77" s="204"/>
      <c r="B77" s="216"/>
      <c r="C77" s="216"/>
      <c r="D77" s="216"/>
      <c r="E77" s="216"/>
      <c r="F77" s="216"/>
      <c r="G77" s="216"/>
      <c r="H77" s="216"/>
      <c r="I77" s="216"/>
      <c r="J77" s="239"/>
      <c r="K77" s="157"/>
      <c r="O77" s="397"/>
      <c r="P77" s="397"/>
      <c r="Q77" s="397"/>
      <c r="R77" s="397"/>
      <c r="S77" s="397"/>
      <c r="T77" s="397"/>
      <c r="U77" s="617"/>
      <c r="V77" s="617"/>
      <c r="W77" s="900">
        <v>17</v>
      </c>
      <c r="X77" s="909">
        <v>60.25714275</v>
      </c>
      <c r="Y77" s="909">
        <v>87.61</v>
      </c>
      <c r="Z77" s="909">
        <v>50</v>
      </c>
      <c r="AA77" s="909">
        <v>14.797000000000001</v>
      </c>
      <c r="AB77" s="909">
        <v>9.26</v>
      </c>
      <c r="AC77" s="910">
        <v>224.91</v>
      </c>
      <c r="AD77" s="909">
        <v>109.76</v>
      </c>
      <c r="AE77" s="909">
        <v>26.86</v>
      </c>
      <c r="AF77" s="909">
        <v>10</v>
      </c>
      <c r="AG77" s="909">
        <v>1.53</v>
      </c>
      <c r="AH77" s="909">
        <v>165.05</v>
      </c>
      <c r="AI77" s="909">
        <v>46.43</v>
      </c>
      <c r="AJ77" s="397"/>
      <c r="AK77" s="397"/>
      <c r="AL77" s="397"/>
      <c r="AM77" s="397"/>
      <c r="AN77" s="397"/>
      <c r="AO77" s="397"/>
      <c r="AP77" s="914"/>
      <c r="AQ77" s="914"/>
      <c r="AR77" s="915"/>
      <c r="AS77" s="397"/>
      <c r="AT77" s="397"/>
      <c r="AU77" s="397"/>
      <c r="AV77" s="397"/>
      <c r="AW77" s="397"/>
      <c r="AX77" s="397"/>
      <c r="AY77" s="397"/>
      <c r="AZ77" s="397"/>
      <c r="BA77" s="397"/>
      <c r="BB77" s="397"/>
      <c r="BC77" s="397"/>
      <c r="BD77" s="397"/>
      <c r="BE77" s="397"/>
      <c r="BF77" s="397"/>
      <c r="BG77" s="397"/>
      <c r="BH77" s="397"/>
      <c r="BI77" s="397"/>
      <c r="BJ77" s="397"/>
      <c r="BK77" s="397"/>
      <c r="BL77" s="397"/>
      <c r="BM77" s="397"/>
      <c r="BN77" s="397"/>
      <c r="BO77" s="397"/>
      <c r="BP77" s="397"/>
      <c r="BQ77" s="397"/>
      <c r="BR77" s="397"/>
      <c r="BS77" s="397"/>
      <c r="BT77" s="397"/>
      <c r="BU77" s="397"/>
      <c r="BV77" s="397"/>
      <c r="BW77" s="397"/>
      <c r="BX77" s="397"/>
      <c r="BY77" s="397"/>
      <c r="BZ77" s="397"/>
    </row>
    <row r="78" spans="1:78" s="162" customFormat="1" ht="12.75">
      <c r="A78" s="204"/>
      <c r="B78" s="216"/>
      <c r="C78" s="216"/>
      <c r="D78" s="216"/>
      <c r="E78" s="216"/>
      <c r="F78" s="216"/>
      <c r="G78" s="216"/>
      <c r="H78" s="216"/>
      <c r="I78" s="216"/>
      <c r="J78" s="239"/>
      <c r="K78" s="157"/>
      <c r="O78" s="397"/>
      <c r="P78" s="397"/>
      <c r="Q78" s="397"/>
      <c r="R78" s="397"/>
      <c r="S78" s="397"/>
      <c r="T78" s="397"/>
      <c r="U78" s="617"/>
      <c r="V78" s="617"/>
      <c r="W78" s="900">
        <v>18</v>
      </c>
      <c r="X78" s="909">
        <v>42.69</v>
      </c>
      <c r="Y78" s="909">
        <v>85.12</v>
      </c>
      <c r="Z78" s="909">
        <v>49.42</v>
      </c>
      <c r="AA78" s="909">
        <v>14.55</v>
      </c>
      <c r="AB78" s="909">
        <v>8</v>
      </c>
      <c r="AC78" s="910">
        <v>165.54</v>
      </c>
      <c r="AD78" s="909">
        <v>94.2</v>
      </c>
      <c r="AE78" s="909">
        <v>21.22</v>
      </c>
      <c r="AF78" s="909">
        <v>10.039999999999999</v>
      </c>
      <c r="AG78" s="909">
        <v>1.1060000000000001</v>
      </c>
      <c r="AH78" s="909">
        <v>119.089</v>
      </c>
      <c r="AI78" s="909">
        <v>40.600999999999999</v>
      </c>
      <c r="AJ78" s="397"/>
      <c r="AK78" s="397"/>
      <c r="AL78" s="397"/>
      <c r="AM78" s="397"/>
      <c r="AN78" s="397"/>
      <c r="AO78" s="397"/>
      <c r="AP78" s="914"/>
      <c r="AQ78" s="914"/>
      <c r="AR78" s="915"/>
      <c r="AS78" s="397"/>
      <c r="AT78" s="397"/>
      <c r="AU78" s="397"/>
      <c r="AV78" s="397"/>
      <c r="AW78" s="397"/>
      <c r="AX78" s="397"/>
      <c r="AY78" s="397"/>
      <c r="AZ78" s="397"/>
      <c r="BA78" s="397"/>
      <c r="BB78" s="397"/>
      <c r="BC78" s="397"/>
      <c r="BD78" s="397"/>
      <c r="BE78" s="397"/>
      <c r="BF78" s="397"/>
      <c r="BG78" s="397"/>
      <c r="BH78" s="397"/>
      <c r="BI78" s="397"/>
      <c r="BJ78" s="397"/>
      <c r="BK78" s="397"/>
      <c r="BL78" s="397"/>
      <c r="BM78" s="397"/>
      <c r="BN78" s="397"/>
      <c r="BO78" s="397"/>
      <c r="BP78" s="397"/>
      <c r="BQ78" s="397"/>
      <c r="BR78" s="397"/>
      <c r="BS78" s="397"/>
      <c r="BT78" s="397"/>
      <c r="BU78" s="397"/>
      <c r="BV78" s="397"/>
      <c r="BW78" s="397"/>
      <c r="BX78" s="397"/>
      <c r="BY78" s="397"/>
      <c r="BZ78" s="397"/>
    </row>
    <row r="79" spans="1:78" s="162" customFormat="1" ht="12.75">
      <c r="A79" s="204"/>
      <c r="B79" s="216"/>
      <c r="C79" s="216"/>
      <c r="D79" s="216"/>
      <c r="E79" s="216"/>
      <c r="F79" s="216"/>
      <c r="G79" s="216"/>
      <c r="H79" s="216"/>
      <c r="I79" s="216"/>
      <c r="J79" s="239"/>
      <c r="K79" s="157"/>
      <c r="O79" s="397"/>
      <c r="P79" s="397"/>
      <c r="Q79" s="397"/>
      <c r="R79" s="397"/>
      <c r="S79" s="397"/>
      <c r="T79" s="397"/>
      <c r="U79" s="617"/>
      <c r="V79" s="617"/>
      <c r="W79" s="900">
        <v>19</v>
      </c>
      <c r="X79" s="909">
        <v>28.51</v>
      </c>
      <c r="Y79" s="909">
        <v>72.61</v>
      </c>
      <c r="Z79" s="909">
        <v>35.74</v>
      </c>
      <c r="AA79" s="909">
        <v>13.66</v>
      </c>
      <c r="AB79" s="909">
        <v>6.6</v>
      </c>
      <c r="AC79" s="910">
        <v>146.38</v>
      </c>
      <c r="AD79" s="909">
        <v>94.697000000000003</v>
      </c>
      <c r="AE79" s="909">
        <v>19.11</v>
      </c>
      <c r="AF79" s="909">
        <v>9.94</v>
      </c>
      <c r="AG79" s="909">
        <v>1.4219999999999999</v>
      </c>
      <c r="AH79" s="909">
        <v>92.77</v>
      </c>
      <c r="AI79" s="909">
        <v>44.54</v>
      </c>
      <c r="AJ79" s="397"/>
      <c r="AK79" s="397"/>
      <c r="AL79" s="397"/>
      <c r="AM79" s="397"/>
      <c r="AN79" s="397"/>
      <c r="AO79" s="397"/>
      <c r="AP79" s="914"/>
      <c r="AQ79" s="914"/>
      <c r="AR79" s="915"/>
      <c r="AS79" s="397"/>
      <c r="AT79" s="397"/>
      <c r="AU79" s="397"/>
      <c r="AV79" s="397"/>
      <c r="AW79" s="397"/>
      <c r="AX79" s="397"/>
      <c r="AY79" s="397"/>
      <c r="AZ79" s="397"/>
      <c r="BA79" s="397"/>
      <c r="BB79" s="397"/>
      <c r="BC79" s="397"/>
      <c r="BD79" s="397"/>
      <c r="BE79" s="397"/>
      <c r="BF79" s="397"/>
      <c r="BG79" s="397"/>
      <c r="BH79" s="397"/>
      <c r="BI79" s="397"/>
      <c r="BJ79" s="397"/>
      <c r="BK79" s="397"/>
      <c r="BL79" s="397"/>
      <c r="BM79" s="397"/>
      <c r="BN79" s="397"/>
      <c r="BO79" s="397"/>
      <c r="BP79" s="397"/>
      <c r="BQ79" s="397"/>
      <c r="BR79" s="397"/>
      <c r="BS79" s="397"/>
      <c r="BT79" s="397"/>
      <c r="BU79" s="397"/>
      <c r="BV79" s="397"/>
      <c r="BW79" s="397"/>
      <c r="BX79" s="397"/>
      <c r="BY79" s="397"/>
      <c r="BZ79" s="397"/>
    </row>
    <row r="80" spans="1:78" s="162" customFormat="1" ht="12.75">
      <c r="A80" s="204"/>
      <c r="B80" s="216"/>
      <c r="C80" s="216"/>
      <c r="D80" s="216"/>
      <c r="E80" s="216"/>
      <c r="F80" s="216"/>
      <c r="G80" s="216"/>
      <c r="H80" s="216"/>
      <c r="I80" s="216"/>
      <c r="J80" s="239"/>
      <c r="K80" s="157"/>
      <c r="O80" s="397"/>
      <c r="P80" s="397"/>
      <c r="Q80" s="397"/>
      <c r="R80" s="397"/>
      <c r="S80" s="397"/>
      <c r="T80" s="397"/>
      <c r="U80" s="617"/>
      <c r="V80" s="617">
        <v>20</v>
      </c>
      <c r="W80" s="900">
        <v>20</v>
      </c>
      <c r="X80" s="909">
        <v>35.168999810000003</v>
      </c>
      <c r="Y80" s="909">
        <v>131.49528609999999</v>
      </c>
      <c r="Z80" s="909">
        <v>63.049000329999998</v>
      </c>
      <c r="AA80" s="909">
        <v>13.311428619999999</v>
      </c>
      <c r="AB80" s="909">
        <v>5.4271428930000001</v>
      </c>
      <c r="AC80" s="910">
        <v>134.76942879999999</v>
      </c>
      <c r="AD80" s="909">
        <v>86.832857399999995</v>
      </c>
      <c r="AE80" s="909">
        <v>19.79285703</v>
      </c>
      <c r="AF80" s="909">
        <v>10.00285721</v>
      </c>
      <c r="AG80" s="909">
        <v>1.410000001</v>
      </c>
      <c r="AH80" s="909">
        <v>83.964998519999995</v>
      </c>
      <c r="AI80" s="909">
        <v>26.044285909999999</v>
      </c>
      <c r="AJ80" s="397"/>
      <c r="AK80" s="397"/>
      <c r="AL80" s="397"/>
      <c r="AM80" s="397"/>
      <c r="AN80" s="397"/>
      <c r="AO80" s="397"/>
      <c r="AP80" s="914"/>
      <c r="AQ80" s="914"/>
      <c r="AR80" s="915"/>
      <c r="AS80" s="397"/>
      <c r="AT80" s="397"/>
      <c r="AU80" s="397"/>
      <c r="AV80" s="397"/>
      <c r="AW80" s="397"/>
      <c r="AX80" s="397"/>
      <c r="AY80" s="397"/>
      <c r="AZ80" s="397"/>
      <c r="BA80" s="397"/>
      <c r="BB80" s="397"/>
      <c r="BC80" s="397"/>
      <c r="BD80" s="397"/>
      <c r="BE80" s="397"/>
      <c r="BF80" s="397"/>
      <c r="BG80" s="397"/>
      <c r="BH80" s="397"/>
      <c r="BI80" s="397"/>
      <c r="BJ80" s="397"/>
      <c r="BK80" s="397"/>
      <c r="BL80" s="397"/>
      <c r="BM80" s="397"/>
      <c r="BN80" s="397"/>
      <c r="BO80" s="397"/>
      <c r="BP80" s="397"/>
      <c r="BQ80" s="397"/>
      <c r="BR80" s="397"/>
      <c r="BS80" s="397"/>
      <c r="BT80" s="397"/>
      <c r="BU80" s="397"/>
      <c r="BV80" s="397"/>
      <c r="BW80" s="397"/>
      <c r="BX80" s="397"/>
      <c r="BY80" s="397"/>
      <c r="BZ80" s="397"/>
    </row>
    <row r="81" spans="1:78" s="162" customFormat="1" ht="12.75">
      <c r="A81" s="204"/>
      <c r="B81" s="216"/>
      <c r="C81" s="216"/>
      <c r="D81" s="216"/>
      <c r="E81" s="216"/>
      <c r="F81" s="216"/>
      <c r="G81" s="216"/>
      <c r="H81" s="216"/>
      <c r="I81" s="216"/>
      <c r="J81" s="239"/>
      <c r="K81" s="157"/>
      <c r="O81" s="397"/>
      <c r="P81" s="397"/>
      <c r="Q81" s="397"/>
      <c r="R81" s="397"/>
      <c r="S81" s="397"/>
      <c r="T81" s="397"/>
      <c r="U81" s="617"/>
      <c r="V81" s="617"/>
      <c r="W81" s="900">
        <v>21</v>
      </c>
      <c r="X81" s="909">
        <v>29.271428790000002</v>
      </c>
      <c r="Y81" s="909">
        <v>75.344715120000004</v>
      </c>
      <c r="Z81" s="909">
        <v>58.513571599999999</v>
      </c>
      <c r="AA81" s="909">
        <v>11.43428557</v>
      </c>
      <c r="AB81" s="909">
        <v>3.7200000289999999</v>
      </c>
      <c r="AC81" s="910">
        <v>114.5781435</v>
      </c>
      <c r="AD81" s="909">
        <v>68.318569729999993</v>
      </c>
      <c r="AE81" s="909">
        <v>14.84571416</v>
      </c>
      <c r="AF81" s="909">
        <v>10.00857162</v>
      </c>
      <c r="AG81" s="909">
        <v>1.4790000059999999</v>
      </c>
      <c r="AH81" s="909">
        <v>65.562856949999997</v>
      </c>
      <c r="AI81" s="909">
        <v>21.073571609999998</v>
      </c>
      <c r="AJ81" s="397"/>
      <c r="AK81" s="397"/>
      <c r="AL81" s="397"/>
      <c r="AM81" s="397"/>
      <c r="AN81" s="397"/>
      <c r="AO81" s="397"/>
      <c r="AP81" s="914"/>
      <c r="AQ81" s="914"/>
      <c r="AR81" s="915"/>
      <c r="AS81" s="397"/>
      <c r="AT81" s="397"/>
      <c r="AU81" s="397"/>
      <c r="AV81" s="397"/>
      <c r="AW81" s="397"/>
      <c r="AX81" s="397"/>
      <c r="AY81" s="397"/>
      <c r="AZ81" s="397"/>
      <c r="BA81" s="397"/>
      <c r="BB81" s="397"/>
      <c r="BC81" s="397"/>
      <c r="BD81" s="397"/>
      <c r="BE81" s="397"/>
      <c r="BF81" s="397"/>
      <c r="BG81" s="397"/>
      <c r="BH81" s="397"/>
      <c r="BI81" s="397"/>
      <c r="BJ81" s="397"/>
      <c r="BK81" s="397"/>
      <c r="BL81" s="397"/>
      <c r="BM81" s="397"/>
      <c r="BN81" s="397"/>
      <c r="BO81" s="397"/>
      <c r="BP81" s="397"/>
      <c r="BQ81" s="397"/>
      <c r="BR81" s="397"/>
      <c r="BS81" s="397"/>
      <c r="BT81" s="397"/>
      <c r="BU81" s="397"/>
      <c r="BV81" s="397"/>
      <c r="BW81" s="397"/>
      <c r="BX81" s="397"/>
      <c r="BY81" s="397"/>
      <c r="BZ81" s="397"/>
    </row>
    <row r="82" spans="1:78" s="162" customFormat="1" ht="12.75">
      <c r="A82" s="204"/>
      <c r="B82" s="216"/>
      <c r="C82" s="216"/>
      <c r="D82" s="216"/>
      <c r="E82" s="216"/>
      <c r="F82" s="216"/>
      <c r="G82" s="216"/>
      <c r="H82" s="216"/>
      <c r="I82" s="216"/>
      <c r="J82" s="239"/>
      <c r="K82" s="157"/>
      <c r="O82" s="397"/>
      <c r="P82" s="397"/>
      <c r="Q82" s="397"/>
      <c r="R82" s="397"/>
      <c r="S82" s="397"/>
      <c r="T82" s="397"/>
      <c r="U82" s="617"/>
      <c r="V82" s="617"/>
      <c r="W82" s="900">
        <v>22</v>
      </c>
      <c r="X82" s="909">
        <v>26.585714339999999</v>
      </c>
      <c r="Y82" s="909">
        <v>59.612285610000001</v>
      </c>
      <c r="Z82" s="909">
        <v>62.080428529999999</v>
      </c>
      <c r="AA82" s="909">
        <v>11.052285875592885</v>
      </c>
      <c r="AB82" s="909">
        <v>3.3728571278708288</v>
      </c>
      <c r="AC82" s="910">
        <v>115.02742876325301</v>
      </c>
      <c r="AD82" s="909">
        <v>61.075714111328075</v>
      </c>
      <c r="AE82" s="909">
        <v>12.268571444920086</v>
      </c>
      <c r="AF82" s="909">
        <v>10.010000092642615</v>
      </c>
      <c r="AG82" s="909">
        <v>1.7637142960000001</v>
      </c>
      <c r="AH82" s="909">
        <v>57.502857210000002</v>
      </c>
      <c r="AI82" s="909">
        <v>20.06771415</v>
      </c>
      <c r="AJ82" s="397"/>
      <c r="AK82" s="397"/>
      <c r="AL82" s="397"/>
      <c r="AM82" s="397"/>
      <c r="AN82" s="397"/>
      <c r="AO82" s="397"/>
      <c r="AP82" s="914"/>
      <c r="AQ82" s="914"/>
      <c r="AR82" s="915"/>
      <c r="AS82" s="397"/>
      <c r="AT82" s="397"/>
      <c r="AU82" s="397"/>
      <c r="AV82" s="397"/>
      <c r="AW82" s="397"/>
      <c r="AX82" s="397"/>
      <c r="AY82" s="397"/>
      <c r="AZ82" s="397"/>
      <c r="BA82" s="397"/>
      <c r="BB82" s="397"/>
      <c r="BC82" s="397"/>
      <c r="BD82" s="397"/>
      <c r="BE82" s="397"/>
      <c r="BF82" s="397"/>
      <c r="BG82" s="397"/>
      <c r="BH82" s="397"/>
      <c r="BI82" s="397"/>
      <c r="BJ82" s="397"/>
      <c r="BK82" s="397"/>
      <c r="BL82" s="397"/>
      <c r="BM82" s="397"/>
      <c r="BN82" s="397"/>
      <c r="BO82" s="397"/>
      <c r="BP82" s="397"/>
      <c r="BQ82" s="397"/>
      <c r="BR82" s="397"/>
      <c r="BS82" s="397"/>
      <c r="BT82" s="397"/>
      <c r="BU82" s="397"/>
      <c r="BV82" s="397"/>
      <c r="BW82" s="397"/>
      <c r="BX82" s="397"/>
      <c r="BY82" s="397"/>
      <c r="BZ82" s="397"/>
    </row>
    <row r="83" spans="1:78" s="162" customFormat="1" ht="12.75">
      <c r="A83" s="204"/>
      <c r="B83" s="216"/>
      <c r="C83" s="216"/>
      <c r="D83" s="216"/>
      <c r="E83" s="216"/>
      <c r="F83" s="216"/>
      <c r="G83" s="216"/>
      <c r="H83" s="216"/>
      <c r="I83" s="216"/>
      <c r="J83" s="239"/>
      <c r="K83" s="157"/>
      <c r="O83" s="397"/>
      <c r="P83" s="397"/>
      <c r="Q83" s="397"/>
      <c r="R83" s="397"/>
      <c r="S83" s="397"/>
      <c r="T83" s="397"/>
      <c r="U83" s="617"/>
      <c r="V83" s="617"/>
      <c r="W83" s="900">
        <v>23</v>
      </c>
      <c r="X83" s="909">
        <v>21.46</v>
      </c>
      <c r="Y83" s="909">
        <v>45.06</v>
      </c>
      <c r="Z83" s="909">
        <v>30.1</v>
      </c>
      <c r="AA83" s="909">
        <v>10.09</v>
      </c>
      <c r="AB83" s="909">
        <v>2.0499999999999998</v>
      </c>
      <c r="AC83" s="910">
        <v>101.04</v>
      </c>
      <c r="AD83" s="909">
        <v>47.76</v>
      </c>
      <c r="AE83" s="909">
        <v>10.95</v>
      </c>
      <c r="AF83" s="909">
        <v>10</v>
      </c>
      <c r="AG83" s="909">
        <v>1.65</v>
      </c>
      <c r="AH83" s="909">
        <v>51.89</v>
      </c>
      <c r="AI83" s="909">
        <v>15.036</v>
      </c>
      <c r="AJ83" s="397"/>
      <c r="AK83" s="397"/>
      <c r="AL83" s="397"/>
      <c r="AM83" s="397"/>
      <c r="AN83" s="397"/>
      <c r="AO83" s="397"/>
      <c r="AP83" s="914"/>
      <c r="AQ83" s="914"/>
      <c r="AR83" s="915"/>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7"/>
      <c r="BO83" s="397"/>
      <c r="BP83" s="397"/>
      <c r="BQ83" s="397"/>
      <c r="BR83" s="397"/>
      <c r="BS83" s="397"/>
      <c r="BT83" s="397"/>
      <c r="BU83" s="397"/>
      <c r="BV83" s="397"/>
      <c r="BW83" s="397"/>
      <c r="BX83" s="397"/>
      <c r="BY83" s="397"/>
      <c r="BZ83" s="397"/>
    </row>
    <row r="84" spans="1:78" s="162" customFormat="1" ht="40.5" customHeight="1">
      <c r="A84" s="204"/>
      <c r="B84" s="216"/>
      <c r="C84" s="216"/>
      <c r="D84" s="216"/>
      <c r="E84" s="216"/>
      <c r="F84" s="216"/>
      <c r="G84" s="216"/>
      <c r="H84" s="216"/>
      <c r="I84" s="216"/>
      <c r="J84" s="239"/>
      <c r="K84" s="157"/>
      <c r="O84" s="397"/>
      <c r="P84" s="397"/>
      <c r="Q84" s="397"/>
      <c r="R84" s="397"/>
      <c r="S84" s="397"/>
      <c r="T84" s="397"/>
      <c r="U84" s="617"/>
      <c r="V84" s="617">
        <v>24</v>
      </c>
      <c r="W84" s="900">
        <v>24</v>
      </c>
      <c r="X84" s="909">
        <v>18.829999999999998</v>
      </c>
      <c r="Y84" s="909">
        <v>39.22</v>
      </c>
      <c r="Z84" s="909">
        <v>22.76</v>
      </c>
      <c r="AA84" s="909">
        <v>9.61</v>
      </c>
      <c r="AB84" s="909">
        <v>2.5099999999999998</v>
      </c>
      <c r="AC84" s="910">
        <v>92.81</v>
      </c>
      <c r="AD84" s="909">
        <v>46.73</v>
      </c>
      <c r="AE84" s="909">
        <v>10.98</v>
      </c>
      <c r="AF84" s="909">
        <v>10</v>
      </c>
      <c r="AG84" s="909">
        <v>1.65</v>
      </c>
      <c r="AH84" s="909">
        <v>47.66</v>
      </c>
      <c r="AI84" s="909">
        <v>13.44</v>
      </c>
      <c r="AJ84" s="397"/>
      <c r="AK84" s="397"/>
      <c r="AL84" s="397"/>
      <c r="AM84" s="397"/>
      <c r="AN84" s="397"/>
      <c r="AO84" s="397"/>
      <c r="AP84" s="914"/>
      <c r="AQ84" s="914"/>
      <c r="AR84" s="915"/>
      <c r="AS84" s="397"/>
      <c r="AT84" s="397"/>
      <c r="AU84" s="397"/>
      <c r="AV84" s="397"/>
      <c r="AW84" s="397"/>
      <c r="AX84" s="397"/>
      <c r="AY84" s="397"/>
      <c r="AZ84" s="397"/>
      <c r="BA84" s="397"/>
      <c r="BB84" s="397"/>
      <c r="BC84" s="397"/>
      <c r="BD84" s="397"/>
      <c r="BE84" s="397"/>
      <c r="BF84" s="397"/>
      <c r="BG84" s="397"/>
      <c r="BH84" s="397"/>
      <c r="BI84" s="397"/>
      <c r="BJ84" s="397"/>
      <c r="BK84" s="397"/>
      <c r="BL84" s="397"/>
      <c r="BM84" s="397"/>
      <c r="BN84" s="397"/>
      <c r="BO84" s="397"/>
      <c r="BP84" s="397"/>
      <c r="BQ84" s="397"/>
      <c r="BR84" s="397"/>
      <c r="BS84" s="397"/>
      <c r="BT84" s="397"/>
      <c r="BU84" s="397"/>
      <c r="BV84" s="397"/>
      <c r="BW84" s="397"/>
      <c r="BX84" s="397"/>
      <c r="BY84" s="397"/>
      <c r="BZ84" s="397"/>
    </row>
    <row r="85" spans="1:78" s="162" customFormat="1" ht="12.75">
      <c r="A85" s="204"/>
      <c r="B85" s="216"/>
      <c r="C85" s="216"/>
      <c r="D85" s="216"/>
      <c r="E85" s="216"/>
      <c r="F85" s="216"/>
      <c r="G85" s="216"/>
      <c r="H85" s="216"/>
      <c r="I85" s="216"/>
      <c r="J85" s="239"/>
      <c r="K85" s="157"/>
      <c r="O85" s="397"/>
      <c r="P85" s="397"/>
      <c r="Q85" s="397"/>
      <c r="R85" s="397"/>
      <c r="S85" s="397"/>
      <c r="T85" s="397"/>
      <c r="U85" s="617"/>
      <c r="V85" s="617"/>
      <c r="W85" s="900">
        <v>25</v>
      </c>
      <c r="X85" s="909">
        <v>17.614000000000001</v>
      </c>
      <c r="Y85" s="909">
        <v>35.65</v>
      </c>
      <c r="Z85" s="909">
        <v>16.28</v>
      </c>
      <c r="AA85" s="909">
        <v>9.0299999999999994</v>
      </c>
      <c r="AB85" s="909">
        <v>2.41</v>
      </c>
      <c r="AC85" s="910">
        <v>84.18</v>
      </c>
      <c r="AD85" s="909">
        <v>47.56</v>
      </c>
      <c r="AE85" s="909">
        <v>10.367000000000001</v>
      </c>
      <c r="AF85" s="909">
        <v>10</v>
      </c>
      <c r="AG85" s="909">
        <v>1.89</v>
      </c>
      <c r="AH85" s="909">
        <v>43.03</v>
      </c>
      <c r="AI85" s="909">
        <v>11.38</v>
      </c>
      <c r="AJ85" s="397"/>
      <c r="AK85" s="397"/>
      <c r="AL85" s="397"/>
      <c r="AM85" s="397"/>
      <c r="AN85" s="397"/>
      <c r="AO85" s="397"/>
      <c r="AP85" s="914"/>
      <c r="AQ85" s="914"/>
      <c r="AR85" s="915"/>
      <c r="AS85" s="397"/>
      <c r="AT85" s="397"/>
      <c r="AU85" s="397"/>
      <c r="AV85" s="397"/>
      <c r="AW85" s="397"/>
      <c r="AX85" s="397"/>
      <c r="AY85" s="397"/>
      <c r="AZ85" s="397"/>
      <c r="BA85" s="397"/>
      <c r="BB85" s="397"/>
      <c r="BC85" s="397"/>
      <c r="BD85" s="397"/>
      <c r="BE85" s="397"/>
      <c r="BF85" s="397"/>
      <c r="BG85" s="397"/>
      <c r="BH85" s="397"/>
      <c r="BI85" s="397"/>
      <c r="BJ85" s="397"/>
      <c r="BK85" s="397"/>
      <c r="BL85" s="397"/>
      <c r="BM85" s="397"/>
      <c r="BN85" s="397"/>
      <c r="BO85" s="397"/>
      <c r="BP85" s="397"/>
      <c r="BQ85" s="397"/>
      <c r="BR85" s="397"/>
      <c r="BS85" s="397"/>
      <c r="BT85" s="397"/>
      <c r="BU85" s="397"/>
      <c r="BV85" s="397"/>
      <c r="BW85" s="397"/>
      <c r="BX85" s="397"/>
      <c r="BY85" s="397"/>
      <c r="BZ85" s="397"/>
    </row>
    <row r="86" spans="1:78" s="162" customFormat="1" ht="12.75">
      <c r="A86" s="204"/>
      <c r="B86" s="216"/>
      <c r="C86" s="216"/>
      <c r="D86" s="216"/>
      <c r="E86" s="216"/>
      <c r="F86" s="216"/>
      <c r="G86" s="216"/>
      <c r="H86" s="216"/>
      <c r="I86" s="216"/>
      <c r="J86" s="239"/>
      <c r="K86" s="157"/>
      <c r="O86" s="397"/>
      <c r="P86" s="397"/>
      <c r="Q86" s="397"/>
      <c r="R86" s="397"/>
      <c r="S86" s="397"/>
      <c r="T86" s="397"/>
      <c r="U86" s="617"/>
      <c r="V86" s="617"/>
      <c r="W86" s="900">
        <v>26</v>
      </c>
      <c r="X86" s="909">
        <v>16.271428790000002</v>
      </c>
      <c r="Y86" s="909">
        <v>32.878427780000003</v>
      </c>
      <c r="Z86" s="909">
        <v>13.60685703</v>
      </c>
      <c r="AA86" s="909">
        <v>8.5145713260000004</v>
      </c>
      <c r="AB86" s="909">
        <v>2.8185714480000001</v>
      </c>
      <c r="AC86" s="910">
        <v>73.514571599999996</v>
      </c>
      <c r="AD86" s="909">
        <v>39.89285769</v>
      </c>
      <c r="AE86" s="909">
        <v>8.9742856710000005</v>
      </c>
      <c r="AF86" s="909">
        <v>10.001428600000001</v>
      </c>
      <c r="AG86" s="909">
        <v>1.6758571520000001</v>
      </c>
      <c r="AH86" s="909">
        <v>39.17514311</v>
      </c>
      <c r="AI86" s="909">
        <v>10</v>
      </c>
      <c r="AJ86" s="397"/>
      <c r="AK86" s="397"/>
      <c r="AL86" s="397"/>
      <c r="AM86" s="397"/>
      <c r="AN86" s="397"/>
      <c r="AO86" s="397"/>
      <c r="AP86" s="914"/>
      <c r="AQ86" s="914"/>
      <c r="AR86" s="915"/>
      <c r="AS86" s="397"/>
      <c r="AT86" s="397"/>
      <c r="AU86" s="397"/>
      <c r="AV86" s="397"/>
      <c r="AW86" s="397"/>
      <c r="AX86" s="397"/>
      <c r="AY86" s="397"/>
      <c r="AZ86" s="397"/>
      <c r="BA86" s="397"/>
      <c r="BB86" s="397"/>
      <c r="BC86" s="397"/>
      <c r="BD86" s="397"/>
      <c r="BE86" s="397"/>
      <c r="BF86" s="397"/>
      <c r="BG86" s="397"/>
      <c r="BH86" s="397"/>
      <c r="BI86" s="397"/>
      <c r="BJ86" s="397"/>
      <c r="BK86" s="397"/>
      <c r="BL86" s="397"/>
      <c r="BM86" s="397"/>
      <c r="BN86" s="397"/>
      <c r="BO86" s="397"/>
      <c r="BP86" s="397"/>
      <c r="BQ86" s="397"/>
      <c r="BR86" s="397"/>
      <c r="BS86" s="397"/>
      <c r="BT86" s="397"/>
      <c r="BU86" s="397"/>
      <c r="BV86" s="397"/>
      <c r="BW86" s="397"/>
      <c r="BX86" s="397"/>
      <c r="BY86" s="397"/>
      <c r="BZ86" s="397"/>
    </row>
    <row r="87" spans="1:78" s="162" customFormat="1" ht="12.75">
      <c r="A87" s="204"/>
      <c r="B87" s="216"/>
      <c r="C87" s="216"/>
      <c r="D87" s="216"/>
      <c r="E87" s="216"/>
      <c r="F87" s="216"/>
      <c r="G87" s="216"/>
      <c r="H87" s="216"/>
      <c r="I87" s="216"/>
      <c r="J87" s="239"/>
      <c r="K87" s="157"/>
      <c r="O87" s="397"/>
      <c r="P87" s="397"/>
      <c r="Q87" s="397"/>
      <c r="R87" s="397"/>
      <c r="S87" s="397"/>
      <c r="T87" s="397"/>
      <c r="U87" s="617"/>
      <c r="V87" s="617"/>
      <c r="W87" s="900">
        <v>27</v>
      </c>
      <c r="X87" s="909">
        <v>16.23</v>
      </c>
      <c r="Y87" s="909">
        <v>31.86</v>
      </c>
      <c r="Z87" s="909">
        <v>11.76</v>
      </c>
      <c r="AA87" s="909">
        <v>8.7200000000000006</v>
      </c>
      <c r="AB87" s="909">
        <v>2.5099999999999998</v>
      </c>
      <c r="AC87" s="910">
        <v>78.14</v>
      </c>
      <c r="AD87" s="909">
        <v>35.340000000000003</v>
      </c>
      <c r="AE87" s="909">
        <v>9.23</v>
      </c>
      <c r="AF87" s="909">
        <v>10</v>
      </c>
      <c r="AG87" s="909">
        <v>1.29</v>
      </c>
      <c r="AH87" s="909">
        <v>42.66</v>
      </c>
      <c r="AI87" s="909">
        <v>9.59</v>
      </c>
      <c r="AJ87" s="397"/>
      <c r="AK87" s="397"/>
      <c r="AL87" s="397"/>
      <c r="AM87" s="397"/>
      <c r="AN87" s="397"/>
      <c r="AO87" s="397"/>
      <c r="AP87" s="914"/>
      <c r="AQ87" s="914"/>
      <c r="AR87" s="915"/>
      <c r="AS87" s="397"/>
      <c r="AT87" s="397"/>
      <c r="AU87" s="397"/>
      <c r="AV87" s="397"/>
      <c r="AW87" s="397"/>
      <c r="AX87" s="397"/>
      <c r="AY87" s="397"/>
      <c r="AZ87" s="397"/>
      <c r="BA87" s="397"/>
      <c r="BB87" s="397"/>
      <c r="BC87" s="397"/>
      <c r="BD87" s="397"/>
      <c r="BE87" s="397"/>
      <c r="BF87" s="397"/>
      <c r="BG87" s="397"/>
      <c r="BH87" s="397"/>
      <c r="BI87" s="397"/>
      <c r="BJ87" s="397"/>
      <c r="BK87" s="397"/>
      <c r="BL87" s="397"/>
      <c r="BM87" s="397"/>
      <c r="BN87" s="397"/>
      <c r="BO87" s="397"/>
      <c r="BP87" s="397"/>
      <c r="BQ87" s="397"/>
      <c r="BR87" s="397"/>
      <c r="BS87" s="397"/>
      <c r="BT87" s="397"/>
      <c r="BU87" s="397"/>
      <c r="BV87" s="397"/>
      <c r="BW87" s="397"/>
      <c r="BX87" s="397"/>
      <c r="BY87" s="397"/>
      <c r="BZ87" s="397"/>
    </row>
    <row r="88" spans="1:78" s="162" customFormat="1" ht="12.75">
      <c r="A88" s="204"/>
      <c r="B88" s="216"/>
      <c r="C88" s="216"/>
      <c r="D88" s="216"/>
      <c r="E88" s="216"/>
      <c r="F88" s="216"/>
      <c r="G88" s="216"/>
      <c r="H88" s="216"/>
      <c r="I88" s="216"/>
      <c r="J88" s="239"/>
      <c r="K88" s="157"/>
      <c r="O88" s="397"/>
      <c r="P88" s="397"/>
      <c r="Q88" s="397"/>
      <c r="R88" s="397"/>
      <c r="S88" s="397"/>
      <c r="T88" s="397"/>
      <c r="U88" s="617"/>
      <c r="V88" s="617">
        <v>28</v>
      </c>
      <c r="W88" s="900">
        <v>28</v>
      </c>
      <c r="X88" s="909">
        <v>15.585714339999999</v>
      </c>
      <c r="Y88" s="909">
        <v>28.237714220000001</v>
      </c>
      <c r="Z88" s="909">
        <v>11.887571469999999</v>
      </c>
      <c r="AA88" s="909">
        <v>8.3142856869999999</v>
      </c>
      <c r="AB88" s="909">
        <v>1.9500000310000001</v>
      </c>
      <c r="AC88" s="910">
        <v>94.135857720000004</v>
      </c>
      <c r="AD88" s="909">
        <v>30.624285830000002</v>
      </c>
      <c r="AE88" s="909">
        <v>8.2042856900000007</v>
      </c>
      <c r="AF88" s="909">
        <v>10.004285810000001</v>
      </c>
      <c r="AG88" s="909">
        <v>1.798428621</v>
      </c>
      <c r="AH88" s="909">
        <v>38.501427790000001</v>
      </c>
      <c r="AI88" s="909">
        <v>8.4171430039999997</v>
      </c>
      <c r="AJ88" s="397"/>
      <c r="AK88" s="397"/>
      <c r="AL88" s="397"/>
      <c r="AM88" s="397"/>
      <c r="AN88" s="397"/>
      <c r="AO88" s="397"/>
      <c r="AP88" s="914"/>
      <c r="AQ88" s="914"/>
      <c r="AR88" s="921"/>
      <c r="AS88" s="397"/>
      <c r="AT88" s="397"/>
      <c r="AU88" s="397"/>
      <c r="AV88" s="397"/>
      <c r="AW88" s="397"/>
      <c r="AX88" s="397"/>
      <c r="AY88" s="397"/>
      <c r="AZ88" s="397"/>
      <c r="BA88" s="397"/>
      <c r="BB88" s="397"/>
      <c r="BC88" s="397"/>
      <c r="BD88" s="397"/>
      <c r="BE88" s="397"/>
      <c r="BF88" s="397"/>
      <c r="BG88" s="397"/>
      <c r="BH88" s="397"/>
      <c r="BI88" s="397"/>
      <c r="BJ88" s="397"/>
      <c r="BK88" s="397"/>
      <c r="BL88" s="397"/>
      <c r="BM88" s="397"/>
      <c r="BN88" s="397"/>
      <c r="BO88" s="397"/>
      <c r="BP88" s="397"/>
      <c r="BQ88" s="397"/>
      <c r="BR88" s="397"/>
      <c r="BS88" s="397"/>
      <c r="BT88" s="397"/>
      <c r="BU88" s="397"/>
      <c r="BV88" s="397"/>
      <c r="BW88" s="397"/>
      <c r="BX88" s="397"/>
      <c r="BY88" s="397"/>
      <c r="BZ88" s="397"/>
    </row>
    <row r="89" spans="1:78" s="162" customFormat="1" ht="12.75">
      <c r="A89" s="204"/>
      <c r="B89" s="216"/>
      <c r="C89" s="216"/>
      <c r="D89" s="216"/>
      <c r="E89" s="216"/>
      <c r="F89" s="216"/>
      <c r="G89" s="216"/>
      <c r="H89" s="216"/>
      <c r="I89" s="216"/>
      <c r="J89" s="239"/>
      <c r="K89" s="157"/>
      <c r="O89" s="397"/>
      <c r="P89" s="397"/>
      <c r="Q89" s="397"/>
      <c r="R89" s="397"/>
      <c r="S89" s="397"/>
      <c r="T89" s="397"/>
      <c r="U89" s="617"/>
      <c r="V89" s="617"/>
      <c r="W89" s="900">
        <v>29</v>
      </c>
      <c r="X89" s="909">
        <v>14.93</v>
      </c>
      <c r="Y89" s="909">
        <v>26.65</v>
      </c>
      <c r="Z89" s="909">
        <v>10.27</v>
      </c>
      <c r="AA89" s="909">
        <v>8.1028571810041097</v>
      </c>
      <c r="AB89" s="909">
        <v>1.9357143130000001</v>
      </c>
      <c r="AC89" s="910">
        <v>90.32</v>
      </c>
      <c r="AD89" s="909">
        <v>30.7200001307896</v>
      </c>
      <c r="AE89" s="909">
        <v>7.5200000490461001</v>
      </c>
      <c r="AF89" s="909">
        <v>10</v>
      </c>
      <c r="AG89" s="909">
        <v>1.4</v>
      </c>
      <c r="AH89" s="909">
        <v>35.53</v>
      </c>
      <c r="AI89" s="909">
        <v>8.27</v>
      </c>
      <c r="AJ89" s="397"/>
      <c r="AK89" s="397"/>
      <c r="AL89" s="397"/>
      <c r="AM89" s="397"/>
      <c r="AN89" s="397"/>
      <c r="AO89" s="397"/>
      <c r="AP89" s="914"/>
      <c r="AQ89" s="914"/>
      <c r="AR89" s="915"/>
      <c r="AS89" s="397"/>
      <c r="AT89" s="397"/>
      <c r="AU89" s="397"/>
      <c r="AV89" s="397"/>
      <c r="AW89" s="397"/>
      <c r="AX89" s="397"/>
      <c r="AY89" s="397"/>
      <c r="AZ89" s="397"/>
      <c r="BA89" s="397"/>
      <c r="BB89" s="397"/>
      <c r="BC89" s="397"/>
      <c r="BD89" s="397"/>
      <c r="BE89" s="397"/>
      <c r="BF89" s="397"/>
      <c r="BG89" s="397"/>
      <c r="BH89" s="397"/>
      <c r="BI89" s="397"/>
      <c r="BJ89" s="397"/>
      <c r="BK89" s="397"/>
      <c r="BL89" s="397"/>
      <c r="BM89" s="397"/>
      <c r="BN89" s="397"/>
      <c r="BO89" s="397"/>
      <c r="BP89" s="397"/>
      <c r="BQ89" s="397"/>
      <c r="BR89" s="397"/>
      <c r="BS89" s="397"/>
      <c r="BT89" s="397"/>
      <c r="BU89" s="397"/>
      <c r="BV89" s="397"/>
      <c r="BW89" s="397"/>
      <c r="BX89" s="397"/>
      <c r="BY89" s="397"/>
      <c r="BZ89" s="397"/>
    </row>
    <row r="90" spans="1:78" s="162" customFormat="1" ht="12.75">
      <c r="A90" s="204"/>
      <c r="B90" s="216"/>
      <c r="C90" s="216"/>
      <c r="D90" s="216"/>
      <c r="E90" s="216"/>
      <c r="F90" s="216"/>
      <c r="G90" s="216"/>
      <c r="H90" s="216"/>
      <c r="I90" s="216"/>
      <c r="J90" s="239"/>
      <c r="K90" s="157"/>
      <c r="O90" s="397"/>
      <c r="P90" s="397"/>
      <c r="Q90" s="397"/>
      <c r="R90" s="397"/>
      <c r="S90" s="397"/>
      <c r="T90" s="397"/>
      <c r="U90" s="617"/>
      <c r="V90" s="617"/>
      <c r="W90" s="900">
        <v>30</v>
      </c>
      <c r="X90" s="909">
        <v>13.502856935773542</v>
      </c>
      <c r="Y90" s="909">
        <v>26.615142549787187</v>
      </c>
      <c r="Z90" s="909">
        <v>8.3531428745814704</v>
      </c>
      <c r="AA90" s="909">
        <v>6.9451428140912697</v>
      </c>
      <c r="AB90" s="909">
        <v>1.1404285771506149</v>
      </c>
      <c r="AC90" s="910">
        <v>79.859856741768922</v>
      </c>
      <c r="AD90" s="909">
        <v>26.590000152587869</v>
      </c>
      <c r="AE90" s="909">
        <v>7.6185714857918834</v>
      </c>
      <c r="AF90" s="909">
        <v>10</v>
      </c>
      <c r="AG90" s="909">
        <v>2.1097143036978538</v>
      </c>
      <c r="AH90" s="909">
        <v>34.39142826625276</v>
      </c>
      <c r="AI90" s="909">
        <v>6.896428448813297</v>
      </c>
      <c r="AJ90" s="397"/>
      <c r="AK90" s="397"/>
      <c r="AL90" s="397"/>
      <c r="AM90" s="397"/>
      <c r="AN90" s="397"/>
      <c r="AO90" s="397"/>
      <c r="AP90" s="914"/>
      <c r="AQ90" s="914"/>
      <c r="AR90" s="915"/>
      <c r="AS90" s="397"/>
      <c r="AT90" s="397"/>
      <c r="AU90" s="397"/>
      <c r="AV90" s="397"/>
      <c r="AW90" s="397"/>
      <c r="AX90" s="397"/>
      <c r="AY90" s="397"/>
      <c r="AZ90" s="397"/>
      <c r="BA90" s="397"/>
      <c r="BB90" s="397"/>
      <c r="BC90" s="397"/>
      <c r="BD90" s="397"/>
      <c r="BE90" s="397"/>
      <c r="BF90" s="397"/>
      <c r="BG90" s="397"/>
      <c r="BH90" s="397"/>
      <c r="BI90" s="397"/>
      <c r="BJ90" s="397"/>
      <c r="BK90" s="397"/>
      <c r="BL90" s="397"/>
      <c r="BM90" s="397"/>
      <c r="BN90" s="397"/>
      <c r="BO90" s="397"/>
      <c r="BP90" s="397"/>
      <c r="BQ90" s="397"/>
      <c r="BR90" s="397"/>
      <c r="BS90" s="397"/>
      <c r="BT90" s="397"/>
      <c r="BU90" s="397"/>
      <c r="BV90" s="397"/>
      <c r="BW90" s="397"/>
      <c r="BX90" s="397"/>
      <c r="BY90" s="397"/>
      <c r="BZ90" s="397"/>
    </row>
    <row r="91" spans="1:78" s="162" customFormat="1" ht="12.75">
      <c r="A91" s="204"/>
      <c r="B91" s="216"/>
      <c r="C91" s="216"/>
      <c r="D91" s="216"/>
      <c r="E91" s="216"/>
      <c r="F91" s="216"/>
      <c r="G91" s="216"/>
      <c r="H91" s="216"/>
      <c r="I91" s="216"/>
      <c r="J91" s="239"/>
      <c r="K91" s="157"/>
      <c r="O91" s="397"/>
      <c r="P91" s="397"/>
      <c r="Q91" s="397"/>
      <c r="R91" s="397"/>
      <c r="S91" s="397"/>
      <c r="T91" s="397"/>
      <c r="U91" s="617"/>
      <c r="V91" s="617"/>
      <c r="W91" s="900">
        <v>31</v>
      </c>
      <c r="X91" s="909">
        <v>13.61371449</v>
      </c>
      <c r="Y91" s="909">
        <v>28.730000090000001</v>
      </c>
      <c r="Z91" s="909">
        <v>7.3187142100000004</v>
      </c>
      <c r="AA91" s="909">
        <v>7.4785713469999999</v>
      </c>
      <c r="AB91" s="909">
        <v>0.64999997600000003</v>
      </c>
      <c r="AC91" s="910">
        <v>62.572570800000001</v>
      </c>
      <c r="AD91" s="909">
        <v>23.922857010000001</v>
      </c>
      <c r="AE91" s="909">
        <v>7.2285714150000002</v>
      </c>
      <c r="AF91" s="909">
        <v>10.00857149</v>
      </c>
      <c r="AG91" s="909">
        <v>1.8491428750000001</v>
      </c>
      <c r="AH91" s="909">
        <v>35.190714149999998</v>
      </c>
      <c r="AI91" s="909">
        <v>5.7529999869999999</v>
      </c>
      <c r="AJ91" s="397"/>
      <c r="AK91" s="397"/>
      <c r="AL91" s="397"/>
      <c r="AM91" s="397"/>
      <c r="AN91" s="397"/>
      <c r="AO91" s="397"/>
      <c r="AP91" s="914"/>
      <c r="AQ91" s="914"/>
      <c r="AR91" s="915"/>
      <c r="AS91" s="397"/>
      <c r="AT91" s="397"/>
      <c r="AU91" s="397"/>
      <c r="AV91" s="397"/>
      <c r="AW91" s="397"/>
      <c r="AX91" s="397"/>
      <c r="AY91" s="397"/>
      <c r="AZ91" s="397"/>
      <c r="BA91" s="397"/>
      <c r="BB91" s="397"/>
      <c r="BC91" s="397"/>
      <c r="BD91" s="397"/>
      <c r="BE91" s="397"/>
      <c r="BF91" s="397"/>
      <c r="BG91" s="397"/>
      <c r="BH91" s="397"/>
      <c r="BI91" s="397"/>
      <c r="BJ91" s="397"/>
      <c r="BK91" s="397"/>
      <c r="BL91" s="397"/>
      <c r="BM91" s="397"/>
      <c r="BN91" s="397"/>
      <c r="BO91" s="397"/>
      <c r="BP91" s="397"/>
      <c r="BQ91" s="397"/>
      <c r="BR91" s="397"/>
      <c r="BS91" s="397"/>
      <c r="BT91" s="397"/>
      <c r="BU91" s="397"/>
      <c r="BV91" s="397"/>
      <c r="BW91" s="397"/>
      <c r="BX91" s="397"/>
      <c r="BY91" s="397"/>
      <c r="BZ91" s="397"/>
    </row>
    <row r="92" spans="1:78" s="162" customFormat="1" ht="12.75">
      <c r="A92" s="204"/>
      <c r="B92" s="216"/>
      <c r="C92" s="216"/>
      <c r="D92" s="216"/>
      <c r="E92" s="216"/>
      <c r="F92" s="216"/>
      <c r="G92" s="216"/>
      <c r="H92" s="216"/>
      <c r="I92" s="216"/>
      <c r="J92" s="239"/>
      <c r="K92" s="157"/>
      <c r="O92" s="397"/>
      <c r="P92" s="397"/>
      <c r="Q92" s="397"/>
      <c r="R92" s="397"/>
      <c r="S92" s="397"/>
      <c r="T92" s="397"/>
      <c r="U92" s="617"/>
      <c r="V92" s="617">
        <v>32</v>
      </c>
      <c r="W92" s="900">
        <v>32</v>
      </c>
      <c r="X92" s="909">
        <v>13.74</v>
      </c>
      <c r="Y92" s="909">
        <v>30.58</v>
      </c>
      <c r="Z92" s="909">
        <v>6.6262857573372926</v>
      </c>
      <c r="AA92" s="909">
        <v>7.71</v>
      </c>
      <c r="AB92" s="909">
        <v>1.59</v>
      </c>
      <c r="AC92" s="910">
        <v>66.010000000000005</v>
      </c>
      <c r="AD92" s="909">
        <v>29.69</v>
      </c>
      <c r="AE92" s="909">
        <v>8.18</v>
      </c>
      <c r="AF92" s="909">
        <v>10.01</v>
      </c>
      <c r="AG92" s="909">
        <v>2.0099999999999998</v>
      </c>
      <c r="AH92" s="909">
        <v>39.28</v>
      </c>
      <c r="AI92" s="909">
        <v>7.41</v>
      </c>
      <c r="AJ92" s="397"/>
      <c r="AK92" s="397"/>
      <c r="AL92" s="397"/>
      <c r="AM92" s="397"/>
      <c r="AN92" s="397"/>
      <c r="AO92" s="397"/>
      <c r="AP92" s="914"/>
      <c r="AQ92" s="914"/>
      <c r="AR92" s="915"/>
      <c r="AS92" s="397"/>
      <c r="AT92" s="397"/>
      <c r="AU92" s="397"/>
      <c r="AV92" s="397"/>
      <c r="AW92" s="397"/>
      <c r="AX92" s="397"/>
      <c r="AY92" s="397"/>
      <c r="AZ92" s="397"/>
      <c r="BA92" s="397"/>
      <c r="BB92" s="397"/>
      <c r="BC92" s="397"/>
      <c r="BD92" s="397"/>
      <c r="BE92" s="397"/>
      <c r="BF92" s="397"/>
      <c r="BG92" s="397"/>
      <c r="BH92" s="397"/>
      <c r="BI92" s="397"/>
      <c r="BJ92" s="397"/>
      <c r="BK92" s="397"/>
      <c r="BL92" s="397"/>
      <c r="BM92" s="397"/>
      <c r="BN92" s="397"/>
      <c r="BO92" s="397"/>
      <c r="BP92" s="397"/>
      <c r="BQ92" s="397"/>
      <c r="BR92" s="397"/>
      <c r="BS92" s="397"/>
      <c r="BT92" s="397"/>
      <c r="BU92" s="397"/>
      <c r="BV92" s="397"/>
      <c r="BW92" s="397"/>
      <c r="BX92" s="397"/>
      <c r="BY92" s="397"/>
      <c r="BZ92" s="397"/>
    </row>
    <row r="93" spans="1:78" s="162" customFormat="1" ht="12.75">
      <c r="A93" s="204"/>
      <c r="B93" s="216"/>
      <c r="C93" s="216"/>
      <c r="D93" s="216"/>
      <c r="E93" s="216"/>
      <c r="F93" s="216"/>
      <c r="G93" s="216"/>
      <c r="H93" s="216"/>
      <c r="I93" s="216"/>
      <c r="J93" s="239"/>
      <c r="K93" s="157"/>
      <c r="O93" s="397"/>
      <c r="P93" s="397"/>
      <c r="Q93" s="397"/>
      <c r="R93" s="397"/>
      <c r="S93" s="397"/>
      <c r="T93" s="397"/>
      <c r="U93" s="617"/>
      <c r="V93" s="617"/>
      <c r="W93" s="900">
        <v>33</v>
      </c>
      <c r="X93" s="909">
        <v>12.47</v>
      </c>
      <c r="Y93" s="909">
        <v>30.24</v>
      </c>
      <c r="Z93" s="909">
        <v>6.4</v>
      </c>
      <c r="AA93" s="909">
        <v>7.59</v>
      </c>
      <c r="AB93" s="909">
        <v>2.27</v>
      </c>
      <c r="AC93" s="910">
        <v>60.96</v>
      </c>
      <c r="AD93" s="909">
        <v>27.66</v>
      </c>
      <c r="AE93" s="909">
        <v>8.11</v>
      </c>
      <c r="AF93" s="909">
        <v>10.16</v>
      </c>
      <c r="AG93" s="909">
        <v>1.81</v>
      </c>
      <c r="AH93" s="909">
        <v>43.2</v>
      </c>
      <c r="AI93" s="909">
        <v>9.2959999999999994</v>
      </c>
      <c r="AJ93" s="397"/>
      <c r="AK93" s="397"/>
      <c r="AL93" s="397"/>
      <c r="AM93" s="397"/>
      <c r="AN93" s="397"/>
      <c r="AO93" s="397"/>
      <c r="AP93" s="914"/>
      <c r="AQ93" s="914"/>
      <c r="AR93" s="915"/>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7"/>
      <c r="BO93" s="397"/>
      <c r="BP93" s="397"/>
      <c r="BQ93" s="397"/>
      <c r="BR93" s="397"/>
      <c r="BS93" s="397"/>
      <c r="BT93" s="397"/>
      <c r="BU93" s="397"/>
      <c r="BV93" s="397"/>
      <c r="BW93" s="397"/>
      <c r="BX93" s="397"/>
      <c r="BY93" s="397"/>
      <c r="BZ93" s="397"/>
    </row>
    <row r="94" spans="1:78" s="162" customFormat="1" ht="12.75">
      <c r="A94" s="204"/>
      <c r="B94" s="216"/>
      <c r="C94" s="216"/>
      <c r="D94" s="216"/>
      <c r="E94" s="216"/>
      <c r="F94" s="216"/>
      <c r="G94" s="216"/>
      <c r="H94" s="216"/>
      <c r="I94" s="216"/>
      <c r="J94" s="239"/>
      <c r="K94" s="157"/>
      <c r="O94" s="397"/>
      <c r="P94" s="397"/>
      <c r="Q94" s="397"/>
      <c r="R94" s="397"/>
      <c r="S94" s="397"/>
      <c r="T94" s="397"/>
      <c r="U94" s="617"/>
      <c r="V94" s="617"/>
      <c r="W94" s="900">
        <v>34</v>
      </c>
      <c r="X94" s="909">
        <v>12.67</v>
      </c>
      <c r="Y94" s="909">
        <v>31.73</v>
      </c>
      <c r="Z94" s="909">
        <v>5.44</v>
      </c>
      <c r="AA94" s="909">
        <v>7.13</v>
      </c>
      <c r="AB94" s="909">
        <v>1.92</v>
      </c>
      <c r="AC94" s="910">
        <v>64.84</v>
      </c>
      <c r="AD94" s="909">
        <v>23.8</v>
      </c>
      <c r="AE94" s="909">
        <v>7.3</v>
      </c>
      <c r="AF94" s="909">
        <v>10.01</v>
      </c>
      <c r="AG94" s="909">
        <v>2.09</v>
      </c>
      <c r="AH94" s="909">
        <v>41.6</v>
      </c>
      <c r="AI94" s="909">
        <v>9.6</v>
      </c>
      <c r="AJ94" s="397"/>
      <c r="AK94" s="397"/>
      <c r="AL94" s="397"/>
      <c r="AM94" s="397"/>
      <c r="AN94" s="397"/>
      <c r="AO94" s="397"/>
      <c r="AP94" s="914"/>
      <c r="AQ94" s="914"/>
      <c r="AR94" s="915"/>
      <c r="AS94" s="397"/>
      <c r="AT94" s="397"/>
      <c r="AU94" s="397"/>
      <c r="AV94" s="397"/>
      <c r="AW94" s="397"/>
      <c r="AX94" s="397"/>
      <c r="AY94" s="397"/>
      <c r="AZ94" s="397"/>
      <c r="BA94" s="397"/>
      <c r="BB94" s="397"/>
      <c r="BC94" s="397"/>
      <c r="BD94" s="397"/>
      <c r="BE94" s="397"/>
      <c r="BF94" s="397"/>
      <c r="BG94" s="397"/>
      <c r="BH94" s="397"/>
      <c r="BI94" s="397"/>
      <c r="BJ94" s="397"/>
      <c r="BK94" s="397"/>
      <c r="BL94" s="397"/>
      <c r="BM94" s="397"/>
      <c r="BN94" s="397"/>
      <c r="BO94" s="397"/>
      <c r="BP94" s="397"/>
      <c r="BQ94" s="397"/>
      <c r="BR94" s="397"/>
      <c r="BS94" s="397"/>
      <c r="BT94" s="397"/>
      <c r="BU94" s="397"/>
      <c r="BV94" s="397"/>
      <c r="BW94" s="397"/>
      <c r="BX94" s="397"/>
      <c r="BY94" s="397"/>
      <c r="BZ94" s="397"/>
    </row>
    <row r="95" spans="1:78" s="162" customFormat="1" ht="12.75">
      <c r="A95" s="204"/>
      <c r="B95" s="216"/>
      <c r="C95" s="216"/>
      <c r="D95" s="216"/>
      <c r="E95" s="216"/>
      <c r="F95" s="216"/>
      <c r="G95" s="216"/>
      <c r="H95" s="216"/>
      <c r="I95" s="216"/>
      <c r="J95" s="239"/>
      <c r="K95" s="157"/>
      <c r="O95" s="397"/>
      <c r="P95" s="397"/>
      <c r="Q95" s="397"/>
      <c r="R95" s="397"/>
      <c r="S95" s="397"/>
      <c r="T95" s="397"/>
      <c r="U95" s="617"/>
      <c r="V95" s="617"/>
      <c r="W95" s="900">
        <v>35</v>
      </c>
      <c r="X95" s="909">
        <v>11.766666730244934</v>
      </c>
      <c r="Y95" s="909">
        <v>29.105667114257798</v>
      </c>
      <c r="Z95" s="909">
        <v>5.0230000813802063</v>
      </c>
      <c r="AA95" s="909">
        <v>6.9800000190734801</v>
      </c>
      <c r="AB95" s="909">
        <v>1.9199999570846498</v>
      </c>
      <c r="AC95" s="910">
        <v>59.800332387288364</v>
      </c>
      <c r="AD95" s="909">
        <v>23.433333079020169</v>
      </c>
      <c r="AE95" s="909">
        <v>6.9866666793823207</v>
      </c>
      <c r="AF95" s="909">
        <v>10.01</v>
      </c>
      <c r="AG95" s="909">
        <v>2.0118571349552661</v>
      </c>
      <c r="AH95" s="909">
        <v>34.785000119890448</v>
      </c>
      <c r="AI95" s="909">
        <v>7.3328572000775987</v>
      </c>
      <c r="AJ95" s="397"/>
      <c r="AK95" s="397"/>
      <c r="AL95" s="397"/>
      <c r="AM95" s="397"/>
      <c r="AN95" s="397"/>
      <c r="AO95" s="397"/>
      <c r="AP95" s="914"/>
      <c r="AQ95" s="916"/>
      <c r="AR95" s="915"/>
      <c r="AS95" s="397"/>
      <c r="AT95" s="397"/>
      <c r="AU95" s="397"/>
      <c r="AV95" s="397"/>
      <c r="AW95" s="397"/>
      <c r="AX95" s="397"/>
      <c r="AY95" s="397"/>
      <c r="AZ95" s="397"/>
      <c r="BA95" s="397"/>
      <c r="BB95" s="397"/>
      <c r="BC95" s="397"/>
      <c r="BD95" s="397"/>
      <c r="BE95" s="397"/>
      <c r="BF95" s="397"/>
      <c r="BG95" s="397"/>
      <c r="BH95" s="397"/>
      <c r="BI95" s="397"/>
      <c r="BJ95" s="397"/>
      <c r="BK95" s="397"/>
      <c r="BL95" s="397"/>
      <c r="BM95" s="397"/>
      <c r="BN95" s="397"/>
      <c r="BO95" s="397"/>
      <c r="BP95" s="397"/>
      <c r="BQ95" s="397"/>
      <c r="BR95" s="397"/>
      <c r="BS95" s="397"/>
      <c r="BT95" s="397"/>
      <c r="BU95" s="397"/>
      <c r="BV95" s="397"/>
      <c r="BW95" s="397"/>
      <c r="BX95" s="397"/>
      <c r="BY95" s="397"/>
      <c r="BZ95" s="397"/>
    </row>
    <row r="96" spans="1:78" s="162" customFormat="1" ht="12.75">
      <c r="A96" s="204"/>
      <c r="B96" s="216"/>
      <c r="C96" s="216"/>
      <c r="D96" s="216"/>
      <c r="E96" s="216"/>
      <c r="F96" s="216"/>
      <c r="G96" s="216"/>
      <c r="H96" s="216"/>
      <c r="I96" s="216"/>
      <c r="J96" s="239"/>
      <c r="K96" s="157"/>
      <c r="O96" s="397"/>
      <c r="P96" s="397"/>
      <c r="Q96" s="397"/>
      <c r="R96" s="397"/>
      <c r="S96" s="397"/>
      <c r="T96" s="397"/>
      <c r="U96" s="617"/>
      <c r="V96" s="617">
        <v>36</v>
      </c>
      <c r="W96" s="900">
        <v>36</v>
      </c>
      <c r="X96" s="909">
        <v>13.800000190734799</v>
      </c>
      <c r="Y96" s="909">
        <v>30.579000473022401</v>
      </c>
      <c r="Z96" s="909">
        <v>6.1409997940063397</v>
      </c>
      <c r="AA96" s="909">
        <v>7</v>
      </c>
      <c r="AB96" s="909">
        <v>2.1640000343322701</v>
      </c>
      <c r="AC96" s="910">
        <v>64.350997924804602</v>
      </c>
      <c r="AD96" s="909">
        <v>23</v>
      </c>
      <c r="AE96" s="909">
        <v>6.67000007629394</v>
      </c>
      <c r="AF96" s="909">
        <v>10.5</v>
      </c>
      <c r="AG96" s="909">
        <v>1.20000004768371</v>
      </c>
      <c r="AH96" s="909">
        <v>32.310001373291001</v>
      </c>
      <c r="AI96" s="909">
        <v>6.97300004959106</v>
      </c>
      <c r="AJ96" s="397"/>
      <c r="AK96" s="397"/>
      <c r="AL96" s="397"/>
      <c r="AM96" s="397"/>
      <c r="AN96" s="397"/>
      <c r="AO96" s="397"/>
      <c r="AP96" s="914"/>
      <c r="AQ96" s="916"/>
      <c r="AR96" s="915"/>
      <c r="AS96" s="397"/>
      <c r="AT96" s="397"/>
      <c r="AU96" s="397"/>
      <c r="AV96" s="397"/>
      <c r="AW96" s="397"/>
      <c r="AX96" s="397"/>
      <c r="AY96" s="397"/>
      <c r="AZ96" s="397"/>
      <c r="BA96" s="397"/>
      <c r="BB96" s="397"/>
      <c r="BC96" s="397"/>
      <c r="BD96" s="397"/>
      <c r="BE96" s="397"/>
      <c r="BF96" s="397"/>
      <c r="BG96" s="397"/>
      <c r="BH96" s="397"/>
      <c r="BI96" s="397"/>
      <c r="BJ96" s="397"/>
      <c r="BK96" s="397"/>
      <c r="BL96" s="397"/>
      <c r="BM96" s="397"/>
      <c r="BN96" s="397"/>
      <c r="BO96" s="397"/>
      <c r="BP96" s="397"/>
      <c r="BQ96" s="397"/>
      <c r="BR96" s="397"/>
      <c r="BS96" s="397"/>
      <c r="BT96" s="397"/>
      <c r="BU96" s="397"/>
      <c r="BV96" s="397"/>
      <c r="BW96" s="397"/>
      <c r="BX96" s="397"/>
      <c r="BY96" s="397"/>
      <c r="BZ96" s="397"/>
    </row>
    <row r="97" spans="1:78" s="162" customFormat="1" ht="12.75">
      <c r="A97" s="204"/>
      <c r="B97" s="216"/>
      <c r="C97" s="216"/>
      <c r="D97" s="216"/>
      <c r="E97" s="216"/>
      <c r="F97" s="216"/>
      <c r="G97" s="216"/>
      <c r="H97" s="216"/>
      <c r="I97" s="216"/>
      <c r="J97" s="239"/>
      <c r="K97" s="157"/>
      <c r="O97" s="397"/>
      <c r="P97" s="397"/>
      <c r="Q97" s="397"/>
      <c r="R97" s="397"/>
      <c r="S97" s="397"/>
      <c r="T97" s="397"/>
      <c r="U97" s="617"/>
      <c r="V97" s="617"/>
      <c r="W97" s="900">
        <v>37</v>
      </c>
      <c r="X97" s="909">
        <v>14.228571483067071</v>
      </c>
      <c r="Y97" s="909">
        <v>32.723000390189</v>
      </c>
      <c r="Z97" s="909">
        <v>4.9454285760000003</v>
      </c>
      <c r="AA97" s="909">
        <v>7.2014284819999999</v>
      </c>
      <c r="AB97" s="909">
        <v>1.3999999759999999</v>
      </c>
      <c r="AC97" s="910">
        <v>63.919498443603501</v>
      </c>
      <c r="AD97" s="909">
        <v>28.721428190000001</v>
      </c>
      <c r="AE97" s="909">
        <v>6.6328571180000004</v>
      </c>
      <c r="AF97" s="909">
        <v>9.9283333333333346</v>
      </c>
      <c r="AG97" s="909">
        <v>1.8319999831063358</v>
      </c>
      <c r="AH97" s="909">
        <v>35.785714830000003</v>
      </c>
      <c r="AI97" s="909">
        <v>7.0742856775011305</v>
      </c>
      <c r="AJ97" s="397"/>
      <c r="AK97" s="397"/>
      <c r="AL97" s="397"/>
      <c r="AM97" s="397"/>
      <c r="AN97" s="397"/>
      <c r="AO97" s="397"/>
      <c r="AP97" s="914"/>
      <c r="AQ97" s="914"/>
      <c r="AR97" s="915"/>
      <c r="AS97" s="397"/>
      <c r="AT97" s="397"/>
      <c r="AU97" s="397"/>
      <c r="AV97" s="397"/>
      <c r="AW97" s="397"/>
      <c r="AX97" s="397"/>
      <c r="AY97" s="397"/>
      <c r="AZ97" s="397"/>
      <c r="BA97" s="397"/>
      <c r="BB97" s="397"/>
      <c r="BC97" s="397"/>
      <c r="BD97" s="397"/>
      <c r="BE97" s="397"/>
      <c r="BF97" s="397"/>
      <c r="BG97" s="397"/>
      <c r="BH97" s="397"/>
      <c r="BI97" s="397"/>
      <c r="BJ97" s="397"/>
      <c r="BK97" s="397"/>
      <c r="BL97" s="397"/>
      <c r="BM97" s="397"/>
      <c r="BN97" s="397"/>
      <c r="BO97" s="397"/>
      <c r="BP97" s="397"/>
      <c r="BQ97" s="397"/>
      <c r="BR97" s="397"/>
      <c r="BS97" s="397"/>
      <c r="BT97" s="397"/>
      <c r="BU97" s="397"/>
      <c r="BV97" s="397"/>
      <c r="BW97" s="397"/>
      <c r="BX97" s="397"/>
      <c r="BY97" s="397"/>
      <c r="BZ97" s="397"/>
    </row>
    <row r="98" spans="1:78" s="162" customFormat="1" ht="12.75">
      <c r="A98" s="204"/>
      <c r="B98" s="216"/>
      <c r="C98" s="216"/>
      <c r="D98" s="216"/>
      <c r="E98" s="216"/>
      <c r="F98" s="216"/>
      <c r="G98" s="216"/>
      <c r="H98" s="216"/>
      <c r="I98" s="216"/>
      <c r="J98" s="239"/>
      <c r="K98" s="157"/>
      <c r="O98" s="397"/>
      <c r="P98" s="397"/>
      <c r="Q98" s="397"/>
      <c r="R98" s="397"/>
      <c r="S98" s="397"/>
      <c r="T98" s="397"/>
      <c r="U98" s="617"/>
      <c r="V98" s="617"/>
      <c r="W98" s="900">
        <v>38</v>
      </c>
      <c r="X98" s="909">
        <v>15.157142909999999</v>
      </c>
      <c r="Y98" s="909">
        <v>38.73833338</v>
      </c>
      <c r="Z98" s="909">
        <v>4.7753333250000001</v>
      </c>
      <c r="AA98" s="909">
        <v>7.0799999920000003</v>
      </c>
      <c r="AB98" s="909">
        <v>0.80900001499999996</v>
      </c>
      <c r="AC98" s="910">
        <v>72.23585783</v>
      </c>
      <c r="AD98" s="909">
        <v>38.034285949999997</v>
      </c>
      <c r="AE98" s="909">
        <v>6.5185714450000001</v>
      </c>
      <c r="AF98" s="909">
        <v>10.001428600000001</v>
      </c>
      <c r="AG98" s="909">
        <v>1.9189999959999999</v>
      </c>
      <c r="AH98" s="909">
        <v>42.055714739999999</v>
      </c>
      <c r="AI98" s="909">
        <v>7.3512855940000001</v>
      </c>
      <c r="AJ98" s="397"/>
      <c r="AK98" s="397"/>
      <c r="AL98" s="397"/>
      <c r="AM98" s="397"/>
      <c r="AN98" s="397"/>
      <c r="AO98" s="397"/>
      <c r="AP98" s="914"/>
      <c r="AQ98" s="914"/>
      <c r="AR98" s="915"/>
      <c r="AS98" s="397"/>
      <c r="AT98" s="397"/>
      <c r="AU98" s="397"/>
      <c r="AV98" s="397"/>
      <c r="AW98" s="397"/>
      <c r="AX98" s="397"/>
      <c r="AY98" s="397"/>
      <c r="AZ98" s="397"/>
      <c r="BA98" s="397"/>
      <c r="BB98" s="397"/>
      <c r="BC98" s="397"/>
      <c r="BD98" s="397"/>
      <c r="BE98" s="397"/>
      <c r="BF98" s="397"/>
      <c r="BG98" s="397"/>
      <c r="BH98" s="397"/>
      <c r="BI98" s="397"/>
      <c r="BJ98" s="397"/>
      <c r="BK98" s="397"/>
      <c r="BL98" s="397"/>
      <c r="BM98" s="397"/>
      <c r="BN98" s="397"/>
      <c r="BO98" s="397"/>
      <c r="BP98" s="397"/>
      <c r="BQ98" s="397"/>
      <c r="BR98" s="397"/>
      <c r="BS98" s="397"/>
      <c r="BT98" s="397"/>
      <c r="BU98" s="397"/>
      <c r="BV98" s="397"/>
      <c r="BW98" s="397"/>
      <c r="BX98" s="397"/>
      <c r="BY98" s="397"/>
      <c r="BZ98" s="397"/>
    </row>
    <row r="99" spans="1:78" s="162" customFormat="1" ht="12.75">
      <c r="A99" s="204"/>
      <c r="B99" s="216"/>
      <c r="C99" s="216"/>
      <c r="D99" s="216"/>
      <c r="E99" s="216"/>
      <c r="F99" s="216"/>
      <c r="G99" s="216"/>
      <c r="H99" s="216"/>
      <c r="I99" s="216"/>
      <c r="J99" s="239"/>
      <c r="K99" s="157"/>
      <c r="O99" s="397"/>
      <c r="P99" s="397"/>
      <c r="Q99" s="397"/>
      <c r="R99" s="397"/>
      <c r="S99" s="397"/>
      <c r="T99" s="397"/>
      <c r="U99" s="617"/>
      <c r="V99" s="617">
        <v>39</v>
      </c>
      <c r="W99" s="900">
        <v>39</v>
      </c>
      <c r="X99" s="909">
        <v>14.257142884390658</v>
      </c>
      <c r="Y99" s="909">
        <v>34.80900083269389</v>
      </c>
      <c r="Z99" s="909">
        <v>4.1092857973916139</v>
      </c>
      <c r="AA99" s="909">
        <v>6.8248571668352369</v>
      </c>
      <c r="AB99" s="909">
        <v>0.84642858164651058</v>
      </c>
      <c r="AC99" s="910">
        <v>72.897999999999996</v>
      </c>
      <c r="AD99" s="909">
        <v>36.480000087193012</v>
      </c>
      <c r="AE99" s="909">
        <v>7.5385714258466416</v>
      </c>
      <c r="AF99" s="909">
        <v>9.9984999999999999</v>
      </c>
      <c r="AG99" s="909">
        <v>1.9850000000000001</v>
      </c>
      <c r="AH99" s="909">
        <v>39.878572191510841</v>
      </c>
      <c r="AI99" s="909">
        <v>12.0242857251848</v>
      </c>
      <c r="AJ99" s="397"/>
      <c r="AK99" s="397"/>
      <c r="AL99" s="397"/>
      <c r="AM99" s="397"/>
      <c r="AN99" s="397"/>
      <c r="AO99" s="397"/>
      <c r="AP99" s="914"/>
      <c r="AQ99" s="914"/>
      <c r="AR99" s="915"/>
      <c r="AS99" s="397"/>
      <c r="AT99" s="397"/>
      <c r="AU99" s="397"/>
      <c r="AV99" s="397"/>
      <c r="AW99" s="397"/>
      <c r="AX99" s="397"/>
      <c r="AY99" s="397"/>
      <c r="AZ99" s="397"/>
      <c r="BA99" s="397"/>
      <c r="BB99" s="397"/>
      <c r="BC99" s="397"/>
      <c r="BD99" s="397"/>
      <c r="BE99" s="397"/>
      <c r="BF99" s="397"/>
      <c r="BG99" s="397"/>
      <c r="BH99" s="397"/>
      <c r="BI99" s="397"/>
      <c r="BJ99" s="397"/>
      <c r="BK99" s="397"/>
      <c r="BL99" s="397"/>
      <c r="BM99" s="397"/>
      <c r="BN99" s="397"/>
      <c r="BO99" s="397"/>
      <c r="BP99" s="397"/>
      <c r="BQ99" s="397"/>
      <c r="BR99" s="397"/>
      <c r="BS99" s="397"/>
      <c r="BT99" s="397"/>
      <c r="BU99" s="397"/>
      <c r="BV99" s="397"/>
      <c r="BW99" s="397"/>
      <c r="BX99" s="397"/>
      <c r="BY99" s="397"/>
      <c r="BZ99" s="397"/>
    </row>
    <row r="100" spans="1:78" s="162" customFormat="1" ht="12.75">
      <c r="A100" s="204"/>
      <c r="B100" s="216"/>
      <c r="C100" s="216"/>
      <c r="D100" s="216"/>
      <c r="E100" s="216"/>
      <c r="F100" s="216"/>
      <c r="G100" s="216"/>
      <c r="H100" s="216"/>
      <c r="I100" s="216"/>
      <c r="J100" s="239"/>
      <c r="K100" s="157"/>
      <c r="O100" s="397"/>
      <c r="P100" s="397"/>
      <c r="Q100" s="397"/>
      <c r="R100" s="397"/>
      <c r="S100" s="397"/>
      <c r="T100" s="397"/>
      <c r="U100" s="617"/>
      <c r="V100" s="617"/>
      <c r="W100" s="900">
        <v>40</v>
      </c>
      <c r="X100" s="909">
        <v>15.11</v>
      </c>
      <c r="Y100" s="909">
        <v>35.9</v>
      </c>
      <c r="Z100" s="909">
        <v>4.0540000000000003</v>
      </c>
      <c r="AA100" s="909">
        <v>6.77</v>
      </c>
      <c r="AB100" s="909">
        <v>1.57</v>
      </c>
      <c r="AC100" s="910">
        <v>74.19</v>
      </c>
      <c r="AD100" s="909">
        <v>37.44</v>
      </c>
      <c r="AE100" s="909">
        <v>7.56</v>
      </c>
      <c r="AF100" s="909">
        <v>10.006</v>
      </c>
      <c r="AG100" s="909">
        <v>1.8959999999999999</v>
      </c>
      <c r="AH100" s="909">
        <v>35.11</v>
      </c>
      <c r="AI100" s="909">
        <v>12.5</v>
      </c>
      <c r="AJ100" s="397"/>
      <c r="AK100" s="397"/>
      <c r="AL100" s="397"/>
      <c r="AM100" s="397"/>
      <c r="AN100" s="397"/>
      <c r="AO100" s="397"/>
      <c r="AP100" s="914"/>
      <c r="AQ100" s="914"/>
      <c r="AR100" s="915"/>
      <c r="AS100" s="397"/>
      <c r="AT100" s="397"/>
      <c r="AU100" s="397"/>
      <c r="AV100" s="397"/>
      <c r="AW100" s="397"/>
      <c r="AX100" s="397"/>
      <c r="AY100" s="397"/>
      <c r="AZ100" s="397"/>
      <c r="BA100" s="397"/>
      <c r="BB100" s="397"/>
      <c r="BC100" s="397"/>
      <c r="BD100" s="397"/>
      <c r="BE100" s="397"/>
      <c r="BF100" s="397"/>
      <c r="BG100" s="397"/>
      <c r="BH100" s="397"/>
      <c r="BI100" s="397"/>
      <c r="BJ100" s="397"/>
      <c r="BK100" s="397"/>
      <c r="BL100" s="397"/>
      <c r="BM100" s="397"/>
      <c r="BN100" s="397"/>
      <c r="BO100" s="397"/>
      <c r="BP100" s="397"/>
      <c r="BQ100" s="397"/>
      <c r="BR100" s="397"/>
      <c r="BS100" s="397"/>
      <c r="BT100" s="397"/>
      <c r="BU100" s="397"/>
      <c r="BV100" s="397"/>
      <c r="BW100" s="397"/>
      <c r="BX100" s="397"/>
      <c r="BY100" s="397"/>
      <c r="BZ100" s="397"/>
    </row>
    <row r="101" spans="1:78" s="162" customFormat="1" ht="12.75">
      <c r="A101" s="204"/>
      <c r="B101" s="216"/>
      <c r="C101" s="216"/>
      <c r="D101" s="216"/>
      <c r="E101" s="216"/>
      <c r="F101" s="216"/>
      <c r="G101" s="216"/>
      <c r="H101" s="216"/>
      <c r="I101" s="216"/>
      <c r="J101" s="239"/>
      <c r="K101" s="157"/>
      <c r="O101" s="397"/>
      <c r="P101" s="397"/>
      <c r="Q101" s="397"/>
      <c r="R101" s="397"/>
      <c r="S101" s="397"/>
      <c r="T101" s="397"/>
      <c r="U101" s="617"/>
      <c r="V101" s="617"/>
      <c r="W101" s="900">
        <v>41</v>
      </c>
      <c r="X101" s="909">
        <v>16.670000000000002</v>
      </c>
      <c r="Y101" s="909">
        <v>46.35</v>
      </c>
      <c r="Z101" s="909">
        <v>5.84</v>
      </c>
      <c r="AA101" s="909">
        <v>6.75</v>
      </c>
      <c r="AB101" s="909">
        <v>1.41</v>
      </c>
      <c r="AC101" s="910">
        <v>61.765000000000001</v>
      </c>
      <c r="AD101" s="909">
        <v>26.27</v>
      </c>
      <c r="AE101" s="909">
        <v>6.15</v>
      </c>
      <c r="AF101" s="909">
        <v>10.003</v>
      </c>
      <c r="AG101" s="909">
        <v>1.45</v>
      </c>
      <c r="AH101" s="909">
        <v>33.85</v>
      </c>
      <c r="AI101" s="909">
        <v>11.69</v>
      </c>
      <c r="AJ101" s="397"/>
      <c r="AK101" s="397"/>
      <c r="AL101" s="397"/>
      <c r="AM101" s="397"/>
      <c r="AN101" s="397"/>
      <c r="AO101" s="397"/>
      <c r="AP101" s="917"/>
      <c r="AQ101" s="914"/>
      <c r="AR101" s="915"/>
      <c r="AS101" s="397"/>
      <c r="AT101" s="397"/>
      <c r="AU101" s="397"/>
      <c r="AV101" s="397"/>
      <c r="AW101" s="397"/>
      <c r="AX101" s="397"/>
      <c r="AY101" s="397"/>
      <c r="AZ101" s="397"/>
      <c r="BA101" s="397"/>
      <c r="BB101" s="397"/>
      <c r="BC101" s="397"/>
      <c r="BD101" s="397"/>
      <c r="BE101" s="397"/>
      <c r="BF101" s="397"/>
      <c r="BG101" s="397"/>
      <c r="BH101" s="397"/>
      <c r="BI101" s="397"/>
      <c r="BJ101" s="397"/>
      <c r="BK101" s="397"/>
      <c r="BL101" s="397"/>
      <c r="BM101" s="397"/>
      <c r="BN101" s="397"/>
      <c r="BO101" s="397"/>
      <c r="BP101" s="397"/>
      <c r="BQ101" s="397"/>
      <c r="BR101" s="397"/>
      <c r="BS101" s="397"/>
      <c r="BT101" s="397"/>
      <c r="BU101" s="397"/>
      <c r="BV101" s="397"/>
      <c r="BW101" s="397"/>
      <c r="BX101" s="397"/>
      <c r="BY101" s="397"/>
      <c r="BZ101" s="397"/>
    </row>
    <row r="102" spans="1:78" s="171" customFormat="1" ht="12" customHeight="1">
      <c r="A102" s="204"/>
      <c r="B102" s="216"/>
      <c r="C102" s="216"/>
      <c r="D102" s="216"/>
      <c r="E102" s="216"/>
      <c r="F102" s="216"/>
      <c r="G102" s="216"/>
      <c r="H102" s="216"/>
      <c r="I102" s="216"/>
      <c r="J102" s="221"/>
      <c r="K102" s="170"/>
      <c r="O102" s="398"/>
      <c r="P102" s="398"/>
      <c r="Q102" s="398"/>
      <c r="R102" s="398"/>
      <c r="S102" s="398"/>
      <c r="T102" s="398"/>
      <c r="U102" s="617"/>
      <c r="V102" s="617"/>
      <c r="W102" s="900">
        <v>42</v>
      </c>
      <c r="X102" s="909">
        <v>15.74</v>
      </c>
      <c r="Y102" s="909">
        <v>46.9</v>
      </c>
      <c r="Z102" s="909">
        <v>6.71</v>
      </c>
      <c r="AA102" s="909">
        <v>6.8819999999999997</v>
      </c>
      <c r="AB102" s="909">
        <v>1.8280000000000001</v>
      </c>
      <c r="AC102" s="910">
        <v>59.17</v>
      </c>
      <c r="AD102" s="909">
        <v>29.35</v>
      </c>
      <c r="AE102" s="909">
        <v>7.25</v>
      </c>
      <c r="AF102" s="909">
        <v>10</v>
      </c>
      <c r="AG102" s="909">
        <v>1.2998000000000001</v>
      </c>
      <c r="AH102" s="909">
        <v>35.061999999999998</v>
      </c>
      <c r="AI102" s="909">
        <v>8.66</v>
      </c>
      <c r="AJ102" s="398"/>
      <c r="AK102" s="398"/>
      <c r="AL102" s="398"/>
      <c r="AM102" s="398"/>
      <c r="AN102" s="398"/>
      <c r="AO102" s="398"/>
      <c r="AP102" s="917"/>
      <c r="AQ102" s="914"/>
      <c r="AR102" s="915"/>
      <c r="AS102" s="398"/>
      <c r="AT102" s="398"/>
      <c r="AU102" s="398"/>
      <c r="AV102" s="398"/>
      <c r="AW102" s="398"/>
      <c r="AX102" s="398"/>
      <c r="AY102" s="398"/>
      <c r="AZ102" s="398"/>
      <c r="BA102" s="398"/>
      <c r="BB102" s="398"/>
      <c r="BC102" s="398"/>
      <c r="BD102" s="398"/>
      <c r="BE102" s="398"/>
      <c r="BF102" s="398"/>
      <c r="BG102" s="398"/>
      <c r="BH102" s="398"/>
      <c r="BI102" s="398"/>
      <c r="BJ102" s="398"/>
      <c r="BK102" s="398"/>
      <c r="BL102" s="398"/>
      <c r="BM102" s="398"/>
      <c r="BN102" s="398"/>
      <c r="BO102" s="398"/>
      <c r="BP102" s="398"/>
      <c r="BQ102" s="398"/>
      <c r="BR102" s="398"/>
      <c r="BS102" s="398"/>
      <c r="BT102" s="398"/>
      <c r="BU102" s="398"/>
      <c r="BV102" s="398"/>
      <c r="BW102" s="398"/>
      <c r="BX102" s="398"/>
      <c r="BY102" s="398"/>
      <c r="BZ102" s="398"/>
    </row>
    <row r="103" spans="1:78" s="169" customFormat="1" ht="14.1" customHeight="1">
      <c r="A103" s="204"/>
      <c r="B103" s="216"/>
      <c r="C103" s="216"/>
      <c r="D103" s="216"/>
      <c r="E103" s="216"/>
      <c r="F103" s="216"/>
      <c r="G103" s="216"/>
      <c r="H103" s="216"/>
      <c r="I103" s="216"/>
      <c r="J103" s="219"/>
      <c r="K103" s="174"/>
      <c r="O103" s="399"/>
      <c r="P103" s="399"/>
      <c r="Q103" s="399"/>
      <c r="R103" s="399"/>
      <c r="S103" s="399"/>
      <c r="T103" s="399"/>
      <c r="U103" s="617"/>
      <c r="V103" s="617">
        <v>43</v>
      </c>
      <c r="W103" s="900">
        <v>43</v>
      </c>
      <c r="X103" s="909">
        <v>19.09</v>
      </c>
      <c r="Y103" s="909">
        <v>61.18</v>
      </c>
      <c r="Z103" s="909">
        <v>17.54</v>
      </c>
      <c r="AA103" s="909">
        <v>8.36</v>
      </c>
      <c r="AB103" s="909">
        <v>3.86</v>
      </c>
      <c r="AC103" s="910">
        <v>72.53</v>
      </c>
      <c r="AD103" s="909">
        <v>47.29</v>
      </c>
      <c r="AE103" s="909">
        <v>8.82</v>
      </c>
      <c r="AF103" s="909">
        <v>10.01</v>
      </c>
      <c r="AG103" s="909">
        <v>1.1467000000000001</v>
      </c>
      <c r="AH103" s="909">
        <v>41.86</v>
      </c>
      <c r="AI103" s="909">
        <v>9.673</v>
      </c>
      <c r="AJ103" s="399"/>
      <c r="AK103" s="399"/>
      <c r="AL103" s="399"/>
      <c r="AM103" s="399"/>
      <c r="AN103" s="399"/>
      <c r="AO103" s="399"/>
      <c r="AP103" s="917"/>
      <c r="AQ103" s="914"/>
      <c r="AR103" s="915"/>
      <c r="AS103" s="399"/>
      <c r="AT103" s="399"/>
      <c r="AU103" s="399"/>
      <c r="AV103" s="399"/>
      <c r="AW103" s="399"/>
      <c r="AX103" s="399"/>
      <c r="AY103" s="399"/>
      <c r="AZ103" s="399"/>
      <c r="BA103" s="399"/>
      <c r="BB103" s="399"/>
      <c r="BC103" s="399"/>
      <c r="BD103" s="399"/>
      <c r="BE103" s="399"/>
      <c r="BF103" s="399"/>
      <c r="BG103" s="399"/>
      <c r="BH103" s="399"/>
      <c r="BI103" s="399"/>
      <c r="BJ103" s="399"/>
      <c r="BK103" s="399"/>
      <c r="BL103" s="399"/>
      <c r="BM103" s="399"/>
      <c r="BN103" s="399"/>
      <c r="BO103" s="399"/>
      <c r="BP103" s="399"/>
      <c r="BQ103" s="399"/>
      <c r="BR103" s="399"/>
      <c r="BS103" s="399"/>
      <c r="BT103" s="399"/>
      <c r="BU103" s="399"/>
      <c r="BV103" s="399"/>
      <c r="BW103" s="399"/>
      <c r="BX103" s="399"/>
      <c r="BY103" s="399"/>
      <c r="BZ103" s="399"/>
    </row>
    <row r="104" spans="1:78" s="140" customFormat="1" ht="12" customHeight="1">
      <c r="A104" s="204"/>
      <c r="B104" s="216"/>
      <c r="C104" s="216"/>
      <c r="D104" s="216"/>
      <c r="E104" s="216"/>
      <c r="F104" s="216"/>
      <c r="G104" s="216"/>
      <c r="H104" s="216"/>
      <c r="I104" s="216"/>
      <c r="J104" s="239"/>
      <c r="K104" s="157"/>
      <c r="O104" s="400"/>
      <c r="P104" s="400"/>
      <c r="Q104" s="400"/>
      <c r="R104" s="400"/>
      <c r="S104" s="400"/>
      <c r="T104" s="400"/>
      <c r="U104" s="617"/>
      <c r="V104" s="617"/>
      <c r="W104" s="900">
        <v>44</v>
      </c>
      <c r="X104" s="909">
        <v>18.899999999999999</v>
      </c>
      <c r="Y104" s="909">
        <v>47.64</v>
      </c>
      <c r="Z104" s="909">
        <v>11.26</v>
      </c>
      <c r="AA104" s="909">
        <v>7.36</v>
      </c>
      <c r="AB104" s="909">
        <v>3.34</v>
      </c>
      <c r="AC104" s="910">
        <v>69.37</v>
      </c>
      <c r="AD104" s="909">
        <v>37.5</v>
      </c>
      <c r="AE104" s="909">
        <v>9.32</v>
      </c>
      <c r="AF104" s="909">
        <v>10</v>
      </c>
      <c r="AG104" s="909">
        <v>1.0329999999999999</v>
      </c>
      <c r="AH104" s="909">
        <v>40.99</v>
      </c>
      <c r="AI104" s="909">
        <v>11.93</v>
      </c>
      <c r="AJ104" s="400"/>
      <c r="AK104" s="400"/>
      <c r="AL104" s="400"/>
      <c r="AM104" s="400"/>
      <c r="AN104" s="400"/>
      <c r="AO104" s="400"/>
      <c r="AP104" s="914"/>
      <c r="AQ104" s="914"/>
      <c r="AR104" s="915"/>
      <c r="AS104" s="400"/>
      <c r="AT104" s="400"/>
      <c r="AU104" s="400"/>
      <c r="AV104" s="400"/>
      <c r="AW104" s="400"/>
      <c r="AX104" s="400"/>
      <c r="AY104" s="400"/>
      <c r="AZ104" s="400"/>
      <c r="BA104" s="400"/>
      <c r="BB104" s="400"/>
      <c r="BC104" s="400"/>
      <c r="BD104" s="400"/>
      <c r="BE104" s="400"/>
      <c r="BF104" s="400"/>
      <c r="BG104" s="400"/>
      <c r="BH104" s="400"/>
      <c r="BI104" s="400"/>
      <c r="BJ104" s="400"/>
      <c r="BK104" s="400"/>
      <c r="BL104" s="400"/>
      <c r="BM104" s="400"/>
      <c r="BN104" s="400"/>
      <c r="BO104" s="400"/>
      <c r="BP104" s="400"/>
      <c r="BQ104" s="400"/>
      <c r="BR104" s="400"/>
      <c r="BS104" s="400"/>
      <c r="BT104" s="400"/>
      <c r="BU104" s="400"/>
      <c r="BV104" s="400"/>
      <c r="BW104" s="400"/>
      <c r="BX104" s="400"/>
      <c r="BY104" s="400"/>
      <c r="BZ104" s="400"/>
    </row>
    <row r="105" spans="1:78" s="140" customFormat="1" ht="12" customHeight="1">
      <c r="A105" s="204"/>
      <c r="B105" s="216"/>
      <c r="C105" s="216"/>
      <c r="D105" s="216"/>
      <c r="E105" s="216"/>
      <c r="F105" s="216"/>
      <c r="G105" s="216"/>
      <c r="H105" s="216"/>
      <c r="I105" s="216"/>
      <c r="J105" s="239"/>
      <c r="K105" s="157"/>
      <c r="O105" s="400"/>
      <c r="P105" s="400"/>
      <c r="Q105" s="400"/>
      <c r="R105" s="400"/>
      <c r="S105" s="400"/>
      <c r="T105" s="400"/>
      <c r="U105" s="617"/>
      <c r="V105" s="617"/>
      <c r="W105" s="900">
        <v>45</v>
      </c>
      <c r="X105" s="909">
        <v>25.86</v>
      </c>
      <c r="Y105" s="909">
        <v>57.13</v>
      </c>
      <c r="Z105" s="909">
        <v>16.84</v>
      </c>
      <c r="AA105" s="909">
        <v>7.94</v>
      </c>
      <c r="AB105" s="909">
        <v>4.54</v>
      </c>
      <c r="AC105" s="910">
        <v>81.2</v>
      </c>
      <c r="AD105" s="909">
        <v>105.06</v>
      </c>
      <c r="AE105" s="909">
        <v>17.329999999999998</v>
      </c>
      <c r="AF105" s="909">
        <v>10.01</v>
      </c>
      <c r="AG105" s="909">
        <v>1.56</v>
      </c>
      <c r="AH105" s="909">
        <v>54.37</v>
      </c>
      <c r="AI105" s="909">
        <v>16.29</v>
      </c>
      <c r="AJ105" s="400"/>
      <c r="AK105" s="400"/>
      <c r="AL105" s="400"/>
      <c r="AM105" s="400"/>
      <c r="AN105" s="400"/>
      <c r="AO105" s="400"/>
      <c r="AP105" s="914"/>
      <c r="AQ105" s="914"/>
      <c r="AR105" s="915"/>
      <c r="AS105" s="400"/>
      <c r="AT105" s="400"/>
      <c r="AU105" s="400"/>
      <c r="AV105" s="400"/>
      <c r="AW105" s="400"/>
      <c r="AX105" s="400"/>
      <c r="AY105" s="400"/>
      <c r="AZ105" s="400"/>
      <c r="BA105" s="400"/>
      <c r="BB105" s="400"/>
      <c r="BC105" s="400"/>
      <c r="BD105" s="400"/>
      <c r="BE105" s="400"/>
      <c r="BF105" s="400"/>
      <c r="BG105" s="400"/>
      <c r="BH105" s="400"/>
      <c r="BI105" s="400"/>
      <c r="BJ105" s="400"/>
      <c r="BK105" s="400"/>
      <c r="BL105" s="400"/>
      <c r="BM105" s="400"/>
      <c r="BN105" s="400"/>
      <c r="BO105" s="400"/>
      <c r="BP105" s="400"/>
      <c r="BQ105" s="400"/>
      <c r="BR105" s="400"/>
      <c r="BS105" s="400"/>
      <c r="BT105" s="400"/>
      <c r="BU105" s="400"/>
      <c r="BV105" s="400"/>
      <c r="BW105" s="400"/>
      <c r="BX105" s="400"/>
      <c r="BY105" s="400"/>
      <c r="BZ105" s="400"/>
    </row>
    <row r="106" spans="1:78" s="140" customFormat="1" ht="12" customHeight="1">
      <c r="A106" s="204"/>
      <c r="B106" s="216"/>
      <c r="C106" s="216"/>
      <c r="D106" s="216"/>
      <c r="E106" s="216"/>
      <c r="F106" s="216"/>
      <c r="G106" s="216"/>
      <c r="H106" s="216"/>
      <c r="I106" s="216"/>
      <c r="J106" s="239"/>
      <c r="K106" s="157"/>
      <c r="O106" s="400"/>
      <c r="P106" s="400"/>
      <c r="Q106" s="400"/>
      <c r="R106" s="400"/>
      <c r="S106" s="400"/>
      <c r="T106" s="400"/>
      <c r="U106" s="617"/>
      <c r="V106" s="617"/>
      <c r="W106" s="900">
        <v>46</v>
      </c>
      <c r="X106" s="909">
        <v>26.7</v>
      </c>
      <c r="Y106" s="909">
        <v>72.62</v>
      </c>
      <c r="Z106" s="909">
        <v>24.07</v>
      </c>
      <c r="AA106" s="909">
        <v>9.76</v>
      </c>
      <c r="AB106" s="909">
        <v>6.16</v>
      </c>
      <c r="AC106" s="910">
        <v>117.17</v>
      </c>
      <c r="AD106" s="909">
        <v>102.46</v>
      </c>
      <c r="AE106" s="909">
        <v>13.6</v>
      </c>
      <c r="AF106" s="909">
        <v>10.007</v>
      </c>
      <c r="AG106" s="909">
        <v>1.7775000000000001</v>
      </c>
      <c r="AH106" s="909">
        <v>68.680000000000007</v>
      </c>
      <c r="AI106" s="909">
        <v>16.026</v>
      </c>
      <c r="AJ106" s="400"/>
      <c r="AK106" s="400"/>
      <c r="AL106" s="400"/>
      <c r="AM106" s="400"/>
      <c r="AN106" s="400"/>
      <c r="AO106" s="400"/>
      <c r="AP106" s="914"/>
      <c r="AQ106" s="914"/>
      <c r="AR106" s="915"/>
      <c r="AS106" s="400"/>
      <c r="AT106" s="400"/>
      <c r="AU106" s="400"/>
      <c r="AV106" s="400"/>
      <c r="AW106" s="400"/>
      <c r="AX106" s="400"/>
      <c r="AY106" s="400"/>
      <c r="AZ106" s="400"/>
      <c r="BA106" s="400"/>
      <c r="BB106" s="400"/>
      <c r="BC106" s="400"/>
      <c r="BD106" s="400"/>
      <c r="BE106" s="400"/>
      <c r="BF106" s="400"/>
      <c r="BG106" s="400"/>
      <c r="BH106" s="400"/>
      <c r="BI106" s="400"/>
      <c r="BJ106" s="400"/>
      <c r="BK106" s="400"/>
      <c r="BL106" s="400"/>
      <c r="BM106" s="400"/>
      <c r="BN106" s="400"/>
      <c r="BO106" s="400"/>
      <c r="BP106" s="400"/>
      <c r="BQ106" s="400"/>
      <c r="BR106" s="400"/>
      <c r="BS106" s="400"/>
      <c r="BT106" s="400"/>
      <c r="BU106" s="400"/>
      <c r="BV106" s="400"/>
      <c r="BW106" s="400"/>
      <c r="BX106" s="400"/>
      <c r="BY106" s="400"/>
      <c r="BZ106" s="400"/>
    </row>
    <row r="107" spans="1:78" s="179" customFormat="1" ht="12" customHeight="1">
      <c r="A107" s="204"/>
      <c r="B107" s="216"/>
      <c r="C107" s="216"/>
      <c r="D107" s="216"/>
      <c r="E107" s="216"/>
      <c r="F107" s="216"/>
      <c r="G107" s="216"/>
      <c r="H107" s="216"/>
      <c r="I107" s="216"/>
      <c r="J107" s="240"/>
      <c r="O107" s="401"/>
      <c r="P107" s="401"/>
      <c r="Q107" s="401"/>
      <c r="R107" s="401"/>
      <c r="S107" s="401"/>
      <c r="T107" s="401"/>
      <c r="U107" s="617"/>
      <c r="V107" s="617"/>
      <c r="W107" s="900">
        <v>47</v>
      </c>
      <c r="X107" s="909">
        <v>25.93</v>
      </c>
      <c r="Y107" s="909">
        <v>62.65</v>
      </c>
      <c r="Z107" s="909">
        <v>50.4</v>
      </c>
      <c r="AA107" s="909">
        <v>8.19</v>
      </c>
      <c r="AB107" s="909">
        <v>4.76</v>
      </c>
      <c r="AC107" s="910">
        <v>90.89</v>
      </c>
      <c r="AD107" s="909">
        <v>51.21</v>
      </c>
      <c r="AE107" s="909">
        <v>12.141999999999999</v>
      </c>
      <c r="AF107" s="909">
        <v>10.01</v>
      </c>
      <c r="AG107" s="909">
        <v>1.9159999999999999</v>
      </c>
      <c r="AH107" s="909">
        <v>45.02</v>
      </c>
      <c r="AI107" s="909">
        <v>14.11</v>
      </c>
      <c r="AJ107" s="401"/>
      <c r="AK107" s="401"/>
      <c r="AL107" s="401"/>
      <c r="AM107" s="401"/>
      <c r="AN107" s="401"/>
      <c r="AO107" s="401"/>
      <c r="AP107" s="914"/>
      <c r="AQ107" s="914"/>
      <c r="AR107" s="915"/>
      <c r="AS107" s="401"/>
      <c r="AT107" s="401"/>
      <c r="AU107" s="401"/>
      <c r="AV107" s="401"/>
      <c r="AW107" s="401"/>
      <c r="AX107" s="401"/>
      <c r="AY107" s="401"/>
      <c r="AZ107" s="401"/>
      <c r="BA107" s="401"/>
      <c r="BB107" s="401"/>
      <c r="BC107" s="401"/>
      <c r="BD107" s="401"/>
      <c r="BE107" s="401"/>
      <c r="BF107" s="401"/>
      <c r="BG107" s="401"/>
      <c r="BH107" s="401"/>
      <c r="BI107" s="401"/>
      <c r="BJ107" s="401"/>
      <c r="BK107" s="401"/>
      <c r="BL107" s="401"/>
      <c r="BM107" s="401"/>
      <c r="BN107" s="401"/>
      <c r="BO107" s="401"/>
      <c r="BP107" s="401"/>
      <c r="BQ107" s="401"/>
      <c r="BR107" s="401"/>
      <c r="BS107" s="401"/>
      <c r="BT107" s="401"/>
      <c r="BU107" s="401"/>
      <c r="BV107" s="401"/>
      <c r="BW107" s="401"/>
      <c r="BX107" s="401"/>
      <c r="BY107" s="401"/>
      <c r="BZ107" s="401"/>
    </row>
    <row r="108" spans="1:78" s="140" customFormat="1" ht="12" customHeight="1">
      <c r="A108" s="204"/>
      <c r="B108" s="216"/>
      <c r="C108" s="216"/>
      <c r="D108" s="216"/>
      <c r="E108" s="216"/>
      <c r="F108" s="216"/>
      <c r="G108" s="216"/>
      <c r="H108" s="216"/>
      <c r="I108" s="216"/>
      <c r="J108" s="239"/>
      <c r="K108" s="157"/>
      <c r="O108" s="400"/>
      <c r="P108" s="400"/>
      <c r="Q108" s="400"/>
      <c r="R108" s="400"/>
      <c r="S108" s="400"/>
      <c r="T108" s="400"/>
      <c r="U108" s="617"/>
      <c r="V108" s="617">
        <v>48</v>
      </c>
      <c r="W108" s="900">
        <v>48</v>
      </c>
      <c r="X108" s="909">
        <v>35.64</v>
      </c>
      <c r="Y108" s="909">
        <v>83.52</v>
      </c>
      <c r="Z108" s="909">
        <v>55.63</v>
      </c>
      <c r="AA108" s="909">
        <v>9.2100000000000009</v>
      </c>
      <c r="AB108" s="909">
        <v>5.88</v>
      </c>
      <c r="AC108" s="910">
        <v>77.62</v>
      </c>
      <c r="AD108" s="909">
        <v>70.7</v>
      </c>
      <c r="AE108" s="909">
        <v>10.96</v>
      </c>
      <c r="AF108" s="909">
        <v>10</v>
      </c>
      <c r="AG108" s="909">
        <v>1.0449999999999999</v>
      </c>
      <c r="AH108" s="909">
        <v>54.12</v>
      </c>
      <c r="AI108" s="909">
        <v>16.25</v>
      </c>
      <c r="AJ108" s="400"/>
      <c r="AK108" s="400"/>
      <c r="AL108" s="400"/>
      <c r="AM108" s="400"/>
      <c r="AN108" s="400"/>
      <c r="AO108" s="400"/>
      <c r="AP108" s="914"/>
      <c r="AQ108" s="914"/>
      <c r="AR108" s="915"/>
      <c r="AS108" s="400"/>
      <c r="AT108" s="400"/>
      <c r="AU108" s="400"/>
      <c r="AV108" s="400"/>
      <c r="AW108" s="400"/>
      <c r="AX108" s="400"/>
      <c r="AY108" s="400"/>
      <c r="AZ108" s="400"/>
      <c r="BA108" s="400"/>
      <c r="BB108" s="400"/>
      <c r="BC108" s="400"/>
      <c r="BD108" s="400"/>
      <c r="BE108" s="400"/>
      <c r="BF108" s="400"/>
      <c r="BG108" s="400"/>
      <c r="BH108" s="400"/>
      <c r="BI108" s="400"/>
      <c r="BJ108" s="400"/>
      <c r="BK108" s="400"/>
      <c r="BL108" s="400"/>
      <c r="BM108" s="400"/>
      <c r="BN108" s="400"/>
      <c r="BO108" s="400"/>
      <c r="BP108" s="400"/>
      <c r="BQ108" s="400"/>
      <c r="BR108" s="400"/>
      <c r="BS108" s="400"/>
      <c r="BT108" s="400"/>
      <c r="BU108" s="400"/>
      <c r="BV108" s="400"/>
      <c r="BW108" s="400"/>
      <c r="BX108" s="400"/>
      <c r="BY108" s="400"/>
      <c r="BZ108" s="400"/>
    </row>
    <row r="109" spans="1:78" s="140" customFormat="1" ht="12" customHeight="1">
      <c r="A109" s="204"/>
      <c r="B109" s="216"/>
      <c r="C109" s="216"/>
      <c r="D109" s="216"/>
      <c r="E109" s="216"/>
      <c r="F109" s="216"/>
      <c r="G109" s="216"/>
      <c r="H109" s="216"/>
      <c r="I109" s="216"/>
      <c r="J109" s="242"/>
      <c r="K109" s="144"/>
      <c r="O109" s="400"/>
      <c r="P109" s="400"/>
      <c r="Q109" s="400"/>
      <c r="R109" s="400"/>
      <c r="S109" s="400"/>
      <c r="T109" s="400"/>
      <c r="U109" s="617"/>
      <c r="V109" s="617"/>
      <c r="W109" s="900">
        <v>49</v>
      </c>
      <c r="X109" s="909">
        <v>30.428599999999999</v>
      </c>
      <c r="Y109" s="909">
        <v>80.849999999999994</v>
      </c>
      <c r="Z109" s="909">
        <v>24.84</v>
      </c>
      <c r="AA109" s="909">
        <v>7.82</v>
      </c>
      <c r="AB109" s="909">
        <v>4.407</v>
      </c>
      <c r="AC109" s="910">
        <v>76.048000000000002</v>
      </c>
      <c r="AD109" s="909">
        <v>83.28</v>
      </c>
      <c r="AE109" s="909">
        <v>18.809999999999999</v>
      </c>
      <c r="AF109" s="909">
        <v>9.7970000000000006</v>
      </c>
      <c r="AG109" s="909">
        <v>0.55000000000000004</v>
      </c>
      <c r="AH109" s="909">
        <v>68.64</v>
      </c>
      <c r="AI109" s="909">
        <v>18.876000000000001</v>
      </c>
      <c r="AJ109" s="400"/>
      <c r="AK109" s="400"/>
      <c r="AL109" s="400"/>
      <c r="AM109" s="400"/>
      <c r="AN109" s="400"/>
      <c r="AO109" s="400"/>
      <c r="AP109" s="914"/>
      <c r="AQ109" s="914"/>
      <c r="AR109" s="915"/>
      <c r="AS109" s="400"/>
      <c r="AT109" s="400"/>
      <c r="AU109" s="400"/>
      <c r="AV109" s="400"/>
      <c r="AW109" s="400"/>
      <c r="AX109" s="400"/>
      <c r="AY109" s="400"/>
      <c r="AZ109" s="400"/>
      <c r="BA109" s="400"/>
      <c r="BB109" s="400"/>
      <c r="BC109" s="400"/>
      <c r="BD109" s="400"/>
      <c r="BE109" s="400"/>
      <c r="BF109" s="400"/>
      <c r="BG109" s="400"/>
      <c r="BH109" s="400"/>
      <c r="BI109" s="400"/>
      <c r="BJ109" s="400"/>
      <c r="BK109" s="400"/>
      <c r="BL109" s="400"/>
      <c r="BM109" s="400"/>
      <c r="BN109" s="400"/>
      <c r="BO109" s="400"/>
      <c r="BP109" s="400"/>
      <c r="BQ109" s="400"/>
      <c r="BR109" s="400"/>
      <c r="BS109" s="400"/>
      <c r="BT109" s="400"/>
      <c r="BU109" s="400"/>
      <c r="BV109" s="400"/>
      <c r="BW109" s="400"/>
      <c r="BX109" s="400"/>
      <c r="BY109" s="400"/>
      <c r="BZ109" s="400"/>
    </row>
    <row r="110" spans="1:78" s="140" customFormat="1" ht="12" customHeight="1">
      <c r="A110" s="204"/>
      <c r="B110" s="216"/>
      <c r="C110" s="216"/>
      <c r="D110" s="216"/>
      <c r="E110" s="216"/>
      <c r="F110" s="216"/>
      <c r="G110" s="216"/>
      <c r="H110" s="216"/>
      <c r="I110" s="216"/>
      <c r="J110" s="195"/>
      <c r="O110" s="400"/>
      <c r="P110" s="400"/>
      <c r="Q110" s="400"/>
      <c r="R110" s="400"/>
      <c r="S110" s="400"/>
      <c r="T110" s="400"/>
      <c r="U110" s="617"/>
      <c r="V110" s="617"/>
      <c r="W110" s="900">
        <v>50</v>
      </c>
      <c r="X110" s="909">
        <v>22.7</v>
      </c>
      <c r="Y110" s="909">
        <v>63.198999999999998</v>
      </c>
      <c r="Z110" s="909">
        <v>17.25</v>
      </c>
      <c r="AA110" s="909">
        <v>8.0939999999999994</v>
      </c>
      <c r="AB110" s="909">
        <v>4.99</v>
      </c>
      <c r="AC110" s="910">
        <v>74.156999999999996</v>
      </c>
      <c r="AD110" s="909">
        <v>68.84</v>
      </c>
      <c r="AE110" s="909">
        <v>17.55</v>
      </c>
      <c r="AF110" s="909">
        <v>10.211399999999999</v>
      </c>
      <c r="AG110" s="909">
        <v>1.0795999999999999</v>
      </c>
      <c r="AH110" s="909">
        <v>70.275999999999996</v>
      </c>
      <c r="AI110" s="909">
        <v>21.06</v>
      </c>
      <c r="AJ110" s="400"/>
      <c r="AK110" s="400"/>
      <c r="AL110" s="400"/>
      <c r="AM110" s="400"/>
      <c r="AN110" s="400"/>
      <c r="AO110" s="400"/>
      <c r="AP110" s="914"/>
      <c r="AQ110" s="914"/>
      <c r="AR110" s="915"/>
      <c r="AS110" s="400"/>
      <c r="AT110" s="400"/>
      <c r="AU110" s="400"/>
      <c r="AV110" s="400"/>
      <c r="AW110" s="400"/>
      <c r="AX110" s="400"/>
      <c r="AY110" s="400"/>
      <c r="AZ110" s="400"/>
      <c r="BA110" s="400"/>
      <c r="BB110" s="400"/>
      <c r="BC110" s="400"/>
      <c r="BD110" s="400"/>
      <c r="BE110" s="400"/>
      <c r="BF110" s="400"/>
      <c r="BG110" s="400"/>
      <c r="BH110" s="400"/>
      <c r="BI110" s="400"/>
      <c r="BJ110" s="400"/>
      <c r="BK110" s="400"/>
      <c r="BL110" s="400"/>
      <c r="BM110" s="400"/>
      <c r="BN110" s="400"/>
      <c r="BO110" s="400"/>
      <c r="BP110" s="400"/>
      <c r="BQ110" s="400"/>
      <c r="BR110" s="400"/>
      <c r="BS110" s="400"/>
      <c r="BT110" s="400"/>
      <c r="BU110" s="400"/>
      <c r="BV110" s="400"/>
      <c r="BW110" s="400"/>
      <c r="BX110" s="400"/>
      <c r="BY110" s="400"/>
      <c r="BZ110" s="400"/>
    </row>
    <row r="111" spans="1:78" s="140" customFormat="1" ht="12" customHeight="1">
      <c r="A111" s="204"/>
      <c r="B111" s="216"/>
      <c r="C111" s="216"/>
      <c r="D111" s="216"/>
      <c r="E111" s="216"/>
      <c r="F111" s="216"/>
      <c r="G111" s="216"/>
      <c r="H111" s="216"/>
      <c r="I111" s="216"/>
      <c r="J111" s="195"/>
      <c r="O111" s="400"/>
      <c r="P111" s="400"/>
      <c r="Q111" s="400"/>
      <c r="R111" s="400"/>
      <c r="S111" s="400"/>
      <c r="T111" s="400"/>
      <c r="U111" s="617"/>
      <c r="V111" s="617">
        <v>51</v>
      </c>
      <c r="W111" s="900">
        <v>51</v>
      </c>
      <c r="X111" s="909">
        <v>46.13</v>
      </c>
      <c r="Y111" s="909">
        <v>87.03</v>
      </c>
      <c r="Z111" s="909">
        <v>16.510000000000002</v>
      </c>
      <c r="AA111" s="909">
        <v>14.24</v>
      </c>
      <c r="AB111" s="909">
        <v>12.81</v>
      </c>
      <c r="AC111" s="910">
        <v>174.00200000000001</v>
      </c>
      <c r="AD111" s="909">
        <v>147.96</v>
      </c>
      <c r="AE111" s="909">
        <v>28.163</v>
      </c>
      <c r="AF111" s="909">
        <v>10</v>
      </c>
      <c r="AG111" s="909">
        <v>0.79949999999999999</v>
      </c>
      <c r="AH111" s="909">
        <v>224.41200000000001</v>
      </c>
      <c r="AI111" s="909">
        <v>46.25</v>
      </c>
      <c r="AJ111" s="400"/>
      <c r="AK111" s="400"/>
      <c r="AL111" s="400"/>
      <c r="AM111" s="400"/>
      <c r="AN111" s="400"/>
      <c r="AO111" s="400"/>
      <c r="AP111" s="914"/>
      <c r="AQ111" s="914"/>
      <c r="AR111" s="915"/>
      <c r="AS111" s="400"/>
      <c r="AT111" s="400"/>
      <c r="AU111" s="400"/>
      <c r="AV111" s="400"/>
      <c r="AW111" s="400"/>
      <c r="AX111" s="400"/>
      <c r="AY111" s="400"/>
      <c r="AZ111" s="400"/>
      <c r="BA111" s="400"/>
      <c r="BB111" s="400"/>
      <c r="BC111" s="400"/>
      <c r="BD111" s="400"/>
      <c r="BE111" s="400"/>
      <c r="BF111" s="400"/>
      <c r="BG111" s="400"/>
      <c r="BH111" s="400"/>
      <c r="BI111" s="400"/>
      <c r="BJ111" s="400"/>
      <c r="BK111" s="400"/>
      <c r="BL111" s="400"/>
      <c r="BM111" s="400"/>
      <c r="BN111" s="400"/>
      <c r="BO111" s="400"/>
      <c r="BP111" s="400"/>
      <c r="BQ111" s="400"/>
      <c r="BR111" s="400"/>
      <c r="BS111" s="400"/>
      <c r="BT111" s="400"/>
      <c r="BU111" s="400"/>
      <c r="BV111" s="400"/>
      <c r="BW111" s="400"/>
      <c r="BX111" s="400"/>
      <c r="BY111" s="400"/>
      <c r="BZ111" s="400"/>
    </row>
    <row r="112" spans="1:78" s="140" customFormat="1" ht="12" customHeight="1">
      <c r="A112" s="204"/>
      <c r="B112" s="216"/>
      <c r="C112" s="216"/>
      <c r="D112" s="216"/>
      <c r="E112" s="216"/>
      <c r="F112" s="216"/>
      <c r="G112" s="216"/>
      <c r="H112" s="216"/>
      <c r="I112" s="216"/>
      <c r="J112" s="195"/>
      <c r="O112" s="400"/>
      <c r="P112" s="400"/>
      <c r="Q112" s="400"/>
      <c r="R112" s="400"/>
      <c r="S112" s="400"/>
      <c r="T112" s="400"/>
      <c r="U112" s="617"/>
      <c r="V112" s="617"/>
      <c r="W112" s="900">
        <v>52</v>
      </c>
      <c r="X112" s="909">
        <v>63.850999999999999</v>
      </c>
      <c r="Y112" s="909">
        <v>110.661</v>
      </c>
      <c r="Z112" s="909">
        <v>18.1387</v>
      </c>
      <c r="AA112" s="909">
        <v>15.1157</v>
      </c>
      <c r="AB112" s="909">
        <v>15.846</v>
      </c>
      <c r="AC112" s="910">
        <v>338.70569999999998</v>
      </c>
      <c r="AD112" s="909">
        <v>198.84569999999999</v>
      </c>
      <c r="AE112" s="909">
        <v>41.433</v>
      </c>
      <c r="AF112" s="909">
        <v>10.01</v>
      </c>
      <c r="AG112" s="909">
        <v>1.25685</v>
      </c>
      <c r="AH112" s="909">
        <v>214.35</v>
      </c>
      <c r="AI112" s="909">
        <v>76.91</v>
      </c>
      <c r="AJ112" s="400"/>
      <c r="AK112" s="400"/>
      <c r="AL112" s="400"/>
      <c r="AM112" s="400"/>
      <c r="AN112" s="400"/>
      <c r="AO112" s="400"/>
      <c r="AP112" s="914"/>
      <c r="AQ112" s="914"/>
      <c r="AR112" s="915"/>
      <c r="AS112" s="400"/>
      <c r="AT112" s="400"/>
      <c r="AU112" s="400"/>
      <c r="AV112" s="400"/>
      <c r="AW112" s="400"/>
      <c r="AX112" s="400"/>
      <c r="AY112" s="400"/>
      <c r="AZ112" s="400"/>
      <c r="BA112" s="400"/>
      <c r="BB112" s="400"/>
      <c r="BC112" s="400"/>
      <c r="BD112" s="400"/>
      <c r="BE112" s="400"/>
      <c r="BF112" s="400"/>
      <c r="BG112" s="400"/>
      <c r="BH112" s="400"/>
      <c r="BI112" s="400"/>
      <c r="BJ112" s="400"/>
      <c r="BK112" s="400"/>
      <c r="BL112" s="400"/>
      <c r="BM112" s="400"/>
      <c r="BN112" s="400"/>
      <c r="BO112" s="400"/>
      <c r="BP112" s="400"/>
      <c r="BQ112" s="400"/>
      <c r="BR112" s="400"/>
      <c r="BS112" s="400"/>
      <c r="BT112" s="400"/>
      <c r="BU112" s="400"/>
      <c r="BV112" s="400"/>
      <c r="BW112" s="400"/>
      <c r="BX112" s="400"/>
      <c r="BY112" s="400"/>
      <c r="BZ112" s="400"/>
    </row>
    <row r="113" spans="1:78" s="140" customFormat="1" ht="12" customHeight="1">
      <c r="A113" s="204"/>
      <c r="B113" s="216"/>
      <c r="C113" s="216"/>
      <c r="D113" s="216"/>
      <c r="E113" s="216"/>
      <c r="F113" s="216"/>
      <c r="G113" s="216"/>
      <c r="H113" s="216"/>
      <c r="I113" s="216"/>
      <c r="J113" s="195"/>
      <c r="O113" s="400"/>
      <c r="P113" s="400"/>
      <c r="Q113" s="400"/>
      <c r="R113" s="400"/>
      <c r="S113" s="400"/>
      <c r="T113" s="400"/>
      <c r="U113" s="617">
        <v>2016</v>
      </c>
      <c r="V113" s="922">
        <v>1</v>
      </c>
      <c r="W113" s="900">
        <v>1</v>
      </c>
      <c r="X113" s="909">
        <v>40.61</v>
      </c>
      <c r="Y113" s="909">
        <v>96.75</v>
      </c>
      <c r="Z113" s="909">
        <v>16.37</v>
      </c>
      <c r="AA113" s="909">
        <v>12.12</v>
      </c>
      <c r="AB113" s="909">
        <v>8.33</v>
      </c>
      <c r="AC113" s="910">
        <v>165.03200000000001</v>
      </c>
      <c r="AD113" s="909">
        <v>95.83</v>
      </c>
      <c r="AE113" s="909">
        <v>18.5</v>
      </c>
      <c r="AF113" s="909">
        <v>10.01</v>
      </c>
      <c r="AG113" s="909">
        <v>1.23</v>
      </c>
      <c r="AH113" s="909">
        <v>109.19</v>
      </c>
      <c r="AI113" s="909">
        <v>37.270000000000003</v>
      </c>
      <c r="AJ113" s="400"/>
      <c r="AK113" s="400"/>
      <c r="AL113" s="400"/>
      <c r="AM113" s="400"/>
      <c r="AN113" s="400"/>
      <c r="AO113" s="400"/>
      <c r="AP113" s="914"/>
      <c r="AQ113" s="914"/>
      <c r="AR113" s="915"/>
      <c r="AS113" s="400"/>
      <c r="AT113" s="400"/>
      <c r="AU113" s="400"/>
      <c r="AV113" s="400"/>
      <c r="AW113" s="400"/>
      <c r="AX113" s="400"/>
      <c r="AY113" s="400"/>
      <c r="AZ113" s="400"/>
      <c r="BA113" s="400"/>
      <c r="BB113" s="400"/>
      <c r="BC113" s="400"/>
      <c r="BD113" s="400"/>
      <c r="BE113" s="400"/>
      <c r="BF113" s="400"/>
      <c r="BG113" s="400"/>
      <c r="BH113" s="400"/>
      <c r="BI113" s="400"/>
      <c r="BJ113" s="400"/>
      <c r="BK113" s="400"/>
      <c r="BL113" s="400"/>
      <c r="BM113" s="400"/>
      <c r="BN113" s="400"/>
      <c r="BO113" s="400"/>
      <c r="BP113" s="400"/>
      <c r="BQ113" s="400"/>
      <c r="BR113" s="400"/>
      <c r="BS113" s="400"/>
      <c r="BT113" s="400"/>
      <c r="BU113" s="400"/>
      <c r="BV113" s="400"/>
      <c r="BW113" s="400"/>
      <c r="BX113" s="400"/>
      <c r="BY113" s="400"/>
      <c r="BZ113" s="400"/>
    </row>
    <row r="114" spans="1:78" s="140" customFormat="1" ht="12" customHeight="1">
      <c r="A114" s="204"/>
      <c r="B114" s="216"/>
      <c r="C114" s="216"/>
      <c r="D114" s="216"/>
      <c r="E114" s="216"/>
      <c r="F114" s="216"/>
      <c r="G114" s="216"/>
      <c r="H114" s="216"/>
      <c r="I114" s="216"/>
      <c r="J114" s="195"/>
      <c r="O114" s="400"/>
      <c r="P114" s="400"/>
      <c r="Q114" s="400"/>
      <c r="R114" s="400"/>
      <c r="S114" s="400"/>
      <c r="T114" s="400"/>
      <c r="U114" s="617"/>
      <c r="V114" s="922"/>
      <c r="W114" s="900">
        <v>2</v>
      </c>
      <c r="X114" s="909">
        <v>29.82</v>
      </c>
      <c r="Y114" s="909">
        <v>76.510000000000005</v>
      </c>
      <c r="Z114" s="909">
        <v>15.9</v>
      </c>
      <c r="AA114" s="909">
        <v>10.45</v>
      </c>
      <c r="AB114" s="909">
        <v>5.38</v>
      </c>
      <c r="AC114" s="910">
        <v>137.04</v>
      </c>
      <c r="AD114" s="909">
        <v>78.260000000000005</v>
      </c>
      <c r="AE114" s="909">
        <v>13.1</v>
      </c>
      <c r="AF114" s="909">
        <v>10</v>
      </c>
      <c r="AG114" s="909">
        <v>1.18</v>
      </c>
      <c r="AH114" s="909">
        <v>177.91</v>
      </c>
      <c r="AI114" s="909">
        <v>53.34</v>
      </c>
      <c r="AJ114" s="400"/>
      <c r="AK114" s="400"/>
      <c r="AL114" s="400"/>
      <c r="AM114" s="400"/>
      <c r="AN114" s="400"/>
      <c r="AO114" s="400"/>
      <c r="AP114" s="914"/>
      <c r="AQ114" s="914"/>
      <c r="AR114" s="915"/>
      <c r="AS114" s="400"/>
      <c r="AT114" s="400"/>
      <c r="AU114" s="400"/>
      <c r="AV114" s="400"/>
      <c r="AW114" s="400"/>
      <c r="AX114" s="400"/>
      <c r="AY114" s="400"/>
      <c r="AZ114" s="400"/>
      <c r="BA114" s="400"/>
      <c r="BB114" s="400"/>
      <c r="BC114" s="400"/>
      <c r="BD114" s="400"/>
      <c r="BE114" s="400"/>
      <c r="BF114" s="400"/>
      <c r="BG114" s="400"/>
      <c r="BH114" s="400"/>
      <c r="BI114" s="400"/>
      <c r="BJ114" s="400"/>
      <c r="BK114" s="400"/>
      <c r="BL114" s="400"/>
      <c r="BM114" s="400"/>
      <c r="BN114" s="400"/>
      <c r="BO114" s="400"/>
      <c r="BP114" s="400"/>
      <c r="BQ114" s="400"/>
      <c r="BR114" s="400"/>
      <c r="BS114" s="400"/>
      <c r="BT114" s="400"/>
      <c r="BU114" s="400"/>
      <c r="BV114" s="400"/>
      <c r="BW114" s="400"/>
      <c r="BX114" s="400"/>
      <c r="BY114" s="400"/>
      <c r="BZ114" s="400"/>
    </row>
    <row r="115" spans="1:78" s="140" customFormat="1" ht="12" customHeight="1">
      <c r="A115" s="204"/>
      <c r="B115" s="216"/>
      <c r="C115" s="216"/>
      <c r="D115" s="216"/>
      <c r="E115" s="216"/>
      <c r="F115" s="216"/>
      <c r="G115" s="216"/>
      <c r="H115" s="216"/>
      <c r="I115" s="216"/>
      <c r="J115" s="195"/>
      <c r="O115" s="400"/>
      <c r="P115" s="400"/>
      <c r="Q115" s="400"/>
      <c r="R115" s="400"/>
      <c r="S115" s="400"/>
      <c r="T115" s="400"/>
      <c r="U115" s="617"/>
      <c r="V115" s="922"/>
      <c r="W115" s="900">
        <v>3</v>
      </c>
      <c r="X115" s="909">
        <v>27.06</v>
      </c>
      <c r="Y115" s="909">
        <v>80.096000000000004</v>
      </c>
      <c r="Z115" s="909">
        <v>29.21</v>
      </c>
      <c r="AA115" s="909">
        <v>10.396000000000001</v>
      </c>
      <c r="AB115" s="909">
        <v>5.29</v>
      </c>
      <c r="AC115" s="910">
        <v>102.45</v>
      </c>
      <c r="AD115" s="909">
        <v>101.264</v>
      </c>
      <c r="AE115" s="909">
        <v>15.26</v>
      </c>
      <c r="AF115" s="909">
        <v>10.01</v>
      </c>
      <c r="AG115" s="909">
        <v>1.2529999999999999</v>
      </c>
      <c r="AH115" s="909">
        <v>248.28</v>
      </c>
      <c r="AI115" s="909">
        <v>76.69</v>
      </c>
      <c r="AJ115" s="400"/>
      <c r="AK115" s="400"/>
      <c r="AL115" s="400"/>
      <c r="AM115" s="400"/>
      <c r="AN115" s="400"/>
      <c r="AO115" s="400"/>
      <c r="AP115" s="914"/>
      <c r="AQ115" s="914"/>
      <c r="AR115" s="915"/>
      <c r="AS115" s="400"/>
      <c r="AT115" s="400"/>
      <c r="AU115" s="400"/>
      <c r="AV115" s="400"/>
      <c r="AW115" s="400"/>
      <c r="AX115" s="400"/>
      <c r="AY115" s="400"/>
      <c r="AZ115" s="400"/>
      <c r="BA115" s="400"/>
      <c r="BB115" s="400"/>
      <c r="BC115" s="400"/>
      <c r="BD115" s="400"/>
      <c r="BE115" s="400"/>
      <c r="BF115" s="400"/>
      <c r="BG115" s="400"/>
      <c r="BH115" s="400"/>
      <c r="BI115" s="400"/>
      <c r="BJ115" s="400"/>
      <c r="BK115" s="400"/>
      <c r="BL115" s="400"/>
      <c r="BM115" s="400"/>
      <c r="BN115" s="400"/>
      <c r="BO115" s="400"/>
      <c r="BP115" s="400"/>
      <c r="BQ115" s="400"/>
      <c r="BR115" s="400"/>
      <c r="BS115" s="400"/>
      <c r="BT115" s="400"/>
      <c r="BU115" s="400"/>
      <c r="BV115" s="400"/>
      <c r="BW115" s="400"/>
      <c r="BX115" s="400"/>
      <c r="BY115" s="400"/>
      <c r="BZ115" s="400"/>
    </row>
    <row r="116" spans="1:78" s="179" customFormat="1" ht="12" customHeight="1">
      <c r="A116" s="204"/>
      <c r="B116" s="216"/>
      <c r="C116" s="216"/>
      <c r="D116" s="216"/>
      <c r="E116" s="216"/>
      <c r="F116" s="216"/>
      <c r="G116" s="216"/>
      <c r="H116" s="216"/>
      <c r="I116" s="216"/>
      <c r="J116" s="240"/>
      <c r="O116" s="401"/>
      <c r="P116" s="401"/>
      <c r="Q116" s="401"/>
      <c r="R116" s="401"/>
      <c r="S116" s="401"/>
      <c r="T116" s="401"/>
      <c r="U116" s="617"/>
      <c r="V116" s="922">
        <v>4</v>
      </c>
      <c r="W116" s="900">
        <v>4</v>
      </c>
      <c r="X116" s="909">
        <v>27.93</v>
      </c>
      <c r="Y116" s="909">
        <v>77.09</v>
      </c>
      <c r="Z116" s="909">
        <v>20.7</v>
      </c>
      <c r="AA116" s="909">
        <v>10.32</v>
      </c>
      <c r="AB116" s="909">
        <v>6.0640000000000001</v>
      </c>
      <c r="AC116" s="910">
        <v>93.71</v>
      </c>
      <c r="AD116" s="909">
        <v>79.73</v>
      </c>
      <c r="AE116" s="909">
        <v>12.66</v>
      </c>
      <c r="AF116" s="909">
        <v>10.01</v>
      </c>
      <c r="AG116" s="909">
        <v>1.22</v>
      </c>
      <c r="AH116" s="909">
        <v>142.55000000000001</v>
      </c>
      <c r="AI116" s="909">
        <v>40.92</v>
      </c>
      <c r="AJ116" s="401"/>
      <c r="AK116" s="401"/>
      <c r="AL116" s="401"/>
      <c r="AM116" s="401"/>
      <c r="AN116" s="401"/>
      <c r="AO116" s="401"/>
      <c r="AP116" s="923"/>
      <c r="AQ116" s="914"/>
      <c r="AR116" s="915"/>
      <c r="AS116" s="401"/>
      <c r="AT116" s="401"/>
      <c r="AU116" s="401"/>
      <c r="AV116" s="401"/>
      <c r="AW116" s="401"/>
      <c r="AX116" s="401"/>
      <c r="AY116" s="401"/>
      <c r="AZ116" s="401"/>
      <c r="BA116" s="401"/>
      <c r="BB116" s="401"/>
      <c r="BC116" s="401"/>
      <c r="BD116" s="401"/>
      <c r="BE116" s="401"/>
      <c r="BF116" s="401"/>
      <c r="BG116" s="401"/>
      <c r="BH116" s="401"/>
      <c r="BI116" s="401"/>
      <c r="BJ116" s="401"/>
      <c r="BK116" s="401"/>
      <c r="BL116" s="401"/>
      <c r="BM116" s="401"/>
      <c r="BN116" s="401"/>
      <c r="BO116" s="401"/>
      <c r="BP116" s="401"/>
      <c r="BQ116" s="401"/>
      <c r="BR116" s="401"/>
      <c r="BS116" s="401"/>
      <c r="BT116" s="401"/>
      <c r="BU116" s="401"/>
      <c r="BV116" s="401"/>
      <c r="BW116" s="401"/>
      <c r="BX116" s="401"/>
      <c r="BY116" s="401"/>
      <c r="BZ116" s="401"/>
    </row>
    <row r="117" spans="1:78" s="140" customFormat="1" ht="12" customHeight="1">
      <c r="A117" s="204"/>
      <c r="B117" s="216"/>
      <c r="C117" s="216"/>
      <c r="D117" s="216"/>
      <c r="E117" s="216"/>
      <c r="F117" s="216"/>
      <c r="G117" s="216"/>
      <c r="H117" s="216"/>
      <c r="I117" s="216"/>
      <c r="J117" s="195"/>
      <c r="O117" s="400"/>
      <c r="P117" s="400"/>
      <c r="Q117" s="400"/>
      <c r="R117" s="400"/>
      <c r="S117" s="400"/>
      <c r="T117" s="400"/>
      <c r="U117" s="617"/>
      <c r="V117" s="922"/>
      <c r="W117" s="900">
        <v>5</v>
      </c>
      <c r="X117" s="909">
        <v>49.585999999999999</v>
      </c>
      <c r="Y117" s="909">
        <v>140.12</v>
      </c>
      <c r="Z117" s="909">
        <v>74.02</v>
      </c>
      <c r="AA117" s="909">
        <v>14.34</v>
      </c>
      <c r="AB117" s="909">
        <v>9.59</v>
      </c>
      <c r="AC117" s="910">
        <v>142.55000000000001</v>
      </c>
      <c r="AD117" s="909">
        <v>128.66</v>
      </c>
      <c r="AE117" s="909">
        <v>24.24</v>
      </c>
      <c r="AF117" s="909">
        <v>10.01</v>
      </c>
      <c r="AG117" s="909">
        <v>1.17</v>
      </c>
      <c r="AH117" s="909">
        <v>251.59399999999999</v>
      </c>
      <c r="AI117" s="909">
        <v>58.97</v>
      </c>
      <c r="AJ117" s="400"/>
      <c r="AK117" s="400"/>
      <c r="AL117" s="400"/>
      <c r="AM117" s="400"/>
      <c r="AN117" s="400"/>
      <c r="AO117" s="400"/>
      <c r="AP117" s="914"/>
      <c r="AQ117" s="914"/>
      <c r="AR117" s="915"/>
      <c r="AS117" s="400"/>
      <c r="AT117" s="400"/>
      <c r="AU117" s="400"/>
      <c r="AV117" s="400"/>
      <c r="AW117" s="400"/>
      <c r="AX117" s="400"/>
      <c r="AY117" s="400"/>
      <c r="AZ117" s="400"/>
      <c r="BA117" s="400"/>
      <c r="BB117" s="400"/>
      <c r="BC117" s="400"/>
      <c r="BD117" s="400"/>
      <c r="BE117" s="400"/>
      <c r="BF117" s="400"/>
      <c r="BG117" s="400"/>
      <c r="BH117" s="400"/>
      <c r="BI117" s="400"/>
      <c r="BJ117" s="400"/>
      <c r="BK117" s="400"/>
      <c r="BL117" s="400"/>
      <c r="BM117" s="400"/>
      <c r="BN117" s="400"/>
      <c r="BO117" s="400"/>
      <c r="BP117" s="400"/>
      <c r="BQ117" s="400"/>
      <c r="BR117" s="400"/>
      <c r="BS117" s="400"/>
      <c r="BT117" s="400"/>
      <c r="BU117" s="400"/>
      <c r="BV117" s="400"/>
      <c r="BW117" s="400"/>
      <c r="BX117" s="400"/>
      <c r="BY117" s="400"/>
      <c r="BZ117" s="400"/>
    </row>
    <row r="118" spans="1:78" s="179" customFormat="1" ht="12" customHeight="1">
      <c r="A118" s="204"/>
      <c r="B118" s="216"/>
      <c r="C118" s="216"/>
      <c r="D118" s="216"/>
      <c r="E118" s="216"/>
      <c r="F118" s="216"/>
      <c r="G118" s="216"/>
      <c r="H118" s="216"/>
      <c r="I118" s="216"/>
      <c r="J118" s="238"/>
      <c r="K118" s="176"/>
      <c r="O118" s="401"/>
      <c r="P118" s="401"/>
      <c r="Q118" s="401"/>
      <c r="R118" s="401"/>
      <c r="S118" s="401"/>
      <c r="T118" s="401"/>
      <c r="U118" s="402"/>
      <c r="V118" s="922"/>
      <c r="W118" s="900">
        <v>6</v>
      </c>
      <c r="X118" s="909">
        <v>57</v>
      </c>
      <c r="Y118" s="909">
        <v>144.66999999999999</v>
      </c>
      <c r="Z118" s="909">
        <v>78.08</v>
      </c>
      <c r="AA118" s="909">
        <v>14.98</v>
      </c>
      <c r="AB118" s="909">
        <v>12.82</v>
      </c>
      <c r="AC118" s="910">
        <v>223.15</v>
      </c>
      <c r="AD118" s="909">
        <v>174.87</v>
      </c>
      <c r="AE118" s="909">
        <v>35.18</v>
      </c>
      <c r="AF118" s="909">
        <v>9.01</v>
      </c>
      <c r="AG118" s="909">
        <v>0.82</v>
      </c>
      <c r="AH118" s="909">
        <v>388.05428210000002</v>
      </c>
      <c r="AI118" s="909">
        <v>80.41</v>
      </c>
      <c r="AJ118" s="401"/>
      <c r="AK118" s="401"/>
      <c r="AL118" s="401"/>
      <c r="AM118" s="401"/>
      <c r="AN118" s="401"/>
      <c r="AO118" s="401"/>
      <c r="AP118" s="914"/>
      <c r="AQ118" s="914"/>
      <c r="AR118" s="915"/>
      <c r="AS118" s="401"/>
      <c r="AT118" s="401"/>
      <c r="AU118" s="401"/>
      <c r="AV118" s="401"/>
      <c r="AW118" s="401"/>
      <c r="AX118" s="401"/>
      <c r="AY118" s="401"/>
      <c r="AZ118" s="401"/>
      <c r="BA118" s="401"/>
      <c r="BB118" s="401"/>
      <c r="BC118" s="401"/>
      <c r="BD118" s="401"/>
      <c r="BE118" s="401"/>
      <c r="BF118" s="401"/>
      <c r="BG118" s="401"/>
      <c r="BH118" s="401"/>
      <c r="BI118" s="401"/>
      <c r="BJ118" s="401"/>
      <c r="BK118" s="401"/>
      <c r="BL118" s="401"/>
      <c r="BM118" s="401"/>
      <c r="BN118" s="401"/>
      <c r="BO118" s="401"/>
      <c r="BP118" s="401"/>
      <c r="BQ118" s="401"/>
      <c r="BR118" s="401"/>
      <c r="BS118" s="401"/>
      <c r="BT118" s="401"/>
      <c r="BU118" s="401"/>
      <c r="BV118" s="401"/>
      <c r="BW118" s="401"/>
      <c r="BX118" s="401"/>
      <c r="BY118" s="401"/>
      <c r="BZ118" s="401"/>
    </row>
    <row r="119" spans="1:78" s="140" customFormat="1" ht="12" customHeight="1">
      <c r="A119" s="204"/>
      <c r="B119" s="216"/>
      <c r="C119" s="216"/>
      <c r="D119" s="216"/>
      <c r="E119" s="216"/>
      <c r="F119" s="216"/>
      <c r="G119" s="216"/>
      <c r="H119" s="216"/>
      <c r="I119" s="216"/>
      <c r="J119" s="243"/>
      <c r="K119" s="181"/>
      <c r="O119" s="400"/>
      <c r="P119" s="400"/>
      <c r="Q119" s="400"/>
      <c r="R119" s="400"/>
      <c r="S119" s="400"/>
      <c r="T119" s="400"/>
      <c r="U119" s="402"/>
      <c r="V119" s="922"/>
      <c r="W119" s="900">
        <v>7</v>
      </c>
      <c r="X119" s="909">
        <v>52.31</v>
      </c>
      <c r="Y119" s="909">
        <v>117.32</v>
      </c>
      <c r="Z119" s="909">
        <v>41.34</v>
      </c>
      <c r="AA119" s="909">
        <v>15.86</v>
      </c>
      <c r="AB119" s="909">
        <v>12.43</v>
      </c>
      <c r="AC119" s="910">
        <v>223.86</v>
      </c>
      <c r="AD119" s="909">
        <v>126.56</v>
      </c>
      <c r="AE119" s="909">
        <v>25.04</v>
      </c>
      <c r="AF119" s="909">
        <v>9.01</v>
      </c>
      <c r="AG119" s="909">
        <v>1.59</v>
      </c>
      <c r="AH119" s="909">
        <v>283.21000240000001</v>
      </c>
      <c r="AI119" s="909">
        <v>53.36</v>
      </c>
      <c r="AJ119" s="400"/>
      <c r="AK119" s="400"/>
      <c r="AL119" s="400"/>
      <c r="AM119" s="400"/>
      <c r="AN119" s="400"/>
      <c r="AO119" s="400"/>
      <c r="AP119" s="914"/>
      <c r="AQ119" s="914"/>
      <c r="AR119" s="915"/>
      <c r="AS119" s="400"/>
      <c r="AT119" s="400"/>
      <c r="AU119" s="400"/>
      <c r="AV119" s="400"/>
      <c r="AW119" s="400"/>
      <c r="AX119" s="400"/>
      <c r="AY119" s="400"/>
      <c r="AZ119" s="400"/>
      <c r="BA119" s="400"/>
      <c r="BB119" s="400"/>
      <c r="BC119" s="400"/>
      <c r="BD119" s="400"/>
      <c r="BE119" s="400"/>
      <c r="BF119" s="400"/>
      <c r="BG119" s="400"/>
      <c r="BH119" s="400"/>
      <c r="BI119" s="400"/>
      <c r="BJ119" s="400"/>
      <c r="BK119" s="400"/>
      <c r="BL119" s="400"/>
      <c r="BM119" s="400"/>
      <c r="BN119" s="400"/>
      <c r="BO119" s="400"/>
      <c r="BP119" s="400"/>
      <c r="BQ119" s="400"/>
      <c r="BR119" s="400"/>
      <c r="BS119" s="400"/>
      <c r="BT119" s="400"/>
      <c r="BU119" s="400"/>
      <c r="BV119" s="400"/>
      <c r="BW119" s="400"/>
      <c r="BX119" s="400"/>
      <c r="BY119" s="400"/>
      <c r="BZ119" s="400"/>
    </row>
    <row r="120" spans="1:78" ht="12" customHeight="1">
      <c r="A120" s="204"/>
      <c r="B120" s="216"/>
      <c r="C120" s="216"/>
      <c r="D120" s="216"/>
      <c r="E120" s="216"/>
      <c r="F120" s="216"/>
      <c r="G120" s="216"/>
      <c r="H120" s="216"/>
      <c r="I120" s="216"/>
      <c r="V120" s="922">
        <v>8</v>
      </c>
      <c r="W120" s="900">
        <v>8</v>
      </c>
      <c r="X120" s="909">
        <v>57.96</v>
      </c>
      <c r="Y120" s="909">
        <v>140.31</v>
      </c>
      <c r="Z120" s="909">
        <v>96.52</v>
      </c>
      <c r="AA120" s="909">
        <v>22.12</v>
      </c>
      <c r="AB120" s="909">
        <v>19.3</v>
      </c>
      <c r="AC120" s="910">
        <v>297.45999999999998</v>
      </c>
      <c r="AD120" s="909">
        <v>188.83</v>
      </c>
      <c r="AE120" s="909">
        <v>26.72</v>
      </c>
      <c r="AF120" s="909">
        <v>18.309999999999999</v>
      </c>
      <c r="AG120" s="909">
        <v>14.62</v>
      </c>
      <c r="AH120" s="909">
        <v>414.29357470000002</v>
      </c>
      <c r="AI120" s="909">
        <v>65.55</v>
      </c>
    </row>
    <row r="121" spans="1:78" ht="12" customHeight="1">
      <c r="A121" s="204"/>
      <c r="B121" s="216"/>
      <c r="C121" s="216"/>
      <c r="D121" s="216"/>
      <c r="E121" s="216"/>
      <c r="F121" s="216"/>
      <c r="G121" s="216"/>
      <c r="H121" s="216"/>
      <c r="I121" s="216"/>
      <c r="V121" s="922"/>
      <c r="W121" s="900">
        <v>9</v>
      </c>
      <c r="X121" s="909">
        <v>100.51885660000001</v>
      </c>
      <c r="Y121" s="909">
        <v>268.94750210000001</v>
      </c>
      <c r="Z121" s="909">
        <v>150.104332</v>
      </c>
      <c r="AA121" s="909">
        <v>31.986428669999999</v>
      </c>
      <c r="AB121" s="909">
        <v>19.514333090000001</v>
      </c>
      <c r="AC121" s="910">
        <v>326.48699649999998</v>
      </c>
      <c r="AD121" s="909">
        <v>170.33500290000001</v>
      </c>
      <c r="AE121" s="909">
        <v>30.940000529999999</v>
      </c>
      <c r="AF121" s="909">
        <v>16.54985727582655</v>
      </c>
      <c r="AG121" s="909">
        <v>7.4597144130000004</v>
      </c>
      <c r="AH121" s="909">
        <v>382.60643219999997</v>
      </c>
      <c r="AI121" s="909">
        <v>72.96314185</v>
      </c>
    </row>
    <row r="122" spans="1:78" ht="12" customHeight="1">
      <c r="A122" s="204"/>
      <c r="B122" s="216"/>
      <c r="C122" s="216"/>
      <c r="D122" s="216"/>
      <c r="E122" s="216"/>
      <c r="F122" s="216"/>
      <c r="G122" s="216"/>
      <c r="H122" s="216"/>
      <c r="I122" s="216"/>
      <c r="V122" s="922"/>
      <c r="W122" s="900">
        <v>10</v>
      </c>
      <c r="X122" s="909">
        <v>75.15657152448378</v>
      </c>
      <c r="Y122" s="909">
        <v>243.71150207519463</v>
      </c>
      <c r="Z122" s="909">
        <v>181.79733530680286</v>
      </c>
      <c r="AA122" s="909">
        <v>21.817856924874398</v>
      </c>
      <c r="AB122" s="909">
        <v>20.1870002746582</v>
      </c>
      <c r="AC122" s="910">
        <v>281.91442869999997</v>
      </c>
      <c r="AD122" s="909">
        <v>164.05856977190246</v>
      </c>
      <c r="AE122" s="909">
        <v>30.751428604125927</v>
      </c>
      <c r="AF122" s="909">
        <v>9.5257144655499921</v>
      </c>
      <c r="AG122" s="909">
        <v>2.1815714495522598</v>
      </c>
      <c r="AH122" s="909">
        <v>245.78571646554084</v>
      </c>
      <c r="AI122" s="909">
        <v>47.002858298165428</v>
      </c>
    </row>
    <row r="123" spans="1:78" ht="12" customHeight="1">
      <c r="A123" s="204"/>
      <c r="B123" s="216"/>
      <c r="C123" s="216"/>
      <c r="D123" s="216"/>
      <c r="E123" s="216"/>
      <c r="F123" s="216"/>
      <c r="G123" s="216"/>
      <c r="H123" s="216"/>
      <c r="I123" s="216"/>
      <c r="V123" s="922"/>
      <c r="W123" s="900">
        <v>11</v>
      </c>
      <c r="X123" s="909">
        <v>52.24</v>
      </c>
      <c r="Y123" s="909">
        <v>154.21</v>
      </c>
      <c r="Z123" s="909">
        <v>79.12</v>
      </c>
      <c r="AA123" s="909">
        <v>21.645000185285259</v>
      </c>
      <c r="AB123" s="909">
        <v>18.452999932425314</v>
      </c>
      <c r="AC123" s="910">
        <v>302.97000000000003</v>
      </c>
      <c r="AD123" s="909">
        <v>146.11571393694155</v>
      </c>
      <c r="AE123" s="909">
        <v>26.230000359671411</v>
      </c>
      <c r="AF123" s="909">
        <v>10.001428604125973</v>
      </c>
      <c r="AG123" s="909">
        <v>1.7041428429739771</v>
      </c>
      <c r="AH123" s="909">
        <v>239.62</v>
      </c>
      <c r="AI123" s="909">
        <v>42.29</v>
      </c>
    </row>
    <row r="124" spans="1:78" ht="12" customHeight="1">
      <c r="A124" s="197"/>
      <c r="B124" s="197"/>
      <c r="C124" s="197"/>
      <c r="D124" s="197"/>
      <c r="E124" s="197"/>
      <c r="F124" s="197"/>
      <c r="G124" s="197"/>
      <c r="H124" s="197"/>
      <c r="I124" s="197"/>
      <c r="V124" s="402">
        <v>12</v>
      </c>
      <c r="W124" s="402">
        <v>12</v>
      </c>
      <c r="X124" s="909">
        <v>44.628571101597331</v>
      </c>
      <c r="Y124" s="909">
        <v>116.62271445138057</v>
      </c>
      <c r="Z124" s="909">
        <v>41.373285293579045</v>
      </c>
      <c r="AA124" s="909">
        <v>15.247000013078916</v>
      </c>
      <c r="AB124" s="909">
        <v>12.7100000381469</v>
      </c>
      <c r="AC124" s="910">
        <v>179.33771623883899</v>
      </c>
      <c r="AD124" s="909">
        <v>114.18428584507485</v>
      </c>
      <c r="AE124" s="909">
        <v>18.61999988555905</v>
      </c>
      <c r="AF124" s="909">
        <v>9.9999999999999964</v>
      </c>
      <c r="AG124" s="909">
        <v>1.2444285835538544</v>
      </c>
      <c r="AH124" s="909">
        <v>150.27357046944684</v>
      </c>
      <c r="AI124" s="909">
        <v>24.915714263915959</v>
      </c>
    </row>
    <row r="125" spans="1:78" ht="22.5" customHeight="1">
      <c r="A125" s="1345"/>
      <c r="B125" s="1345"/>
      <c r="C125" s="1345"/>
      <c r="D125" s="1345"/>
      <c r="E125" s="1345"/>
      <c r="F125" s="1345"/>
      <c r="G125" s="1345"/>
      <c r="H125" s="1345"/>
      <c r="I125" s="1345"/>
      <c r="W125" s="402">
        <v>13</v>
      </c>
      <c r="X125" s="909">
        <v>42.599998474121001</v>
      </c>
      <c r="Y125" s="909">
        <v>120.78800201416</v>
      </c>
      <c r="Z125" s="909">
        <v>93.665000915527301</v>
      </c>
      <c r="AA125" s="909">
        <v>17.322999954223601</v>
      </c>
      <c r="AB125" s="909">
        <v>15.171999931335399</v>
      </c>
      <c r="AC125" s="910">
        <v>130.67500305175699</v>
      </c>
      <c r="AD125" s="909">
        <v>89.040000915527301</v>
      </c>
      <c r="AE125" s="909">
        <v>15.310000419616699</v>
      </c>
      <c r="AF125" s="909">
        <v>10</v>
      </c>
      <c r="AG125" s="909">
        <v>1.0199999809265099</v>
      </c>
      <c r="AH125" s="909">
        <v>116.33999633789</v>
      </c>
      <c r="AI125" s="909">
        <v>24.159999847412099</v>
      </c>
    </row>
    <row r="126" spans="1:78" ht="12" customHeight="1">
      <c r="A126" s="204"/>
      <c r="B126" s="216"/>
      <c r="C126" s="216"/>
      <c r="D126" s="216"/>
      <c r="E126" s="216"/>
      <c r="F126" s="216"/>
      <c r="G126" s="216"/>
      <c r="H126" s="216"/>
      <c r="I126" s="216"/>
      <c r="W126" s="402">
        <v>14</v>
      </c>
      <c r="X126" s="909">
        <v>49.743000030517535</v>
      </c>
      <c r="Y126" s="909">
        <v>125.66285814557708</v>
      </c>
      <c r="Z126" s="909">
        <v>131.74585723876913</v>
      </c>
      <c r="AA126" s="909">
        <v>14.828142711094401</v>
      </c>
      <c r="AB126" s="909">
        <v>13.217000007629398</v>
      </c>
      <c r="AC126" s="910">
        <v>121.81457192557171</v>
      </c>
      <c r="AD126" s="909">
        <v>78.037142072405103</v>
      </c>
      <c r="AE126" s="909">
        <v>14.082857131957956</v>
      </c>
      <c r="AF126" s="909">
        <v>10.001428604125973</v>
      </c>
      <c r="AG126" s="909">
        <v>1.3691428899764975</v>
      </c>
      <c r="AH126" s="909">
        <v>126.18428475516127</v>
      </c>
      <c r="AI126" s="909">
        <v>22.646999904087572</v>
      </c>
    </row>
    <row r="127" spans="1:78" ht="12" customHeight="1">
      <c r="A127" s="204"/>
      <c r="B127" s="216"/>
      <c r="C127" s="216"/>
      <c r="D127" s="216"/>
      <c r="E127" s="216"/>
      <c r="F127" s="216"/>
      <c r="G127" s="216"/>
      <c r="H127" s="216"/>
      <c r="I127" s="216"/>
      <c r="W127" s="402">
        <v>15</v>
      </c>
      <c r="X127" s="909">
        <v>54.414285387311615</v>
      </c>
      <c r="Y127" s="909">
        <v>127.68985639299636</v>
      </c>
      <c r="Z127" s="909">
        <v>71.706143515450577</v>
      </c>
      <c r="AA127" s="909">
        <v>15.017142977033298</v>
      </c>
      <c r="AB127" s="909">
        <v>11.291000366210898</v>
      </c>
      <c r="AC127" s="910">
        <v>184.69442967006074</v>
      </c>
      <c r="AD127" s="909">
        <v>74.048570905412902</v>
      </c>
      <c r="AE127" s="909">
        <v>17.312857082911869</v>
      </c>
      <c r="AF127" s="909">
        <v>10.005714416503881</v>
      </c>
      <c r="AG127" s="909">
        <v>1.6558571543012313</v>
      </c>
      <c r="AH127" s="909">
        <v>140.54571315220355</v>
      </c>
      <c r="AI127" s="909">
        <v>22.742571422031897</v>
      </c>
    </row>
    <row r="128" spans="1:78" ht="25.5" customHeight="1">
      <c r="A128" s="204"/>
      <c r="B128" s="1344"/>
      <c r="C128" s="1344"/>
      <c r="D128" s="475"/>
      <c r="E128" s="475"/>
      <c r="F128" s="476"/>
      <c r="G128" s="216"/>
      <c r="H128" s="216"/>
      <c r="I128" s="216"/>
      <c r="V128" s="402">
        <v>16</v>
      </c>
      <c r="W128" s="402">
        <v>16</v>
      </c>
      <c r="X128" s="909">
        <v>47.73</v>
      </c>
      <c r="Y128" s="909">
        <v>97.4</v>
      </c>
      <c r="Z128" s="909">
        <v>53.49</v>
      </c>
      <c r="AA128" s="909">
        <v>13.98</v>
      </c>
      <c r="AB128" s="909">
        <v>11.63</v>
      </c>
      <c r="AC128" s="910">
        <v>164.52</v>
      </c>
      <c r="AD128" s="909">
        <v>81.069999999999993</v>
      </c>
      <c r="AE128" s="909">
        <v>21.07</v>
      </c>
      <c r="AF128" s="909">
        <v>10.01</v>
      </c>
      <c r="AG128" s="909">
        <v>1.27</v>
      </c>
      <c r="AH128" s="909">
        <v>141.29</v>
      </c>
      <c r="AI128" s="909">
        <v>23.21</v>
      </c>
    </row>
    <row r="129" spans="1:35" ht="15" customHeight="1">
      <c r="A129" s="204"/>
      <c r="B129" s="477"/>
      <c r="C129" s="478"/>
      <c r="D129" s="477"/>
      <c r="E129" s="477"/>
      <c r="F129" s="479"/>
      <c r="G129" s="216"/>
      <c r="H129" s="216"/>
      <c r="I129" s="216"/>
      <c r="W129" s="402">
        <v>17</v>
      </c>
      <c r="X129" s="909">
        <v>42.142857687813873</v>
      </c>
      <c r="Y129" s="909">
        <v>85.487143380301248</v>
      </c>
      <c r="Z129" s="909">
        <v>51.424428122384178</v>
      </c>
      <c r="AA129" s="909">
        <v>12.944285669999999</v>
      </c>
      <c r="AB129" s="909">
        <v>10.010000228881799</v>
      </c>
      <c r="AC129" s="910">
        <v>152.88357325962556</v>
      </c>
      <c r="AD129" s="909">
        <v>64.311428070000005</v>
      </c>
      <c r="AE129" s="909">
        <v>16.638571469999999</v>
      </c>
      <c r="AF129" s="909">
        <v>10.004285812377887</v>
      </c>
      <c r="AG129" s="909">
        <v>1.7342857122421229</v>
      </c>
      <c r="AH129" s="909">
        <v>105.73500061035119</v>
      </c>
      <c r="AI129" s="909">
        <v>19.724285806928286</v>
      </c>
    </row>
    <row r="130" spans="1:35" ht="15" customHeight="1">
      <c r="A130" s="204"/>
      <c r="B130" s="477"/>
      <c r="C130" s="478"/>
      <c r="D130" s="477"/>
      <c r="E130" s="477"/>
      <c r="F130" s="479"/>
      <c r="G130" s="216"/>
      <c r="H130" s="216"/>
      <c r="I130" s="216"/>
      <c r="W130" s="402">
        <v>18</v>
      </c>
      <c r="X130" s="909">
        <v>27.452428545270582</v>
      </c>
      <c r="Y130" s="909">
        <v>62.369998931884716</v>
      </c>
      <c r="Z130" s="909">
        <v>34.353571755545424</v>
      </c>
      <c r="AA130" s="909">
        <v>10.727142742701899</v>
      </c>
      <c r="AB130" s="909">
        <v>6.3112858363560251</v>
      </c>
      <c r="AC130" s="910">
        <v>98.225285121372636</v>
      </c>
      <c r="AD130" s="909">
        <v>46.242857796805197</v>
      </c>
      <c r="AE130" s="909">
        <v>10.637142998831566</v>
      </c>
      <c r="AF130" s="909">
        <v>10.007143020629858</v>
      </c>
      <c r="AG130" s="909">
        <v>1.4345714194433998</v>
      </c>
      <c r="AH130" s="909">
        <v>72.620000566754968</v>
      </c>
      <c r="AI130" s="909">
        <v>14.075714383806471</v>
      </c>
    </row>
    <row r="131" spans="1:35" ht="15" customHeight="1">
      <c r="A131" s="204"/>
      <c r="B131" s="477"/>
      <c r="C131" s="478"/>
      <c r="D131" s="477"/>
      <c r="E131" s="477"/>
      <c r="F131" s="479"/>
      <c r="G131" s="216"/>
      <c r="H131" s="216"/>
      <c r="I131" s="216"/>
      <c r="W131" s="402">
        <v>19</v>
      </c>
      <c r="X131" s="909">
        <v>21.857142584664455</v>
      </c>
      <c r="Y131" s="909">
        <v>58.684285300118525</v>
      </c>
      <c r="Z131" s="909">
        <v>29.207143238612552</v>
      </c>
      <c r="AA131" s="909">
        <v>9.4342857088361427</v>
      </c>
      <c r="AB131" s="909">
        <v>7.4910001754760689</v>
      </c>
      <c r="AC131" s="910">
        <v>86.615142822265582</v>
      </c>
      <c r="AD131" s="909">
        <v>41.954286302838973</v>
      </c>
      <c r="AE131" s="909">
        <v>9.4342857088361427</v>
      </c>
      <c r="AF131" s="909">
        <v>10.004285812377914</v>
      </c>
      <c r="AG131" s="909">
        <v>1.3051428794860784</v>
      </c>
      <c r="AH131" s="909">
        <v>60.497857775006928</v>
      </c>
      <c r="AI131" s="909">
        <v>12.797142846243686</v>
      </c>
    </row>
    <row r="132" spans="1:35" ht="15" customHeight="1">
      <c r="A132" s="204"/>
      <c r="B132" s="477"/>
      <c r="C132" s="478"/>
      <c r="D132" s="477"/>
      <c r="E132" s="477"/>
      <c r="F132" s="479"/>
      <c r="G132" s="216"/>
      <c r="H132" s="216"/>
      <c r="I132" s="216"/>
      <c r="V132" s="402">
        <v>20</v>
      </c>
      <c r="W132" s="402">
        <v>20</v>
      </c>
      <c r="X132" s="909">
        <v>19.5</v>
      </c>
      <c r="Y132" s="909">
        <v>54</v>
      </c>
      <c r="Z132" s="909">
        <v>22.1</v>
      </c>
      <c r="AA132" s="909">
        <v>9.1999999999999993</v>
      </c>
      <c r="AB132" s="909">
        <v>6.8</v>
      </c>
      <c r="AC132" s="910">
        <v>78.2</v>
      </c>
      <c r="AD132" s="909">
        <v>39.6</v>
      </c>
      <c r="AE132" s="909">
        <v>8.6</v>
      </c>
      <c r="AF132" s="909">
        <v>10</v>
      </c>
      <c r="AG132" s="909">
        <v>1.6</v>
      </c>
      <c r="AH132" s="909">
        <v>56.6</v>
      </c>
      <c r="AI132" s="909">
        <v>12.9</v>
      </c>
    </row>
    <row r="133" spans="1:35" ht="15" customHeight="1">
      <c r="A133" s="204"/>
      <c r="B133" s="477"/>
      <c r="C133" s="478"/>
      <c r="D133" s="477"/>
      <c r="E133" s="477"/>
      <c r="F133" s="479"/>
      <c r="G133" s="216"/>
      <c r="H133" s="216"/>
      <c r="I133" s="216"/>
      <c r="W133" s="402">
        <v>21</v>
      </c>
      <c r="X133" s="909">
        <v>19.485713958740185</v>
      </c>
      <c r="Y133" s="909">
        <v>50.756999969482365</v>
      </c>
      <c r="Z133" s="909">
        <v>17.473428726196214</v>
      </c>
      <c r="AA133" s="909">
        <v>9.0128573008945967</v>
      </c>
      <c r="AB133" s="909">
        <v>5.4099998474121005</v>
      </c>
      <c r="AC133" s="910">
        <v>73.744141714913454</v>
      </c>
      <c r="AD133" s="909">
        <v>44.79285812377924</v>
      </c>
      <c r="AE133" s="909">
        <v>10.11999988555907</v>
      </c>
      <c r="AF133" s="909">
        <v>10.011428560529414</v>
      </c>
      <c r="AG133" s="909">
        <v>1.2349999972752113</v>
      </c>
      <c r="AH133" s="909">
        <v>52.17071369716097</v>
      </c>
      <c r="AI133" s="909">
        <v>11.968571390424414</v>
      </c>
    </row>
    <row r="134" spans="1:35" ht="15" customHeight="1">
      <c r="A134" s="204"/>
      <c r="B134" s="477"/>
      <c r="C134" s="478"/>
      <c r="D134" s="477"/>
      <c r="E134" s="477"/>
      <c r="F134" s="479"/>
      <c r="G134" s="216"/>
      <c r="H134" s="216"/>
      <c r="I134" s="216"/>
      <c r="W134" s="402">
        <v>22</v>
      </c>
      <c r="X134" s="909">
        <v>16.329999999999998</v>
      </c>
      <c r="Y134" s="909">
        <v>46.59</v>
      </c>
      <c r="Z134" s="909">
        <v>17.04</v>
      </c>
      <c r="AA134" s="909">
        <v>7.95</v>
      </c>
      <c r="AB134" s="909">
        <v>3.82</v>
      </c>
      <c r="AC134" s="910">
        <v>66.739999999999995</v>
      </c>
      <c r="AD134" s="909">
        <v>34.01</v>
      </c>
      <c r="AE134" s="909">
        <v>8.15</v>
      </c>
      <c r="AF134" s="909">
        <v>10.02</v>
      </c>
      <c r="AG134" s="909">
        <v>1.52</v>
      </c>
      <c r="AH134" s="909">
        <v>46.88</v>
      </c>
      <c r="AI134" s="909">
        <v>9.89</v>
      </c>
    </row>
    <row r="135" spans="1:35" ht="15" customHeight="1">
      <c r="A135" s="204"/>
      <c r="B135" s="477"/>
      <c r="C135" s="478"/>
      <c r="D135" s="477"/>
      <c r="E135" s="477"/>
      <c r="F135" s="479"/>
      <c r="G135" s="216"/>
      <c r="H135" s="216"/>
      <c r="I135" s="216"/>
      <c r="W135" s="402">
        <v>23</v>
      </c>
      <c r="X135" s="909">
        <v>15.18</v>
      </c>
      <c r="Y135" s="909">
        <v>40.29</v>
      </c>
      <c r="Z135" s="909">
        <v>22.12</v>
      </c>
      <c r="AA135" s="909">
        <v>7.6</v>
      </c>
      <c r="AB135" s="909">
        <v>3.22</v>
      </c>
      <c r="AC135" s="910">
        <v>59.4</v>
      </c>
      <c r="AD135" s="909">
        <v>28.71</v>
      </c>
      <c r="AE135" s="909">
        <v>7.74</v>
      </c>
      <c r="AF135" s="909">
        <v>10</v>
      </c>
      <c r="AG135" s="909">
        <v>1.55</v>
      </c>
      <c r="AH135" s="909">
        <v>43.39</v>
      </c>
      <c r="AI135" s="909">
        <v>8.57</v>
      </c>
    </row>
    <row r="136" spans="1:35" ht="15" customHeight="1">
      <c r="A136" s="204"/>
      <c r="B136" s="477"/>
      <c r="C136" s="478"/>
      <c r="D136" s="477"/>
      <c r="E136" s="477"/>
      <c r="F136" s="479"/>
      <c r="G136" s="216"/>
      <c r="H136" s="216"/>
      <c r="I136" s="216"/>
      <c r="V136" s="402">
        <v>24</v>
      </c>
      <c r="W136" s="402">
        <v>24</v>
      </c>
      <c r="X136" s="909">
        <v>15.1</v>
      </c>
      <c r="Y136" s="909">
        <v>35.630000000000003</v>
      </c>
      <c r="Z136" s="909">
        <v>13.87</v>
      </c>
      <c r="AA136" s="909">
        <v>9.57</v>
      </c>
      <c r="AB136" s="909">
        <v>3.42</v>
      </c>
      <c r="AC136" s="910">
        <v>54.3</v>
      </c>
      <c r="AD136" s="909">
        <v>30.83</v>
      </c>
      <c r="AE136" s="909">
        <v>7.53</v>
      </c>
      <c r="AF136" s="909">
        <v>10</v>
      </c>
      <c r="AG136" s="909">
        <v>1.6</v>
      </c>
      <c r="AH136" s="909">
        <v>40.28</v>
      </c>
      <c r="AI136" s="909">
        <v>9.6</v>
      </c>
    </row>
    <row r="137" spans="1:35" ht="15" customHeight="1">
      <c r="A137" s="204"/>
      <c r="B137" s="477"/>
      <c r="C137" s="478"/>
      <c r="D137" s="477"/>
      <c r="E137" s="477"/>
      <c r="F137" s="479"/>
      <c r="G137" s="216"/>
      <c r="H137" s="216"/>
      <c r="I137" s="216"/>
      <c r="W137" s="402">
        <v>25</v>
      </c>
      <c r="X137" s="909">
        <v>18.016999930000001</v>
      </c>
      <c r="Y137" s="909">
        <v>34.608428410000002</v>
      </c>
      <c r="Z137" s="909">
        <v>10.78285721</v>
      </c>
      <c r="AA137" s="909">
        <v>9.0548571179999993</v>
      </c>
      <c r="AB137" s="909">
        <v>3.2130000590000001</v>
      </c>
      <c r="AC137" s="910">
        <v>56.674428669999998</v>
      </c>
      <c r="AD137" s="909">
        <v>25.690000260000001</v>
      </c>
      <c r="AE137" s="909">
        <v>6.9342856409999998</v>
      </c>
      <c r="AF137" s="909">
        <v>10.00571442</v>
      </c>
      <c r="AG137" s="909">
        <v>1.254714302</v>
      </c>
      <c r="AH137" s="909">
        <v>37.560714179999998</v>
      </c>
      <c r="AI137" s="909">
        <v>7.91285726</v>
      </c>
    </row>
    <row r="138" spans="1:35" ht="15" customHeight="1">
      <c r="A138" s="204"/>
      <c r="B138" s="477"/>
      <c r="C138" s="478"/>
      <c r="D138" s="477"/>
      <c r="E138" s="477"/>
      <c r="F138" s="479"/>
      <c r="G138" s="216"/>
      <c r="H138" s="216"/>
      <c r="I138" s="216"/>
      <c r="W138" s="402">
        <v>26</v>
      </c>
      <c r="X138" s="909">
        <v>16.489714209999999</v>
      </c>
      <c r="Y138" s="909">
        <v>34.074285510000003</v>
      </c>
      <c r="Z138" s="909">
        <v>9.5958572120000003</v>
      </c>
      <c r="AA138" s="909">
        <v>8.8612857550000008</v>
      </c>
      <c r="AB138" s="909">
        <v>3.5</v>
      </c>
      <c r="AC138" s="910">
        <v>68.087428501674069</v>
      </c>
      <c r="AD138" s="909">
        <v>30.317143300000001</v>
      </c>
      <c r="AE138" s="909">
        <v>8.8971428190000008</v>
      </c>
      <c r="AF138" s="909">
        <v>10</v>
      </c>
      <c r="AG138" s="909">
        <v>1.4324285809999999</v>
      </c>
      <c r="AH138" s="909">
        <v>37.759999409999999</v>
      </c>
      <c r="AI138" s="909">
        <v>8.911428656</v>
      </c>
    </row>
    <row r="139" spans="1:35" ht="15" customHeight="1">
      <c r="A139" s="204"/>
      <c r="B139" s="477"/>
      <c r="C139" s="478"/>
      <c r="D139" s="477"/>
      <c r="E139" s="477"/>
      <c r="F139" s="479"/>
      <c r="G139" s="216"/>
      <c r="H139" s="216"/>
      <c r="I139" s="216"/>
      <c r="W139" s="402">
        <v>27</v>
      </c>
      <c r="X139" s="909">
        <v>16.199999810000001</v>
      </c>
      <c r="Y139" s="909">
        <v>29.599571770000001</v>
      </c>
      <c r="Z139" s="909">
        <v>7.8892858370000001</v>
      </c>
      <c r="AA139" s="909">
        <v>8.3185714990000008</v>
      </c>
      <c r="AB139" s="909">
        <v>4.0900001530000001</v>
      </c>
      <c r="AC139" s="910">
        <v>60.110428400000004</v>
      </c>
      <c r="AD139" s="909">
        <v>28.581429350000001</v>
      </c>
      <c r="AE139" s="909">
        <v>7.9442856649999998</v>
      </c>
      <c r="AF139" s="909">
        <v>10.001428600000001</v>
      </c>
      <c r="AG139" s="909">
        <v>1.455999987</v>
      </c>
      <c r="AH139" s="909">
        <v>35.967143470000003</v>
      </c>
      <c r="AI139" s="909">
        <v>7.2057142259999996</v>
      </c>
    </row>
    <row r="140" spans="1:35" ht="15" customHeight="1">
      <c r="A140" s="204"/>
      <c r="B140" s="477"/>
      <c r="C140" s="478"/>
      <c r="D140" s="477"/>
      <c r="E140" s="477"/>
      <c r="F140" s="479"/>
      <c r="G140" s="216"/>
      <c r="H140" s="216"/>
      <c r="I140" s="216"/>
      <c r="V140" s="402">
        <v>28</v>
      </c>
      <c r="W140" s="402">
        <v>28</v>
      </c>
      <c r="X140" s="909">
        <v>12.016285760000001</v>
      </c>
      <c r="Y140" s="909">
        <v>29.3955713</v>
      </c>
      <c r="Z140" s="909">
        <v>7.2334286140000001</v>
      </c>
      <c r="AA140" s="909">
        <v>7.789714268</v>
      </c>
      <c r="AB140" s="909">
        <v>3.119999886</v>
      </c>
      <c r="AC140" s="910">
        <v>60.986856189999997</v>
      </c>
      <c r="AD140" s="909">
        <v>27.099999836512943</v>
      </c>
      <c r="AE140" s="909">
        <v>7.4514284819999999</v>
      </c>
      <c r="AF140" s="909">
        <v>10.0128573</v>
      </c>
      <c r="AG140" s="909">
        <v>1.5508571609999999</v>
      </c>
      <c r="AH140" s="909">
        <v>47.66357095</v>
      </c>
      <c r="AI140" s="909">
        <v>9.9999998639999994</v>
      </c>
    </row>
    <row r="141" spans="1:35" ht="15" customHeight="1">
      <c r="A141" s="204"/>
      <c r="B141" s="477"/>
      <c r="C141" s="478"/>
      <c r="D141" s="477"/>
      <c r="E141" s="477"/>
      <c r="F141" s="479"/>
      <c r="G141" s="216"/>
      <c r="H141" s="216"/>
      <c r="I141" s="216"/>
      <c r="W141" s="402">
        <v>29</v>
      </c>
      <c r="X141" s="909">
        <v>10.423571450000001</v>
      </c>
      <c r="Y141" s="909">
        <v>32.468857079999999</v>
      </c>
      <c r="Z141" s="909">
        <v>6.729428564</v>
      </c>
      <c r="AA141" s="909">
        <v>7.1615714349999999</v>
      </c>
      <c r="AB141" s="909">
        <v>3.4249999519999998</v>
      </c>
      <c r="AC141" s="910">
        <v>56.540714260000001</v>
      </c>
      <c r="AD141" s="909">
        <v>23.477142610000001</v>
      </c>
      <c r="AE141" s="909">
        <v>6.2828570089999998</v>
      </c>
      <c r="AF141" s="909">
        <v>10.001428600000001</v>
      </c>
      <c r="AG141" s="909">
        <v>2.1035714489999999</v>
      </c>
      <c r="AH141" s="909">
        <v>44.25</v>
      </c>
      <c r="AI141" s="909">
        <v>6.7128572460000004</v>
      </c>
    </row>
    <row r="142" spans="1:35" ht="15" customHeight="1">
      <c r="A142" s="204"/>
      <c r="B142" s="477"/>
      <c r="C142" s="478"/>
      <c r="D142" s="477"/>
      <c r="E142" s="477"/>
      <c r="F142" s="479"/>
      <c r="G142" s="216"/>
      <c r="H142" s="216"/>
      <c r="I142" s="216"/>
      <c r="W142" s="402">
        <v>30</v>
      </c>
      <c r="X142" s="909">
        <v>10.043285640000001</v>
      </c>
      <c r="Y142" s="909">
        <v>32.112285890000003</v>
      </c>
      <c r="Z142" s="909">
        <v>5.6338571819999999</v>
      </c>
      <c r="AA142" s="909">
        <v>6.6714285440000003</v>
      </c>
      <c r="AB142" s="909">
        <v>2.8789999489999998</v>
      </c>
      <c r="AC142" s="910">
        <v>65.491856709999993</v>
      </c>
      <c r="AD142" s="909">
        <v>21.095714300000001</v>
      </c>
      <c r="AE142" s="909">
        <v>5.8057142669999999</v>
      </c>
      <c r="AF142" s="909">
        <v>10.01142883</v>
      </c>
      <c r="AG142" s="909">
        <v>1.8491428750000001</v>
      </c>
      <c r="AH142" s="909">
        <v>42.498571668352326</v>
      </c>
      <c r="AI142" s="909">
        <v>6.0797142300000004</v>
      </c>
    </row>
    <row r="143" spans="1:35" ht="15" customHeight="1">
      <c r="A143" s="204"/>
      <c r="B143" s="477"/>
      <c r="C143" s="478"/>
      <c r="D143" s="477"/>
      <c r="E143" s="477"/>
      <c r="F143" s="479"/>
      <c r="G143" s="216"/>
      <c r="H143" s="216"/>
      <c r="I143" s="216"/>
      <c r="W143" s="402">
        <v>31</v>
      </c>
      <c r="X143" s="909">
        <v>10.086428642272944</v>
      </c>
      <c r="Y143" s="909">
        <v>29.132714407784558</v>
      </c>
      <c r="Z143" s="909">
        <v>5.181999887738904</v>
      </c>
      <c r="AA143" s="909">
        <v>6.2387143543788328</v>
      </c>
      <c r="AB143" s="909">
        <v>2.9382856232779297</v>
      </c>
      <c r="AC143" s="910">
        <v>65.491856711251344</v>
      </c>
      <c r="AD143" s="909">
        <v>20.037142889840243</v>
      </c>
      <c r="AE143" s="909">
        <v>5.4814286231994549</v>
      </c>
      <c r="AF143" s="909">
        <v>10.011428833007772</v>
      </c>
      <c r="AG143" s="909">
        <v>1.8019999946866672</v>
      </c>
      <c r="AH143" s="909">
        <v>39.98428617204933</v>
      </c>
      <c r="AI143" s="909">
        <v>4.9059999329703157</v>
      </c>
    </row>
    <row r="144" spans="1:35" ht="15" customHeight="1">
      <c r="A144" s="204"/>
      <c r="B144" s="477"/>
      <c r="C144" s="478"/>
      <c r="D144" s="477"/>
      <c r="E144" s="477"/>
      <c r="F144" s="479"/>
      <c r="G144" s="216"/>
      <c r="H144" s="216"/>
      <c r="I144" s="216"/>
      <c r="V144" s="402">
        <v>32</v>
      </c>
      <c r="W144" s="402">
        <v>32</v>
      </c>
      <c r="X144" s="909">
        <v>12.08228561</v>
      </c>
      <c r="Y144" s="909">
        <v>34.150143489999998</v>
      </c>
      <c r="Z144" s="909">
        <v>4.8032856669999999</v>
      </c>
      <c r="AA144" s="909">
        <v>6.1697142459999998</v>
      </c>
      <c r="AB144" s="909">
        <v>3.2030000689999998</v>
      </c>
      <c r="AC144" s="910">
        <v>49.942714418571427</v>
      </c>
      <c r="AD144" s="909">
        <v>23.275714059999999</v>
      </c>
      <c r="AE144" s="909">
        <v>5.8257142479999997</v>
      </c>
      <c r="AF144" s="909">
        <v>10.004285810000001</v>
      </c>
      <c r="AG144" s="909">
        <v>1.2214285650000001</v>
      </c>
      <c r="AH144" s="909">
        <v>36.654999320000002</v>
      </c>
      <c r="AI144" s="909">
        <v>4.0242800000000001</v>
      </c>
    </row>
    <row r="145" spans="1:35" ht="15" customHeight="1">
      <c r="A145" s="204"/>
      <c r="B145" s="477"/>
      <c r="C145" s="478"/>
      <c r="D145" s="477"/>
      <c r="E145" s="477"/>
      <c r="F145" s="479"/>
      <c r="G145" s="216"/>
      <c r="H145" s="216"/>
      <c r="I145" s="216"/>
      <c r="W145" s="402">
        <v>33</v>
      </c>
      <c r="X145" s="909">
        <v>11.874000004359614</v>
      </c>
      <c r="Y145" s="909">
        <v>35.225571223667643</v>
      </c>
      <c r="Z145" s="909">
        <v>4.3821428843906904</v>
      </c>
      <c r="AA145" s="909">
        <v>6.3728570940000004</v>
      </c>
      <c r="AB145" s="909">
        <v>2.841857144</v>
      </c>
      <c r="AC145" s="910">
        <v>57.183571406773112</v>
      </c>
      <c r="AD145" s="909">
        <v>22.619999750000002</v>
      </c>
      <c r="AE145" s="909">
        <v>5.5228571210000004</v>
      </c>
      <c r="AF145" s="909">
        <v>10</v>
      </c>
      <c r="AG145" s="909">
        <v>1.3032857349940685</v>
      </c>
      <c r="AH145" s="909">
        <v>35.152857099999999</v>
      </c>
      <c r="AI145" s="909">
        <v>4.354285752</v>
      </c>
    </row>
    <row r="146" spans="1:35" ht="15" customHeight="1">
      <c r="A146" s="204"/>
      <c r="B146" s="477"/>
      <c r="C146" s="478"/>
      <c r="D146" s="477"/>
      <c r="E146" s="477"/>
      <c r="F146" s="479"/>
      <c r="G146" s="216"/>
      <c r="H146" s="216"/>
      <c r="I146" s="216"/>
      <c r="W146" s="402">
        <v>34</v>
      </c>
      <c r="X146" s="909">
        <v>10.842857090000001</v>
      </c>
      <c r="Y146" s="909">
        <v>35.168570930000001</v>
      </c>
      <c r="Z146" s="909">
        <v>13.837000059999999</v>
      </c>
      <c r="AA146" s="909">
        <v>6.1195714130000001</v>
      </c>
      <c r="AB146" s="909">
        <v>3.058000088</v>
      </c>
      <c r="AC146" s="910">
        <v>49.366142269999997</v>
      </c>
      <c r="AD146" s="909">
        <v>25.04757145</v>
      </c>
      <c r="AE146" s="909">
        <v>5.8727143149999996</v>
      </c>
      <c r="AF146" s="909">
        <v>10.00857162</v>
      </c>
      <c r="AG146" s="909">
        <v>1.2842857160000001</v>
      </c>
      <c r="AH146" s="909">
        <v>34.115715029999997</v>
      </c>
      <c r="AI146" s="909">
        <v>4.3511429509999999</v>
      </c>
    </row>
    <row r="147" spans="1:35" ht="15" customHeight="1">
      <c r="A147" s="132"/>
      <c r="B147" s="477"/>
      <c r="C147" s="478"/>
      <c r="D147" s="477"/>
      <c r="E147" s="477"/>
      <c r="F147" s="479"/>
      <c r="G147" s="236"/>
      <c r="H147" s="221"/>
      <c r="I147" s="221"/>
      <c r="W147" s="402">
        <v>35</v>
      </c>
      <c r="X147" s="909">
        <v>10.48142842</v>
      </c>
      <c r="Y147" s="909">
        <v>37.824428560000001</v>
      </c>
      <c r="Z147" s="909">
        <v>3.922857182</v>
      </c>
      <c r="AA147" s="909">
        <v>5.9814286230000002</v>
      </c>
      <c r="AB147" s="909">
        <v>1.506999969</v>
      </c>
      <c r="AC147" s="910">
        <v>56.934856959999998</v>
      </c>
      <c r="AD147" s="909">
        <v>21.374285830000002</v>
      </c>
      <c r="AE147" s="909">
        <v>4.9342857090000001</v>
      </c>
      <c r="AF147" s="909">
        <v>10.28714289</v>
      </c>
      <c r="AG147" s="909">
        <v>1.5979999810000001</v>
      </c>
      <c r="AH147" s="909">
        <v>30.92</v>
      </c>
      <c r="AI147" s="909">
        <v>5.3042856629999999</v>
      </c>
    </row>
    <row r="148" spans="1:35" ht="15" customHeight="1">
      <c r="A148" s="237"/>
      <c r="B148" s="477"/>
      <c r="C148" s="478"/>
      <c r="D148" s="477"/>
      <c r="E148" s="477"/>
      <c r="F148" s="479"/>
      <c r="G148" s="195"/>
      <c r="H148" s="239"/>
      <c r="I148" s="239"/>
      <c r="V148" s="402">
        <v>36</v>
      </c>
      <c r="W148" s="402">
        <v>36</v>
      </c>
      <c r="X148" s="909">
        <v>11.85</v>
      </c>
      <c r="Y148" s="909">
        <v>39.78</v>
      </c>
      <c r="Z148" s="909">
        <v>4.9800000000000004</v>
      </c>
      <c r="AA148" s="909">
        <v>6.03</v>
      </c>
      <c r="AB148" s="909">
        <v>2.8</v>
      </c>
      <c r="AC148" s="910">
        <v>48.51</v>
      </c>
      <c r="AD148" s="909">
        <v>22.661428449999999</v>
      </c>
      <c r="AE148" s="909">
        <v>4.9800000000000004</v>
      </c>
      <c r="AF148" s="909">
        <v>11.01</v>
      </c>
      <c r="AG148" s="909">
        <v>1.63</v>
      </c>
      <c r="AH148" s="909">
        <v>30.922143120000001</v>
      </c>
      <c r="AI148" s="909">
        <v>7.46</v>
      </c>
    </row>
    <row r="149" spans="1:35" ht="15" customHeight="1">
      <c r="A149" s="195"/>
      <c r="B149" s="477"/>
      <c r="C149" s="478"/>
      <c r="D149" s="477"/>
      <c r="E149" s="477"/>
      <c r="F149" s="479"/>
      <c r="G149" s="238"/>
      <c r="H149" s="239"/>
      <c r="I149" s="239"/>
      <c r="W149" s="402">
        <v>37</v>
      </c>
      <c r="X149" s="909">
        <v>12.08</v>
      </c>
      <c r="Y149" s="909">
        <v>44.25</v>
      </c>
      <c r="Z149" s="909">
        <v>4.92</v>
      </c>
      <c r="AA149" s="909">
        <v>6.03</v>
      </c>
      <c r="AB149" s="909">
        <v>2.37</v>
      </c>
      <c r="AC149" s="910">
        <v>43.99</v>
      </c>
      <c r="AD149" s="909">
        <v>19.149999999999999</v>
      </c>
      <c r="AE149" s="909">
        <v>5.31</v>
      </c>
      <c r="AF149" s="909">
        <v>11</v>
      </c>
      <c r="AG149" s="909">
        <v>1.59</v>
      </c>
      <c r="AH149" s="909">
        <v>29.33</v>
      </c>
      <c r="AI149" s="909">
        <v>7.79</v>
      </c>
    </row>
    <row r="150" spans="1:35" ht="15" customHeight="1">
      <c r="A150" s="195"/>
      <c r="B150" s="477"/>
      <c r="C150" s="478"/>
      <c r="D150" s="477"/>
      <c r="E150" s="477"/>
      <c r="F150" s="479"/>
      <c r="G150" s="195"/>
      <c r="H150" s="239"/>
      <c r="I150" s="239"/>
      <c r="W150" s="402">
        <v>38</v>
      </c>
      <c r="X150" s="909">
        <v>11.88371427</v>
      </c>
      <c r="Y150" s="909">
        <v>41.311858039999997</v>
      </c>
      <c r="Z150" s="909">
        <v>4.6447142870000002</v>
      </c>
      <c r="AA150" s="909">
        <v>6.5951428410000004</v>
      </c>
      <c r="AB150" s="909">
        <v>3.0060000420000001</v>
      </c>
      <c r="AC150" s="910">
        <v>47.220570700000003</v>
      </c>
      <c r="AD150" s="909">
        <v>22.304285589999999</v>
      </c>
      <c r="AE150" s="909">
        <v>5.581428528</v>
      </c>
      <c r="AF150" s="909">
        <v>10.85142858</v>
      </c>
      <c r="AG150" s="909">
        <v>1.5402856890000001</v>
      </c>
      <c r="AH150" s="909">
        <v>34.179286410000003</v>
      </c>
      <c r="AI150" s="909">
        <v>8.5442856379999998</v>
      </c>
    </row>
    <row r="151" spans="1:35" ht="15" customHeight="1">
      <c r="A151" s="240"/>
      <c r="B151" s="477"/>
      <c r="C151" s="478"/>
      <c r="D151" s="477"/>
      <c r="E151" s="477"/>
      <c r="F151" s="479"/>
      <c r="G151" s="240"/>
      <c r="H151" s="240"/>
      <c r="I151" s="240"/>
      <c r="V151" s="402">
        <v>39</v>
      </c>
      <c r="W151" s="402">
        <v>39</v>
      </c>
      <c r="X151" s="909">
        <v>13.06</v>
      </c>
      <c r="Y151" s="909">
        <v>41.13</v>
      </c>
      <c r="Z151" s="909">
        <v>4.2699999999999996</v>
      </c>
      <c r="AA151" s="909">
        <v>6.84</v>
      </c>
      <c r="AB151" s="909">
        <v>3.32</v>
      </c>
      <c r="AC151" s="910">
        <v>63.05</v>
      </c>
      <c r="AD151" s="909">
        <v>48.7</v>
      </c>
      <c r="AE151" s="909">
        <v>7.81</v>
      </c>
      <c r="AF151" s="909">
        <v>11.15</v>
      </c>
      <c r="AG151" s="909">
        <v>1.32</v>
      </c>
      <c r="AH151" s="909">
        <v>38.82</v>
      </c>
      <c r="AI151" s="909">
        <v>6.81</v>
      </c>
    </row>
    <row r="152" spans="1:35" ht="15" customHeight="1">
      <c r="A152" s="241"/>
      <c r="B152" s="477"/>
      <c r="C152" s="478"/>
      <c r="D152" s="477"/>
      <c r="E152" s="477"/>
      <c r="F152" s="479"/>
      <c r="G152" s="195"/>
      <c r="H152" s="239"/>
      <c r="I152" s="239"/>
      <c r="W152" s="402">
        <v>40</v>
      </c>
      <c r="X152" s="909">
        <v>15.95</v>
      </c>
      <c r="Y152" s="909">
        <v>46.47</v>
      </c>
      <c r="Z152" s="909">
        <v>5.36</v>
      </c>
      <c r="AA152" s="909">
        <v>7.69</v>
      </c>
      <c r="AB152" s="909">
        <v>3.16</v>
      </c>
      <c r="AC152" s="910">
        <v>61.54</v>
      </c>
      <c r="AD152" s="909">
        <v>37.93</v>
      </c>
      <c r="AE152" s="909">
        <v>7.92</v>
      </c>
      <c r="AF152" s="909">
        <v>11.01</v>
      </c>
      <c r="AG152" s="909">
        <v>1.38</v>
      </c>
      <c r="AH152" s="909">
        <v>43.88</v>
      </c>
      <c r="AI152" s="909">
        <v>6.28</v>
      </c>
    </row>
    <row r="153" spans="1:35" ht="8.85" customHeight="1">
      <c r="A153" s="195"/>
      <c r="B153" s="195"/>
      <c r="C153" s="195"/>
      <c r="D153" s="195"/>
      <c r="E153" s="195"/>
      <c r="F153" s="195"/>
      <c r="G153" s="195"/>
      <c r="H153" s="242"/>
      <c r="I153" s="242"/>
      <c r="W153" s="402">
        <v>41</v>
      </c>
      <c r="X153" s="909">
        <v>15.85</v>
      </c>
      <c r="Y153" s="909">
        <v>37.270000000000003</v>
      </c>
      <c r="Z153" s="909">
        <v>6.97</v>
      </c>
      <c r="AA153" s="909">
        <v>7.1</v>
      </c>
      <c r="AB153" s="909">
        <v>2.9</v>
      </c>
      <c r="AC153" s="910">
        <v>58.12</v>
      </c>
      <c r="AD153" s="909">
        <v>48.92</v>
      </c>
      <c r="AE153" s="909">
        <v>8.59</v>
      </c>
      <c r="AF153" s="909">
        <v>11</v>
      </c>
      <c r="AG153" s="909">
        <v>1.32</v>
      </c>
      <c r="AH153" s="909">
        <v>45.63</v>
      </c>
      <c r="AI153" s="909">
        <v>9.93</v>
      </c>
    </row>
    <row r="154" spans="1:35" ht="8.85" customHeight="1">
      <c r="A154" s="197"/>
      <c r="B154" s="195"/>
      <c r="C154" s="195"/>
      <c r="D154" s="195"/>
      <c r="E154" s="195"/>
      <c r="F154" s="195"/>
      <c r="G154" s="197"/>
      <c r="H154" s="197"/>
      <c r="I154" s="197"/>
      <c r="W154" s="402">
        <v>42</v>
      </c>
      <c r="X154" s="909">
        <v>15.55</v>
      </c>
      <c r="Y154" s="909">
        <v>48.57</v>
      </c>
      <c r="Z154" s="909">
        <v>11.1</v>
      </c>
      <c r="AA154" s="909">
        <v>6.76</v>
      </c>
      <c r="AB154" s="909">
        <v>2.87</v>
      </c>
      <c r="AC154" s="910">
        <v>58.89</v>
      </c>
      <c r="AD154" s="909">
        <v>55.62</v>
      </c>
      <c r="AE154" s="909">
        <v>9.51</v>
      </c>
      <c r="AF154" s="909">
        <v>11.01</v>
      </c>
      <c r="AG154" s="909">
        <v>1.22</v>
      </c>
      <c r="AH154" s="909">
        <v>52.62</v>
      </c>
      <c r="AI154" s="909">
        <v>9.68</v>
      </c>
    </row>
    <row r="155" spans="1:35" ht="8.85" customHeight="1">
      <c r="A155" s="197"/>
      <c r="B155" s="195"/>
      <c r="C155" s="195"/>
      <c r="D155" s="195"/>
      <c r="E155" s="195"/>
      <c r="F155" s="195"/>
      <c r="G155" s="197"/>
      <c r="H155" s="197"/>
      <c r="I155" s="197"/>
      <c r="V155" s="402">
        <v>43</v>
      </c>
      <c r="W155" s="402">
        <v>43</v>
      </c>
      <c r="X155" s="909">
        <v>13.17</v>
      </c>
      <c r="Y155" s="909">
        <v>35.32</v>
      </c>
      <c r="Z155" s="909">
        <v>6.01</v>
      </c>
      <c r="AA155" s="909">
        <v>6.53</v>
      </c>
      <c r="AB155" s="909">
        <v>2.37</v>
      </c>
      <c r="AC155" s="910">
        <v>69.2</v>
      </c>
      <c r="AD155" s="909">
        <v>54.58</v>
      </c>
      <c r="AE155" s="909">
        <v>8.23</v>
      </c>
      <c r="AF155" s="909">
        <v>11.01</v>
      </c>
      <c r="AG155" s="909">
        <v>1.35</v>
      </c>
      <c r="AH155" s="909">
        <v>50.71</v>
      </c>
      <c r="AI155" s="909">
        <v>10.33</v>
      </c>
    </row>
    <row r="156" spans="1:35" ht="8.85" customHeight="1">
      <c r="A156" s="197"/>
      <c r="B156" s="195"/>
      <c r="C156" s="195"/>
      <c r="D156" s="195"/>
      <c r="E156" s="195"/>
      <c r="F156" s="195"/>
      <c r="G156" s="197"/>
      <c r="H156" s="197"/>
      <c r="I156" s="197"/>
      <c r="W156" s="402">
        <v>44</v>
      </c>
      <c r="X156" s="909">
        <v>13.18</v>
      </c>
      <c r="Y156" s="909">
        <v>36.83</v>
      </c>
      <c r="Z156" s="909">
        <v>4.57</v>
      </c>
      <c r="AA156" s="909">
        <v>7.58</v>
      </c>
      <c r="AB156" s="909">
        <v>4.8899999999999997</v>
      </c>
      <c r="AC156" s="910">
        <v>51.59</v>
      </c>
      <c r="AD156" s="909">
        <v>57.65</v>
      </c>
      <c r="AE156" s="909">
        <v>7.72</v>
      </c>
      <c r="AF156" s="909">
        <v>11.01</v>
      </c>
      <c r="AG156" s="909">
        <v>1.47</v>
      </c>
      <c r="AH156" s="909">
        <v>48.41</v>
      </c>
      <c r="AI156" s="909">
        <v>11.29</v>
      </c>
    </row>
    <row r="157" spans="1:35" ht="8.85" customHeight="1">
      <c r="A157" s="197"/>
      <c r="B157" s="195"/>
      <c r="C157" s="195"/>
      <c r="D157" s="195"/>
      <c r="E157" s="195"/>
      <c r="F157" s="195"/>
      <c r="G157" s="197"/>
      <c r="H157" s="197"/>
      <c r="I157" s="197"/>
      <c r="W157" s="402">
        <v>45</v>
      </c>
      <c r="X157" s="909">
        <v>13.49</v>
      </c>
      <c r="Y157" s="909">
        <v>39.520000000000003</v>
      </c>
      <c r="Z157" s="909">
        <v>4.83</v>
      </c>
      <c r="AA157" s="909">
        <v>6.95</v>
      </c>
      <c r="AB157" s="909">
        <v>1.61</v>
      </c>
      <c r="AC157" s="910">
        <v>72.92</v>
      </c>
      <c r="AD157" s="909">
        <v>67.069999999999993</v>
      </c>
      <c r="AE157" s="909">
        <v>6.9</v>
      </c>
      <c r="AF157" s="909">
        <v>11</v>
      </c>
      <c r="AG157" s="909">
        <v>1.42</v>
      </c>
      <c r="AH157" s="909">
        <v>47.24</v>
      </c>
      <c r="AI157" s="909">
        <v>9</v>
      </c>
    </row>
    <row r="158" spans="1:35" ht="8.85" customHeight="1">
      <c r="A158" s="197"/>
      <c r="B158" s="195"/>
      <c r="C158" s="195"/>
      <c r="D158" s="195"/>
      <c r="E158" s="195"/>
      <c r="F158" s="195"/>
      <c r="G158" s="197"/>
      <c r="H158" s="197"/>
      <c r="I158" s="197"/>
      <c r="W158" s="402">
        <v>46</v>
      </c>
      <c r="X158" s="909">
        <v>15.4</v>
      </c>
      <c r="Y158" s="909">
        <v>53.38</v>
      </c>
      <c r="Z158" s="909">
        <v>3.73</v>
      </c>
      <c r="AA158" s="909">
        <v>6.86</v>
      </c>
      <c r="AB158" s="909">
        <v>1.64</v>
      </c>
      <c r="AC158" s="910">
        <v>58.4</v>
      </c>
      <c r="AD158" s="909">
        <v>34.979999999999997</v>
      </c>
      <c r="AE158" s="909">
        <v>5.07</v>
      </c>
      <c r="AF158" s="909">
        <v>11.01</v>
      </c>
      <c r="AG158" s="909">
        <v>1.38</v>
      </c>
      <c r="AH158" s="909">
        <v>40.61</v>
      </c>
      <c r="AI158" s="909">
        <v>8.81</v>
      </c>
    </row>
    <row r="159" spans="1:35" ht="8.85" customHeight="1">
      <c r="A159" s="197"/>
      <c r="B159" s="195"/>
      <c r="C159" s="195"/>
      <c r="D159" s="195"/>
      <c r="E159" s="195"/>
      <c r="F159" s="195"/>
      <c r="G159" s="197"/>
      <c r="H159" s="197"/>
      <c r="I159" s="197"/>
      <c r="W159" s="402">
        <v>47</v>
      </c>
      <c r="X159" s="909">
        <v>16.41</v>
      </c>
      <c r="Y159" s="909">
        <v>61.85</v>
      </c>
      <c r="Z159" s="909">
        <v>2.52</v>
      </c>
      <c r="AA159" s="909">
        <v>6.99</v>
      </c>
      <c r="AB159" s="909">
        <v>1.51</v>
      </c>
      <c r="AC159" s="910">
        <v>52.55</v>
      </c>
      <c r="AD159" s="909">
        <v>29.08</v>
      </c>
      <c r="AE159" s="909">
        <v>4.2699999999999996</v>
      </c>
      <c r="AF159" s="909">
        <v>11</v>
      </c>
      <c r="AG159" s="909">
        <v>1.63</v>
      </c>
      <c r="AH159" s="909">
        <v>41.63</v>
      </c>
      <c r="AI159" s="909">
        <v>9.35</v>
      </c>
    </row>
    <row r="160" spans="1:35" ht="8.85" customHeight="1">
      <c r="A160" s="197"/>
      <c r="B160" s="195"/>
      <c r="C160" s="195"/>
      <c r="D160" s="195"/>
      <c r="E160" s="195"/>
      <c r="F160" s="195"/>
      <c r="G160" s="197"/>
      <c r="H160" s="197"/>
      <c r="I160" s="197"/>
      <c r="V160" s="402">
        <v>48</v>
      </c>
      <c r="W160" s="402">
        <v>48</v>
      </c>
      <c r="X160" s="909">
        <v>16.329999999999998</v>
      </c>
      <c r="Y160" s="909">
        <v>65.33</v>
      </c>
      <c r="Z160" s="909">
        <v>3.57</v>
      </c>
      <c r="AA160" s="909">
        <v>7.11</v>
      </c>
      <c r="AB160" s="909">
        <v>1.47</v>
      </c>
      <c r="AC160" s="910">
        <v>53.43</v>
      </c>
      <c r="AD160" s="909">
        <v>88.06</v>
      </c>
      <c r="AE160" s="909">
        <v>7.88</v>
      </c>
      <c r="AF160" s="909">
        <v>10.86</v>
      </c>
      <c r="AG160" s="909">
        <v>1.6</v>
      </c>
      <c r="AH160" s="909">
        <v>41.01</v>
      </c>
      <c r="AI160" s="909">
        <v>14.19</v>
      </c>
    </row>
    <row r="161" spans="1:35" ht="8.85" customHeight="1">
      <c r="A161" s="197"/>
      <c r="B161" s="197"/>
      <c r="C161" s="197"/>
      <c r="D161" s="197"/>
      <c r="E161" s="197"/>
      <c r="F161" s="197"/>
      <c r="G161" s="197"/>
      <c r="H161" s="197"/>
      <c r="I161" s="197"/>
      <c r="W161" s="402">
        <v>49</v>
      </c>
      <c r="X161" s="909">
        <v>20.239999999999998</v>
      </c>
      <c r="Y161" s="909">
        <v>66.680000000000007</v>
      </c>
      <c r="Z161" s="909">
        <v>6.1</v>
      </c>
      <c r="AA161" s="909">
        <v>8.43</v>
      </c>
      <c r="AB161" s="909">
        <v>2.2400000000000002</v>
      </c>
      <c r="AC161" s="910">
        <v>61.07</v>
      </c>
      <c r="AD161" s="909">
        <v>106.59</v>
      </c>
      <c r="AE161" s="909">
        <v>16.09</v>
      </c>
      <c r="AF161" s="909">
        <v>10.5</v>
      </c>
      <c r="AG161" s="909">
        <v>1.1200000000000001</v>
      </c>
      <c r="AH161" s="909">
        <v>83.6</v>
      </c>
      <c r="AI161" s="909">
        <v>22.62</v>
      </c>
    </row>
    <row r="162" spans="1:35" ht="8.85" customHeight="1">
      <c r="A162" s="197"/>
      <c r="B162" s="197"/>
      <c r="C162" s="197"/>
      <c r="D162" s="197"/>
      <c r="E162" s="197"/>
      <c r="F162" s="197"/>
      <c r="G162" s="197"/>
      <c r="H162" s="197"/>
      <c r="I162" s="197"/>
      <c r="W162" s="402">
        <v>50</v>
      </c>
      <c r="X162" s="909">
        <v>19.809999999999999</v>
      </c>
      <c r="Y162" s="909">
        <v>61.31</v>
      </c>
      <c r="Z162" s="909">
        <v>6.69</v>
      </c>
      <c r="AA162" s="909">
        <v>8.32</v>
      </c>
      <c r="AB162" s="909">
        <v>2.19</v>
      </c>
      <c r="AC162" s="910">
        <v>78.02</v>
      </c>
      <c r="AD162" s="909">
        <v>104.79</v>
      </c>
      <c r="AE162" s="909">
        <v>18.649999999999999</v>
      </c>
      <c r="AF162" s="909">
        <v>10.51</v>
      </c>
      <c r="AG162" s="909">
        <v>1.1399999999999999</v>
      </c>
      <c r="AH162" s="909">
        <v>66.8</v>
      </c>
      <c r="AI162" s="909">
        <v>22.62</v>
      </c>
    </row>
    <row r="163" spans="1:35" ht="8.85" customHeight="1">
      <c r="A163" s="197"/>
      <c r="B163" s="197"/>
      <c r="C163" s="197"/>
      <c r="D163" s="197"/>
      <c r="E163" s="197"/>
      <c r="F163" s="197"/>
      <c r="G163" s="197"/>
      <c r="H163" s="197"/>
      <c r="I163" s="197"/>
      <c r="W163" s="402">
        <v>51</v>
      </c>
      <c r="X163" s="909">
        <v>21.91</v>
      </c>
      <c r="Y163" s="909">
        <v>70.790000000000006</v>
      </c>
      <c r="Z163" s="909">
        <v>13.15</v>
      </c>
      <c r="AA163" s="909">
        <v>9.08</v>
      </c>
      <c r="AB163" s="909">
        <v>3.71</v>
      </c>
      <c r="AC163" s="910">
        <v>67.64</v>
      </c>
      <c r="AD163" s="909">
        <v>69.61</v>
      </c>
      <c r="AE163" s="909">
        <v>11.22</v>
      </c>
      <c r="AF163" s="909">
        <v>10.5</v>
      </c>
      <c r="AG163" s="909">
        <v>1.37</v>
      </c>
      <c r="AH163" s="909">
        <v>55.42</v>
      </c>
      <c r="AI163" s="909">
        <v>17.489999999999998</v>
      </c>
    </row>
    <row r="164" spans="1:35" ht="8.85" customHeight="1">
      <c r="A164" s="197"/>
      <c r="B164" s="197"/>
      <c r="C164" s="197"/>
      <c r="D164" s="197"/>
      <c r="E164" s="197"/>
      <c r="F164" s="197"/>
      <c r="G164" s="197"/>
      <c r="H164" s="197"/>
      <c r="I164" s="197"/>
      <c r="V164" s="402">
        <v>52</v>
      </c>
      <c r="W164" s="402">
        <v>52</v>
      </c>
      <c r="X164" s="909">
        <v>22</v>
      </c>
      <c r="Y164" s="909">
        <v>77.430000000000007</v>
      </c>
      <c r="Z164" s="909">
        <v>17.760000000000002</v>
      </c>
      <c r="AA164" s="909">
        <v>8.42</v>
      </c>
      <c r="AB164" s="909">
        <v>3.57</v>
      </c>
      <c r="AC164" s="910">
        <v>56.19</v>
      </c>
      <c r="AD164" s="909">
        <v>58.45</v>
      </c>
      <c r="AE164" s="909">
        <v>8.01</v>
      </c>
      <c r="AF164" s="909">
        <v>10.51</v>
      </c>
      <c r="AG164" s="909">
        <v>1.53</v>
      </c>
      <c r="AH164" s="909">
        <v>59.55</v>
      </c>
      <c r="AI164" s="909">
        <v>18.61</v>
      </c>
    </row>
    <row r="165" spans="1:35" ht="8.85" customHeight="1">
      <c r="A165" s="197"/>
      <c r="B165" s="197"/>
      <c r="C165" s="197"/>
      <c r="D165" s="197"/>
      <c r="E165" s="197"/>
      <c r="F165" s="197"/>
      <c r="G165" s="197"/>
      <c r="H165" s="197"/>
      <c r="I165" s="197"/>
      <c r="U165" s="617">
        <v>2017</v>
      </c>
      <c r="V165" s="922">
        <v>1</v>
      </c>
      <c r="W165" s="900">
        <v>1</v>
      </c>
      <c r="X165" s="909">
        <v>41.55</v>
      </c>
      <c r="Y165" s="909">
        <v>103.58</v>
      </c>
      <c r="Z165" s="909">
        <v>29.67</v>
      </c>
      <c r="AA165" s="909">
        <v>13.85</v>
      </c>
      <c r="AB165" s="909">
        <v>11.3</v>
      </c>
      <c r="AC165" s="910">
        <v>104.02</v>
      </c>
      <c r="AD165" s="909">
        <v>148.43</v>
      </c>
      <c r="AE165" s="909">
        <v>24.1</v>
      </c>
      <c r="AF165" s="909">
        <v>10.220000000000001</v>
      </c>
      <c r="AG165" s="909">
        <v>3.28</v>
      </c>
      <c r="AH165" s="909">
        <v>89.46</v>
      </c>
      <c r="AI165" s="909">
        <v>25.43</v>
      </c>
    </row>
    <row r="166" spans="1:35" ht="8.85" customHeight="1">
      <c r="A166" s="197"/>
      <c r="B166" s="197"/>
      <c r="C166" s="197"/>
      <c r="D166" s="197"/>
      <c r="E166" s="197"/>
      <c r="F166" s="197"/>
      <c r="G166" s="197"/>
      <c r="H166" s="197"/>
      <c r="I166" s="197"/>
      <c r="U166" s="617"/>
      <c r="V166" s="922"/>
      <c r="W166" s="900">
        <v>2</v>
      </c>
      <c r="X166" s="909">
        <v>39.6</v>
      </c>
      <c r="Y166" s="909">
        <v>105.01</v>
      </c>
      <c r="Z166" s="909">
        <v>51.2</v>
      </c>
      <c r="AA166" s="909">
        <v>14.96</v>
      </c>
      <c r="AB166" s="909">
        <v>15.4</v>
      </c>
      <c r="AC166" s="910">
        <v>143.97</v>
      </c>
      <c r="AD166" s="909">
        <v>175.88</v>
      </c>
      <c r="AE166" s="909">
        <v>33.74</v>
      </c>
      <c r="AF166" s="909">
        <v>10.17</v>
      </c>
      <c r="AG166" s="909">
        <v>6.45</v>
      </c>
      <c r="AH166" s="909">
        <v>178.14</v>
      </c>
      <c r="AI166" s="909">
        <v>55.67</v>
      </c>
    </row>
    <row r="167" spans="1:35" ht="8.85" customHeight="1">
      <c r="A167" s="197"/>
      <c r="B167" s="197"/>
      <c r="C167" s="197"/>
      <c r="D167" s="197"/>
      <c r="E167" s="197"/>
      <c r="F167" s="197"/>
      <c r="G167" s="197"/>
      <c r="H167" s="197"/>
      <c r="I167" s="197"/>
      <c r="U167" s="617"/>
      <c r="V167" s="922"/>
      <c r="W167" s="900">
        <v>3</v>
      </c>
      <c r="X167" s="909">
        <v>73.650000000000006</v>
      </c>
      <c r="Y167" s="909">
        <v>137.41</v>
      </c>
      <c r="Z167" s="909">
        <v>43.26</v>
      </c>
      <c r="AA167" s="909">
        <v>28.98</v>
      </c>
      <c r="AB167" s="909">
        <v>21.94</v>
      </c>
      <c r="AC167" s="910">
        <v>355.12</v>
      </c>
      <c r="AD167" s="909">
        <v>177.57</v>
      </c>
      <c r="AE167" s="909">
        <v>35.49</v>
      </c>
      <c r="AF167" s="909">
        <v>10</v>
      </c>
      <c r="AG167" s="909">
        <v>9.0500000000000007</v>
      </c>
      <c r="AH167" s="909">
        <v>174.94</v>
      </c>
      <c r="AI167" s="909">
        <v>58.31</v>
      </c>
    </row>
    <row r="168" spans="1:35" ht="8.85" customHeight="1">
      <c r="A168" s="197"/>
      <c r="B168" s="197"/>
      <c r="C168" s="197"/>
      <c r="D168" s="197"/>
      <c r="E168" s="197"/>
      <c r="F168" s="197"/>
      <c r="G168" s="197"/>
      <c r="H168" s="197"/>
      <c r="I168" s="197"/>
      <c r="U168" s="617"/>
      <c r="V168" s="922">
        <v>4</v>
      </c>
      <c r="W168" s="900">
        <v>4</v>
      </c>
      <c r="X168" s="909">
        <v>65.03</v>
      </c>
      <c r="Y168" s="909">
        <v>127.83</v>
      </c>
      <c r="Z168" s="909">
        <v>32.72</v>
      </c>
      <c r="AA168" s="909">
        <v>30.46</v>
      </c>
      <c r="AB168" s="909">
        <v>23.91</v>
      </c>
      <c r="AC168" s="910">
        <v>519.4</v>
      </c>
      <c r="AD168" s="909">
        <v>205.76</v>
      </c>
      <c r="AE168" s="909">
        <v>48.48</v>
      </c>
      <c r="AF168" s="909">
        <v>10</v>
      </c>
      <c r="AG168" s="909">
        <v>2.4300000000000002</v>
      </c>
      <c r="AH168" s="909">
        <v>141.31</v>
      </c>
      <c r="AI168" s="909">
        <v>47.49</v>
      </c>
    </row>
    <row r="169" spans="1:35" ht="8.85" customHeight="1">
      <c r="A169" s="197"/>
      <c r="B169" s="197"/>
      <c r="C169" s="197"/>
      <c r="D169" s="197"/>
      <c r="E169" s="197"/>
      <c r="F169" s="197"/>
      <c r="G169" s="197"/>
      <c r="H169" s="197"/>
      <c r="I169" s="197"/>
      <c r="W169" s="900">
        <v>5</v>
      </c>
      <c r="X169" s="402">
        <v>56.95</v>
      </c>
      <c r="Y169" s="402">
        <v>97.31</v>
      </c>
      <c r="Z169" s="402">
        <v>48.46</v>
      </c>
      <c r="AA169" s="402">
        <v>21.36</v>
      </c>
      <c r="AB169" s="402">
        <v>18.07</v>
      </c>
      <c r="AC169" s="402">
        <v>330.78</v>
      </c>
      <c r="AD169" s="402">
        <v>123.41</v>
      </c>
      <c r="AE169" s="402">
        <v>25.33</v>
      </c>
      <c r="AF169" s="402">
        <v>11.41</v>
      </c>
      <c r="AG169" s="402">
        <v>2.87</v>
      </c>
      <c r="AH169" s="402">
        <v>123.59</v>
      </c>
      <c r="AI169" s="402">
        <v>45.46</v>
      </c>
    </row>
    <row r="170" spans="1:35" ht="8.85" customHeight="1">
      <c r="A170" s="197"/>
      <c r="B170" s="197"/>
      <c r="C170" s="197"/>
      <c r="D170" s="197"/>
      <c r="E170" s="197"/>
      <c r="F170" s="197"/>
      <c r="G170" s="197"/>
      <c r="H170" s="197"/>
      <c r="I170" s="197"/>
      <c r="W170" s="900">
        <v>6</v>
      </c>
      <c r="X170" s="402">
        <v>61.87</v>
      </c>
      <c r="Y170" s="402">
        <v>123.44</v>
      </c>
      <c r="Z170" s="402">
        <v>72.52</v>
      </c>
      <c r="AA170" s="402">
        <v>25.42</v>
      </c>
      <c r="AB170" s="402">
        <v>21.42</v>
      </c>
      <c r="AC170" s="402">
        <v>200.58</v>
      </c>
      <c r="AD170" s="402">
        <v>108.48</v>
      </c>
      <c r="AE170" s="402">
        <v>22.99</v>
      </c>
      <c r="AF170" s="402">
        <v>10.57</v>
      </c>
      <c r="AG170" s="402">
        <v>3.01</v>
      </c>
      <c r="AH170" s="402">
        <v>85.48</v>
      </c>
      <c r="AI170" s="402">
        <v>28.56</v>
      </c>
    </row>
    <row r="171" spans="1:35">
      <c r="A171" s="197"/>
      <c r="B171" s="197"/>
      <c r="C171" s="197"/>
      <c r="D171" s="197"/>
      <c r="E171" s="197"/>
      <c r="F171" s="197"/>
      <c r="G171" s="197"/>
      <c r="H171" s="197"/>
      <c r="I171" s="197"/>
      <c r="W171" s="900">
        <v>7</v>
      </c>
      <c r="X171" s="402">
        <v>77.569999999999993</v>
      </c>
      <c r="Y171" s="402">
        <v>145.02000000000001</v>
      </c>
      <c r="Z171" s="402">
        <v>59.16</v>
      </c>
      <c r="AA171" s="402">
        <v>35.43</v>
      </c>
      <c r="AB171" s="402">
        <v>25.12</v>
      </c>
      <c r="AC171" s="402">
        <v>393.69</v>
      </c>
      <c r="AD171" s="402">
        <v>144.62</v>
      </c>
      <c r="AE171" s="402">
        <v>39.44</v>
      </c>
      <c r="AF171" s="402">
        <v>10</v>
      </c>
      <c r="AG171" s="402">
        <v>2.88</v>
      </c>
      <c r="AH171" s="402">
        <v>100.57</v>
      </c>
      <c r="AI171" s="402">
        <v>25.04</v>
      </c>
    </row>
    <row r="172" spans="1:35">
      <c r="A172" s="197"/>
      <c r="B172" s="197"/>
      <c r="C172" s="197"/>
      <c r="D172" s="197"/>
      <c r="E172" s="197"/>
      <c r="F172" s="197"/>
      <c r="G172" s="197"/>
      <c r="H172" s="197"/>
      <c r="I172" s="197"/>
      <c r="V172" s="402">
        <v>8</v>
      </c>
      <c r="W172" s="900">
        <v>8</v>
      </c>
      <c r="X172" s="402">
        <v>86.94</v>
      </c>
      <c r="Y172" s="402">
        <v>175.03</v>
      </c>
      <c r="Z172" s="402">
        <v>24.36</v>
      </c>
      <c r="AA172" s="402">
        <v>30.45</v>
      </c>
      <c r="AB172" s="402">
        <v>23.33</v>
      </c>
      <c r="AC172" s="402">
        <v>345.37</v>
      </c>
      <c r="AD172" s="402">
        <v>140.63</v>
      </c>
      <c r="AE172" s="402">
        <v>30.47</v>
      </c>
      <c r="AF172" s="402">
        <v>9.58</v>
      </c>
      <c r="AG172" s="402">
        <v>2.0699999999999998</v>
      </c>
      <c r="AH172" s="402">
        <v>163.72999999999999</v>
      </c>
      <c r="AI172" s="402">
        <v>58.84</v>
      </c>
    </row>
    <row r="173" spans="1:35">
      <c r="A173" s="197"/>
      <c r="B173" s="197"/>
      <c r="C173" s="197"/>
      <c r="D173" s="197"/>
      <c r="E173" s="197"/>
      <c r="F173" s="197"/>
      <c r="G173" s="197"/>
      <c r="H173" s="197"/>
      <c r="I173" s="197"/>
      <c r="W173" s="900">
        <v>9</v>
      </c>
      <c r="X173" s="402">
        <v>85.13</v>
      </c>
      <c r="Y173" s="402">
        <v>206.14</v>
      </c>
      <c r="Z173" s="402">
        <v>39.07</v>
      </c>
      <c r="AA173" s="402">
        <v>37.72</v>
      </c>
      <c r="AB173" s="402">
        <v>24.83</v>
      </c>
      <c r="AC173" s="402">
        <v>567.22</v>
      </c>
      <c r="AD173" s="402">
        <v>245.85</v>
      </c>
      <c r="AE173" s="402">
        <v>67.56</v>
      </c>
      <c r="AF173" s="402">
        <v>9.01</v>
      </c>
      <c r="AG173" s="402">
        <v>7.33</v>
      </c>
      <c r="AH173" s="402">
        <v>285.31</v>
      </c>
      <c r="AI173" s="402">
        <v>102.26</v>
      </c>
    </row>
    <row r="174" spans="1:35">
      <c r="A174" s="197"/>
      <c r="B174" s="197"/>
      <c r="C174" s="197"/>
      <c r="D174" s="197"/>
      <c r="E174" s="197"/>
      <c r="F174" s="197"/>
      <c r="G174" s="197"/>
      <c r="H174" s="197"/>
      <c r="I174" s="197"/>
      <c r="W174" s="900">
        <v>10</v>
      </c>
      <c r="X174" s="402">
        <v>84.78</v>
      </c>
      <c r="Y174" s="402">
        <v>270.17</v>
      </c>
      <c r="Z174" s="402">
        <v>109.16</v>
      </c>
      <c r="AA174" s="402">
        <v>36.46</v>
      </c>
      <c r="AB174" s="402">
        <v>24.95</v>
      </c>
      <c r="AC174" s="402">
        <v>467.04</v>
      </c>
      <c r="AD174" s="402">
        <v>188.01</v>
      </c>
      <c r="AE174" s="402">
        <v>50.5</v>
      </c>
      <c r="AF174" s="402">
        <v>10.06</v>
      </c>
      <c r="AG174" s="402">
        <v>3.71</v>
      </c>
      <c r="AH174" s="402">
        <v>374.33</v>
      </c>
      <c r="AI174" s="402">
        <v>83.74</v>
      </c>
    </row>
    <row r="175" spans="1:35">
      <c r="A175" s="197"/>
      <c r="B175" s="197"/>
      <c r="C175" s="197"/>
      <c r="D175" s="197"/>
      <c r="E175" s="197"/>
      <c r="F175" s="197"/>
      <c r="G175" s="197"/>
      <c r="H175" s="197"/>
      <c r="I175" s="197"/>
      <c r="W175" s="900">
        <v>11</v>
      </c>
      <c r="X175" s="402">
        <v>84.78</v>
      </c>
      <c r="Y175" s="402">
        <v>376.42</v>
      </c>
      <c r="Z175" s="402">
        <v>188.18</v>
      </c>
      <c r="AA175" s="402">
        <v>35.590000000000003</v>
      </c>
      <c r="AB175" s="402">
        <v>26.89</v>
      </c>
      <c r="AC175" s="402">
        <v>448.3</v>
      </c>
      <c r="AD175" s="402">
        <v>169.95</v>
      </c>
      <c r="AE175" s="402">
        <v>51.21</v>
      </c>
      <c r="AF175" s="402">
        <v>26.15</v>
      </c>
      <c r="AG175" s="402">
        <v>8.66</v>
      </c>
      <c r="AH175" s="402">
        <v>219.86</v>
      </c>
      <c r="AI175" s="402">
        <v>62.42</v>
      </c>
    </row>
    <row r="176" spans="1:35">
      <c r="A176" s="197"/>
      <c r="B176" s="197"/>
      <c r="C176" s="197"/>
      <c r="D176" s="197"/>
      <c r="E176" s="197"/>
      <c r="F176" s="197"/>
      <c r="G176" s="197"/>
      <c r="H176" s="197"/>
      <c r="I176" s="197"/>
      <c r="V176" s="402">
        <v>12</v>
      </c>
      <c r="W176" s="900">
        <v>12</v>
      </c>
      <c r="X176" s="402">
        <v>106.16</v>
      </c>
      <c r="Y176" s="402">
        <v>351.57</v>
      </c>
      <c r="Z176" s="402">
        <v>159.6</v>
      </c>
      <c r="AA176" s="402">
        <v>37.82</v>
      </c>
      <c r="AB176" s="402">
        <v>20.6</v>
      </c>
      <c r="AC176" s="402">
        <v>350.87</v>
      </c>
      <c r="AD176" s="402">
        <v>146.01</v>
      </c>
      <c r="AE176" s="402">
        <v>38.08</v>
      </c>
      <c r="AF176" s="402">
        <v>12.43</v>
      </c>
      <c r="AG176" s="402">
        <v>5.63</v>
      </c>
      <c r="AH176" s="402">
        <v>190.11</v>
      </c>
      <c r="AI176" s="402">
        <v>52.01</v>
      </c>
    </row>
    <row r="177" spans="1:35">
      <c r="A177" s="197"/>
      <c r="B177" s="197"/>
      <c r="C177" s="197"/>
      <c r="D177" s="197"/>
      <c r="E177" s="197"/>
      <c r="F177" s="197"/>
      <c r="G177" s="197"/>
      <c r="H177" s="197"/>
      <c r="I177" s="197"/>
      <c r="W177" s="900">
        <v>13</v>
      </c>
      <c r="X177" s="402">
        <v>101.71</v>
      </c>
      <c r="Y177" s="402">
        <v>384.37</v>
      </c>
      <c r="Z177" s="402">
        <v>161.77000000000001</v>
      </c>
      <c r="AA177" s="402">
        <v>35.93</v>
      </c>
      <c r="AB177" s="402">
        <v>25.47</v>
      </c>
      <c r="AC177" s="402">
        <v>380.48</v>
      </c>
      <c r="AD177" s="402">
        <v>173.02</v>
      </c>
      <c r="AE177" s="402">
        <v>38.869999999999997</v>
      </c>
      <c r="AF177" s="402">
        <v>11.98</v>
      </c>
      <c r="AG177" s="402">
        <v>5.83</v>
      </c>
      <c r="AH177" s="402">
        <v>272.08999999999997</v>
      </c>
      <c r="AI177" s="402">
        <v>65.430000000000007</v>
      </c>
    </row>
    <row r="178" spans="1:35">
      <c r="A178" s="197"/>
      <c r="B178" s="197"/>
      <c r="C178" s="197"/>
      <c r="D178" s="197"/>
      <c r="E178" s="197"/>
      <c r="F178" s="197"/>
      <c r="G178" s="197"/>
      <c r="H178" s="197"/>
      <c r="I178" s="197"/>
      <c r="W178" s="900">
        <v>14</v>
      </c>
      <c r="X178" s="402">
        <v>83.1</v>
      </c>
      <c r="Y178" s="402">
        <v>337.84</v>
      </c>
      <c r="Z178" s="402">
        <v>115.43</v>
      </c>
      <c r="AA178" s="402">
        <v>42.9</v>
      </c>
      <c r="AB178" s="402">
        <v>27.42</v>
      </c>
      <c r="AC178" s="402">
        <v>427.28</v>
      </c>
      <c r="AD178" s="402">
        <v>137.65</v>
      </c>
      <c r="AE178" s="402">
        <v>35.950000000000003</v>
      </c>
      <c r="AF178" s="402">
        <v>28.72</v>
      </c>
      <c r="AG178" s="402">
        <v>4.95</v>
      </c>
      <c r="AH178" s="402">
        <v>301.82</v>
      </c>
      <c r="AI178" s="402">
        <v>71.06</v>
      </c>
    </row>
    <row r="179" spans="1:35">
      <c r="A179" s="197"/>
      <c r="B179" s="197"/>
      <c r="C179" s="197"/>
      <c r="D179" s="197"/>
      <c r="E179" s="197"/>
      <c r="F179" s="197"/>
      <c r="G179" s="197"/>
      <c r="H179" s="197"/>
      <c r="I179" s="197"/>
      <c r="W179" s="900">
        <v>15</v>
      </c>
      <c r="X179" s="402">
        <v>61.23</v>
      </c>
      <c r="Y179" s="402">
        <v>282.32</v>
      </c>
      <c r="Z179" s="402">
        <v>98.92</v>
      </c>
      <c r="AA179" s="402">
        <v>31.19</v>
      </c>
      <c r="AB179" s="402">
        <v>20.8</v>
      </c>
      <c r="AC179" s="402">
        <v>334.14</v>
      </c>
      <c r="AD179" s="402">
        <v>129.9</v>
      </c>
      <c r="AE179" s="402">
        <v>29.93</v>
      </c>
      <c r="AF179" s="402">
        <v>16.28</v>
      </c>
      <c r="AG179" s="402">
        <v>1.82</v>
      </c>
      <c r="AH179" s="402">
        <v>203.49</v>
      </c>
      <c r="AI179" s="402">
        <v>77.099999999999994</v>
      </c>
    </row>
    <row r="180" spans="1:35">
      <c r="A180" s="197"/>
      <c r="B180" s="197"/>
      <c r="C180" s="197"/>
      <c r="D180" s="197"/>
      <c r="E180" s="197"/>
      <c r="F180" s="197"/>
      <c r="G180" s="197"/>
      <c r="H180" s="197"/>
      <c r="I180" s="197"/>
      <c r="V180" s="900">
        <v>16</v>
      </c>
      <c r="W180" s="900">
        <v>16</v>
      </c>
      <c r="X180" s="402">
        <v>49.8</v>
      </c>
      <c r="Y180" s="402">
        <v>191.65</v>
      </c>
      <c r="Z180" s="402">
        <v>82.48</v>
      </c>
      <c r="AA180" s="402">
        <v>22.8</v>
      </c>
      <c r="AB180" s="402">
        <v>15.73</v>
      </c>
      <c r="AC180" s="402">
        <v>218.96</v>
      </c>
      <c r="AD180" s="402">
        <v>100.66</v>
      </c>
      <c r="AE180" s="402">
        <v>21.85</v>
      </c>
      <c r="AF180" s="402">
        <v>15.43</v>
      </c>
      <c r="AG180" s="402">
        <v>2.33</v>
      </c>
      <c r="AH180" s="402">
        <v>155.33000000000001</v>
      </c>
      <c r="AI180" s="402">
        <v>48.77</v>
      </c>
    </row>
    <row r="181" spans="1:35">
      <c r="A181" s="197"/>
      <c r="B181" s="197"/>
      <c r="C181" s="197"/>
      <c r="D181" s="197"/>
      <c r="E181" s="197"/>
      <c r="F181" s="197"/>
      <c r="G181" s="197"/>
      <c r="H181" s="197"/>
      <c r="I181" s="197"/>
      <c r="W181" s="900">
        <v>17</v>
      </c>
      <c r="X181" s="402">
        <v>40.21</v>
      </c>
      <c r="Y181" s="402">
        <v>160.35</v>
      </c>
      <c r="Z181" s="402">
        <v>77.02</v>
      </c>
      <c r="AA181" s="402">
        <v>20.18</v>
      </c>
      <c r="AB181" s="402">
        <v>13.18</v>
      </c>
      <c r="AC181" s="402">
        <v>180.47</v>
      </c>
      <c r="AD181" s="402">
        <v>91.24</v>
      </c>
      <c r="AE181" s="402">
        <v>18.89</v>
      </c>
      <c r="AF181" s="402">
        <v>12.29</v>
      </c>
      <c r="AG181" s="402">
        <v>1.9</v>
      </c>
      <c r="AH181" s="402">
        <v>111.37</v>
      </c>
      <c r="AI181" s="402">
        <v>34.409999999999997</v>
      </c>
    </row>
    <row r="182" spans="1:35" ht="12.75">
      <c r="A182" s="197"/>
      <c r="B182" s="197"/>
      <c r="C182" s="197"/>
      <c r="D182" s="197"/>
      <c r="E182" s="197"/>
      <c r="F182" s="197"/>
      <c r="G182" s="197"/>
      <c r="H182" s="197"/>
      <c r="I182" s="197"/>
      <c r="U182" s="618"/>
      <c r="V182" s="617"/>
      <c r="W182" s="900">
        <v>18</v>
      </c>
      <c r="X182" s="924">
        <v>43.46</v>
      </c>
      <c r="Y182" s="924">
        <v>136.65</v>
      </c>
      <c r="Z182" s="924">
        <v>62.63</v>
      </c>
      <c r="AA182" s="924">
        <v>19.84</v>
      </c>
      <c r="AB182" s="924">
        <v>14.23</v>
      </c>
      <c r="AC182" s="924">
        <v>212.89</v>
      </c>
      <c r="AD182" s="924">
        <v>98.95</v>
      </c>
      <c r="AE182" s="924">
        <v>19.899999999999999</v>
      </c>
      <c r="AF182" s="924">
        <v>11.64</v>
      </c>
      <c r="AG182" s="924">
        <v>1.46</v>
      </c>
      <c r="AH182" s="924">
        <v>117.05</v>
      </c>
      <c r="AI182" s="924">
        <v>28.8</v>
      </c>
    </row>
    <row r="183" spans="1:35" ht="12.75">
      <c r="A183" s="197"/>
      <c r="B183" s="197"/>
      <c r="C183" s="197"/>
      <c r="D183" s="197"/>
      <c r="E183" s="197"/>
      <c r="F183" s="197"/>
      <c r="G183" s="197"/>
      <c r="H183" s="197"/>
      <c r="I183" s="197"/>
      <c r="U183" s="618"/>
      <c r="V183" s="617"/>
      <c r="W183" s="900">
        <v>19</v>
      </c>
      <c r="X183" s="924">
        <v>35.65</v>
      </c>
      <c r="Y183" s="924">
        <v>135.97</v>
      </c>
      <c r="Z183" s="924">
        <v>93.03</v>
      </c>
      <c r="AA183" s="924">
        <v>21.4</v>
      </c>
      <c r="AB183" s="924">
        <v>15.58</v>
      </c>
      <c r="AC183" s="924">
        <v>199.54</v>
      </c>
      <c r="AD183" s="924">
        <v>89.02</v>
      </c>
      <c r="AE183" s="924">
        <v>15.9</v>
      </c>
      <c r="AF183" s="924">
        <v>11</v>
      </c>
      <c r="AG183" s="924">
        <v>1.36</v>
      </c>
      <c r="AH183" s="924">
        <v>79.2</v>
      </c>
      <c r="AI183" s="924">
        <v>22.78</v>
      </c>
    </row>
    <row r="184" spans="1:35" ht="8.85" customHeight="1">
      <c r="A184" s="197"/>
      <c r="B184" s="197"/>
      <c r="C184" s="197"/>
      <c r="D184" s="197"/>
      <c r="E184" s="197"/>
      <c r="F184" s="197"/>
      <c r="G184" s="197"/>
      <c r="H184" s="197"/>
      <c r="I184" s="197"/>
      <c r="U184" s="618"/>
      <c r="V184" s="617">
        <v>20</v>
      </c>
      <c r="W184" s="900">
        <v>20</v>
      </c>
      <c r="X184" s="924">
        <v>26.22</v>
      </c>
      <c r="Y184" s="924">
        <v>135.66</v>
      </c>
      <c r="Z184" s="924">
        <v>72.349999999999994</v>
      </c>
      <c r="AA184" s="924">
        <v>17.23</v>
      </c>
      <c r="AB184" s="924">
        <v>13.26</v>
      </c>
      <c r="AC184" s="924">
        <v>136.84</v>
      </c>
      <c r="AD184" s="924">
        <v>72.95</v>
      </c>
      <c r="AE184" s="924">
        <v>15.03</v>
      </c>
      <c r="AF184" s="924">
        <v>11</v>
      </c>
      <c r="AG184" s="924">
        <v>1.98</v>
      </c>
      <c r="AH184" s="924">
        <v>69.37</v>
      </c>
      <c r="AI184" s="924">
        <v>17.8</v>
      </c>
    </row>
    <row r="185" spans="1:35" ht="8.85" customHeight="1">
      <c r="A185" s="197"/>
      <c r="B185" s="197"/>
      <c r="C185" s="197"/>
      <c r="D185" s="197"/>
      <c r="E185" s="197"/>
      <c r="F185" s="197"/>
      <c r="G185" s="197"/>
      <c r="H185" s="197"/>
      <c r="I185" s="197"/>
      <c r="U185" s="618"/>
      <c r="V185" s="617"/>
      <c r="W185" s="900">
        <v>21</v>
      </c>
      <c r="X185" s="402">
        <v>27.95</v>
      </c>
      <c r="Y185" s="402">
        <v>113.82</v>
      </c>
      <c r="Z185" s="402">
        <v>90.75</v>
      </c>
      <c r="AA185" s="402">
        <v>16.09</v>
      </c>
      <c r="AB185" s="402">
        <v>13.67</v>
      </c>
      <c r="AC185" s="402">
        <v>116.86</v>
      </c>
      <c r="AD185" s="402">
        <v>99.42</v>
      </c>
      <c r="AE185" s="402">
        <v>20.059999999999999</v>
      </c>
      <c r="AF185" s="402">
        <v>11.01</v>
      </c>
      <c r="AG185" s="402">
        <v>1.6</v>
      </c>
      <c r="AH185" s="402">
        <v>68.8</v>
      </c>
      <c r="AI185" s="402">
        <v>17.84</v>
      </c>
    </row>
    <row r="186" spans="1:35" ht="8.85" customHeight="1">
      <c r="A186" s="197"/>
      <c r="B186" s="197"/>
      <c r="C186" s="197"/>
      <c r="D186" s="197"/>
      <c r="E186" s="197"/>
      <c r="F186" s="197"/>
      <c r="G186" s="197"/>
      <c r="H186" s="197"/>
      <c r="I186" s="197"/>
      <c r="U186" s="618"/>
      <c r="V186" s="617"/>
      <c r="W186" s="900">
        <v>22</v>
      </c>
      <c r="X186" s="402">
        <v>32.409999999999997</v>
      </c>
      <c r="Y186" s="402">
        <v>64.03</v>
      </c>
      <c r="Z186" s="402">
        <v>53.02</v>
      </c>
      <c r="AA186" s="402">
        <v>15.1</v>
      </c>
      <c r="AB186" s="402">
        <v>13.61</v>
      </c>
      <c r="AC186" s="402">
        <v>118.58</v>
      </c>
      <c r="AD186" s="402">
        <v>79.099999999999994</v>
      </c>
      <c r="AE186" s="402">
        <v>16</v>
      </c>
      <c r="AF186" s="402">
        <v>11</v>
      </c>
      <c r="AG186" s="402">
        <v>1.01</v>
      </c>
      <c r="AH186" s="402">
        <v>69.05</v>
      </c>
      <c r="AI186" s="402">
        <v>16.37</v>
      </c>
    </row>
    <row r="187" spans="1:35" ht="8.85" customHeight="1">
      <c r="A187" s="197"/>
      <c r="B187" s="197"/>
      <c r="C187" s="197"/>
      <c r="D187" s="197"/>
      <c r="E187" s="197"/>
      <c r="F187" s="197"/>
      <c r="G187" s="197"/>
      <c r="H187" s="197"/>
      <c r="I187" s="197"/>
      <c r="U187" s="618"/>
      <c r="V187" s="617"/>
      <c r="W187" s="900"/>
      <c r="X187" s="924"/>
      <c r="Y187" s="924"/>
      <c r="Z187" s="924"/>
      <c r="AA187" s="924"/>
      <c r="AB187" s="924"/>
      <c r="AC187" s="924"/>
      <c r="AD187" s="924"/>
      <c r="AE187" s="924"/>
      <c r="AF187" s="924"/>
      <c r="AG187" s="924"/>
      <c r="AH187" s="924"/>
      <c r="AI187" s="924"/>
    </row>
    <row r="188" spans="1:35" ht="8.85" customHeight="1">
      <c r="A188" s="197"/>
      <c r="B188" s="197"/>
      <c r="C188" s="197"/>
      <c r="D188" s="197"/>
      <c r="E188" s="197"/>
      <c r="F188" s="197"/>
      <c r="G188" s="197"/>
      <c r="H188" s="197"/>
      <c r="I188" s="197"/>
      <c r="U188" s="618"/>
      <c r="V188" s="617"/>
      <c r="W188" s="900"/>
      <c r="X188" s="924"/>
      <c r="Y188" s="924"/>
      <c r="Z188" s="924"/>
      <c r="AA188" s="924"/>
      <c r="AB188" s="924"/>
      <c r="AC188" s="924"/>
      <c r="AD188" s="924"/>
      <c r="AE188" s="924"/>
      <c r="AF188" s="924"/>
      <c r="AG188" s="924"/>
      <c r="AH188" s="924"/>
      <c r="AI188" s="924"/>
    </row>
    <row r="189" spans="1:35" ht="8.85" customHeight="1">
      <c r="A189" s="197"/>
      <c r="B189" s="197"/>
      <c r="C189" s="197"/>
      <c r="D189" s="197"/>
      <c r="E189" s="197"/>
      <c r="F189" s="197"/>
      <c r="G189" s="197"/>
      <c r="H189" s="197"/>
      <c r="I189" s="197"/>
      <c r="U189" s="618"/>
      <c r="V189" s="617"/>
      <c r="W189" s="900"/>
      <c r="X189" s="924"/>
      <c r="Y189" s="924"/>
      <c r="Z189" s="924"/>
      <c r="AA189" s="924"/>
      <c r="AB189" s="924"/>
      <c r="AC189" s="924"/>
      <c r="AD189" s="924"/>
      <c r="AE189" s="924"/>
      <c r="AF189" s="924"/>
      <c r="AG189" s="924"/>
      <c r="AH189" s="924"/>
      <c r="AI189" s="924"/>
    </row>
    <row r="190" spans="1:35" ht="8.85" customHeight="1">
      <c r="A190" s="197"/>
      <c r="B190" s="197"/>
      <c r="C190" s="197"/>
      <c r="D190" s="197"/>
      <c r="E190" s="197"/>
      <c r="F190" s="197"/>
      <c r="G190" s="197"/>
      <c r="H190" s="197"/>
      <c r="I190" s="197"/>
      <c r="U190" s="618"/>
      <c r="V190" s="617"/>
      <c r="W190" s="900"/>
      <c r="X190" s="924"/>
      <c r="Y190" s="924"/>
      <c r="Z190" s="924"/>
      <c r="AA190" s="924"/>
      <c r="AB190" s="924"/>
      <c r="AC190" s="924"/>
      <c r="AD190" s="924"/>
      <c r="AE190" s="924"/>
      <c r="AF190" s="924"/>
      <c r="AG190" s="924"/>
      <c r="AH190" s="924"/>
      <c r="AI190" s="924"/>
    </row>
    <row r="191" spans="1:35" ht="8.85" customHeight="1">
      <c r="A191" s="197"/>
      <c r="B191" s="197"/>
      <c r="C191" s="197"/>
      <c r="D191" s="197"/>
      <c r="E191" s="197"/>
      <c r="F191" s="197"/>
      <c r="G191" s="197"/>
      <c r="H191" s="197"/>
      <c r="I191" s="197"/>
      <c r="U191" s="618"/>
      <c r="V191" s="617"/>
      <c r="W191" s="900"/>
      <c r="X191" s="904" t="s">
        <v>88</v>
      </c>
      <c r="Y191" s="904" t="s">
        <v>89</v>
      </c>
      <c r="Z191" s="904" t="s">
        <v>90</v>
      </c>
      <c r="AA191" s="904" t="s">
        <v>91</v>
      </c>
      <c r="AB191" s="904" t="s">
        <v>92</v>
      </c>
      <c r="AC191" s="904" t="s">
        <v>93</v>
      </c>
      <c r="AD191" s="904" t="s">
        <v>94</v>
      </c>
      <c r="AE191" s="904" t="s">
        <v>95</v>
      </c>
      <c r="AF191" s="904" t="s">
        <v>96</v>
      </c>
      <c r="AG191" s="904" t="s">
        <v>97</v>
      </c>
      <c r="AH191" s="904" t="s">
        <v>98</v>
      </c>
      <c r="AI191" s="904" t="s">
        <v>75</v>
      </c>
    </row>
    <row r="192" spans="1:35" ht="8.85" customHeight="1">
      <c r="A192" s="197"/>
      <c r="B192" s="197"/>
      <c r="C192" s="197"/>
      <c r="D192" s="197"/>
      <c r="E192" s="197"/>
      <c r="F192" s="197"/>
      <c r="G192" s="197"/>
      <c r="H192" s="197"/>
      <c r="I192" s="197"/>
      <c r="U192" s="618"/>
      <c r="V192" s="617"/>
      <c r="W192" s="900"/>
      <c r="X192" s="924"/>
      <c r="Y192" s="924"/>
      <c r="Z192" s="924"/>
      <c r="AA192" s="924"/>
      <c r="AB192" s="924"/>
      <c r="AC192" s="924"/>
      <c r="AD192" s="924"/>
      <c r="AE192" s="924"/>
      <c r="AF192" s="924"/>
      <c r="AG192" s="924"/>
      <c r="AH192" s="924"/>
      <c r="AI192" s="924"/>
    </row>
    <row r="193" spans="1:35" ht="8.85" customHeight="1">
      <c r="A193" s="197"/>
      <c r="B193" s="197"/>
      <c r="C193" s="197"/>
      <c r="D193" s="197"/>
      <c r="E193" s="197"/>
      <c r="F193" s="197"/>
      <c r="G193" s="197"/>
      <c r="H193" s="197"/>
      <c r="I193" s="197"/>
      <c r="U193" s="618"/>
      <c r="V193" s="617"/>
      <c r="W193" s="900"/>
      <c r="X193" s="924"/>
      <c r="Y193" s="924"/>
      <c r="Z193" s="924"/>
      <c r="AA193" s="924"/>
      <c r="AB193" s="924"/>
      <c r="AC193" s="924"/>
      <c r="AD193" s="924"/>
      <c r="AE193" s="924"/>
      <c r="AF193" s="924"/>
      <c r="AG193" s="924"/>
      <c r="AH193" s="924"/>
      <c r="AI193" s="924"/>
    </row>
    <row r="194" spans="1:35" ht="8.85" customHeight="1">
      <c r="A194" s="197"/>
      <c r="B194" s="197"/>
      <c r="C194" s="197"/>
      <c r="D194" s="197"/>
      <c r="E194" s="197"/>
      <c r="F194" s="197"/>
      <c r="G194" s="197"/>
      <c r="H194" s="197"/>
      <c r="I194" s="197"/>
      <c r="U194" s="618"/>
      <c r="V194" s="617"/>
      <c r="W194" s="900"/>
      <c r="X194" s="924"/>
      <c r="Y194" s="924"/>
      <c r="Z194" s="924"/>
      <c r="AA194" s="924"/>
      <c r="AB194" s="924"/>
      <c r="AC194" s="924"/>
      <c r="AD194" s="924"/>
      <c r="AE194" s="924"/>
      <c r="AF194" s="924"/>
      <c r="AG194" s="924"/>
      <c r="AH194" s="924"/>
      <c r="AI194" s="924"/>
    </row>
    <row r="195" spans="1:35" ht="8.85" customHeight="1">
      <c r="A195" s="197"/>
      <c r="B195" s="197"/>
      <c r="C195" s="197"/>
      <c r="D195" s="197"/>
      <c r="E195" s="197"/>
      <c r="F195" s="197"/>
      <c r="G195" s="197"/>
      <c r="H195" s="197"/>
      <c r="I195" s="197"/>
      <c r="U195" s="618"/>
      <c r="V195" s="617"/>
      <c r="W195" s="900"/>
      <c r="X195" s="924"/>
      <c r="Y195" s="924"/>
      <c r="Z195" s="924"/>
      <c r="AA195" s="924"/>
      <c r="AB195" s="924"/>
      <c r="AC195" s="924"/>
      <c r="AD195" s="924"/>
      <c r="AE195" s="924"/>
      <c r="AF195" s="924"/>
      <c r="AG195" s="924"/>
      <c r="AH195" s="924"/>
      <c r="AI195" s="924"/>
    </row>
    <row r="196" spans="1:35" ht="8.85" customHeight="1">
      <c r="A196" s="197"/>
      <c r="B196" s="197"/>
      <c r="C196" s="197"/>
      <c r="D196" s="197"/>
      <c r="E196" s="197"/>
      <c r="F196" s="197"/>
      <c r="G196" s="197"/>
      <c r="H196" s="197"/>
      <c r="I196" s="197"/>
      <c r="U196" s="618"/>
      <c r="V196" s="617"/>
      <c r="W196" s="900"/>
      <c r="X196" s="924"/>
      <c r="Y196" s="924"/>
      <c r="Z196" s="924"/>
      <c r="AA196" s="924"/>
      <c r="AB196" s="924"/>
      <c r="AC196" s="924"/>
      <c r="AD196" s="924"/>
      <c r="AE196" s="924"/>
      <c r="AF196" s="924"/>
      <c r="AG196" s="924"/>
      <c r="AH196" s="924"/>
      <c r="AI196" s="924"/>
    </row>
    <row r="197" spans="1:35" ht="8.85" customHeight="1">
      <c r="A197" s="197"/>
      <c r="B197" s="197"/>
      <c r="C197" s="197"/>
      <c r="D197" s="197"/>
      <c r="E197" s="197"/>
      <c r="F197" s="197"/>
      <c r="G197" s="197"/>
      <c r="H197" s="197"/>
      <c r="I197" s="197"/>
      <c r="U197" s="618"/>
      <c r="V197" s="617"/>
      <c r="W197" s="900"/>
      <c r="X197" s="924"/>
      <c r="Y197" s="924"/>
      <c r="Z197" s="924"/>
      <c r="AA197" s="924"/>
      <c r="AB197" s="924"/>
      <c r="AC197" s="924"/>
      <c r="AD197" s="924"/>
      <c r="AE197" s="924"/>
      <c r="AF197" s="924"/>
      <c r="AG197" s="924"/>
      <c r="AH197" s="924"/>
      <c r="AI197" s="924"/>
    </row>
    <row r="198" spans="1:35" ht="8.85" customHeight="1">
      <c r="A198" s="197"/>
      <c r="B198" s="197"/>
      <c r="C198" s="197"/>
      <c r="D198" s="197"/>
      <c r="E198" s="197"/>
      <c r="F198" s="197"/>
      <c r="G198" s="197"/>
      <c r="H198" s="197"/>
      <c r="I198" s="197"/>
      <c r="U198" s="618"/>
      <c r="V198" s="617"/>
      <c r="W198" s="900"/>
      <c r="X198" s="924"/>
      <c r="Y198" s="924"/>
      <c r="Z198" s="924"/>
      <c r="AA198" s="924"/>
      <c r="AB198" s="924"/>
      <c r="AC198" s="924"/>
      <c r="AD198" s="924"/>
      <c r="AE198" s="924"/>
      <c r="AF198" s="924"/>
      <c r="AG198" s="924"/>
      <c r="AH198" s="924"/>
      <c r="AI198" s="924"/>
    </row>
    <row r="199" spans="1:35" ht="8.85" customHeight="1">
      <c r="A199" s="197"/>
      <c r="B199" s="197"/>
      <c r="C199" s="197"/>
      <c r="D199" s="197"/>
      <c r="E199" s="197"/>
      <c r="F199" s="197"/>
      <c r="G199" s="197"/>
      <c r="H199" s="197"/>
      <c r="I199" s="197"/>
      <c r="U199" s="618"/>
      <c r="V199" s="617"/>
      <c r="W199" s="900"/>
      <c r="X199" s="924"/>
      <c r="Y199" s="924"/>
      <c r="Z199" s="924"/>
      <c r="AA199" s="924"/>
      <c r="AB199" s="924"/>
      <c r="AC199" s="924"/>
      <c r="AD199" s="924"/>
      <c r="AE199" s="924"/>
      <c r="AF199" s="924"/>
      <c r="AG199" s="924"/>
      <c r="AH199" s="924"/>
      <c r="AI199" s="924"/>
    </row>
    <row r="200" spans="1:35" ht="8.85" customHeight="1">
      <c r="A200" s="197"/>
      <c r="B200" s="197"/>
      <c r="C200" s="197"/>
      <c r="D200" s="197"/>
      <c r="E200" s="197"/>
      <c r="F200" s="197"/>
      <c r="G200" s="197"/>
      <c r="H200" s="197"/>
      <c r="I200" s="197"/>
      <c r="U200" s="618"/>
      <c r="V200" s="617"/>
      <c r="W200" s="900"/>
      <c r="X200" s="924"/>
      <c r="Y200" s="924"/>
      <c r="Z200" s="924"/>
      <c r="AA200" s="924"/>
      <c r="AB200" s="924"/>
      <c r="AC200" s="924"/>
      <c r="AD200" s="924"/>
      <c r="AE200" s="924"/>
      <c r="AF200" s="924"/>
      <c r="AG200" s="924"/>
      <c r="AH200" s="924"/>
      <c r="AI200" s="924"/>
    </row>
    <row r="201" spans="1:35" ht="8.85" customHeight="1">
      <c r="A201" s="197"/>
      <c r="B201" s="197"/>
      <c r="C201" s="197"/>
      <c r="D201" s="197"/>
      <c r="E201" s="197"/>
      <c r="F201" s="197"/>
      <c r="G201" s="197"/>
      <c r="H201" s="197"/>
      <c r="I201" s="197"/>
      <c r="U201" s="618"/>
      <c r="V201" s="617"/>
      <c r="W201" s="900"/>
      <c r="X201" s="924"/>
      <c r="Y201" s="924"/>
      <c r="Z201" s="924"/>
      <c r="AA201" s="924"/>
      <c r="AB201" s="924"/>
      <c r="AC201" s="924"/>
      <c r="AD201" s="924"/>
      <c r="AE201" s="924"/>
      <c r="AF201" s="924"/>
      <c r="AG201" s="924"/>
      <c r="AH201" s="924"/>
      <c r="AI201" s="924"/>
    </row>
    <row r="202" spans="1:35" ht="8.85" customHeight="1">
      <c r="A202" s="197"/>
      <c r="B202" s="197"/>
      <c r="C202" s="197"/>
      <c r="D202" s="197"/>
      <c r="E202" s="197"/>
      <c r="F202" s="197"/>
      <c r="G202" s="197"/>
      <c r="H202" s="197"/>
      <c r="I202" s="197"/>
      <c r="U202" s="618"/>
      <c r="V202" s="617"/>
      <c r="W202" s="900"/>
      <c r="X202" s="924"/>
      <c r="Y202" s="924"/>
      <c r="Z202" s="924"/>
      <c r="AA202" s="924"/>
      <c r="AB202" s="924"/>
      <c r="AC202" s="924"/>
      <c r="AD202" s="924"/>
      <c r="AE202" s="924"/>
      <c r="AF202" s="924"/>
      <c r="AG202" s="924"/>
      <c r="AH202" s="924"/>
      <c r="AI202" s="924"/>
    </row>
    <row r="203" spans="1:35" ht="8.85" customHeight="1">
      <c r="A203" s="197"/>
      <c r="B203" s="197"/>
      <c r="C203" s="197"/>
      <c r="D203" s="197"/>
      <c r="E203" s="197"/>
      <c r="F203" s="197"/>
      <c r="G203" s="197"/>
      <c r="H203" s="197"/>
      <c r="I203" s="197"/>
      <c r="U203" s="618"/>
      <c r="V203" s="617"/>
      <c r="W203" s="900"/>
      <c r="X203" s="924"/>
      <c r="Y203" s="924"/>
      <c r="Z203" s="924"/>
      <c r="AA203" s="924"/>
      <c r="AB203" s="924"/>
      <c r="AC203" s="924"/>
      <c r="AD203" s="924"/>
      <c r="AE203" s="924"/>
      <c r="AF203" s="924"/>
      <c r="AG203" s="924"/>
      <c r="AH203" s="924"/>
      <c r="AI203" s="924"/>
    </row>
    <row r="204" spans="1:35" ht="8.85" customHeight="1">
      <c r="A204" s="197"/>
      <c r="B204" s="197"/>
      <c r="C204" s="197"/>
      <c r="D204" s="197"/>
      <c r="E204" s="197"/>
      <c r="F204" s="197"/>
      <c r="G204" s="197"/>
      <c r="H204" s="197"/>
      <c r="I204" s="197"/>
      <c r="U204" s="618"/>
      <c r="V204" s="617"/>
      <c r="W204" s="900"/>
      <c r="X204" s="924"/>
      <c r="Y204" s="924"/>
      <c r="Z204" s="924"/>
      <c r="AA204" s="924"/>
      <c r="AB204" s="924"/>
      <c r="AC204" s="924"/>
      <c r="AD204" s="924"/>
      <c r="AE204" s="924"/>
      <c r="AF204" s="924"/>
      <c r="AG204" s="924"/>
      <c r="AH204" s="924"/>
      <c r="AI204" s="924"/>
    </row>
    <row r="205" spans="1:35" ht="8.85" customHeight="1">
      <c r="A205" s="197"/>
      <c r="B205" s="197"/>
      <c r="C205" s="197"/>
      <c r="D205" s="197"/>
      <c r="E205" s="197"/>
      <c r="F205" s="197"/>
      <c r="G205" s="197"/>
      <c r="H205" s="197"/>
      <c r="I205" s="197"/>
      <c r="U205" s="618"/>
      <c r="V205" s="617"/>
      <c r="W205" s="900"/>
      <c r="X205" s="924"/>
      <c r="Y205" s="924"/>
      <c r="Z205" s="924"/>
      <c r="AA205" s="924"/>
      <c r="AB205" s="924"/>
      <c r="AC205" s="924"/>
      <c r="AD205" s="924"/>
      <c r="AE205" s="924"/>
      <c r="AF205" s="924"/>
      <c r="AG205" s="924"/>
      <c r="AH205" s="924"/>
      <c r="AI205" s="924"/>
    </row>
    <row r="206" spans="1:35" ht="8.85" customHeight="1">
      <c r="A206" s="197"/>
      <c r="B206" s="197"/>
      <c r="C206" s="197"/>
      <c r="D206" s="197"/>
      <c r="E206" s="197"/>
      <c r="F206" s="197"/>
      <c r="G206" s="197"/>
      <c r="H206" s="197"/>
      <c r="I206" s="197"/>
      <c r="U206" s="618"/>
      <c r="V206" s="617"/>
      <c r="W206" s="900"/>
      <c r="X206" s="924"/>
      <c r="Y206" s="924"/>
      <c r="Z206" s="924"/>
      <c r="AA206" s="924"/>
      <c r="AB206" s="924"/>
      <c r="AC206" s="924"/>
      <c r="AD206" s="924"/>
      <c r="AE206" s="924"/>
      <c r="AF206" s="924"/>
      <c r="AG206" s="924"/>
      <c r="AH206" s="924"/>
      <c r="AI206" s="924"/>
    </row>
    <row r="207" spans="1:35" ht="8.85" customHeight="1">
      <c r="A207" s="197"/>
      <c r="B207" s="197"/>
      <c r="C207" s="197"/>
      <c r="D207" s="197"/>
      <c r="E207" s="197"/>
      <c r="F207" s="197"/>
      <c r="G207" s="197"/>
      <c r="H207" s="197"/>
      <c r="I207" s="197"/>
      <c r="U207" s="618"/>
      <c r="V207" s="617"/>
      <c r="W207" s="900"/>
      <c r="X207" s="924"/>
      <c r="Y207" s="924"/>
      <c r="Z207" s="924"/>
      <c r="AA207" s="924"/>
      <c r="AB207" s="924"/>
      <c r="AC207" s="924"/>
      <c r="AD207" s="924"/>
      <c r="AE207" s="924"/>
      <c r="AF207" s="924"/>
      <c r="AG207" s="924"/>
      <c r="AH207" s="924"/>
      <c r="AI207" s="924"/>
    </row>
    <row r="208" spans="1:35" ht="8.85" customHeight="1">
      <c r="A208" s="197"/>
      <c r="B208" s="197"/>
      <c r="C208" s="197"/>
      <c r="D208" s="197"/>
      <c r="E208" s="197"/>
      <c r="F208" s="197"/>
      <c r="G208" s="197"/>
      <c r="H208" s="197"/>
      <c r="I208" s="197"/>
      <c r="U208" s="618"/>
      <c r="V208" s="617"/>
      <c r="W208" s="900"/>
      <c r="X208" s="924"/>
      <c r="Y208" s="924"/>
      <c r="Z208" s="924"/>
      <c r="AA208" s="924"/>
      <c r="AB208" s="924"/>
      <c r="AC208" s="924"/>
      <c r="AD208" s="924"/>
      <c r="AE208" s="924"/>
      <c r="AF208" s="924"/>
      <c r="AG208" s="924"/>
      <c r="AH208" s="924"/>
      <c r="AI208" s="924"/>
    </row>
    <row r="209" spans="1:35" ht="8.85" customHeight="1">
      <c r="A209" s="197"/>
      <c r="B209" s="197"/>
      <c r="C209" s="197"/>
      <c r="D209" s="197"/>
      <c r="E209" s="197"/>
      <c r="F209" s="197"/>
      <c r="G209" s="197"/>
      <c r="H209" s="197"/>
      <c r="I209" s="197"/>
      <c r="U209" s="618"/>
      <c r="V209" s="617"/>
      <c r="W209" s="900"/>
      <c r="X209" s="924"/>
      <c r="Y209" s="924"/>
      <c r="Z209" s="924"/>
      <c r="AA209" s="924"/>
      <c r="AB209" s="924"/>
      <c r="AC209" s="924"/>
      <c r="AD209" s="924"/>
      <c r="AE209" s="924"/>
      <c r="AF209" s="924"/>
      <c r="AG209" s="924"/>
      <c r="AH209" s="924"/>
      <c r="AI209" s="924"/>
    </row>
    <row r="210" spans="1:35" ht="8.85" customHeight="1">
      <c r="A210" s="197"/>
      <c r="B210" s="197"/>
      <c r="C210" s="197"/>
      <c r="D210" s="197"/>
      <c r="E210" s="197"/>
      <c r="F210" s="197"/>
      <c r="G210" s="197"/>
      <c r="H210" s="197"/>
      <c r="I210" s="197"/>
      <c r="U210" s="618"/>
      <c r="V210" s="617"/>
      <c r="W210" s="900"/>
      <c r="X210" s="924"/>
      <c r="Y210" s="924"/>
      <c r="Z210" s="924"/>
      <c r="AA210" s="924"/>
      <c r="AB210" s="924"/>
      <c r="AC210" s="924"/>
      <c r="AD210" s="924"/>
      <c r="AE210" s="924"/>
      <c r="AF210" s="924"/>
      <c r="AG210" s="924"/>
      <c r="AH210" s="924"/>
      <c r="AI210" s="924"/>
    </row>
    <row r="211" spans="1:35" ht="8.85" customHeight="1">
      <c r="A211" s="197"/>
      <c r="B211" s="197"/>
      <c r="C211" s="197"/>
      <c r="D211" s="197"/>
      <c r="E211" s="197"/>
      <c r="F211" s="197"/>
      <c r="G211" s="197"/>
      <c r="H211" s="197"/>
      <c r="I211" s="197"/>
      <c r="U211" s="618"/>
      <c r="V211" s="617"/>
      <c r="W211" s="900"/>
      <c r="X211" s="924"/>
      <c r="Y211" s="924"/>
      <c r="Z211" s="924"/>
      <c r="AA211" s="924"/>
      <c r="AB211" s="924"/>
      <c r="AC211" s="924"/>
      <c r="AD211" s="924"/>
      <c r="AE211" s="924"/>
      <c r="AF211" s="924"/>
      <c r="AG211" s="924"/>
      <c r="AH211" s="924"/>
      <c r="AI211" s="924"/>
    </row>
    <row r="212" spans="1:35" ht="8.85" customHeight="1">
      <c r="A212" s="197"/>
      <c r="B212" s="197"/>
      <c r="C212" s="197"/>
      <c r="D212" s="197"/>
      <c r="E212" s="197"/>
      <c r="F212" s="197"/>
      <c r="G212" s="197"/>
      <c r="H212" s="197"/>
      <c r="I212" s="197"/>
      <c r="U212" s="618"/>
      <c r="V212" s="617"/>
      <c r="W212" s="900"/>
      <c r="X212" s="924"/>
      <c r="Y212" s="924"/>
      <c r="Z212" s="924"/>
      <c r="AA212" s="924"/>
      <c r="AB212" s="924"/>
      <c r="AC212" s="924"/>
      <c r="AD212" s="924"/>
      <c r="AE212" s="924"/>
      <c r="AF212" s="924"/>
      <c r="AG212" s="924"/>
      <c r="AH212" s="924"/>
      <c r="AI212" s="924"/>
    </row>
    <row r="213" spans="1:35" ht="8.85" customHeight="1">
      <c r="A213" s="197"/>
      <c r="B213" s="197"/>
      <c r="C213" s="197"/>
      <c r="D213" s="197"/>
      <c r="E213" s="197"/>
      <c r="F213" s="197"/>
      <c r="G213" s="197"/>
      <c r="H213" s="197"/>
      <c r="I213" s="197"/>
      <c r="U213" s="618"/>
      <c r="V213" s="617"/>
      <c r="W213" s="900"/>
      <c r="X213" s="924"/>
      <c r="Y213" s="924"/>
      <c r="Z213" s="924"/>
      <c r="AA213" s="924"/>
      <c r="AB213" s="924"/>
      <c r="AC213" s="924"/>
      <c r="AD213" s="924"/>
      <c r="AE213" s="924"/>
      <c r="AF213" s="924"/>
      <c r="AG213" s="924"/>
      <c r="AH213" s="924"/>
      <c r="AI213" s="924"/>
    </row>
    <row r="214" spans="1:35" ht="8.85" customHeight="1">
      <c r="A214" s="197"/>
      <c r="B214" s="197"/>
      <c r="C214" s="197"/>
      <c r="D214" s="197"/>
      <c r="E214" s="197"/>
      <c r="F214" s="197"/>
      <c r="G214" s="197"/>
      <c r="H214" s="197"/>
      <c r="I214" s="197"/>
      <c r="U214" s="618"/>
      <c r="V214" s="617"/>
      <c r="W214" s="900"/>
      <c r="X214" s="924"/>
      <c r="Y214" s="924"/>
      <c r="Z214" s="924"/>
      <c r="AA214" s="924"/>
      <c r="AB214" s="924"/>
      <c r="AC214" s="924"/>
      <c r="AD214" s="924"/>
      <c r="AE214" s="924"/>
      <c r="AF214" s="924"/>
      <c r="AG214" s="924"/>
      <c r="AH214" s="924"/>
      <c r="AI214" s="924"/>
    </row>
    <row r="215" spans="1:35" ht="8.85" customHeight="1">
      <c r="A215" s="197"/>
      <c r="B215" s="197"/>
      <c r="C215" s="197"/>
      <c r="D215" s="197"/>
      <c r="E215" s="197"/>
      <c r="F215" s="197"/>
      <c r="G215" s="197"/>
      <c r="H215" s="197"/>
      <c r="I215" s="197"/>
      <c r="U215" s="618"/>
      <c r="V215" s="617"/>
      <c r="W215" s="900"/>
      <c r="X215" s="924"/>
      <c r="Y215" s="924"/>
      <c r="Z215" s="924"/>
      <c r="AA215" s="924"/>
      <c r="AB215" s="924"/>
      <c r="AC215" s="924"/>
      <c r="AD215" s="924"/>
      <c r="AE215" s="924"/>
      <c r="AF215" s="924"/>
      <c r="AG215" s="924"/>
      <c r="AH215" s="924"/>
      <c r="AI215" s="924"/>
    </row>
    <row r="216" spans="1:35" ht="8.85" customHeight="1">
      <c r="A216" s="197"/>
      <c r="B216" s="197"/>
      <c r="C216" s="197"/>
      <c r="D216" s="197"/>
      <c r="E216" s="197"/>
      <c r="F216" s="197"/>
      <c r="G216" s="197"/>
      <c r="H216" s="197"/>
      <c r="I216" s="197"/>
      <c r="U216" s="618"/>
      <c r="V216" s="617"/>
      <c r="W216" s="900"/>
      <c r="X216" s="924"/>
      <c r="Y216" s="924"/>
      <c r="Z216" s="924"/>
      <c r="AA216" s="924"/>
      <c r="AB216" s="924"/>
      <c r="AC216" s="924"/>
      <c r="AD216" s="924"/>
      <c r="AE216" s="924"/>
      <c r="AF216" s="924"/>
      <c r="AG216" s="924"/>
      <c r="AH216" s="924"/>
      <c r="AI216" s="924"/>
    </row>
    <row r="217" spans="1:35" ht="8.85" customHeight="1">
      <c r="A217" s="197"/>
      <c r="B217" s="197"/>
      <c r="C217" s="197"/>
      <c r="D217" s="197"/>
      <c r="E217" s="197"/>
      <c r="F217" s="197"/>
      <c r="G217" s="197"/>
      <c r="H217" s="197"/>
      <c r="I217" s="197"/>
      <c r="U217" s="618"/>
      <c r="V217" s="617"/>
      <c r="W217" s="900"/>
      <c r="X217" s="924"/>
      <c r="Y217" s="924"/>
      <c r="Z217" s="924"/>
      <c r="AA217" s="924"/>
      <c r="AB217" s="924"/>
      <c r="AC217" s="924"/>
      <c r="AD217" s="924"/>
      <c r="AE217" s="924"/>
      <c r="AF217" s="924"/>
      <c r="AG217" s="924"/>
      <c r="AH217" s="924"/>
      <c r="AI217" s="924"/>
    </row>
    <row r="218" spans="1:35" ht="8.85" customHeight="1">
      <c r="A218" s="197"/>
      <c r="B218" s="197"/>
      <c r="C218" s="197"/>
      <c r="D218" s="197"/>
      <c r="E218" s="197"/>
      <c r="F218" s="197"/>
      <c r="G218" s="197"/>
      <c r="H218" s="197"/>
      <c r="I218" s="197"/>
      <c r="U218" s="618"/>
      <c r="V218" s="617"/>
      <c r="W218" s="900"/>
      <c r="X218" s="924"/>
      <c r="Y218" s="924"/>
      <c r="Z218" s="924"/>
      <c r="AA218" s="924"/>
      <c r="AB218" s="924"/>
      <c r="AC218" s="924"/>
      <c r="AD218" s="924"/>
      <c r="AE218" s="924"/>
      <c r="AF218" s="924"/>
      <c r="AG218" s="924"/>
      <c r="AH218" s="924"/>
      <c r="AI218" s="924"/>
    </row>
    <row r="219" spans="1:35" ht="8.85" customHeight="1">
      <c r="A219" s="197"/>
      <c r="B219" s="197"/>
      <c r="C219" s="197"/>
      <c r="D219" s="197"/>
      <c r="E219" s="197"/>
      <c r="F219" s="197"/>
      <c r="G219" s="197"/>
      <c r="H219" s="197"/>
      <c r="I219" s="197"/>
      <c r="U219" s="618"/>
      <c r="V219" s="617"/>
      <c r="W219" s="900"/>
      <c r="X219" s="924"/>
      <c r="Y219" s="924"/>
      <c r="Z219" s="924"/>
      <c r="AA219" s="924"/>
      <c r="AB219" s="924"/>
      <c r="AC219" s="924"/>
      <c r="AD219" s="924"/>
      <c r="AE219" s="924"/>
      <c r="AF219" s="924"/>
      <c r="AG219" s="924"/>
      <c r="AH219" s="924"/>
      <c r="AI219" s="924"/>
    </row>
    <row r="220" spans="1:35" ht="8.85" customHeight="1">
      <c r="A220" s="197"/>
      <c r="B220" s="197"/>
      <c r="C220" s="197"/>
      <c r="D220" s="197"/>
      <c r="E220" s="197"/>
      <c r="F220" s="197"/>
      <c r="G220" s="197"/>
      <c r="H220" s="197"/>
      <c r="I220" s="197"/>
      <c r="U220" s="618"/>
      <c r="V220" s="617"/>
      <c r="W220" s="900"/>
      <c r="X220" s="924"/>
      <c r="Y220" s="924"/>
      <c r="Z220" s="924"/>
      <c r="AA220" s="924"/>
      <c r="AB220" s="924"/>
      <c r="AC220" s="924"/>
      <c r="AD220" s="924"/>
      <c r="AE220" s="924"/>
      <c r="AF220" s="924"/>
      <c r="AG220" s="924"/>
      <c r="AH220" s="924"/>
      <c r="AI220" s="924"/>
    </row>
    <row r="221" spans="1:35" ht="8.85" customHeight="1">
      <c r="A221" s="197"/>
      <c r="B221" s="197"/>
      <c r="C221" s="197"/>
      <c r="D221" s="197"/>
      <c r="E221" s="197"/>
      <c r="F221" s="197"/>
      <c r="G221" s="197"/>
      <c r="H221" s="197"/>
      <c r="I221" s="197"/>
      <c r="U221" s="618"/>
      <c r="V221" s="617"/>
      <c r="W221" s="900"/>
      <c r="X221" s="924"/>
      <c r="Y221" s="924"/>
      <c r="Z221" s="924"/>
      <c r="AA221" s="924"/>
      <c r="AB221" s="924"/>
      <c r="AC221" s="924"/>
      <c r="AD221" s="924"/>
      <c r="AE221" s="924"/>
      <c r="AF221" s="924"/>
      <c r="AG221" s="924"/>
      <c r="AH221" s="924"/>
      <c r="AI221" s="924"/>
    </row>
    <row r="222" spans="1:35" ht="8.85" customHeight="1">
      <c r="A222" s="197"/>
      <c r="B222" s="197"/>
      <c r="C222" s="197"/>
      <c r="D222" s="197"/>
      <c r="E222" s="197"/>
      <c r="F222" s="197"/>
      <c r="G222" s="197"/>
      <c r="H222" s="197"/>
      <c r="I222" s="197"/>
      <c r="U222" s="618"/>
      <c r="V222" s="617"/>
      <c r="W222" s="900"/>
      <c r="X222" s="924"/>
      <c r="Y222" s="924"/>
      <c r="Z222" s="924"/>
      <c r="AA222" s="924"/>
      <c r="AB222" s="924"/>
      <c r="AC222" s="924"/>
      <c r="AD222" s="924"/>
      <c r="AE222" s="924"/>
      <c r="AF222" s="924"/>
      <c r="AG222" s="924"/>
      <c r="AH222" s="924"/>
      <c r="AI222" s="924"/>
    </row>
    <row r="223" spans="1:35" ht="8.85" customHeight="1">
      <c r="A223" s="197"/>
      <c r="B223" s="197"/>
      <c r="C223" s="197"/>
      <c r="D223" s="197"/>
      <c r="E223" s="197"/>
      <c r="F223" s="197"/>
      <c r="G223" s="197"/>
      <c r="H223" s="197"/>
      <c r="I223" s="197"/>
      <c r="U223" s="618"/>
      <c r="V223" s="617"/>
      <c r="W223" s="900"/>
      <c r="X223" s="924"/>
      <c r="Y223" s="924"/>
      <c r="Z223" s="924"/>
      <c r="AA223" s="924"/>
      <c r="AB223" s="924"/>
      <c r="AC223" s="924"/>
      <c r="AD223" s="924"/>
      <c r="AE223" s="924"/>
      <c r="AF223" s="924"/>
      <c r="AG223" s="924"/>
      <c r="AH223" s="924"/>
      <c r="AI223" s="924"/>
    </row>
    <row r="224" spans="1:35" ht="8.85" customHeight="1">
      <c r="A224" s="197"/>
      <c r="B224" s="197"/>
      <c r="C224" s="197"/>
      <c r="D224" s="197"/>
      <c r="E224" s="197"/>
      <c r="F224" s="197"/>
      <c r="G224" s="197"/>
      <c r="H224" s="197"/>
      <c r="I224" s="197"/>
      <c r="U224" s="618"/>
      <c r="V224" s="617"/>
      <c r="W224" s="900"/>
      <c r="X224" s="924"/>
      <c r="Y224" s="924"/>
      <c r="Z224" s="924"/>
      <c r="AA224" s="924"/>
      <c r="AB224" s="924"/>
      <c r="AC224" s="924"/>
      <c r="AD224" s="924"/>
      <c r="AE224" s="924"/>
      <c r="AF224" s="924"/>
      <c r="AG224" s="924"/>
      <c r="AH224" s="924"/>
      <c r="AI224" s="924"/>
    </row>
    <row r="225" spans="1:35" ht="8.85" customHeight="1">
      <c r="A225" s="197"/>
      <c r="B225" s="197"/>
      <c r="C225" s="197"/>
      <c r="D225" s="197"/>
      <c r="E225" s="197"/>
      <c r="F225" s="197"/>
      <c r="G225" s="197"/>
      <c r="H225" s="197"/>
      <c r="I225" s="197"/>
      <c r="U225" s="618"/>
      <c r="V225" s="617"/>
      <c r="W225" s="900"/>
      <c r="X225" s="924"/>
      <c r="Y225" s="924"/>
      <c r="Z225" s="924"/>
      <c r="AA225" s="924"/>
      <c r="AB225" s="924"/>
      <c r="AC225" s="924"/>
      <c r="AD225" s="924"/>
      <c r="AE225" s="924"/>
      <c r="AF225" s="924"/>
      <c r="AG225" s="924"/>
      <c r="AH225" s="924"/>
      <c r="AI225" s="924"/>
    </row>
    <row r="226" spans="1:35" ht="8.85" customHeight="1">
      <c r="A226" s="197"/>
      <c r="B226" s="197"/>
      <c r="C226" s="197"/>
      <c r="D226" s="197"/>
      <c r="E226" s="197"/>
      <c r="F226" s="197"/>
      <c r="G226" s="197"/>
      <c r="H226" s="197"/>
      <c r="I226" s="197"/>
      <c r="U226" s="618"/>
      <c r="V226" s="617"/>
      <c r="W226" s="900"/>
      <c r="X226" s="924"/>
      <c r="Y226" s="924"/>
      <c r="Z226" s="924"/>
      <c r="AA226" s="924"/>
      <c r="AB226" s="924"/>
      <c r="AC226" s="924"/>
      <c r="AD226" s="924"/>
      <c r="AE226" s="924"/>
      <c r="AF226" s="924"/>
      <c r="AG226" s="924"/>
      <c r="AH226" s="924"/>
      <c r="AI226" s="924"/>
    </row>
    <row r="227" spans="1:35" ht="8.85" customHeight="1">
      <c r="A227" s="197"/>
      <c r="B227" s="197"/>
      <c r="C227" s="197"/>
      <c r="D227" s="197"/>
      <c r="E227" s="197"/>
      <c r="F227" s="197"/>
      <c r="G227" s="197"/>
      <c r="H227" s="197"/>
      <c r="I227" s="197"/>
      <c r="U227" s="618"/>
      <c r="V227" s="617"/>
      <c r="W227" s="900"/>
      <c r="X227" s="924"/>
      <c r="Y227" s="924"/>
      <c r="Z227" s="924"/>
      <c r="AA227" s="924"/>
      <c r="AB227" s="924"/>
      <c r="AC227" s="924"/>
      <c r="AD227" s="924"/>
      <c r="AE227" s="924"/>
      <c r="AF227" s="924"/>
      <c r="AG227" s="924"/>
      <c r="AH227" s="924"/>
      <c r="AI227" s="924"/>
    </row>
    <row r="228" spans="1:35" ht="8.85" customHeight="1">
      <c r="A228" s="197"/>
      <c r="B228" s="197"/>
      <c r="C228" s="197"/>
      <c r="D228" s="197"/>
      <c r="E228" s="197"/>
      <c r="F228" s="197"/>
      <c r="G228" s="197"/>
      <c r="H228" s="197"/>
      <c r="I228" s="197"/>
      <c r="U228" s="618"/>
      <c r="V228" s="617"/>
      <c r="W228" s="900"/>
      <c r="X228" s="924"/>
      <c r="Y228" s="924"/>
      <c r="Z228" s="924"/>
      <c r="AA228" s="924"/>
      <c r="AB228" s="924"/>
      <c r="AC228" s="924"/>
      <c r="AD228" s="924"/>
      <c r="AE228" s="924"/>
      <c r="AF228" s="924"/>
      <c r="AG228" s="924"/>
      <c r="AH228" s="924"/>
      <c r="AI228" s="924"/>
    </row>
    <row r="229" spans="1:35" ht="8.85" customHeight="1">
      <c r="A229" s="197"/>
      <c r="B229" s="197"/>
      <c r="C229" s="197"/>
      <c r="D229" s="197"/>
      <c r="E229" s="197"/>
      <c r="F229" s="197"/>
      <c r="G229" s="197"/>
      <c r="H229" s="197"/>
      <c r="I229" s="197"/>
      <c r="U229" s="618"/>
      <c r="V229" s="617"/>
      <c r="W229" s="900"/>
      <c r="X229" s="924"/>
      <c r="Y229" s="924"/>
      <c r="Z229" s="924"/>
      <c r="AA229" s="924"/>
      <c r="AB229" s="924"/>
      <c r="AC229" s="924"/>
      <c r="AD229" s="924"/>
      <c r="AE229" s="924"/>
      <c r="AF229" s="924"/>
      <c r="AG229" s="924"/>
      <c r="AH229" s="924"/>
      <c r="AI229" s="924"/>
    </row>
    <row r="230" spans="1:35" ht="8.85" customHeight="1">
      <c r="A230" s="197"/>
      <c r="B230" s="197"/>
      <c r="C230" s="197"/>
      <c r="D230" s="197"/>
      <c r="E230" s="197"/>
      <c r="F230" s="197"/>
      <c r="G230" s="197"/>
      <c r="H230" s="197"/>
      <c r="I230" s="197"/>
      <c r="U230" s="618"/>
      <c r="V230" s="617"/>
      <c r="W230" s="900"/>
      <c r="X230" s="924"/>
      <c r="Y230" s="924"/>
      <c r="Z230" s="924"/>
      <c r="AA230" s="924"/>
      <c r="AB230" s="924"/>
      <c r="AC230" s="924"/>
      <c r="AD230" s="924"/>
      <c r="AE230" s="924"/>
      <c r="AF230" s="924"/>
      <c r="AG230" s="924"/>
      <c r="AH230" s="924"/>
      <c r="AI230" s="924"/>
    </row>
    <row r="231" spans="1:35" ht="8.85" customHeight="1">
      <c r="A231" s="197"/>
      <c r="B231" s="197"/>
      <c r="C231" s="197"/>
      <c r="D231" s="197"/>
      <c r="E231" s="197"/>
      <c r="F231" s="197"/>
      <c r="G231" s="197"/>
      <c r="H231" s="197"/>
      <c r="I231" s="197"/>
      <c r="U231" s="618"/>
      <c r="V231" s="617"/>
      <c r="W231" s="900"/>
      <c r="X231" s="924"/>
      <c r="Y231" s="924"/>
      <c r="Z231" s="924"/>
      <c r="AA231" s="924"/>
      <c r="AB231" s="924"/>
      <c r="AC231" s="924"/>
      <c r="AD231" s="924"/>
      <c r="AE231" s="924"/>
      <c r="AF231" s="924"/>
      <c r="AG231" s="924"/>
      <c r="AH231" s="924"/>
      <c r="AI231" s="924"/>
    </row>
    <row r="232" spans="1:35" ht="8.85" customHeight="1">
      <c r="A232" s="197"/>
      <c r="B232" s="197"/>
      <c r="C232" s="197"/>
      <c r="D232" s="197"/>
      <c r="E232" s="197"/>
      <c r="F232" s="197"/>
      <c r="G232" s="197"/>
      <c r="H232" s="197"/>
      <c r="I232" s="197"/>
      <c r="U232" s="618"/>
      <c r="V232" s="617"/>
      <c r="W232" s="900"/>
      <c r="X232" s="924"/>
      <c r="Y232" s="924"/>
      <c r="Z232" s="924"/>
      <c r="AA232" s="924"/>
      <c r="AB232" s="924"/>
      <c r="AC232" s="924"/>
      <c r="AD232" s="924"/>
      <c r="AE232" s="924"/>
      <c r="AF232" s="924"/>
      <c r="AG232" s="924"/>
      <c r="AH232" s="924"/>
      <c r="AI232" s="924"/>
    </row>
    <row r="233" spans="1:35" ht="8.85" customHeight="1">
      <c r="A233" s="197"/>
      <c r="B233" s="197"/>
      <c r="C233" s="197"/>
      <c r="D233" s="197"/>
      <c r="E233" s="197"/>
      <c r="F233" s="197"/>
      <c r="G233" s="197"/>
      <c r="H233" s="197"/>
      <c r="I233" s="197"/>
      <c r="U233" s="618"/>
      <c r="V233" s="617"/>
      <c r="W233" s="900"/>
      <c r="X233" s="924"/>
      <c r="Y233" s="924"/>
      <c r="Z233" s="924"/>
      <c r="AA233" s="924"/>
      <c r="AB233" s="924"/>
      <c r="AC233" s="924"/>
      <c r="AD233" s="924"/>
      <c r="AE233" s="924"/>
      <c r="AF233" s="924"/>
      <c r="AG233" s="924"/>
      <c r="AH233" s="924"/>
      <c r="AI233" s="924"/>
    </row>
    <row r="234" spans="1:35" ht="8.85" customHeight="1">
      <c r="A234" s="197"/>
      <c r="B234" s="197"/>
      <c r="C234" s="197"/>
      <c r="D234" s="197"/>
      <c r="E234" s="197"/>
      <c r="F234" s="197"/>
      <c r="G234" s="197"/>
      <c r="H234" s="197"/>
      <c r="I234" s="197"/>
      <c r="U234" s="618"/>
      <c r="V234" s="617"/>
      <c r="W234" s="900"/>
      <c r="X234" s="924"/>
      <c r="Y234" s="924"/>
      <c r="Z234" s="924"/>
      <c r="AA234" s="924"/>
      <c r="AB234" s="924"/>
      <c r="AC234" s="924"/>
      <c r="AD234" s="924"/>
      <c r="AE234" s="924"/>
      <c r="AF234" s="924"/>
      <c r="AG234" s="924"/>
      <c r="AH234" s="924"/>
      <c r="AI234" s="924"/>
    </row>
    <row r="235" spans="1:35" ht="8.85" customHeight="1">
      <c r="A235" s="197"/>
      <c r="B235" s="197"/>
      <c r="C235" s="197"/>
      <c r="D235" s="197"/>
      <c r="E235" s="197"/>
      <c r="F235" s="197"/>
      <c r="G235" s="197"/>
      <c r="H235" s="197"/>
      <c r="I235" s="197"/>
      <c r="U235" s="618"/>
      <c r="V235" s="617"/>
      <c r="W235" s="900"/>
      <c r="X235" s="924"/>
      <c r="Y235" s="924"/>
      <c r="Z235" s="924"/>
      <c r="AA235" s="924"/>
      <c r="AB235" s="924"/>
      <c r="AC235" s="924"/>
      <c r="AD235" s="924"/>
      <c r="AE235" s="924"/>
      <c r="AF235" s="924"/>
      <c r="AG235" s="924"/>
      <c r="AH235" s="924"/>
      <c r="AI235" s="924"/>
    </row>
    <row r="236" spans="1:35" ht="8.85" customHeight="1">
      <c r="A236" s="197"/>
      <c r="B236" s="197"/>
      <c r="C236" s="197"/>
      <c r="D236" s="197"/>
      <c r="E236" s="197"/>
      <c r="F236" s="197"/>
      <c r="G236" s="197"/>
      <c r="H236" s="197"/>
      <c r="I236" s="197"/>
      <c r="U236" s="618"/>
      <c r="V236" s="617"/>
      <c r="W236" s="900"/>
      <c r="X236" s="924"/>
      <c r="Y236" s="924"/>
      <c r="Z236" s="924"/>
      <c r="AA236" s="924"/>
      <c r="AB236" s="924"/>
      <c r="AC236" s="924"/>
      <c r="AD236" s="924"/>
      <c r="AE236" s="924"/>
      <c r="AF236" s="924"/>
      <c r="AG236" s="924"/>
      <c r="AH236" s="924"/>
      <c r="AI236" s="924"/>
    </row>
    <row r="237" spans="1:35" ht="8.85" customHeight="1">
      <c r="A237" s="197"/>
      <c r="B237" s="197"/>
      <c r="C237" s="197"/>
      <c r="D237" s="197"/>
      <c r="E237" s="197"/>
      <c r="F237" s="197"/>
      <c r="G237" s="197"/>
      <c r="H237" s="197"/>
      <c r="I237" s="197"/>
      <c r="U237" s="618"/>
      <c r="V237" s="617"/>
      <c r="W237" s="900"/>
      <c r="X237" s="924"/>
      <c r="Y237" s="924"/>
      <c r="Z237" s="924"/>
      <c r="AA237" s="924"/>
      <c r="AB237" s="924"/>
      <c r="AC237" s="924"/>
      <c r="AD237" s="924"/>
      <c r="AE237" s="924"/>
      <c r="AF237" s="924"/>
      <c r="AG237" s="924"/>
      <c r="AH237" s="924"/>
      <c r="AI237" s="924"/>
    </row>
    <row r="238" spans="1:35" ht="8.85" customHeight="1">
      <c r="A238" s="197"/>
      <c r="B238" s="197"/>
      <c r="C238" s="197"/>
      <c r="D238" s="197"/>
      <c r="E238" s="197"/>
      <c r="F238" s="197"/>
      <c r="G238" s="197"/>
      <c r="H238" s="197"/>
      <c r="I238" s="197"/>
      <c r="U238" s="618"/>
      <c r="V238" s="617"/>
      <c r="W238" s="900"/>
      <c r="X238" s="924"/>
      <c r="Y238" s="924"/>
      <c r="Z238" s="924"/>
      <c r="AA238" s="924"/>
      <c r="AB238" s="924"/>
      <c r="AC238" s="924"/>
      <c r="AD238" s="924"/>
      <c r="AE238" s="924"/>
      <c r="AF238" s="924"/>
      <c r="AG238" s="924"/>
      <c r="AH238" s="924"/>
      <c r="AI238" s="924"/>
    </row>
    <row r="239" spans="1:35" ht="8.85" customHeight="1">
      <c r="A239" s="197"/>
      <c r="B239" s="197"/>
      <c r="C239" s="197"/>
      <c r="D239" s="197"/>
      <c r="E239" s="197"/>
      <c r="F239" s="197"/>
      <c r="G239" s="197"/>
      <c r="H239" s="197"/>
      <c r="I239" s="197"/>
      <c r="U239" s="618"/>
      <c r="V239" s="617"/>
      <c r="W239" s="900"/>
      <c r="X239" s="924"/>
      <c r="Y239" s="924"/>
      <c r="Z239" s="924"/>
      <c r="AA239" s="924"/>
      <c r="AB239" s="924"/>
      <c r="AC239" s="924"/>
      <c r="AD239" s="924"/>
      <c r="AE239" s="924"/>
      <c r="AF239" s="924"/>
      <c r="AG239" s="924"/>
      <c r="AH239" s="924"/>
      <c r="AI239" s="924"/>
    </row>
    <row r="240" spans="1:35" ht="8.85" customHeight="1">
      <c r="A240" s="197"/>
      <c r="B240" s="197"/>
      <c r="C240" s="197"/>
      <c r="D240" s="197"/>
      <c r="E240" s="197"/>
      <c r="F240" s="197"/>
      <c r="G240" s="197"/>
      <c r="H240" s="197"/>
      <c r="I240" s="197"/>
      <c r="U240" s="618"/>
      <c r="V240" s="617"/>
      <c r="W240" s="900"/>
      <c r="X240" s="924"/>
      <c r="Y240" s="924"/>
      <c r="Z240" s="924"/>
      <c r="AA240" s="924"/>
      <c r="AB240" s="924"/>
      <c r="AC240" s="924"/>
      <c r="AD240" s="924"/>
      <c r="AE240" s="924"/>
      <c r="AF240" s="924"/>
      <c r="AG240" s="924"/>
      <c r="AH240" s="924"/>
      <c r="AI240" s="924"/>
    </row>
    <row r="241" spans="1:35" ht="8.85" customHeight="1">
      <c r="A241" s="197"/>
      <c r="B241" s="197"/>
      <c r="C241" s="197"/>
      <c r="D241" s="197"/>
      <c r="E241" s="197"/>
      <c r="F241" s="197"/>
      <c r="G241" s="197"/>
      <c r="H241" s="197"/>
      <c r="I241" s="197"/>
      <c r="U241" s="618"/>
      <c r="V241" s="617"/>
      <c r="W241" s="900"/>
      <c r="X241" s="924"/>
      <c r="Y241" s="924"/>
      <c r="Z241" s="924"/>
      <c r="AA241" s="924"/>
      <c r="AB241" s="924"/>
      <c r="AC241" s="924"/>
      <c r="AD241" s="924"/>
      <c r="AE241" s="924"/>
      <c r="AF241" s="924"/>
      <c r="AG241" s="924"/>
      <c r="AH241" s="924"/>
      <c r="AI241" s="924"/>
    </row>
    <row r="242" spans="1:35" ht="8.85" customHeight="1">
      <c r="A242" s="197"/>
      <c r="B242" s="197"/>
      <c r="C242" s="197"/>
      <c r="D242" s="197"/>
      <c r="E242" s="197"/>
      <c r="F242" s="197"/>
      <c r="G242" s="197"/>
      <c r="H242" s="197"/>
      <c r="I242" s="197"/>
      <c r="U242" s="618"/>
      <c r="V242" s="617"/>
      <c r="W242" s="900"/>
      <c r="X242" s="924"/>
      <c r="Y242" s="924"/>
      <c r="Z242" s="924"/>
      <c r="AA242" s="924"/>
      <c r="AB242" s="924"/>
      <c r="AC242" s="924"/>
      <c r="AD242" s="924"/>
      <c r="AE242" s="924"/>
      <c r="AF242" s="924"/>
      <c r="AG242" s="924"/>
      <c r="AH242" s="924"/>
      <c r="AI242" s="924"/>
    </row>
    <row r="243" spans="1:35" ht="8.85" customHeight="1">
      <c r="A243" s="197"/>
      <c r="B243" s="197"/>
      <c r="C243" s="197"/>
      <c r="D243" s="197"/>
      <c r="E243" s="197"/>
      <c r="F243" s="197"/>
      <c r="G243" s="197"/>
      <c r="H243" s="197"/>
      <c r="I243" s="197"/>
      <c r="U243" s="618"/>
      <c r="V243" s="617"/>
      <c r="W243" s="900"/>
      <c r="X243" s="924"/>
      <c r="Y243" s="924"/>
      <c r="Z243" s="924"/>
      <c r="AA243" s="924"/>
      <c r="AB243" s="924"/>
      <c r="AC243" s="924"/>
      <c r="AD243" s="924"/>
      <c r="AE243" s="924"/>
      <c r="AF243" s="924"/>
      <c r="AG243" s="924"/>
      <c r="AH243" s="924"/>
      <c r="AI243" s="924"/>
    </row>
    <row r="244" spans="1:35" ht="8.85" customHeight="1">
      <c r="A244" s="197"/>
      <c r="B244" s="197"/>
      <c r="C244" s="197"/>
      <c r="D244" s="197"/>
      <c r="E244" s="197"/>
      <c r="F244" s="197"/>
      <c r="G244" s="197"/>
      <c r="H244" s="197"/>
      <c r="I244" s="197"/>
      <c r="U244" s="618"/>
      <c r="V244" s="617"/>
      <c r="W244" s="900"/>
      <c r="X244" s="924"/>
      <c r="Y244" s="924"/>
      <c r="Z244" s="924"/>
      <c r="AA244" s="924"/>
      <c r="AB244" s="924"/>
      <c r="AC244" s="924"/>
      <c r="AD244" s="924"/>
      <c r="AE244" s="924"/>
      <c r="AF244" s="924"/>
      <c r="AG244" s="924"/>
      <c r="AH244" s="924"/>
      <c r="AI244" s="924"/>
    </row>
    <row r="245" spans="1:35" ht="8.85" customHeight="1">
      <c r="A245" s="197"/>
      <c r="B245" s="197"/>
      <c r="C245" s="197"/>
      <c r="D245" s="197"/>
      <c r="E245" s="197"/>
      <c r="F245" s="197"/>
      <c r="G245" s="197"/>
      <c r="H245" s="197"/>
      <c r="I245" s="197"/>
      <c r="U245" s="618"/>
      <c r="V245" s="617"/>
      <c r="W245" s="900"/>
      <c r="X245" s="924"/>
      <c r="Y245" s="924"/>
      <c r="Z245" s="924"/>
      <c r="AA245" s="924"/>
      <c r="AB245" s="924"/>
      <c r="AC245" s="924"/>
      <c r="AD245" s="924"/>
      <c r="AE245" s="924"/>
      <c r="AF245" s="924"/>
      <c r="AG245" s="924"/>
      <c r="AH245" s="924"/>
      <c r="AI245" s="924"/>
    </row>
    <row r="246" spans="1:35" ht="8.85" customHeight="1">
      <c r="A246" s="197"/>
      <c r="B246" s="197"/>
      <c r="C246" s="197"/>
      <c r="D246" s="197"/>
      <c r="E246" s="197"/>
      <c r="F246" s="197"/>
      <c r="G246" s="197"/>
      <c r="H246" s="197"/>
      <c r="I246" s="197"/>
      <c r="U246" s="618"/>
      <c r="V246" s="617"/>
      <c r="W246" s="900"/>
      <c r="X246" s="924"/>
      <c r="Y246" s="924"/>
      <c r="Z246" s="924"/>
      <c r="AA246" s="924"/>
      <c r="AB246" s="924"/>
      <c r="AC246" s="924"/>
      <c r="AD246" s="924"/>
      <c r="AE246" s="924"/>
      <c r="AF246" s="924"/>
      <c r="AG246" s="924"/>
      <c r="AH246" s="924"/>
      <c r="AI246" s="924"/>
    </row>
    <row r="247" spans="1:35" ht="8.85" customHeight="1">
      <c r="A247" s="197"/>
      <c r="B247" s="197"/>
      <c r="C247" s="197"/>
      <c r="D247" s="197"/>
      <c r="E247" s="197"/>
      <c r="F247" s="197"/>
      <c r="G247" s="197"/>
      <c r="H247" s="197"/>
      <c r="I247" s="197"/>
      <c r="U247" s="618"/>
      <c r="V247" s="617"/>
      <c r="W247" s="900"/>
      <c r="X247" s="924"/>
      <c r="Y247" s="924"/>
      <c r="Z247" s="924"/>
      <c r="AA247" s="924"/>
      <c r="AB247" s="924"/>
      <c r="AC247" s="924"/>
      <c r="AD247" s="924"/>
      <c r="AE247" s="924"/>
      <c r="AF247" s="924"/>
      <c r="AG247" s="924"/>
      <c r="AH247" s="924"/>
      <c r="AI247" s="924"/>
    </row>
    <row r="248" spans="1:35" ht="8.85" customHeight="1">
      <c r="A248" s="197"/>
      <c r="B248" s="197"/>
      <c r="C248" s="197"/>
      <c r="D248" s="197"/>
      <c r="E248" s="197"/>
      <c r="F248" s="197"/>
      <c r="G248" s="197"/>
      <c r="H248" s="197"/>
      <c r="I248" s="197"/>
      <c r="U248" s="618"/>
      <c r="V248" s="617"/>
      <c r="W248" s="900"/>
      <c r="X248" s="924"/>
      <c r="Y248" s="924"/>
      <c r="Z248" s="924"/>
      <c r="AA248" s="924"/>
      <c r="AB248" s="924"/>
      <c r="AC248" s="924"/>
      <c r="AD248" s="924"/>
      <c r="AE248" s="924"/>
      <c r="AF248" s="924"/>
      <c r="AG248" s="924"/>
      <c r="AH248" s="924"/>
      <c r="AI248" s="924"/>
    </row>
    <row r="249" spans="1:35" ht="8.85" customHeight="1">
      <c r="A249" s="197"/>
      <c r="B249" s="197"/>
      <c r="C249" s="197"/>
      <c r="D249" s="197"/>
      <c r="E249" s="197"/>
      <c r="F249" s="197"/>
      <c r="G249" s="197"/>
      <c r="H249" s="197"/>
      <c r="I249" s="197"/>
      <c r="U249" s="618"/>
      <c r="V249" s="617"/>
      <c r="W249" s="900"/>
      <c r="X249" s="924"/>
      <c r="Y249" s="924"/>
      <c r="Z249" s="924"/>
      <c r="AA249" s="924"/>
      <c r="AB249" s="924"/>
      <c r="AC249" s="924"/>
      <c r="AD249" s="924"/>
      <c r="AE249" s="924"/>
      <c r="AF249" s="924"/>
      <c r="AG249" s="924"/>
      <c r="AH249" s="924"/>
      <c r="AI249" s="924"/>
    </row>
    <row r="250" spans="1:35" ht="8.85" customHeight="1">
      <c r="A250" s="197"/>
      <c r="B250" s="197"/>
      <c r="C250" s="197"/>
      <c r="D250" s="197"/>
      <c r="E250" s="197"/>
      <c r="F250" s="197"/>
      <c r="G250" s="197"/>
      <c r="H250" s="197"/>
      <c r="I250" s="197"/>
      <c r="U250" s="618"/>
      <c r="V250" s="617"/>
      <c r="W250" s="900"/>
      <c r="X250" s="924"/>
      <c r="Y250" s="924"/>
      <c r="Z250" s="924"/>
      <c r="AA250" s="924"/>
      <c r="AB250" s="924"/>
      <c r="AC250" s="924"/>
      <c r="AD250" s="924"/>
      <c r="AE250" s="924"/>
      <c r="AF250" s="924"/>
      <c r="AG250" s="924"/>
      <c r="AH250" s="924"/>
      <c r="AI250" s="924"/>
    </row>
    <row r="251" spans="1:35" ht="8.85" customHeight="1">
      <c r="A251" s="197"/>
      <c r="B251" s="197"/>
      <c r="C251" s="197"/>
      <c r="D251" s="197"/>
      <c r="E251" s="197"/>
      <c r="F251" s="197"/>
      <c r="G251" s="197"/>
      <c r="H251" s="197"/>
      <c r="I251" s="197"/>
      <c r="U251" s="618"/>
      <c r="V251" s="617"/>
      <c r="W251" s="900"/>
      <c r="X251" s="924"/>
      <c r="Y251" s="924"/>
      <c r="Z251" s="924"/>
      <c r="AA251" s="924"/>
      <c r="AB251" s="924"/>
      <c r="AC251" s="924"/>
      <c r="AD251" s="924"/>
      <c r="AE251" s="924"/>
      <c r="AF251" s="924"/>
      <c r="AG251" s="924"/>
      <c r="AH251" s="924"/>
      <c r="AI251" s="924"/>
    </row>
    <row r="252" spans="1:35" ht="8.85" customHeight="1">
      <c r="A252" s="197"/>
      <c r="B252" s="197"/>
      <c r="C252" s="197"/>
      <c r="D252" s="197"/>
      <c r="E252" s="197"/>
      <c r="F252" s="197"/>
      <c r="G252" s="197"/>
      <c r="H252" s="197"/>
      <c r="I252" s="197"/>
      <c r="U252" s="618"/>
      <c r="V252" s="617"/>
      <c r="W252" s="900"/>
      <c r="X252" s="924"/>
      <c r="Y252" s="924"/>
      <c r="Z252" s="924"/>
      <c r="AA252" s="924"/>
      <c r="AB252" s="924"/>
      <c r="AC252" s="924"/>
      <c r="AD252" s="924"/>
      <c r="AE252" s="924"/>
      <c r="AF252" s="924"/>
      <c r="AG252" s="924"/>
      <c r="AH252" s="924"/>
      <c r="AI252" s="924"/>
    </row>
    <row r="253" spans="1:35" ht="8.85" customHeight="1">
      <c r="A253" s="197"/>
      <c r="B253" s="197"/>
      <c r="C253" s="197"/>
      <c r="D253" s="197"/>
      <c r="E253" s="197"/>
      <c r="F253" s="197"/>
      <c r="G253" s="197"/>
      <c r="H253" s="197"/>
      <c r="I253" s="197"/>
      <c r="U253" s="618"/>
      <c r="V253" s="617"/>
      <c r="W253" s="900"/>
      <c r="X253" s="924"/>
      <c r="Y253" s="924"/>
      <c r="Z253" s="924"/>
      <c r="AA253" s="924"/>
      <c r="AB253" s="924"/>
      <c r="AC253" s="924"/>
      <c r="AD253" s="924"/>
      <c r="AE253" s="924"/>
      <c r="AF253" s="924"/>
      <c r="AG253" s="924"/>
      <c r="AH253" s="924"/>
      <c r="AI253" s="924"/>
    </row>
    <row r="254" spans="1:35" ht="8.85" customHeight="1">
      <c r="A254" s="197"/>
      <c r="B254" s="197"/>
      <c r="C254" s="197"/>
      <c r="D254" s="197"/>
      <c r="E254" s="197"/>
      <c r="F254" s="197"/>
      <c r="G254" s="197"/>
      <c r="H254" s="197"/>
      <c r="I254" s="197"/>
      <c r="U254" s="618"/>
      <c r="V254" s="617"/>
      <c r="W254" s="900"/>
      <c r="X254" s="924"/>
      <c r="Y254" s="924"/>
      <c r="Z254" s="924"/>
      <c r="AA254" s="924"/>
      <c r="AB254" s="924"/>
      <c r="AC254" s="924"/>
      <c r="AD254" s="924"/>
      <c r="AE254" s="924"/>
      <c r="AF254" s="924"/>
      <c r="AG254" s="924"/>
      <c r="AH254" s="924"/>
      <c r="AI254" s="924"/>
    </row>
    <row r="255" spans="1:35" ht="8.85" customHeight="1">
      <c r="A255" s="197"/>
      <c r="B255" s="197"/>
      <c r="C255" s="197"/>
      <c r="D255" s="197"/>
      <c r="E255" s="197"/>
      <c r="F255" s="197"/>
      <c r="G255" s="197"/>
      <c r="H255" s="197"/>
      <c r="I255" s="197"/>
      <c r="U255" s="618"/>
      <c r="V255" s="617"/>
      <c r="W255" s="900"/>
      <c r="X255" s="924"/>
      <c r="Y255" s="924"/>
      <c r="Z255" s="924"/>
      <c r="AA255" s="924"/>
      <c r="AB255" s="924"/>
      <c r="AC255" s="924"/>
      <c r="AD255" s="924"/>
      <c r="AE255" s="924"/>
      <c r="AF255" s="924"/>
      <c r="AG255" s="924"/>
      <c r="AH255" s="924"/>
      <c r="AI255" s="924"/>
    </row>
    <row r="256" spans="1:35" ht="8.85" customHeight="1">
      <c r="A256" s="197"/>
      <c r="B256" s="197"/>
      <c r="C256" s="197"/>
      <c r="D256" s="197"/>
      <c r="E256" s="197"/>
      <c r="F256" s="197"/>
      <c r="G256" s="197"/>
      <c r="H256" s="197"/>
      <c r="I256" s="197"/>
      <c r="U256" s="618"/>
      <c r="V256" s="617"/>
      <c r="W256" s="900"/>
      <c r="X256" s="924"/>
      <c r="Y256" s="924"/>
      <c r="Z256" s="924"/>
      <c r="AA256" s="924"/>
      <c r="AB256" s="924"/>
      <c r="AC256" s="924"/>
      <c r="AD256" s="924"/>
      <c r="AE256" s="924"/>
      <c r="AF256" s="924"/>
      <c r="AG256" s="924"/>
      <c r="AH256" s="924"/>
      <c r="AI256" s="924"/>
    </row>
    <row r="257" spans="1:35" ht="8.85" customHeight="1">
      <c r="A257" s="197"/>
      <c r="B257" s="197"/>
      <c r="C257" s="197"/>
      <c r="D257" s="197"/>
      <c r="E257" s="197"/>
      <c r="F257" s="197"/>
      <c r="G257" s="197"/>
      <c r="H257" s="197"/>
      <c r="I257" s="197"/>
      <c r="U257" s="618"/>
      <c r="V257" s="617"/>
      <c r="W257" s="900"/>
      <c r="X257" s="924"/>
      <c r="Y257" s="924"/>
      <c r="Z257" s="924"/>
      <c r="AA257" s="924"/>
      <c r="AB257" s="924"/>
      <c r="AC257" s="924"/>
      <c r="AD257" s="924"/>
      <c r="AE257" s="924"/>
      <c r="AF257" s="924"/>
      <c r="AG257" s="924"/>
      <c r="AH257" s="924"/>
      <c r="AI257" s="924"/>
    </row>
    <row r="258" spans="1:35" ht="8.85" customHeight="1">
      <c r="A258" s="197"/>
      <c r="B258" s="197"/>
      <c r="C258" s="197"/>
      <c r="D258" s="197"/>
      <c r="E258" s="197"/>
      <c r="F258" s="197"/>
      <c r="G258" s="197"/>
      <c r="H258" s="197"/>
      <c r="I258" s="197"/>
      <c r="U258" s="618"/>
      <c r="V258" s="617"/>
      <c r="W258" s="900"/>
      <c r="X258" s="924"/>
      <c r="Y258" s="924"/>
      <c r="Z258" s="924"/>
      <c r="AA258" s="924"/>
      <c r="AB258" s="924"/>
      <c r="AC258" s="924"/>
      <c r="AD258" s="924"/>
      <c r="AE258" s="924"/>
      <c r="AF258" s="924"/>
      <c r="AG258" s="924"/>
      <c r="AH258" s="924"/>
      <c r="AI258" s="924"/>
    </row>
    <row r="259" spans="1:35" ht="8.85" customHeight="1">
      <c r="A259" s="197"/>
      <c r="B259" s="197"/>
      <c r="C259" s="197"/>
      <c r="D259" s="197"/>
      <c r="E259" s="197"/>
      <c r="F259" s="197"/>
      <c r="G259" s="197"/>
      <c r="H259" s="197"/>
      <c r="I259" s="197"/>
      <c r="U259" s="618"/>
      <c r="V259" s="617"/>
      <c r="W259" s="900"/>
      <c r="X259" s="924"/>
      <c r="Y259" s="924"/>
      <c r="Z259" s="924"/>
      <c r="AA259" s="924"/>
      <c r="AB259" s="924"/>
      <c r="AC259" s="924"/>
      <c r="AD259" s="924"/>
      <c r="AE259" s="924"/>
      <c r="AF259" s="924"/>
      <c r="AG259" s="924"/>
      <c r="AH259" s="924"/>
      <c r="AI259" s="924"/>
    </row>
    <row r="260" spans="1:35" ht="8.85" customHeight="1">
      <c r="A260" s="197"/>
      <c r="B260" s="197"/>
      <c r="C260" s="197"/>
      <c r="D260" s="197"/>
      <c r="E260" s="197"/>
      <c r="F260" s="197"/>
      <c r="G260" s="197"/>
      <c r="H260" s="197"/>
      <c r="I260" s="197"/>
      <c r="U260" s="618"/>
      <c r="V260" s="617"/>
      <c r="W260" s="900"/>
      <c r="X260" s="924"/>
      <c r="Y260" s="924"/>
      <c r="Z260" s="924"/>
      <c r="AA260" s="924"/>
      <c r="AB260" s="924"/>
      <c r="AC260" s="924"/>
      <c r="AD260" s="924"/>
      <c r="AE260" s="924"/>
      <c r="AF260" s="924"/>
      <c r="AG260" s="924"/>
      <c r="AH260" s="924"/>
      <c r="AI260" s="924"/>
    </row>
    <row r="261" spans="1:35" ht="8.85" customHeight="1">
      <c r="A261" s="197"/>
      <c r="B261" s="197"/>
      <c r="C261" s="197"/>
      <c r="D261" s="197"/>
      <c r="E261" s="197"/>
      <c r="F261" s="197"/>
      <c r="G261" s="197"/>
      <c r="H261" s="197"/>
      <c r="I261" s="197"/>
      <c r="U261" s="618"/>
      <c r="V261" s="617"/>
      <c r="W261" s="900"/>
      <c r="X261" s="924"/>
      <c r="Y261" s="924"/>
      <c r="Z261" s="924"/>
      <c r="AA261" s="924"/>
      <c r="AB261" s="924"/>
      <c r="AC261" s="924"/>
      <c r="AD261" s="924"/>
      <c r="AE261" s="924"/>
      <c r="AF261" s="924"/>
      <c r="AG261" s="924"/>
      <c r="AH261" s="924"/>
      <c r="AI261" s="924"/>
    </row>
    <row r="262" spans="1:35" ht="8.85" customHeight="1">
      <c r="A262" s="197"/>
      <c r="B262" s="197"/>
      <c r="C262" s="197"/>
      <c r="D262" s="197"/>
      <c r="E262" s="197"/>
      <c r="F262" s="197"/>
      <c r="G262" s="197"/>
      <c r="H262" s="197"/>
      <c r="I262" s="197"/>
      <c r="U262" s="618"/>
      <c r="V262" s="617"/>
      <c r="W262" s="900"/>
      <c r="X262" s="924"/>
      <c r="Y262" s="924"/>
      <c r="Z262" s="924"/>
      <c r="AA262" s="924"/>
      <c r="AB262" s="924"/>
      <c r="AC262" s="924"/>
      <c r="AD262" s="924"/>
      <c r="AE262" s="924"/>
      <c r="AF262" s="924"/>
      <c r="AG262" s="924"/>
      <c r="AH262" s="924"/>
      <c r="AI262" s="924"/>
    </row>
    <row r="263" spans="1:35" ht="8.85" customHeight="1">
      <c r="A263" s="197"/>
      <c r="B263" s="197"/>
      <c r="C263" s="197"/>
      <c r="D263" s="197"/>
      <c r="E263" s="197"/>
      <c r="F263" s="197"/>
      <c r="G263" s="197"/>
      <c r="H263" s="197"/>
      <c r="I263" s="197"/>
      <c r="U263" s="618"/>
      <c r="V263" s="617"/>
      <c r="W263" s="900"/>
      <c r="X263" s="924"/>
      <c r="Y263" s="924"/>
      <c r="Z263" s="924"/>
      <c r="AA263" s="924"/>
      <c r="AB263" s="924"/>
      <c r="AC263" s="924"/>
      <c r="AD263" s="924"/>
      <c r="AE263" s="924"/>
      <c r="AF263" s="924"/>
      <c r="AG263" s="924"/>
      <c r="AH263" s="924"/>
      <c r="AI263" s="924"/>
    </row>
    <row r="264" spans="1:35" ht="8.85" customHeight="1">
      <c r="A264" s="197"/>
      <c r="B264" s="197"/>
      <c r="C264" s="197"/>
      <c r="D264" s="197"/>
      <c r="E264" s="197"/>
      <c r="F264" s="197"/>
      <c r="G264" s="197"/>
      <c r="H264" s="197"/>
      <c r="I264" s="197"/>
      <c r="U264" s="618"/>
      <c r="V264" s="617"/>
      <c r="W264" s="900"/>
      <c r="X264" s="924"/>
      <c r="Y264" s="924"/>
      <c r="Z264" s="924"/>
      <c r="AA264" s="924"/>
      <c r="AB264" s="924"/>
      <c r="AC264" s="924"/>
      <c r="AD264" s="924"/>
      <c r="AE264" s="924"/>
      <c r="AF264" s="924"/>
      <c r="AG264" s="924"/>
      <c r="AH264" s="924"/>
      <c r="AI264" s="924"/>
    </row>
    <row r="265" spans="1:35" ht="8.85" customHeight="1">
      <c r="A265" s="197"/>
      <c r="B265" s="197"/>
      <c r="C265" s="197"/>
      <c r="D265" s="197"/>
      <c r="E265" s="197"/>
      <c r="F265" s="197"/>
      <c r="G265" s="197"/>
      <c r="H265" s="197"/>
      <c r="I265" s="197"/>
      <c r="U265" s="618"/>
      <c r="V265" s="617"/>
      <c r="W265" s="900"/>
      <c r="X265" s="924"/>
      <c r="Y265" s="924"/>
      <c r="Z265" s="924"/>
      <c r="AA265" s="924"/>
      <c r="AB265" s="924"/>
      <c r="AC265" s="924"/>
      <c r="AD265" s="924"/>
      <c r="AE265" s="924"/>
      <c r="AF265" s="924"/>
      <c r="AG265" s="924"/>
      <c r="AH265" s="924"/>
      <c r="AI265" s="924"/>
    </row>
    <row r="266" spans="1:35" ht="8.85" customHeight="1">
      <c r="A266" s="197"/>
      <c r="B266" s="197"/>
      <c r="C266" s="197"/>
      <c r="D266" s="197"/>
      <c r="E266" s="197"/>
      <c r="F266" s="197"/>
      <c r="G266" s="197"/>
      <c r="H266" s="197"/>
      <c r="I266" s="197"/>
      <c r="U266" s="618"/>
      <c r="V266" s="617"/>
      <c r="W266" s="900"/>
      <c r="X266" s="924"/>
      <c r="Y266" s="924"/>
      <c r="Z266" s="924"/>
      <c r="AA266" s="924"/>
      <c r="AB266" s="924"/>
      <c r="AC266" s="924"/>
      <c r="AD266" s="924"/>
      <c r="AE266" s="924"/>
      <c r="AF266" s="924"/>
      <c r="AG266" s="924"/>
      <c r="AH266" s="924"/>
      <c r="AI266" s="924"/>
    </row>
    <row r="267" spans="1:35" ht="8.85" customHeight="1">
      <c r="A267" s="197"/>
      <c r="B267" s="197"/>
      <c r="C267" s="197"/>
      <c r="D267" s="197"/>
      <c r="E267" s="197"/>
      <c r="F267" s="197"/>
      <c r="G267" s="197"/>
      <c r="H267" s="197"/>
      <c r="I267" s="197"/>
      <c r="U267" s="618"/>
      <c r="V267" s="617"/>
      <c r="W267" s="900"/>
      <c r="X267" s="924"/>
      <c r="Y267" s="924"/>
      <c r="Z267" s="924"/>
      <c r="AA267" s="924"/>
      <c r="AB267" s="924"/>
      <c r="AC267" s="924"/>
      <c r="AD267" s="924"/>
      <c r="AE267" s="924"/>
      <c r="AF267" s="924"/>
      <c r="AG267" s="924"/>
      <c r="AH267" s="924"/>
      <c r="AI267" s="924"/>
    </row>
    <row r="268" spans="1:35" ht="8.85" customHeight="1">
      <c r="A268" s="197"/>
      <c r="B268" s="197"/>
      <c r="C268" s="197"/>
      <c r="D268" s="197"/>
      <c r="E268" s="197"/>
      <c r="F268" s="197"/>
      <c r="G268" s="197"/>
      <c r="H268" s="197"/>
      <c r="I268" s="197"/>
      <c r="U268" s="618"/>
      <c r="V268" s="617"/>
      <c r="W268" s="900"/>
      <c r="X268" s="924"/>
      <c r="Y268" s="924"/>
      <c r="Z268" s="924"/>
      <c r="AA268" s="924"/>
      <c r="AB268" s="924"/>
      <c r="AC268" s="924"/>
      <c r="AD268" s="924"/>
      <c r="AE268" s="924"/>
      <c r="AF268" s="924"/>
      <c r="AG268" s="924"/>
      <c r="AH268" s="924"/>
      <c r="AI268" s="924"/>
    </row>
    <row r="269" spans="1:35" ht="8.85" customHeight="1">
      <c r="A269" s="197"/>
      <c r="B269" s="197"/>
      <c r="C269" s="197"/>
      <c r="D269" s="197"/>
      <c r="E269" s="197"/>
      <c r="F269" s="197"/>
      <c r="G269" s="197"/>
      <c r="H269" s="197"/>
      <c r="I269" s="197"/>
      <c r="U269" s="618"/>
      <c r="V269" s="617"/>
      <c r="W269" s="900"/>
      <c r="X269" s="924"/>
      <c r="Y269" s="924"/>
      <c r="Z269" s="924"/>
      <c r="AA269" s="924"/>
      <c r="AB269" s="924"/>
      <c r="AC269" s="924"/>
      <c r="AD269" s="924"/>
      <c r="AE269" s="924"/>
      <c r="AF269" s="924"/>
      <c r="AG269" s="924"/>
      <c r="AH269" s="924"/>
      <c r="AI269" s="924"/>
    </row>
    <row r="270" spans="1:35" ht="8.85" customHeight="1">
      <c r="A270" s="197"/>
      <c r="B270" s="197"/>
      <c r="C270" s="197"/>
      <c r="D270" s="197"/>
      <c r="E270" s="197"/>
      <c r="F270" s="197"/>
      <c r="G270" s="197"/>
      <c r="H270" s="197"/>
      <c r="I270" s="197"/>
      <c r="U270" s="618"/>
      <c r="V270" s="617"/>
      <c r="W270" s="900"/>
      <c r="X270" s="924"/>
      <c r="Y270" s="924"/>
      <c r="Z270" s="924"/>
      <c r="AA270" s="924"/>
      <c r="AB270" s="924"/>
      <c r="AC270" s="924"/>
      <c r="AD270" s="924"/>
      <c r="AE270" s="924"/>
      <c r="AF270" s="924"/>
      <c r="AG270" s="924"/>
      <c r="AH270" s="924"/>
      <c r="AI270" s="924"/>
    </row>
    <row r="271" spans="1:35" ht="8.85" customHeight="1">
      <c r="A271" s="197"/>
      <c r="B271" s="197"/>
      <c r="C271" s="197"/>
      <c r="D271" s="197"/>
      <c r="E271" s="197"/>
      <c r="F271" s="197"/>
      <c r="G271" s="197"/>
      <c r="H271" s="197"/>
      <c r="I271" s="197"/>
      <c r="U271" s="618"/>
      <c r="V271" s="617"/>
      <c r="W271" s="900"/>
      <c r="X271" s="924"/>
      <c r="Y271" s="924"/>
      <c r="Z271" s="924"/>
      <c r="AA271" s="924"/>
      <c r="AB271" s="924"/>
      <c r="AC271" s="924"/>
      <c r="AD271" s="924"/>
      <c r="AE271" s="924"/>
      <c r="AF271" s="924"/>
      <c r="AG271" s="924"/>
      <c r="AH271" s="924"/>
      <c r="AI271" s="924"/>
    </row>
    <row r="272" spans="1:35" ht="8.85" customHeight="1">
      <c r="A272" s="197"/>
      <c r="B272" s="197"/>
      <c r="C272" s="197"/>
      <c r="D272" s="197"/>
      <c r="E272" s="197"/>
      <c r="F272" s="197"/>
      <c r="G272" s="197"/>
      <c r="H272" s="197"/>
      <c r="I272" s="197"/>
      <c r="U272" s="618"/>
      <c r="V272" s="617"/>
      <c r="W272" s="900"/>
      <c r="X272" s="924"/>
      <c r="Y272" s="924"/>
      <c r="Z272" s="924"/>
      <c r="AA272" s="924"/>
      <c r="AB272" s="924"/>
      <c r="AC272" s="924"/>
      <c r="AD272" s="924"/>
      <c r="AE272" s="924"/>
      <c r="AF272" s="924"/>
      <c r="AG272" s="924"/>
      <c r="AH272" s="924"/>
      <c r="AI272" s="924"/>
    </row>
    <row r="273" spans="1:35" ht="8.85" customHeight="1">
      <c r="A273" s="197"/>
      <c r="B273" s="197"/>
      <c r="C273" s="197"/>
      <c r="D273" s="197"/>
      <c r="E273" s="197"/>
      <c r="F273" s="197"/>
      <c r="G273" s="197"/>
      <c r="H273" s="197"/>
      <c r="I273" s="197"/>
      <c r="U273" s="618"/>
      <c r="V273" s="617"/>
      <c r="W273" s="900"/>
      <c r="X273" s="924"/>
      <c r="Y273" s="924"/>
      <c r="Z273" s="924"/>
      <c r="AA273" s="924"/>
      <c r="AB273" s="924"/>
      <c r="AC273" s="924"/>
      <c r="AD273" s="924"/>
      <c r="AE273" s="924"/>
      <c r="AF273" s="924"/>
      <c r="AG273" s="924"/>
      <c r="AH273" s="924"/>
      <c r="AI273" s="924"/>
    </row>
    <row r="274" spans="1:35" ht="8.85" customHeight="1">
      <c r="A274" s="197"/>
      <c r="B274" s="197"/>
      <c r="C274" s="197"/>
      <c r="D274" s="197"/>
      <c r="E274" s="197"/>
      <c r="F274" s="197"/>
      <c r="G274" s="197"/>
      <c r="H274" s="197"/>
      <c r="I274" s="197"/>
      <c r="U274" s="618"/>
      <c r="V274" s="617"/>
      <c r="W274" s="900"/>
      <c r="X274" s="924"/>
      <c r="Y274" s="924"/>
      <c r="Z274" s="924"/>
      <c r="AA274" s="924"/>
      <c r="AB274" s="924"/>
      <c r="AC274" s="924"/>
      <c r="AD274" s="924"/>
      <c r="AE274" s="924"/>
      <c r="AF274" s="924"/>
      <c r="AG274" s="924"/>
      <c r="AH274" s="924"/>
      <c r="AI274" s="924"/>
    </row>
    <row r="275" spans="1:35" ht="8.85" customHeight="1">
      <c r="A275" s="197"/>
      <c r="B275" s="197"/>
      <c r="C275" s="197"/>
      <c r="D275" s="197"/>
      <c r="E275" s="197"/>
      <c r="F275" s="197"/>
      <c r="G275" s="197"/>
      <c r="H275" s="197"/>
      <c r="I275" s="197"/>
      <c r="U275" s="618"/>
      <c r="V275" s="617"/>
      <c r="W275" s="900"/>
      <c r="X275" s="924"/>
      <c r="Y275" s="924"/>
      <c r="Z275" s="924"/>
      <c r="AA275" s="924"/>
      <c r="AB275" s="924"/>
      <c r="AC275" s="924"/>
      <c r="AD275" s="924"/>
      <c r="AE275" s="924"/>
      <c r="AF275" s="924"/>
      <c r="AG275" s="924"/>
      <c r="AH275" s="924"/>
      <c r="AI275" s="924"/>
    </row>
    <row r="276" spans="1:35" ht="8.85" customHeight="1">
      <c r="A276" s="197"/>
      <c r="B276" s="197"/>
      <c r="C276" s="197"/>
      <c r="D276" s="197"/>
      <c r="E276" s="197"/>
      <c r="F276" s="197"/>
      <c r="G276" s="197"/>
      <c r="H276" s="197"/>
      <c r="I276" s="197"/>
      <c r="U276" s="618"/>
      <c r="V276" s="617"/>
      <c r="W276" s="900"/>
      <c r="X276" s="924"/>
      <c r="Y276" s="924"/>
      <c r="Z276" s="924"/>
      <c r="AA276" s="924"/>
      <c r="AB276" s="924"/>
      <c r="AC276" s="924"/>
      <c r="AD276" s="924"/>
      <c r="AE276" s="924"/>
      <c r="AF276" s="924"/>
      <c r="AG276" s="924"/>
      <c r="AH276" s="924"/>
      <c r="AI276" s="924"/>
    </row>
    <row r="277" spans="1:35" ht="8.85" customHeight="1">
      <c r="A277" s="197"/>
      <c r="B277" s="197"/>
      <c r="C277" s="197"/>
      <c r="D277" s="197"/>
      <c r="E277" s="197"/>
      <c r="F277" s="197"/>
      <c r="G277" s="197"/>
      <c r="H277" s="197"/>
      <c r="I277" s="197"/>
      <c r="U277" s="618"/>
      <c r="V277" s="617"/>
      <c r="W277" s="900"/>
      <c r="X277" s="924"/>
      <c r="Y277" s="924"/>
      <c r="Z277" s="924"/>
      <c r="AA277" s="924"/>
      <c r="AB277" s="924"/>
      <c r="AC277" s="924"/>
      <c r="AD277" s="924"/>
      <c r="AE277" s="924"/>
      <c r="AF277" s="924"/>
      <c r="AG277" s="924"/>
      <c r="AH277" s="924"/>
      <c r="AI277" s="924"/>
    </row>
    <row r="278" spans="1:35" ht="8.85" customHeight="1">
      <c r="A278" s="197"/>
      <c r="B278" s="197"/>
      <c r="C278" s="197"/>
      <c r="D278" s="197"/>
      <c r="E278" s="197"/>
      <c r="F278" s="197"/>
      <c r="G278" s="197"/>
      <c r="H278" s="197"/>
      <c r="I278" s="197"/>
      <c r="U278" s="618"/>
      <c r="V278" s="617"/>
      <c r="W278" s="900"/>
      <c r="X278" s="924"/>
      <c r="Y278" s="924"/>
      <c r="Z278" s="924"/>
      <c r="AA278" s="924"/>
      <c r="AB278" s="924"/>
      <c r="AC278" s="924"/>
      <c r="AD278" s="924"/>
      <c r="AE278" s="924"/>
      <c r="AF278" s="924"/>
      <c r="AG278" s="924"/>
      <c r="AH278" s="924"/>
      <c r="AI278" s="924"/>
    </row>
    <row r="279" spans="1:35" ht="8.85" customHeight="1">
      <c r="A279" s="197"/>
      <c r="B279" s="197"/>
      <c r="C279" s="197"/>
      <c r="D279" s="197"/>
      <c r="E279" s="197"/>
      <c r="F279" s="197"/>
      <c r="G279" s="197"/>
      <c r="H279" s="197"/>
      <c r="I279" s="197"/>
      <c r="U279" s="618"/>
      <c r="V279" s="617"/>
      <c r="W279" s="900"/>
      <c r="X279" s="924"/>
      <c r="Y279" s="924"/>
      <c r="Z279" s="924"/>
      <c r="AA279" s="924"/>
      <c r="AB279" s="924"/>
      <c r="AC279" s="924"/>
      <c r="AD279" s="924"/>
      <c r="AE279" s="924"/>
      <c r="AF279" s="924"/>
      <c r="AG279" s="924"/>
      <c r="AH279" s="924"/>
      <c r="AI279" s="924"/>
    </row>
    <row r="280" spans="1:35" ht="8.85" customHeight="1">
      <c r="A280" s="197"/>
      <c r="B280" s="197"/>
      <c r="C280" s="197"/>
      <c r="D280" s="197"/>
      <c r="E280" s="197"/>
      <c r="F280" s="197"/>
      <c r="G280" s="197"/>
      <c r="H280" s="197"/>
      <c r="I280" s="197"/>
      <c r="U280" s="618"/>
      <c r="V280" s="617"/>
      <c r="W280" s="900"/>
      <c r="X280" s="924"/>
      <c r="Y280" s="924"/>
      <c r="Z280" s="924"/>
      <c r="AA280" s="924"/>
      <c r="AB280" s="924"/>
      <c r="AC280" s="924"/>
      <c r="AD280" s="924"/>
      <c r="AE280" s="924"/>
      <c r="AF280" s="924"/>
      <c r="AG280" s="924"/>
      <c r="AH280" s="924"/>
      <c r="AI280" s="924"/>
    </row>
    <row r="281" spans="1:35" ht="8.85" customHeight="1">
      <c r="A281" s="197"/>
      <c r="B281" s="197"/>
      <c r="C281" s="197"/>
      <c r="D281" s="197"/>
      <c r="E281" s="197"/>
      <c r="F281" s="197"/>
      <c r="G281" s="197"/>
      <c r="H281" s="197"/>
      <c r="I281" s="197"/>
      <c r="M281" s="330"/>
      <c r="U281" s="618"/>
      <c r="V281" s="617"/>
      <c r="W281" s="900"/>
      <c r="X281" s="924"/>
      <c r="Y281" s="924"/>
      <c r="Z281" s="924"/>
      <c r="AA281" s="924"/>
      <c r="AB281" s="924"/>
      <c r="AC281" s="924"/>
      <c r="AD281" s="924"/>
      <c r="AE281" s="924"/>
      <c r="AF281" s="924"/>
      <c r="AG281" s="924"/>
      <c r="AH281" s="924"/>
      <c r="AI281" s="924"/>
    </row>
    <row r="282" spans="1:35" ht="8.85" customHeight="1">
      <c r="A282" s="197"/>
      <c r="B282" s="197"/>
      <c r="C282" s="197"/>
      <c r="D282" s="197"/>
      <c r="E282" s="197"/>
      <c r="F282" s="197"/>
      <c r="G282" s="197"/>
      <c r="H282" s="197"/>
      <c r="I282" s="197"/>
      <c r="U282" s="618"/>
      <c r="V282" s="617"/>
      <c r="W282" s="900"/>
      <c r="X282" s="924"/>
      <c r="Y282" s="924"/>
      <c r="Z282" s="924"/>
      <c r="AA282" s="924"/>
      <c r="AB282" s="924"/>
      <c r="AC282" s="924"/>
      <c r="AD282" s="924"/>
      <c r="AE282" s="924"/>
      <c r="AF282" s="924"/>
      <c r="AG282" s="924"/>
      <c r="AH282" s="924"/>
      <c r="AI282" s="924"/>
    </row>
    <row r="283" spans="1:35" ht="8.85" customHeight="1">
      <c r="A283" s="197"/>
      <c r="B283" s="197"/>
      <c r="C283" s="197"/>
      <c r="D283" s="197"/>
      <c r="E283" s="197"/>
      <c r="F283" s="197"/>
      <c r="G283" s="197"/>
      <c r="H283" s="197"/>
      <c r="I283" s="197"/>
      <c r="U283" s="618"/>
      <c r="V283" s="617"/>
      <c r="W283" s="900"/>
      <c r="X283" s="924"/>
      <c r="Y283" s="924"/>
      <c r="Z283" s="924"/>
      <c r="AA283" s="924"/>
      <c r="AB283" s="924"/>
      <c r="AC283" s="924"/>
      <c r="AD283" s="924"/>
      <c r="AE283" s="924"/>
      <c r="AF283" s="924"/>
      <c r="AG283" s="924"/>
      <c r="AH283" s="924"/>
      <c r="AI283" s="924"/>
    </row>
    <row r="284" spans="1:35" ht="8.85" customHeight="1">
      <c r="A284" s="197"/>
      <c r="B284" s="197"/>
      <c r="C284" s="197"/>
      <c r="D284" s="197"/>
      <c r="E284" s="197"/>
      <c r="F284" s="197"/>
      <c r="G284" s="197"/>
      <c r="H284" s="197"/>
      <c r="I284" s="197"/>
      <c r="U284" s="618"/>
      <c r="V284" s="617"/>
      <c r="W284" s="900"/>
      <c r="X284" s="924"/>
      <c r="Y284" s="924"/>
      <c r="Z284" s="924"/>
      <c r="AA284" s="924"/>
      <c r="AB284" s="924"/>
      <c r="AC284" s="924"/>
      <c r="AD284" s="924"/>
      <c r="AE284" s="924"/>
      <c r="AF284" s="924"/>
      <c r="AG284" s="924"/>
      <c r="AH284" s="924"/>
      <c r="AI284" s="924"/>
    </row>
    <row r="285" spans="1:35" ht="8.85" customHeight="1">
      <c r="A285" s="197"/>
      <c r="B285" s="197"/>
      <c r="C285" s="197"/>
      <c r="D285" s="197"/>
      <c r="E285" s="197"/>
      <c r="F285" s="197"/>
      <c r="G285" s="197"/>
      <c r="H285" s="197"/>
      <c r="I285" s="197"/>
      <c r="U285" s="618"/>
      <c r="V285" s="617"/>
      <c r="W285" s="900"/>
      <c r="X285" s="924"/>
      <c r="Y285" s="924"/>
      <c r="Z285" s="924"/>
      <c r="AA285" s="924"/>
      <c r="AB285" s="924"/>
      <c r="AC285" s="924"/>
      <c r="AD285" s="924"/>
      <c r="AE285" s="924"/>
      <c r="AF285" s="924"/>
      <c r="AG285" s="924"/>
      <c r="AH285" s="924"/>
      <c r="AI285" s="924"/>
    </row>
    <row r="286" spans="1:35" ht="8.85" customHeight="1">
      <c r="A286" s="197"/>
      <c r="B286" s="197"/>
      <c r="C286" s="197"/>
      <c r="D286" s="197"/>
      <c r="E286" s="197"/>
      <c r="F286" s="197"/>
      <c r="G286" s="197"/>
      <c r="H286" s="197"/>
      <c r="I286" s="197"/>
      <c r="U286" s="618"/>
      <c r="V286" s="617"/>
      <c r="W286" s="900"/>
      <c r="X286" s="924"/>
      <c r="Y286" s="924"/>
      <c r="Z286" s="924"/>
      <c r="AA286" s="924"/>
      <c r="AB286" s="924"/>
      <c r="AC286" s="924"/>
      <c r="AD286" s="924"/>
      <c r="AE286" s="924"/>
      <c r="AF286" s="924"/>
      <c r="AG286" s="924"/>
      <c r="AH286" s="924"/>
      <c r="AI286" s="924"/>
    </row>
    <row r="287" spans="1:35" ht="8.85" customHeight="1">
      <c r="A287" s="197"/>
      <c r="B287" s="197"/>
      <c r="C287" s="197"/>
      <c r="D287" s="197"/>
      <c r="E287" s="197"/>
      <c r="F287" s="197"/>
      <c r="G287" s="197"/>
      <c r="H287" s="197"/>
      <c r="I287" s="197"/>
      <c r="U287" s="618"/>
      <c r="V287" s="617"/>
      <c r="W287" s="900"/>
      <c r="X287" s="924"/>
      <c r="Y287" s="924"/>
      <c r="Z287" s="924"/>
      <c r="AA287" s="924"/>
      <c r="AB287" s="924"/>
      <c r="AC287" s="924"/>
      <c r="AD287" s="924"/>
      <c r="AE287" s="924"/>
      <c r="AF287" s="924"/>
      <c r="AG287" s="924"/>
      <c r="AH287" s="924"/>
      <c r="AI287" s="924"/>
    </row>
    <row r="288" spans="1:35" ht="8.85" customHeight="1">
      <c r="A288" s="197"/>
      <c r="B288" s="197"/>
      <c r="C288" s="197"/>
      <c r="D288" s="197"/>
      <c r="E288" s="197"/>
      <c r="F288" s="197"/>
      <c r="G288" s="197"/>
      <c r="H288" s="197"/>
      <c r="I288" s="197"/>
      <c r="U288" s="618"/>
      <c r="V288" s="617"/>
      <c r="W288" s="900"/>
      <c r="X288" s="924"/>
      <c r="Y288" s="924"/>
      <c r="Z288" s="924"/>
      <c r="AA288" s="924"/>
      <c r="AB288" s="924"/>
      <c r="AC288" s="924"/>
      <c r="AD288" s="924"/>
      <c r="AE288" s="924"/>
      <c r="AF288" s="924"/>
      <c r="AG288" s="924"/>
      <c r="AH288" s="924"/>
      <c r="AI288" s="924"/>
    </row>
    <row r="289" spans="1:35" ht="8.85" customHeight="1">
      <c r="A289" s="197"/>
      <c r="B289" s="197"/>
      <c r="C289" s="197"/>
      <c r="D289" s="197"/>
      <c r="E289" s="197"/>
      <c r="F289" s="197"/>
      <c r="G289" s="197"/>
      <c r="H289" s="197"/>
      <c r="I289" s="197"/>
      <c r="U289" s="618"/>
      <c r="V289" s="617"/>
      <c r="W289" s="900"/>
      <c r="X289" s="924"/>
      <c r="Y289" s="924"/>
      <c r="Z289" s="924"/>
      <c r="AA289" s="924"/>
      <c r="AB289" s="924"/>
      <c r="AC289" s="924"/>
      <c r="AD289" s="924"/>
      <c r="AE289" s="924"/>
      <c r="AF289" s="924"/>
      <c r="AG289" s="924"/>
      <c r="AH289" s="924"/>
      <c r="AI289" s="924"/>
    </row>
    <row r="290" spans="1:35" ht="8.85" customHeight="1">
      <c r="A290" s="197"/>
      <c r="B290" s="197"/>
      <c r="C290" s="197"/>
      <c r="D290" s="197"/>
      <c r="E290" s="197"/>
      <c r="F290" s="197"/>
      <c r="G290" s="197"/>
      <c r="H290" s="197"/>
      <c r="I290" s="197"/>
      <c r="U290" s="618"/>
      <c r="V290" s="617"/>
      <c r="W290" s="900"/>
      <c r="X290" s="924"/>
      <c r="Y290" s="924"/>
      <c r="Z290" s="924"/>
      <c r="AA290" s="924"/>
      <c r="AB290" s="924"/>
      <c r="AC290" s="924"/>
      <c r="AD290" s="924"/>
      <c r="AE290" s="924"/>
      <c r="AF290" s="924"/>
      <c r="AG290" s="924"/>
      <c r="AH290" s="924"/>
      <c r="AI290" s="924"/>
    </row>
    <row r="291" spans="1:35" ht="8.85" customHeight="1">
      <c r="A291" s="197"/>
      <c r="B291" s="197"/>
      <c r="C291" s="197"/>
      <c r="D291" s="197"/>
      <c r="E291" s="197"/>
      <c r="F291" s="197"/>
      <c r="G291" s="197"/>
      <c r="H291" s="197"/>
      <c r="I291" s="197"/>
      <c r="U291" s="618"/>
      <c r="V291" s="617"/>
      <c r="W291" s="900"/>
      <c r="X291" s="924"/>
      <c r="Y291" s="924"/>
      <c r="Z291" s="924"/>
      <c r="AA291" s="924"/>
      <c r="AB291" s="924"/>
      <c r="AC291" s="924"/>
      <c r="AD291" s="924"/>
      <c r="AE291" s="924"/>
      <c r="AF291" s="924"/>
      <c r="AG291" s="924"/>
      <c r="AH291" s="924"/>
      <c r="AI291" s="924"/>
    </row>
    <row r="292" spans="1:35" ht="8.85" customHeight="1">
      <c r="A292" s="197"/>
      <c r="B292" s="197"/>
      <c r="C292" s="197"/>
      <c r="D292" s="197"/>
      <c r="E292" s="197"/>
      <c r="F292" s="197"/>
      <c r="G292" s="197"/>
      <c r="H292" s="197"/>
      <c r="I292" s="197"/>
      <c r="U292" s="618"/>
      <c r="V292" s="617"/>
      <c r="W292" s="900"/>
      <c r="X292" s="924"/>
      <c r="Y292" s="924"/>
      <c r="Z292" s="924"/>
      <c r="AA292" s="924"/>
      <c r="AB292" s="924"/>
      <c r="AC292" s="924"/>
      <c r="AD292" s="924"/>
      <c r="AE292" s="924"/>
      <c r="AF292" s="924"/>
      <c r="AG292" s="924"/>
      <c r="AH292" s="924"/>
      <c r="AI292" s="924"/>
    </row>
    <row r="293" spans="1:35" ht="8.85" customHeight="1">
      <c r="A293" s="197"/>
      <c r="B293" s="197"/>
      <c r="C293" s="197"/>
      <c r="D293" s="197"/>
      <c r="E293" s="197"/>
      <c r="F293" s="197"/>
      <c r="G293" s="197"/>
      <c r="H293" s="197"/>
      <c r="I293" s="197"/>
      <c r="U293" s="618"/>
      <c r="V293" s="617"/>
      <c r="W293" s="900"/>
      <c r="X293" s="924"/>
      <c r="Y293" s="924"/>
      <c r="Z293" s="924"/>
      <c r="AA293" s="924"/>
      <c r="AB293" s="924"/>
      <c r="AC293" s="924"/>
      <c r="AD293" s="924"/>
      <c r="AE293" s="924"/>
      <c r="AF293" s="924"/>
      <c r="AG293" s="924"/>
      <c r="AH293" s="924"/>
      <c r="AI293" s="924"/>
    </row>
    <row r="294" spans="1:35" ht="8.85" customHeight="1">
      <c r="A294" s="197"/>
      <c r="B294" s="197"/>
      <c r="C294" s="197"/>
      <c r="D294" s="197"/>
      <c r="E294" s="197"/>
      <c r="F294" s="197"/>
      <c r="G294" s="197"/>
      <c r="H294" s="197"/>
      <c r="I294" s="197"/>
      <c r="U294" s="618"/>
      <c r="V294" s="617"/>
      <c r="W294" s="900"/>
      <c r="X294" s="924"/>
      <c r="Y294" s="924"/>
      <c r="Z294" s="924"/>
      <c r="AA294" s="924"/>
      <c r="AB294" s="924"/>
      <c r="AC294" s="924"/>
      <c r="AD294" s="924"/>
      <c r="AE294" s="924"/>
      <c r="AF294" s="924"/>
      <c r="AG294" s="924"/>
      <c r="AH294" s="924"/>
      <c r="AI294" s="924"/>
    </row>
    <row r="295" spans="1:35" ht="8.85" customHeight="1">
      <c r="A295" s="197"/>
      <c r="B295" s="197"/>
      <c r="C295" s="197"/>
      <c r="D295" s="197"/>
      <c r="E295" s="197"/>
      <c r="F295" s="197"/>
      <c r="G295" s="197"/>
      <c r="H295" s="197"/>
      <c r="I295" s="197"/>
      <c r="U295" s="618"/>
      <c r="V295" s="617"/>
      <c r="W295" s="900"/>
      <c r="X295" s="924"/>
      <c r="Y295" s="924"/>
      <c r="Z295" s="924"/>
      <c r="AA295" s="924"/>
      <c r="AB295" s="924"/>
      <c r="AC295" s="924"/>
      <c r="AD295" s="924"/>
      <c r="AE295" s="924"/>
      <c r="AF295" s="924"/>
      <c r="AG295" s="924"/>
      <c r="AH295" s="924"/>
      <c r="AI295" s="924"/>
    </row>
    <row r="296" spans="1:35" ht="8.85" customHeight="1">
      <c r="A296" s="197"/>
      <c r="B296" s="197"/>
      <c r="C296" s="197"/>
      <c r="D296" s="197"/>
      <c r="E296" s="197"/>
      <c r="F296" s="197"/>
      <c r="G296" s="197"/>
      <c r="H296" s="197"/>
      <c r="I296" s="197"/>
      <c r="U296" s="618"/>
      <c r="V296" s="617"/>
      <c r="W296" s="900"/>
      <c r="X296" s="924"/>
      <c r="Y296" s="924"/>
      <c r="Z296" s="924"/>
      <c r="AA296" s="924"/>
      <c r="AB296" s="924"/>
      <c r="AC296" s="924"/>
      <c r="AD296" s="924"/>
      <c r="AE296" s="924"/>
      <c r="AF296" s="924"/>
      <c r="AG296" s="924"/>
      <c r="AH296" s="924"/>
      <c r="AI296" s="924"/>
    </row>
    <row r="297" spans="1:35" ht="8.85" customHeight="1">
      <c r="A297" s="197"/>
      <c r="B297" s="197"/>
      <c r="C297" s="197"/>
      <c r="D297" s="197"/>
      <c r="E297" s="197"/>
      <c r="F297" s="197"/>
      <c r="G297" s="197"/>
      <c r="H297" s="197"/>
      <c r="I297" s="197"/>
      <c r="U297" s="618"/>
      <c r="V297" s="617"/>
      <c r="W297" s="900"/>
      <c r="X297" s="924"/>
      <c r="Y297" s="924"/>
      <c r="Z297" s="924"/>
      <c r="AA297" s="924"/>
      <c r="AB297" s="924"/>
      <c r="AC297" s="924"/>
      <c r="AD297" s="924"/>
      <c r="AE297" s="924"/>
      <c r="AF297" s="924"/>
      <c r="AG297" s="924"/>
      <c r="AH297" s="924"/>
      <c r="AI297" s="924"/>
    </row>
    <row r="298" spans="1:35" ht="8.85" customHeight="1">
      <c r="A298" s="197"/>
      <c r="B298" s="197"/>
      <c r="C298" s="197"/>
      <c r="D298" s="197"/>
      <c r="E298" s="197"/>
      <c r="F298" s="197"/>
      <c r="G298" s="197"/>
      <c r="H298" s="197"/>
      <c r="I298" s="197"/>
      <c r="U298" s="618"/>
      <c r="V298" s="617"/>
      <c r="W298" s="900"/>
      <c r="X298" s="924"/>
      <c r="Y298" s="924"/>
      <c r="Z298" s="924"/>
      <c r="AA298" s="924"/>
      <c r="AB298" s="924"/>
      <c r="AC298" s="924"/>
      <c r="AD298" s="924"/>
      <c r="AE298" s="924"/>
      <c r="AF298" s="924"/>
      <c r="AG298" s="924"/>
      <c r="AH298" s="924"/>
      <c r="AI298" s="924"/>
    </row>
    <row r="299" spans="1:35" ht="8.85" customHeight="1">
      <c r="A299" s="197"/>
      <c r="B299" s="197"/>
      <c r="C299" s="197"/>
      <c r="D299" s="197"/>
      <c r="E299" s="197"/>
      <c r="F299" s="197"/>
      <c r="G299" s="197"/>
      <c r="H299" s="197"/>
      <c r="I299" s="197"/>
      <c r="U299" s="618"/>
      <c r="V299" s="617"/>
      <c r="W299" s="900"/>
      <c r="X299" s="924"/>
      <c r="Y299" s="924"/>
      <c r="Z299" s="924"/>
      <c r="AA299" s="924"/>
      <c r="AB299" s="924"/>
      <c r="AC299" s="924"/>
      <c r="AD299" s="924"/>
      <c r="AE299" s="924"/>
      <c r="AF299" s="924"/>
      <c r="AG299" s="924"/>
      <c r="AH299" s="924"/>
      <c r="AI299" s="924"/>
    </row>
    <row r="300" spans="1:35" ht="8.85" customHeight="1">
      <c r="A300" s="197"/>
      <c r="B300" s="197"/>
      <c r="C300" s="197"/>
      <c r="D300" s="197"/>
      <c r="E300" s="197"/>
      <c r="F300" s="197"/>
      <c r="G300" s="197"/>
      <c r="H300" s="197"/>
      <c r="I300" s="197"/>
      <c r="U300" s="618"/>
      <c r="V300" s="617"/>
      <c r="W300" s="900"/>
      <c r="X300" s="924"/>
      <c r="Y300" s="924"/>
      <c r="Z300" s="924"/>
      <c r="AA300" s="924"/>
      <c r="AB300" s="924"/>
      <c r="AC300" s="924"/>
      <c r="AD300" s="924"/>
      <c r="AE300" s="924"/>
      <c r="AF300" s="924"/>
      <c r="AG300" s="924"/>
      <c r="AH300" s="924"/>
      <c r="AI300" s="924"/>
    </row>
    <row r="301" spans="1:35" ht="8.85" customHeight="1">
      <c r="A301" s="197"/>
      <c r="B301" s="197"/>
      <c r="C301" s="197"/>
      <c r="D301" s="197"/>
      <c r="E301" s="197"/>
      <c r="F301" s="197"/>
      <c r="G301" s="197"/>
      <c r="H301" s="197"/>
      <c r="I301" s="197"/>
      <c r="U301" s="618"/>
      <c r="V301" s="617"/>
      <c r="W301" s="900"/>
      <c r="X301" s="924"/>
      <c r="Y301" s="924"/>
      <c r="Z301" s="924"/>
      <c r="AA301" s="924"/>
      <c r="AB301" s="924"/>
      <c r="AC301" s="924"/>
      <c r="AD301" s="924"/>
      <c r="AE301" s="924"/>
      <c r="AF301" s="924"/>
      <c r="AG301" s="924"/>
      <c r="AH301" s="924"/>
      <c r="AI301" s="924"/>
    </row>
    <row r="302" spans="1:35" ht="8.85" customHeight="1">
      <c r="A302" s="197"/>
      <c r="B302" s="197"/>
      <c r="C302" s="197"/>
      <c r="D302" s="197"/>
      <c r="E302" s="197"/>
      <c r="F302" s="197"/>
      <c r="G302" s="197"/>
      <c r="H302" s="197"/>
      <c r="I302" s="197"/>
      <c r="U302" s="618"/>
      <c r="V302" s="617"/>
      <c r="W302" s="900"/>
      <c r="X302" s="924"/>
      <c r="Y302" s="924"/>
      <c r="Z302" s="924"/>
      <c r="AA302" s="924"/>
      <c r="AB302" s="924"/>
      <c r="AC302" s="924"/>
      <c r="AD302" s="924"/>
      <c r="AE302" s="924"/>
      <c r="AF302" s="924"/>
      <c r="AG302" s="924"/>
      <c r="AH302" s="924"/>
      <c r="AI302" s="924"/>
    </row>
    <row r="303" spans="1:35" ht="8.85" customHeight="1">
      <c r="A303" s="197"/>
      <c r="B303" s="197"/>
      <c r="C303" s="197"/>
      <c r="D303" s="197"/>
      <c r="E303" s="197"/>
      <c r="F303" s="197"/>
      <c r="G303" s="197"/>
      <c r="H303" s="197"/>
      <c r="I303" s="197"/>
      <c r="U303" s="618"/>
      <c r="V303" s="617"/>
      <c r="W303" s="900"/>
      <c r="X303" s="924"/>
      <c r="Y303" s="924"/>
      <c r="Z303" s="924"/>
      <c r="AA303" s="924"/>
      <c r="AB303" s="924"/>
      <c r="AC303" s="924"/>
      <c r="AD303" s="924"/>
      <c r="AE303" s="924"/>
      <c r="AF303" s="924"/>
      <c r="AG303" s="924"/>
      <c r="AH303" s="924"/>
      <c r="AI303" s="924"/>
    </row>
    <row r="304" spans="1:35" ht="8.85" customHeight="1">
      <c r="A304" s="197"/>
      <c r="B304" s="197"/>
      <c r="C304" s="197"/>
      <c r="D304" s="197"/>
      <c r="E304" s="197"/>
      <c r="F304" s="197"/>
      <c r="G304" s="197"/>
      <c r="H304" s="197"/>
      <c r="I304" s="197"/>
      <c r="U304" s="618"/>
      <c r="V304" s="617"/>
      <c r="W304" s="900"/>
      <c r="X304" s="924"/>
      <c r="Y304" s="924"/>
      <c r="Z304" s="924"/>
      <c r="AA304" s="924"/>
      <c r="AB304" s="924"/>
      <c r="AC304" s="924"/>
      <c r="AD304" s="924"/>
      <c r="AE304" s="924"/>
      <c r="AF304" s="924"/>
      <c r="AG304" s="924"/>
      <c r="AH304" s="924"/>
      <c r="AI304" s="924"/>
    </row>
    <row r="305" spans="1:35" ht="8.85" customHeight="1">
      <c r="A305" s="197"/>
      <c r="B305" s="197"/>
      <c r="C305" s="197"/>
      <c r="D305" s="197"/>
      <c r="E305" s="197"/>
      <c r="F305" s="197"/>
      <c r="G305" s="197"/>
      <c r="H305" s="197"/>
      <c r="I305" s="197"/>
      <c r="U305" s="618"/>
      <c r="V305" s="617"/>
      <c r="W305" s="900"/>
      <c r="X305" s="924"/>
      <c r="Y305" s="924"/>
      <c r="Z305" s="924"/>
      <c r="AA305" s="924"/>
      <c r="AB305" s="924"/>
      <c r="AC305" s="924"/>
      <c r="AD305" s="924"/>
      <c r="AE305" s="924"/>
      <c r="AF305" s="924"/>
      <c r="AG305" s="924"/>
      <c r="AH305" s="924"/>
      <c r="AI305" s="924"/>
    </row>
    <row r="306" spans="1:35" ht="8.85" customHeight="1">
      <c r="A306" s="197"/>
      <c r="B306" s="197"/>
      <c r="C306" s="197"/>
      <c r="D306" s="197"/>
      <c r="E306" s="197"/>
      <c r="F306" s="197"/>
      <c r="G306" s="197"/>
      <c r="H306" s="197"/>
      <c r="I306" s="197"/>
      <c r="U306" s="618"/>
      <c r="V306" s="617"/>
      <c r="W306" s="900"/>
      <c r="X306" s="924"/>
      <c r="Y306" s="924"/>
      <c r="Z306" s="924"/>
      <c r="AA306" s="924"/>
      <c r="AB306" s="924"/>
      <c r="AC306" s="924"/>
      <c r="AD306" s="924"/>
      <c r="AE306" s="924"/>
      <c r="AF306" s="924"/>
      <c r="AG306" s="924"/>
      <c r="AH306" s="924"/>
      <c r="AI306" s="924"/>
    </row>
    <row r="307" spans="1:35" ht="8.85" customHeight="1">
      <c r="A307" s="197"/>
      <c r="B307" s="197"/>
      <c r="C307" s="197"/>
      <c r="D307" s="197"/>
      <c r="E307" s="197"/>
      <c r="F307" s="197"/>
      <c r="G307" s="197"/>
      <c r="H307" s="197"/>
      <c r="I307" s="197"/>
      <c r="U307" s="618"/>
      <c r="V307" s="617"/>
      <c r="W307" s="900"/>
      <c r="X307" s="924"/>
      <c r="Y307" s="924"/>
      <c r="Z307" s="924"/>
      <c r="AA307" s="924"/>
      <c r="AB307" s="924"/>
      <c r="AC307" s="924"/>
      <c r="AD307" s="924"/>
      <c r="AE307" s="924"/>
      <c r="AF307" s="924"/>
      <c r="AG307" s="924"/>
      <c r="AH307" s="924"/>
      <c r="AI307" s="924"/>
    </row>
    <row r="308" spans="1:35" ht="8.85" customHeight="1">
      <c r="A308" s="197"/>
      <c r="B308" s="197"/>
      <c r="C308" s="197"/>
      <c r="D308" s="197"/>
      <c r="E308" s="197"/>
      <c r="F308" s="197"/>
      <c r="G308" s="197"/>
      <c r="H308" s="197"/>
      <c r="I308" s="197"/>
      <c r="U308" s="618"/>
      <c r="V308" s="617"/>
      <c r="W308" s="900"/>
      <c r="X308" s="924"/>
      <c r="Y308" s="924"/>
      <c r="Z308" s="924"/>
      <c r="AA308" s="924"/>
      <c r="AB308" s="924"/>
      <c r="AC308" s="924"/>
      <c r="AD308" s="924"/>
      <c r="AE308" s="924"/>
      <c r="AF308" s="924"/>
      <c r="AG308" s="924"/>
      <c r="AH308" s="924"/>
      <c r="AI308" s="924"/>
    </row>
    <row r="309" spans="1:35" ht="8.85" customHeight="1">
      <c r="A309" s="197"/>
      <c r="B309" s="197"/>
      <c r="C309" s="197"/>
      <c r="D309" s="197"/>
      <c r="E309" s="197"/>
      <c r="F309" s="197"/>
      <c r="G309" s="197"/>
      <c r="H309" s="197"/>
      <c r="I309" s="197"/>
      <c r="U309" s="618"/>
      <c r="V309" s="617"/>
      <c r="W309" s="900"/>
      <c r="X309" s="924"/>
      <c r="Y309" s="924"/>
      <c r="Z309" s="924"/>
      <c r="AA309" s="924"/>
      <c r="AB309" s="924"/>
      <c r="AC309" s="924"/>
      <c r="AD309" s="924"/>
      <c r="AE309" s="924"/>
      <c r="AF309" s="924"/>
      <c r="AG309" s="924"/>
      <c r="AH309" s="924"/>
      <c r="AI309" s="924"/>
    </row>
    <row r="310" spans="1:35" ht="8.85" customHeight="1">
      <c r="A310" s="197"/>
      <c r="B310" s="197"/>
      <c r="C310" s="197"/>
      <c r="D310" s="197"/>
      <c r="E310" s="197"/>
      <c r="F310" s="197"/>
      <c r="G310" s="197"/>
      <c r="H310" s="197"/>
      <c r="I310" s="197"/>
      <c r="U310" s="618"/>
      <c r="V310" s="617"/>
      <c r="W310" s="900"/>
      <c r="X310" s="924"/>
      <c r="Y310" s="924"/>
      <c r="Z310" s="924"/>
      <c r="AA310" s="924"/>
      <c r="AB310" s="924"/>
      <c r="AC310" s="924"/>
      <c r="AD310" s="924"/>
      <c r="AE310" s="924"/>
      <c r="AF310" s="924"/>
      <c r="AG310" s="924"/>
      <c r="AH310" s="924"/>
      <c r="AI310" s="924"/>
    </row>
    <row r="311" spans="1:35" ht="8.85" customHeight="1">
      <c r="A311" s="197"/>
      <c r="B311" s="197"/>
      <c r="C311" s="197"/>
      <c r="D311" s="197"/>
      <c r="E311" s="197"/>
      <c r="F311" s="197"/>
      <c r="G311" s="197"/>
      <c r="H311" s="197"/>
      <c r="I311" s="197"/>
      <c r="U311" s="618"/>
      <c r="V311" s="617"/>
      <c r="W311" s="900"/>
      <c r="X311" s="924"/>
      <c r="Y311" s="924"/>
      <c r="Z311" s="924"/>
      <c r="AA311" s="924"/>
      <c r="AB311" s="924"/>
      <c r="AC311" s="924"/>
      <c r="AD311" s="924"/>
      <c r="AE311" s="924"/>
      <c r="AF311" s="924"/>
      <c r="AG311" s="924"/>
      <c r="AH311" s="924"/>
      <c r="AI311" s="924"/>
    </row>
    <row r="312" spans="1:35" ht="8.85" customHeight="1">
      <c r="A312" s="197"/>
      <c r="B312" s="197"/>
      <c r="C312" s="197"/>
      <c r="D312" s="197"/>
      <c r="E312" s="197"/>
      <c r="F312" s="197"/>
      <c r="G312" s="197"/>
      <c r="H312" s="197"/>
      <c r="I312" s="197"/>
      <c r="U312" s="618"/>
      <c r="V312" s="617"/>
      <c r="W312" s="900"/>
      <c r="X312" s="924"/>
      <c r="Y312" s="924"/>
      <c r="Z312" s="924"/>
      <c r="AA312" s="924"/>
      <c r="AB312" s="924"/>
      <c r="AC312" s="924"/>
      <c r="AD312" s="924"/>
      <c r="AE312" s="924"/>
      <c r="AF312" s="924"/>
      <c r="AG312" s="924"/>
      <c r="AH312" s="924"/>
      <c r="AI312" s="924"/>
    </row>
    <row r="313" spans="1:35" ht="8.85" customHeight="1">
      <c r="A313" s="197"/>
      <c r="B313" s="197"/>
      <c r="C313" s="197"/>
      <c r="D313" s="197"/>
      <c r="E313" s="197"/>
      <c r="F313" s="197"/>
      <c r="G313" s="197"/>
      <c r="H313" s="197"/>
      <c r="I313" s="197"/>
      <c r="U313" s="618"/>
      <c r="V313" s="617"/>
      <c r="W313" s="900"/>
      <c r="X313" s="924"/>
      <c r="Y313" s="924"/>
      <c r="Z313" s="924"/>
      <c r="AA313" s="924"/>
      <c r="AB313" s="924"/>
      <c r="AC313" s="924"/>
      <c r="AD313" s="924"/>
      <c r="AE313" s="924"/>
      <c r="AF313" s="924"/>
      <c r="AG313" s="924"/>
      <c r="AH313" s="924"/>
      <c r="AI313" s="924"/>
    </row>
    <row r="314" spans="1:35" ht="8.85" customHeight="1">
      <c r="A314" s="197"/>
      <c r="B314" s="197"/>
      <c r="C314" s="197"/>
      <c r="D314" s="197"/>
      <c r="E314" s="197"/>
      <c r="F314" s="197"/>
      <c r="G314" s="197"/>
      <c r="H314" s="197"/>
      <c r="I314" s="197"/>
      <c r="U314" s="618"/>
      <c r="V314" s="617"/>
      <c r="W314" s="900"/>
      <c r="X314" s="924"/>
      <c r="Y314" s="924"/>
      <c r="Z314" s="924"/>
      <c r="AA314" s="924"/>
      <c r="AB314" s="924"/>
      <c r="AC314" s="924"/>
      <c r="AD314" s="924"/>
      <c r="AE314" s="924"/>
      <c r="AF314" s="924"/>
      <c r="AG314" s="924"/>
      <c r="AH314" s="924"/>
      <c r="AI314" s="924"/>
    </row>
    <row r="315" spans="1:35" ht="8.85" customHeight="1">
      <c r="A315" s="197"/>
      <c r="B315" s="197"/>
      <c r="C315" s="197"/>
      <c r="D315" s="197"/>
      <c r="E315" s="197"/>
      <c r="F315" s="197"/>
      <c r="G315" s="197"/>
      <c r="H315" s="197"/>
      <c r="I315" s="197"/>
      <c r="U315" s="618"/>
      <c r="V315" s="617"/>
      <c r="W315" s="900"/>
      <c r="X315" s="924"/>
      <c r="Y315" s="924"/>
      <c r="Z315" s="924"/>
      <c r="AA315" s="924"/>
      <c r="AB315" s="924"/>
      <c r="AC315" s="924"/>
      <c r="AD315" s="924"/>
      <c r="AE315" s="924"/>
      <c r="AF315" s="924"/>
      <c r="AG315" s="924"/>
      <c r="AH315" s="924"/>
      <c r="AI315" s="924"/>
    </row>
    <row r="316" spans="1:35" ht="8.85" customHeight="1">
      <c r="A316" s="197"/>
      <c r="B316" s="197"/>
      <c r="C316" s="197"/>
      <c r="D316" s="197"/>
      <c r="E316" s="197"/>
      <c r="F316" s="197"/>
      <c r="G316" s="197"/>
      <c r="H316" s="197"/>
      <c r="I316" s="197"/>
      <c r="U316" s="618"/>
      <c r="V316" s="617"/>
      <c r="W316" s="900"/>
      <c r="X316" s="924"/>
      <c r="Y316" s="924"/>
      <c r="Z316" s="924"/>
      <c r="AA316" s="924"/>
      <c r="AB316" s="924"/>
      <c r="AC316" s="924"/>
      <c r="AD316" s="924"/>
      <c r="AE316" s="924"/>
      <c r="AF316" s="924"/>
      <c r="AG316" s="924"/>
      <c r="AH316" s="924"/>
      <c r="AI316" s="924"/>
    </row>
    <row r="317" spans="1:35" ht="8.85" customHeight="1">
      <c r="A317" s="197"/>
      <c r="B317" s="197"/>
      <c r="C317" s="197"/>
      <c r="D317" s="197"/>
      <c r="E317" s="197"/>
      <c r="F317" s="197"/>
      <c r="G317" s="197"/>
      <c r="H317" s="197"/>
      <c r="I317" s="197"/>
      <c r="U317" s="618"/>
      <c r="V317" s="617"/>
      <c r="W317" s="900"/>
      <c r="X317" s="924"/>
      <c r="Y317" s="924"/>
      <c r="Z317" s="924"/>
      <c r="AA317" s="924"/>
      <c r="AB317" s="924"/>
      <c r="AC317" s="924"/>
      <c r="AD317" s="924"/>
      <c r="AE317" s="924"/>
      <c r="AF317" s="924"/>
      <c r="AG317" s="924"/>
      <c r="AH317" s="924"/>
      <c r="AI317" s="924"/>
    </row>
    <row r="318" spans="1:35" ht="8.85" customHeight="1">
      <c r="U318" s="618"/>
      <c r="V318" s="617"/>
      <c r="W318" s="900"/>
      <c r="X318" s="924"/>
      <c r="Y318" s="924"/>
      <c r="Z318" s="924"/>
      <c r="AA318" s="924"/>
      <c r="AB318" s="924"/>
      <c r="AC318" s="924"/>
      <c r="AD318" s="924"/>
      <c r="AE318" s="924"/>
      <c r="AF318" s="924"/>
      <c r="AG318" s="924"/>
      <c r="AH318" s="924"/>
      <c r="AI318" s="924"/>
    </row>
    <row r="319" spans="1:35" ht="8.85" customHeight="1">
      <c r="U319" s="618"/>
      <c r="V319" s="617"/>
      <c r="W319" s="900"/>
      <c r="X319" s="924"/>
      <c r="Y319" s="924"/>
      <c r="Z319" s="924"/>
      <c r="AA319" s="924"/>
      <c r="AB319" s="924"/>
      <c r="AC319" s="924"/>
      <c r="AD319" s="924"/>
      <c r="AE319" s="924"/>
      <c r="AF319" s="924"/>
      <c r="AG319" s="924"/>
      <c r="AH319" s="924"/>
      <c r="AI319" s="924"/>
    </row>
    <row r="320" spans="1:35" ht="8.85" customHeight="1">
      <c r="U320" s="618"/>
      <c r="V320" s="617"/>
      <c r="W320" s="900"/>
      <c r="X320" s="924"/>
      <c r="Y320" s="924"/>
      <c r="Z320" s="924"/>
      <c r="AA320" s="924"/>
      <c r="AB320" s="924"/>
      <c r="AC320" s="924"/>
      <c r="AD320" s="924"/>
      <c r="AE320" s="924"/>
      <c r="AF320" s="924"/>
      <c r="AG320" s="924"/>
      <c r="AH320" s="924"/>
      <c r="AI320" s="924"/>
    </row>
    <row r="321" spans="21:35" ht="8.85" customHeight="1">
      <c r="U321" s="618"/>
      <c r="V321" s="617"/>
      <c r="W321" s="900"/>
      <c r="X321" s="924"/>
      <c r="Y321" s="924"/>
      <c r="Z321" s="924"/>
      <c r="AA321" s="924"/>
      <c r="AB321" s="924"/>
      <c r="AC321" s="924"/>
      <c r="AD321" s="924"/>
      <c r="AE321" s="924"/>
      <c r="AF321" s="924"/>
      <c r="AG321" s="924"/>
      <c r="AH321" s="924"/>
      <c r="AI321" s="924"/>
    </row>
    <row r="322" spans="21:35" ht="8.85" customHeight="1">
      <c r="U322" s="618"/>
      <c r="V322" s="617"/>
      <c r="W322" s="900"/>
      <c r="X322" s="924"/>
      <c r="Y322" s="924"/>
      <c r="Z322" s="924"/>
      <c r="AA322" s="924"/>
      <c r="AB322" s="924"/>
      <c r="AC322" s="924"/>
      <c r="AD322" s="924"/>
      <c r="AE322" s="924"/>
      <c r="AF322" s="924"/>
      <c r="AG322" s="924"/>
      <c r="AH322" s="924"/>
      <c r="AI322" s="924"/>
    </row>
    <row r="323" spans="21:35" ht="8.85" customHeight="1">
      <c r="U323" s="618"/>
      <c r="V323" s="617"/>
      <c r="W323" s="900"/>
      <c r="X323" s="924"/>
      <c r="Y323" s="924"/>
      <c r="Z323" s="924"/>
      <c r="AA323" s="924"/>
      <c r="AB323" s="924"/>
      <c r="AC323" s="924"/>
      <c r="AD323" s="924"/>
      <c r="AE323" s="924"/>
      <c r="AF323" s="924"/>
      <c r="AG323" s="924"/>
      <c r="AH323" s="924"/>
      <c r="AI323" s="924"/>
    </row>
    <row r="324" spans="21:35" ht="8.85" customHeight="1">
      <c r="U324" s="618"/>
      <c r="V324" s="617"/>
      <c r="W324" s="900"/>
      <c r="X324" s="924"/>
      <c r="Y324" s="924"/>
      <c r="Z324" s="924"/>
      <c r="AA324" s="924"/>
      <c r="AB324" s="924"/>
      <c r="AC324" s="924"/>
      <c r="AD324" s="924"/>
      <c r="AE324" s="924"/>
      <c r="AF324" s="924"/>
      <c r="AG324" s="924"/>
      <c r="AH324" s="924"/>
      <c r="AI324" s="924"/>
    </row>
    <row r="325" spans="21:35" ht="8.85" customHeight="1">
      <c r="U325" s="618"/>
      <c r="V325" s="617"/>
      <c r="W325" s="900"/>
      <c r="X325" s="924"/>
      <c r="Y325" s="924"/>
      <c r="Z325" s="924"/>
      <c r="AA325" s="924"/>
      <c r="AB325" s="924"/>
      <c r="AC325" s="924"/>
      <c r="AD325" s="924"/>
      <c r="AE325" s="924"/>
      <c r="AF325" s="924"/>
      <c r="AG325" s="924"/>
      <c r="AH325" s="924"/>
      <c r="AI325" s="924"/>
    </row>
    <row r="326" spans="21:35" ht="8.85" customHeight="1">
      <c r="U326" s="618"/>
      <c r="V326" s="617"/>
      <c r="W326" s="900"/>
      <c r="X326" s="924"/>
      <c r="Y326" s="924"/>
      <c r="Z326" s="924"/>
      <c r="AA326" s="924"/>
      <c r="AB326" s="924"/>
      <c r="AC326" s="924"/>
      <c r="AD326" s="924"/>
      <c r="AE326" s="924"/>
      <c r="AF326" s="924"/>
      <c r="AG326" s="924"/>
      <c r="AH326" s="924"/>
      <c r="AI326" s="924"/>
    </row>
    <row r="327" spans="21:35" ht="8.85" customHeight="1">
      <c r="U327" s="618"/>
      <c r="V327" s="617"/>
      <c r="W327" s="900"/>
      <c r="X327" s="924"/>
      <c r="Y327" s="924"/>
      <c r="Z327" s="924"/>
      <c r="AA327" s="924"/>
      <c r="AB327" s="924"/>
      <c r="AC327" s="924"/>
      <c r="AD327" s="924"/>
      <c r="AE327" s="924"/>
      <c r="AF327" s="924"/>
      <c r="AG327" s="924"/>
      <c r="AH327" s="924"/>
      <c r="AI327" s="924"/>
    </row>
    <row r="328" spans="21:35" ht="8.85" customHeight="1">
      <c r="U328" s="618"/>
      <c r="V328" s="617"/>
      <c r="W328" s="900"/>
      <c r="X328" s="924"/>
      <c r="Y328" s="924"/>
      <c r="Z328" s="924"/>
      <c r="AA328" s="924"/>
      <c r="AB328" s="924"/>
      <c r="AC328" s="924"/>
      <c r="AD328" s="924"/>
      <c r="AE328" s="924"/>
      <c r="AF328" s="924"/>
      <c r="AG328" s="924"/>
      <c r="AH328" s="924"/>
      <c r="AI328" s="924"/>
    </row>
    <row r="329" spans="21:35" ht="8.85" customHeight="1">
      <c r="U329" s="618"/>
      <c r="V329" s="617"/>
      <c r="W329" s="900"/>
      <c r="X329" s="924"/>
      <c r="Y329" s="924"/>
      <c r="Z329" s="924"/>
      <c r="AA329" s="924"/>
      <c r="AB329" s="924"/>
      <c r="AC329" s="924"/>
      <c r="AD329" s="924"/>
      <c r="AE329" s="924"/>
      <c r="AF329" s="924"/>
      <c r="AG329" s="924"/>
      <c r="AH329" s="924"/>
      <c r="AI329" s="924"/>
    </row>
    <row r="330" spans="21:35" ht="8.85" customHeight="1">
      <c r="U330" s="618"/>
      <c r="V330" s="617"/>
      <c r="W330" s="900"/>
      <c r="X330" s="924"/>
      <c r="Y330" s="924"/>
      <c r="Z330" s="924"/>
      <c r="AA330" s="924"/>
      <c r="AB330" s="924"/>
      <c r="AC330" s="924"/>
      <c r="AD330" s="924"/>
      <c r="AE330" s="924"/>
      <c r="AF330" s="924"/>
      <c r="AG330" s="924"/>
      <c r="AH330" s="924"/>
      <c r="AI330" s="924"/>
    </row>
    <row r="331" spans="21:35" ht="8.85" customHeight="1">
      <c r="U331" s="618"/>
      <c r="V331" s="617"/>
      <c r="W331" s="900"/>
      <c r="X331" s="924"/>
      <c r="Y331" s="924"/>
      <c r="Z331" s="924"/>
      <c r="AA331" s="924"/>
      <c r="AB331" s="924"/>
      <c r="AC331" s="924"/>
      <c r="AD331" s="924"/>
      <c r="AE331" s="924"/>
      <c r="AF331" s="924"/>
      <c r="AG331" s="924"/>
      <c r="AH331" s="924"/>
      <c r="AI331" s="924"/>
    </row>
    <row r="332" spans="21:35" ht="8.85" customHeight="1">
      <c r="U332" s="618"/>
      <c r="V332" s="617"/>
      <c r="W332" s="900"/>
      <c r="X332" s="924"/>
      <c r="Y332" s="924"/>
      <c r="Z332" s="924"/>
      <c r="AA332" s="924"/>
      <c r="AB332" s="924"/>
      <c r="AC332" s="924"/>
      <c r="AD332" s="924"/>
      <c r="AE332" s="924"/>
      <c r="AF332" s="924"/>
      <c r="AG332" s="924"/>
      <c r="AH332" s="924"/>
      <c r="AI332" s="924"/>
    </row>
    <row r="333" spans="21:35" ht="8.85" customHeight="1">
      <c r="U333" s="618"/>
      <c r="V333" s="617"/>
      <c r="W333" s="900"/>
      <c r="X333" s="924"/>
      <c r="Y333" s="924"/>
      <c r="Z333" s="924"/>
      <c r="AA333" s="924"/>
      <c r="AB333" s="924"/>
      <c r="AC333" s="924"/>
      <c r="AD333" s="924"/>
      <c r="AE333" s="924"/>
      <c r="AF333" s="924"/>
      <c r="AG333" s="924"/>
      <c r="AH333" s="924"/>
      <c r="AI333" s="924"/>
    </row>
    <row r="334" spans="21:35" ht="8.85" customHeight="1">
      <c r="U334" s="618"/>
      <c r="V334" s="617"/>
      <c r="W334" s="900"/>
      <c r="X334" s="924"/>
      <c r="Y334" s="924"/>
      <c r="Z334" s="924"/>
      <c r="AA334" s="924"/>
      <c r="AB334" s="924"/>
      <c r="AC334" s="924"/>
      <c r="AD334" s="924"/>
      <c r="AE334" s="924"/>
      <c r="AF334" s="924"/>
      <c r="AG334" s="924"/>
      <c r="AH334" s="924"/>
      <c r="AI334" s="924"/>
    </row>
    <row r="335" spans="21:35" ht="8.85" customHeight="1">
      <c r="U335" s="618"/>
      <c r="V335" s="617"/>
      <c r="W335" s="900"/>
      <c r="X335" s="924"/>
      <c r="Y335" s="924"/>
      <c r="Z335" s="924"/>
      <c r="AA335" s="924"/>
      <c r="AB335" s="924"/>
      <c r="AC335" s="924"/>
      <c r="AD335" s="924"/>
      <c r="AE335" s="924"/>
      <c r="AF335" s="924"/>
      <c r="AG335" s="924"/>
      <c r="AH335" s="924"/>
      <c r="AI335" s="924"/>
    </row>
    <row r="336" spans="21:35" ht="8.85" customHeight="1">
      <c r="U336" s="618"/>
      <c r="V336" s="617"/>
      <c r="W336" s="900"/>
      <c r="X336" s="924"/>
      <c r="Y336" s="924"/>
      <c r="Z336" s="924"/>
      <c r="AA336" s="924"/>
      <c r="AB336" s="924"/>
      <c r="AC336" s="924"/>
      <c r="AD336" s="924"/>
      <c r="AE336" s="924"/>
      <c r="AF336" s="924"/>
      <c r="AG336" s="924"/>
      <c r="AH336" s="924"/>
      <c r="AI336" s="924"/>
    </row>
    <row r="337" spans="21:35" ht="8.85" customHeight="1">
      <c r="U337" s="618"/>
      <c r="V337" s="617"/>
      <c r="W337" s="900"/>
      <c r="X337" s="924"/>
      <c r="Y337" s="924"/>
      <c r="Z337" s="924"/>
      <c r="AA337" s="924"/>
      <c r="AB337" s="924"/>
      <c r="AC337" s="924"/>
      <c r="AD337" s="924"/>
      <c r="AE337" s="924"/>
      <c r="AF337" s="924"/>
      <c r="AG337" s="924"/>
      <c r="AH337" s="924"/>
      <c r="AI337" s="924"/>
    </row>
    <row r="338" spans="21:35" ht="8.85" customHeight="1">
      <c r="U338" s="618"/>
      <c r="V338" s="617"/>
      <c r="W338" s="900"/>
      <c r="X338" s="924"/>
      <c r="Y338" s="924"/>
      <c r="Z338" s="924"/>
      <c r="AA338" s="924"/>
      <c r="AB338" s="924"/>
      <c r="AC338" s="924"/>
      <c r="AD338" s="924"/>
      <c r="AE338" s="924"/>
      <c r="AF338" s="924"/>
      <c r="AG338" s="924"/>
      <c r="AH338" s="924"/>
      <c r="AI338" s="924"/>
    </row>
    <row r="339" spans="21:35" ht="8.85" customHeight="1">
      <c r="U339" s="618"/>
      <c r="V339" s="617"/>
      <c r="W339" s="900"/>
      <c r="X339" s="924"/>
      <c r="Y339" s="924"/>
      <c r="Z339" s="924"/>
      <c r="AA339" s="924"/>
      <c r="AB339" s="924"/>
      <c r="AC339" s="924"/>
      <c r="AD339" s="924"/>
      <c r="AE339" s="924"/>
      <c r="AF339" s="924"/>
      <c r="AG339" s="924"/>
      <c r="AH339" s="924"/>
      <c r="AI339" s="924"/>
    </row>
    <row r="340" spans="21:35" ht="8.85" customHeight="1">
      <c r="U340" s="618"/>
      <c r="V340" s="617"/>
      <c r="W340" s="900"/>
      <c r="X340" s="924"/>
      <c r="Y340" s="924"/>
      <c r="Z340" s="924"/>
      <c r="AA340" s="924"/>
      <c r="AB340" s="924"/>
      <c r="AC340" s="924"/>
      <c r="AD340" s="924"/>
      <c r="AE340" s="924"/>
      <c r="AF340" s="924"/>
      <c r="AG340" s="924"/>
      <c r="AH340" s="924"/>
      <c r="AI340" s="924"/>
    </row>
    <row r="341" spans="21:35" ht="8.85" customHeight="1">
      <c r="U341" s="618"/>
      <c r="V341" s="617"/>
      <c r="W341" s="900"/>
      <c r="X341" s="924"/>
      <c r="Y341" s="924"/>
      <c r="Z341" s="924"/>
      <c r="AA341" s="924"/>
      <c r="AB341" s="924"/>
      <c r="AC341" s="924"/>
      <c r="AD341" s="924"/>
      <c r="AE341" s="924"/>
      <c r="AF341" s="924"/>
      <c r="AG341" s="924"/>
      <c r="AH341" s="924"/>
      <c r="AI341" s="924"/>
    </row>
    <row r="342" spans="21:35" ht="8.85" customHeight="1">
      <c r="U342" s="618"/>
      <c r="V342" s="617"/>
      <c r="W342" s="900"/>
      <c r="X342" s="924"/>
      <c r="Y342" s="924"/>
      <c r="Z342" s="924"/>
      <c r="AA342" s="924"/>
      <c r="AB342" s="924"/>
      <c r="AC342" s="924"/>
      <c r="AD342" s="924"/>
      <c r="AE342" s="924"/>
      <c r="AF342" s="924"/>
      <c r="AG342" s="924"/>
      <c r="AH342" s="924"/>
      <c r="AI342" s="924"/>
    </row>
    <row r="343" spans="21:35" ht="8.85" customHeight="1">
      <c r="U343" s="618"/>
      <c r="V343" s="617"/>
      <c r="W343" s="900"/>
      <c r="X343" s="924"/>
      <c r="Y343" s="924"/>
      <c r="Z343" s="924"/>
      <c r="AA343" s="924"/>
      <c r="AB343" s="924"/>
      <c r="AC343" s="924"/>
      <c r="AD343" s="924"/>
      <c r="AE343" s="924"/>
      <c r="AF343" s="924"/>
      <c r="AG343" s="924"/>
      <c r="AH343" s="924"/>
      <c r="AI343" s="924"/>
    </row>
    <row r="344" spans="21:35" ht="8.85" customHeight="1">
      <c r="U344" s="618"/>
      <c r="V344" s="617"/>
      <c r="W344" s="900"/>
      <c r="X344" s="924"/>
      <c r="Y344" s="924"/>
      <c r="Z344" s="924"/>
      <c r="AA344" s="924"/>
      <c r="AB344" s="924"/>
      <c r="AC344" s="924"/>
      <c r="AD344" s="924"/>
      <c r="AE344" s="924"/>
      <c r="AF344" s="924"/>
      <c r="AG344" s="924"/>
      <c r="AH344" s="924"/>
      <c r="AI344" s="924"/>
    </row>
    <row r="345" spans="21:35" ht="8.85" customHeight="1">
      <c r="U345" s="618"/>
      <c r="V345" s="617"/>
      <c r="W345" s="900"/>
      <c r="X345" s="924"/>
      <c r="Y345" s="924"/>
      <c r="Z345" s="924"/>
      <c r="AA345" s="924"/>
      <c r="AB345" s="924"/>
      <c r="AC345" s="924"/>
      <c r="AD345" s="924"/>
      <c r="AE345" s="924"/>
      <c r="AF345" s="924"/>
      <c r="AG345" s="924"/>
      <c r="AH345" s="924"/>
      <c r="AI345" s="924"/>
    </row>
    <row r="346" spans="21:35" ht="8.85" customHeight="1">
      <c r="U346" s="618"/>
      <c r="V346" s="617"/>
      <c r="W346" s="900"/>
      <c r="X346" s="924"/>
      <c r="Y346" s="924"/>
      <c r="Z346" s="924"/>
      <c r="AA346" s="924"/>
      <c r="AB346" s="924"/>
      <c r="AC346" s="924"/>
      <c r="AD346" s="924"/>
      <c r="AE346" s="924"/>
      <c r="AF346" s="924"/>
      <c r="AG346" s="924"/>
      <c r="AH346" s="924"/>
      <c r="AI346" s="924"/>
    </row>
    <row r="347" spans="21:35" ht="8.85" customHeight="1">
      <c r="U347" s="618"/>
      <c r="V347" s="617"/>
      <c r="W347" s="900"/>
      <c r="X347" s="924"/>
      <c r="Y347" s="924"/>
      <c r="Z347" s="924"/>
      <c r="AA347" s="924"/>
      <c r="AB347" s="924"/>
      <c r="AC347" s="924"/>
      <c r="AD347" s="924"/>
      <c r="AE347" s="924"/>
      <c r="AF347" s="924"/>
      <c r="AG347" s="924"/>
      <c r="AH347" s="924"/>
      <c r="AI347" s="924"/>
    </row>
    <row r="348" spans="21:35" ht="8.85" customHeight="1">
      <c r="U348" s="618"/>
      <c r="V348" s="617"/>
      <c r="W348" s="900"/>
      <c r="X348" s="924"/>
      <c r="Y348" s="924"/>
      <c r="Z348" s="924"/>
      <c r="AA348" s="924"/>
      <c r="AB348" s="924"/>
      <c r="AC348" s="924"/>
      <c r="AD348" s="924"/>
      <c r="AE348" s="924"/>
      <c r="AF348" s="924"/>
      <c r="AG348" s="924"/>
      <c r="AH348" s="924"/>
      <c r="AI348" s="924"/>
    </row>
    <row r="349" spans="21:35" ht="8.85" customHeight="1">
      <c r="U349" s="618"/>
      <c r="V349" s="617"/>
      <c r="W349" s="900"/>
      <c r="X349" s="924"/>
      <c r="Y349" s="924"/>
      <c r="Z349" s="924"/>
      <c r="AA349" s="924"/>
      <c r="AB349" s="924"/>
      <c r="AC349" s="924"/>
      <c r="AD349" s="924"/>
      <c r="AE349" s="924"/>
      <c r="AF349" s="924"/>
      <c r="AG349" s="924"/>
      <c r="AH349" s="924"/>
      <c r="AI349" s="924"/>
    </row>
    <row r="350" spans="21:35" ht="8.85" customHeight="1">
      <c r="U350" s="618"/>
      <c r="V350" s="617"/>
      <c r="W350" s="900"/>
      <c r="X350" s="924"/>
      <c r="Y350" s="924"/>
      <c r="Z350" s="924"/>
      <c r="AA350" s="924"/>
      <c r="AB350" s="924"/>
      <c r="AC350" s="924"/>
      <c r="AD350" s="924"/>
      <c r="AE350" s="924"/>
      <c r="AF350" s="924"/>
      <c r="AG350" s="924"/>
      <c r="AH350" s="924"/>
      <c r="AI350" s="924"/>
    </row>
    <row r="351" spans="21:35" ht="8.85" customHeight="1">
      <c r="U351" s="618"/>
      <c r="V351" s="617"/>
      <c r="W351" s="900"/>
      <c r="X351" s="924"/>
      <c r="Y351" s="924"/>
      <c r="Z351" s="924"/>
      <c r="AA351" s="924"/>
      <c r="AB351" s="924"/>
      <c r="AC351" s="924"/>
      <c r="AD351" s="924"/>
      <c r="AE351" s="924"/>
      <c r="AF351" s="924"/>
      <c r="AG351" s="924"/>
      <c r="AH351" s="924"/>
      <c r="AI351" s="924"/>
    </row>
    <row r="352" spans="21:35" ht="8.85" customHeight="1">
      <c r="U352" s="618"/>
      <c r="V352" s="617"/>
      <c r="W352" s="900"/>
      <c r="X352" s="925"/>
      <c r="Y352" s="925"/>
      <c r="Z352" s="925"/>
      <c r="AA352" s="925"/>
      <c r="AB352" s="925"/>
      <c r="AC352" s="925"/>
      <c r="AD352" s="925"/>
      <c r="AE352" s="925"/>
      <c r="AF352" s="925"/>
      <c r="AG352" s="925"/>
      <c r="AH352" s="925"/>
      <c r="AI352" s="925"/>
    </row>
    <row r="353" spans="21:35" ht="8.85" customHeight="1">
      <c r="U353" s="618"/>
      <c r="V353" s="617"/>
      <c r="W353" s="900"/>
      <c r="X353" s="925"/>
      <c r="Y353" s="925"/>
      <c r="Z353" s="925"/>
      <c r="AA353" s="925"/>
      <c r="AB353" s="925"/>
      <c r="AC353" s="925"/>
      <c r="AD353" s="925"/>
      <c r="AE353" s="925"/>
      <c r="AF353" s="925"/>
      <c r="AG353" s="925"/>
      <c r="AH353" s="925"/>
      <c r="AI353" s="925"/>
    </row>
    <row r="354" spans="21:35" ht="8.85" customHeight="1">
      <c r="U354" s="618"/>
      <c r="V354" s="617"/>
      <c r="W354" s="900"/>
      <c r="X354" s="925"/>
      <c r="Y354" s="925"/>
      <c r="Z354" s="925"/>
      <c r="AA354" s="925"/>
      <c r="AB354" s="925"/>
      <c r="AC354" s="925"/>
      <c r="AD354" s="925"/>
      <c r="AE354" s="925"/>
      <c r="AF354" s="925"/>
      <c r="AG354" s="925"/>
      <c r="AH354" s="925"/>
      <c r="AI354" s="925"/>
    </row>
    <row r="355" spans="21:35" ht="8.85" customHeight="1">
      <c r="U355" s="618"/>
      <c r="V355" s="617"/>
      <c r="W355" s="900"/>
      <c r="X355" s="925"/>
      <c r="Y355" s="925"/>
      <c r="Z355" s="925"/>
      <c r="AA355" s="925"/>
      <c r="AB355" s="925"/>
      <c r="AC355" s="925"/>
      <c r="AD355" s="925"/>
      <c r="AE355" s="925"/>
      <c r="AF355" s="925"/>
      <c r="AG355" s="925"/>
      <c r="AH355" s="925"/>
      <c r="AI355" s="925"/>
    </row>
    <row r="356" spans="21:35" ht="8.85" customHeight="1">
      <c r="U356" s="618"/>
      <c r="V356" s="617"/>
      <c r="W356" s="900"/>
      <c r="X356" s="925"/>
      <c r="Y356" s="925"/>
      <c r="Z356" s="925"/>
      <c r="AA356" s="925"/>
      <c r="AB356" s="925"/>
      <c r="AC356" s="925"/>
      <c r="AD356" s="925"/>
      <c r="AE356" s="925"/>
      <c r="AF356" s="925"/>
      <c r="AG356" s="925"/>
      <c r="AH356" s="925"/>
      <c r="AI356" s="925"/>
    </row>
    <row r="357" spans="21:35" ht="8.85" customHeight="1">
      <c r="U357" s="618"/>
      <c r="V357" s="617"/>
      <c r="W357" s="900"/>
      <c r="X357" s="925"/>
      <c r="Y357" s="925"/>
      <c r="Z357" s="925"/>
      <c r="AA357" s="925"/>
      <c r="AB357" s="925"/>
      <c r="AC357" s="925"/>
      <c r="AD357" s="925"/>
      <c r="AE357" s="925"/>
      <c r="AF357" s="925"/>
      <c r="AG357" s="925"/>
      <c r="AH357" s="925"/>
      <c r="AI357" s="925"/>
    </row>
    <row r="358" spans="21:35" ht="8.85" customHeight="1">
      <c r="U358" s="618"/>
      <c r="V358" s="617"/>
      <c r="W358" s="900"/>
      <c r="X358" s="925"/>
      <c r="Y358" s="925"/>
      <c r="Z358" s="925"/>
      <c r="AA358" s="925"/>
      <c r="AB358" s="925"/>
      <c r="AC358" s="925"/>
      <c r="AD358" s="925"/>
      <c r="AE358" s="925"/>
      <c r="AF358" s="925"/>
      <c r="AG358" s="925"/>
      <c r="AH358" s="925"/>
      <c r="AI358" s="925"/>
    </row>
    <row r="359" spans="21:35" ht="8.85" customHeight="1">
      <c r="U359" s="618"/>
      <c r="V359" s="617"/>
      <c r="W359" s="900"/>
      <c r="X359" s="925"/>
      <c r="Y359" s="925"/>
      <c r="Z359" s="925"/>
      <c r="AA359" s="925"/>
      <c r="AB359" s="925"/>
      <c r="AC359" s="925"/>
      <c r="AD359" s="925"/>
      <c r="AE359" s="925"/>
      <c r="AF359" s="925"/>
      <c r="AG359" s="925"/>
      <c r="AH359" s="925"/>
      <c r="AI359" s="925"/>
    </row>
    <row r="360" spans="21:35" ht="8.85" customHeight="1">
      <c r="U360" s="618"/>
      <c r="V360" s="617"/>
      <c r="W360" s="900"/>
      <c r="X360" s="925"/>
      <c r="Y360" s="925"/>
      <c r="Z360" s="925"/>
      <c r="AA360" s="925"/>
      <c r="AB360" s="925"/>
      <c r="AC360" s="925"/>
      <c r="AD360" s="925"/>
      <c r="AE360" s="925"/>
      <c r="AF360" s="925"/>
      <c r="AG360" s="925"/>
      <c r="AH360" s="925"/>
      <c r="AI360" s="925"/>
    </row>
    <row r="361" spans="21:35" ht="8.85" customHeight="1">
      <c r="U361" s="618"/>
      <c r="V361" s="617"/>
      <c r="W361" s="900"/>
      <c r="X361" s="925"/>
      <c r="Y361" s="925"/>
      <c r="Z361" s="925"/>
      <c r="AA361" s="925"/>
      <c r="AB361" s="925"/>
      <c r="AC361" s="925"/>
      <c r="AD361" s="925"/>
      <c r="AE361" s="925"/>
      <c r="AF361" s="925"/>
      <c r="AG361" s="925"/>
      <c r="AH361" s="925"/>
      <c r="AI361" s="925"/>
    </row>
    <row r="362" spans="21:35" ht="8.85" customHeight="1">
      <c r="U362" s="618"/>
      <c r="V362" s="617"/>
      <c r="W362" s="900"/>
      <c r="X362" s="925"/>
      <c r="Y362" s="925"/>
      <c r="Z362" s="925"/>
      <c r="AA362" s="925"/>
      <c r="AB362" s="925"/>
      <c r="AC362" s="925"/>
      <c r="AD362" s="925"/>
      <c r="AE362" s="925"/>
      <c r="AF362" s="925"/>
      <c r="AG362" s="925"/>
      <c r="AH362" s="925"/>
      <c r="AI362" s="925"/>
    </row>
    <row r="363" spans="21:35" ht="8.85" customHeight="1">
      <c r="U363" s="618"/>
      <c r="V363" s="617"/>
      <c r="W363" s="900"/>
      <c r="X363" s="925"/>
      <c r="Y363" s="925"/>
      <c r="Z363" s="925"/>
      <c r="AA363" s="925"/>
      <c r="AB363" s="925"/>
      <c r="AC363" s="925"/>
      <c r="AD363" s="925"/>
      <c r="AE363" s="925"/>
      <c r="AF363" s="925"/>
      <c r="AG363" s="925"/>
      <c r="AH363" s="925"/>
      <c r="AI363" s="925"/>
    </row>
    <row r="364" spans="21:35" ht="12.75">
      <c r="U364" s="618"/>
      <c r="V364" s="617"/>
      <c r="W364" s="900"/>
      <c r="X364" s="925"/>
      <c r="Y364" s="925"/>
      <c r="Z364" s="925"/>
      <c r="AA364" s="925"/>
      <c r="AB364" s="925"/>
      <c r="AC364" s="925"/>
      <c r="AD364" s="925"/>
      <c r="AE364" s="925"/>
      <c r="AF364" s="925"/>
      <c r="AG364" s="925"/>
      <c r="AH364" s="925"/>
      <c r="AI364" s="925"/>
    </row>
    <row r="365" spans="21:35" ht="12.75">
      <c r="U365" s="618"/>
      <c r="V365" s="617"/>
      <c r="W365" s="900"/>
      <c r="X365" s="925"/>
      <c r="Y365" s="925"/>
      <c r="Z365" s="925"/>
      <c r="AA365" s="925"/>
      <c r="AB365" s="925"/>
      <c r="AC365" s="925"/>
      <c r="AD365" s="925"/>
      <c r="AE365" s="925"/>
      <c r="AF365" s="925"/>
      <c r="AG365" s="925"/>
      <c r="AH365" s="925"/>
      <c r="AI365" s="925"/>
    </row>
    <row r="366" spans="21:35" ht="12.75">
      <c r="U366" s="618"/>
      <c r="V366" s="617"/>
      <c r="W366" s="900"/>
      <c r="X366" s="925"/>
      <c r="Y366" s="925"/>
      <c r="Z366" s="925"/>
      <c r="AA366" s="925"/>
      <c r="AB366" s="925"/>
      <c r="AC366" s="925"/>
      <c r="AD366" s="925"/>
      <c r="AE366" s="925"/>
      <c r="AF366" s="925"/>
      <c r="AG366" s="925"/>
      <c r="AH366" s="925"/>
      <c r="AI366" s="925"/>
    </row>
    <row r="367" spans="21:35" ht="12.75">
      <c r="U367" s="618"/>
      <c r="V367" s="617"/>
      <c r="W367" s="900"/>
      <c r="X367" s="925"/>
      <c r="Y367" s="925"/>
      <c r="Z367" s="925"/>
      <c r="AA367" s="925"/>
      <c r="AB367" s="925"/>
      <c r="AC367" s="925"/>
      <c r="AD367" s="925"/>
      <c r="AE367" s="925"/>
      <c r="AF367" s="925"/>
      <c r="AG367" s="925"/>
      <c r="AH367" s="925"/>
      <c r="AI367" s="925"/>
    </row>
    <row r="368" spans="21:35" ht="12.75">
      <c r="U368" s="618"/>
      <c r="V368" s="617"/>
      <c r="W368" s="900"/>
      <c r="X368" s="925"/>
      <c r="Y368" s="925"/>
      <c r="Z368" s="925"/>
      <c r="AA368" s="925"/>
      <c r="AB368" s="925"/>
      <c r="AC368" s="925"/>
      <c r="AD368" s="925"/>
      <c r="AE368" s="925"/>
      <c r="AF368" s="925"/>
      <c r="AG368" s="925"/>
      <c r="AH368" s="925"/>
      <c r="AI368" s="925"/>
    </row>
    <row r="369" spans="21:35" ht="12.75">
      <c r="U369" s="618"/>
      <c r="V369" s="617"/>
      <c r="W369" s="900"/>
      <c r="X369" s="925"/>
      <c r="Y369" s="925"/>
      <c r="Z369" s="925"/>
      <c r="AA369" s="925"/>
      <c r="AB369" s="925"/>
      <c r="AC369" s="925"/>
      <c r="AD369" s="925"/>
      <c r="AE369" s="925"/>
      <c r="AF369" s="925"/>
      <c r="AG369" s="925"/>
      <c r="AH369" s="925"/>
      <c r="AI369" s="925"/>
    </row>
    <row r="370" spans="21:35" ht="12.75">
      <c r="U370" s="618"/>
      <c r="V370" s="617"/>
      <c r="W370" s="900"/>
      <c r="X370" s="925"/>
      <c r="Y370" s="925"/>
      <c r="Z370" s="925"/>
      <c r="AA370" s="925"/>
      <c r="AB370" s="925"/>
      <c r="AC370" s="925"/>
      <c r="AD370" s="925"/>
      <c r="AE370" s="925"/>
      <c r="AF370" s="925"/>
      <c r="AG370" s="925"/>
      <c r="AH370" s="925"/>
      <c r="AI370" s="925"/>
    </row>
    <row r="371" spans="21:35" ht="12.75">
      <c r="U371" s="618"/>
      <c r="V371" s="617"/>
      <c r="W371" s="900"/>
      <c r="X371" s="925"/>
      <c r="Y371" s="925"/>
      <c r="Z371" s="925"/>
      <c r="AA371" s="925"/>
      <c r="AB371" s="925"/>
      <c r="AC371" s="925"/>
      <c r="AD371" s="925"/>
      <c r="AE371" s="925"/>
      <c r="AF371" s="925"/>
      <c r="AG371" s="925"/>
      <c r="AH371" s="925"/>
      <c r="AI371" s="925"/>
    </row>
    <row r="372" spans="21:35" ht="12.75">
      <c r="U372" s="618"/>
      <c r="V372" s="617"/>
      <c r="W372" s="900"/>
      <c r="X372" s="925"/>
      <c r="Y372" s="925"/>
      <c r="Z372" s="925"/>
      <c r="AA372" s="925"/>
      <c r="AB372" s="925"/>
      <c r="AC372" s="925"/>
      <c r="AD372" s="925"/>
      <c r="AE372" s="925"/>
      <c r="AF372" s="925"/>
      <c r="AG372" s="925"/>
      <c r="AH372" s="925"/>
      <c r="AI372" s="925"/>
    </row>
    <row r="373" spans="21:35" ht="12.75">
      <c r="U373" s="618"/>
      <c r="V373" s="617"/>
      <c r="W373" s="900"/>
      <c r="X373" s="925"/>
      <c r="Y373" s="925"/>
      <c r="Z373" s="925"/>
      <c r="AA373" s="925"/>
      <c r="AB373" s="925"/>
      <c r="AC373" s="925"/>
      <c r="AD373" s="925"/>
      <c r="AE373" s="925"/>
      <c r="AF373" s="925"/>
      <c r="AG373" s="925"/>
      <c r="AH373" s="925"/>
      <c r="AI373" s="925"/>
    </row>
    <row r="374" spans="21:35" ht="12.75">
      <c r="U374" s="618"/>
      <c r="V374" s="617"/>
      <c r="W374" s="900"/>
      <c r="X374" s="925"/>
      <c r="Y374" s="925"/>
      <c r="Z374" s="925"/>
      <c r="AA374" s="925"/>
      <c r="AB374" s="925"/>
      <c r="AC374" s="925"/>
      <c r="AD374" s="925"/>
      <c r="AE374" s="925"/>
      <c r="AF374" s="925"/>
      <c r="AG374" s="925"/>
      <c r="AH374" s="925"/>
      <c r="AI374" s="925"/>
    </row>
    <row r="375" spans="21:35" ht="12.75">
      <c r="U375" s="618"/>
      <c r="V375" s="617"/>
      <c r="W375" s="900"/>
      <c r="X375" s="925"/>
      <c r="Y375" s="925"/>
      <c r="Z375" s="925"/>
      <c r="AA375" s="925"/>
      <c r="AB375" s="925"/>
      <c r="AC375" s="925"/>
      <c r="AD375" s="925"/>
      <c r="AE375" s="925"/>
      <c r="AF375" s="925"/>
      <c r="AG375" s="925"/>
      <c r="AH375" s="925"/>
      <c r="AI375" s="925"/>
    </row>
    <row r="376" spans="21:35" ht="12.75">
      <c r="U376" s="618"/>
      <c r="V376" s="617"/>
      <c r="W376" s="900"/>
      <c r="X376" s="925"/>
      <c r="Y376" s="925"/>
      <c r="Z376" s="925"/>
      <c r="AA376" s="925"/>
      <c r="AB376" s="925"/>
      <c r="AC376" s="925"/>
      <c r="AD376" s="925"/>
      <c r="AE376" s="925"/>
      <c r="AF376" s="925"/>
      <c r="AG376" s="925"/>
      <c r="AH376" s="925"/>
      <c r="AI376" s="925"/>
    </row>
    <row r="377" spans="21:35" ht="12.75">
      <c r="U377" s="618"/>
      <c r="V377" s="617"/>
      <c r="W377" s="900"/>
      <c r="X377" s="925"/>
      <c r="Y377" s="925"/>
      <c r="Z377" s="925"/>
      <c r="AA377" s="925"/>
      <c r="AB377" s="925"/>
      <c r="AC377" s="925"/>
      <c r="AD377" s="925"/>
      <c r="AE377" s="925"/>
      <c r="AF377" s="925"/>
      <c r="AG377" s="925"/>
      <c r="AH377" s="925"/>
      <c r="AI377" s="925"/>
    </row>
    <row r="378" spans="21:35" ht="12.75">
      <c r="U378" s="618"/>
      <c r="V378" s="617"/>
      <c r="W378" s="900"/>
      <c r="X378" s="926"/>
      <c r="Y378" s="926"/>
      <c r="Z378" s="926"/>
      <c r="AA378" s="926"/>
      <c r="AB378" s="926"/>
      <c r="AC378" s="926"/>
      <c r="AD378" s="926"/>
      <c r="AE378" s="926"/>
      <c r="AF378" s="926"/>
      <c r="AG378" s="926"/>
      <c r="AH378" s="926"/>
      <c r="AI378" s="926"/>
    </row>
    <row r="379" spans="21:35" ht="12.75">
      <c r="U379" s="618"/>
      <c r="V379" s="617"/>
      <c r="W379" s="900"/>
      <c r="X379" s="926"/>
      <c r="Y379" s="926"/>
      <c r="Z379" s="926"/>
      <c r="AA379" s="926"/>
      <c r="AB379" s="926"/>
      <c r="AC379" s="926"/>
      <c r="AD379" s="926"/>
      <c r="AE379" s="926"/>
      <c r="AF379" s="926"/>
      <c r="AG379" s="926"/>
      <c r="AH379" s="926"/>
      <c r="AI379" s="926"/>
    </row>
    <row r="380" spans="21:35" ht="12.75">
      <c r="U380" s="618"/>
      <c r="V380" s="617"/>
      <c r="W380" s="900"/>
      <c r="X380" s="926"/>
      <c r="Y380" s="926"/>
      <c r="Z380" s="926"/>
      <c r="AA380" s="926"/>
      <c r="AB380" s="926"/>
      <c r="AC380" s="926"/>
      <c r="AD380" s="926"/>
      <c r="AE380" s="926"/>
      <c r="AF380" s="926"/>
      <c r="AG380" s="926"/>
      <c r="AH380" s="926"/>
      <c r="AI380" s="926"/>
    </row>
    <row r="381" spans="21:35" ht="12.75">
      <c r="U381" s="618"/>
      <c r="V381" s="617"/>
      <c r="W381" s="900"/>
      <c r="X381" s="926"/>
      <c r="Y381" s="926"/>
      <c r="Z381" s="926"/>
      <c r="AA381" s="926"/>
      <c r="AB381" s="926"/>
      <c r="AC381" s="926"/>
      <c r="AD381" s="926"/>
      <c r="AE381" s="926"/>
      <c r="AF381" s="926"/>
      <c r="AG381" s="926"/>
      <c r="AH381" s="926"/>
      <c r="AI381" s="926"/>
    </row>
    <row r="382" spans="21:35" ht="12.75">
      <c r="U382" s="618"/>
      <c r="V382" s="617"/>
      <c r="W382" s="900"/>
      <c r="X382" s="926"/>
      <c r="Y382" s="926"/>
      <c r="Z382" s="926"/>
      <c r="AA382" s="926"/>
      <c r="AB382" s="926"/>
      <c r="AC382" s="926"/>
      <c r="AD382" s="926"/>
      <c r="AE382" s="926"/>
      <c r="AF382" s="926"/>
      <c r="AG382" s="926"/>
      <c r="AH382" s="926"/>
      <c r="AI382" s="926"/>
    </row>
    <row r="383" spans="21:35" ht="12.75">
      <c r="U383" s="618"/>
      <c r="V383" s="617"/>
      <c r="W383" s="900"/>
      <c r="X383" s="926"/>
      <c r="Y383" s="926"/>
      <c r="Z383" s="926"/>
      <c r="AA383" s="926"/>
      <c r="AB383" s="926"/>
      <c r="AC383" s="926"/>
      <c r="AD383" s="926"/>
      <c r="AE383" s="926"/>
      <c r="AF383" s="926"/>
      <c r="AG383" s="926"/>
      <c r="AH383" s="926"/>
      <c r="AI383" s="926"/>
    </row>
    <row r="384" spans="21:35" ht="12.75">
      <c r="U384" s="618"/>
      <c r="V384" s="617"/>
      <c r="W384" s="900"/>
      <c r="X384" s="926"/>
      <c r="Y384" s="926"/>
      <c r="Z384" s="926"/>
      <c r="AA384" s="926"/>
      <c r="AB384" s="926"/>
      <c r="AC384" s="926"/>
      <c r="AD384" s="926"/>
      <c r="AE384" s="926"/>
      <c r="AF384" s="926"/>
      <c r="AG384" s="926"/>
      <c r="AH384" s="926"/>
      <c r="AI384" s="926"/>
    </row>
    <row r="385" spans="21:35" ht="12.75">
      <c r="U385" s="618"/>
      <c r="V385" s="617"/>
      <c r="W385" s="900"/>
      <c r="X385" s="926"/>
      <c r="Y385" s="926"/>
      <c r="Z385" s="926"/>
      <c r="AA385" s="926"/>
      <c r="AB385" s="926"/>
      <c r="AC385" s="926"/>
      <c r="AD385" s="926"/>
      <c r="AE385" s="926"/>
      <c r="AF385" s="926"/>
      <c r="AG385" s="926"/>
      <c r="AH385" s="926"/>
      <c r="AI385" s="926"/>
    </row>
    <row r="386" spans="21:35" ht="12.75">
      <c r="U386" s="618"/>
      <c r="V386" s="617"/>
      <c r="W386" s="900"/>
      <c r="X386" s="926"/>
      <c r="Y386" s="926"/>
      <c r="Z386" s="926"/>
      <c r="AA386" s="926"/>
      <c r="AB386" s="926"/>
      <c r="AC386" s="926"/>
      <c r="AD386" s="926"/>
      <c r="AE386" s="926"/>
      <c r="AF386" s="926"/>
      <c r="AG386" s="926"/>
      <c r="AH386" s="926"/>
      <c r="AI386" s="926"/>
    </row>
    <row r="387" spans="21:35" ht="12.75">
      <c r="U387" s="618"/>
      <c r="V387" s="617"/>
      <c r="W387" s="900"/>
      <c r="X387" s="926"/>
      <c r="Y387" s="926"/>
      <c r="Z387" s="926"/>
      <c r="AA387" s="926"/>
      <c r="AB387" s="926"/>
      <c r="AC387" s="926"/>
      <c r="AD387" s="926"/>
      <c r="AE387" s="926"/>
      <c r="AF387" s="926"/>
      <c r="AG387" s="926"/>
      <c r="AH387" s="926"/>
      <c r="AI387" s="926"/>
    </row>
    <row r="388" spans="21:35" ht="12.75">
      <c r="U388" s="618"/>
      <c r="V388" s="617"/>
      <c r="W388" s="900"/>
      <c r="X388" s="926"/>
      <c r="Y388" s="926"/>
      <c r="Z388" s="926"/>
      <c r="AA388" s="926"/>
      <c r="AB388" s="926"/>
      <c r="AC388" s="926"/>
      <c r="AD388" s="926"/>
      <c r="AE388" s="926"/>
      <c r="AF388" s="926"/>
      <c r="AG388" s="926"/>
      <c r="AH388" s="926"/>
      <c r="AI388" s="926"/>
    </row>
    <row r="389" spans="21:35" ht="12.75">
      <c r="U389" s="618"/>
      <c r="V389" s="617"/>
      <c r="W389" s="900"/>
      <c r="X389" s="926"/>
      <c r="Y389" s="926"/>
      <c r="Z389" s="926"/>
      <c r="AA389" s="926"/>
      <c r="AB389" s="926"/>
      <c r="AC389" s="926"/>
      <c r="AD389" s="926"/>
      <c r="AE389" s="926"/>
      <c r="AF389" s="926"/>
      <c r="AG389" s="926"/>
      <c r="AH389" s="926"/>
      <c r="AI389" s="926"/>
    </row>
    <row r="390" spans="21:35" ht="12.75">
      <c r="U390" s="618"/>
      <c r="V390" s="617"/>
      <c r="W390" s="900"/>
      <c r="X390" s="926"/>
      <c r="Y390" s="926"/>
      <c r="Z390" s="926"/>
      <c r="AA390" s="926"/>
      <c r="AB390" s="926"/>
      <c r="AC390" s="926"/>
      <c r="AD390" s="926"/>
      <c r="AE390" s="926"/>
      <c r="AF390" s="926"/>
      <c r="AG390" s="926"/>
      <c r="AH390" s="926"/>
      <c r="AI390" s="926"/>
    </row>
    <row r="391" spans="21:35" ht="12.75">
      <c r="U391" s="618"/>
      <c r="V391" s="617"/>
      <c r="W391" s="900"/>
      <c r="X391" s="926"/>
      <c r="Y391" s="926"/>
      <c r="Z391" s="926"/>
      <c r="AA391" s="926"/>
      <c r="AB391" s="926"/>
      <c r="AC391" s="926"/>
      <c r="AD391" s="926"/>
      <c r="AE391" s="926"/>
      <c r="AF391" s="926"/>
      <c r="AG391" s="926"/>
      <c r="AH391" s="926"/>
      <c r="AI391" s="926"/>
    </row>
    <row r="392" spans="21:35" ht="12.75">
      <c r="U392" s="618"/>
      <c r="V392" s="617"/>
      <c r="W392" s="900"/>
      <c r="X392" s="926"/>
      <c r="Y392" s="926"/>
      <c r="Z392" s="926"/>
      <c r="AA392" s="926"/>
      <c r="AB392" s="926"/>
      <c r="AC392" s="926"/>
      <c r="AD392" s="926"/>
      <c r="AE392" s="926"/>
      <c r="AF392" s="926"/>
      <c r="AG392" s="926"/>
      <c r="AH392" s="926"/>
      <c r="AI392" s="926"/>
    </row>
    <row r="393" spans="21:35" ht="12.75">
      <c r="U393" s="618"/>
      <c r="V393" s="617"/>
      <c r="W393" s="900"/>
      <c r="X393" s="926"/>
      <c r="Y393" s="926"/>
      <c r="Z393" s="926"/>
      <c r="AA393" s="926"/>
      <c r="AB393" s="926"/>
      <c r="AC393" s="926"/>
      <c r="AD393" s="926"/>
      <c r="AE393" s="926"/>
      <c r="AF393" s="926"/>
      <c r="AG393" s="926"/>
      <c r="AH393" s="926"/>
      <c r="AI393" s="926"/>
    </row>
    <row r="394" spans="21:35" ht="12.75">
      <c r="U394" s="618"/>
      <c r="V394" s="617"/>
      <c r="W394" s="900"/>
      <c r="X394" s="926"/>
      <c r="Y394" s="926"/>
      <c r="Z394" s="926"/>
      <c r="AA394" s="926"/>
      <c r="AB394" s="926"/>
      <c r="AC394" s="926"/>
      <c r="AD394" s="926"/>
      <c r="AE394" s="926"/>
      <c r="AF394" s="926"/>
      <c r="AG394" s="926"/>
      <c r="AH394" s="926"/>
      <c r="AI394" s="926"/>
    </row>
    <row r="395" spans="21:35" ht="12.75">
      <c r="U395" s="618"/>
      <c r="V395" s="617"/>
      <c r="W395" s="900"/>
      <c r="X395" s="926"/>
      <c r="Y395" s="926"/>
      <c r="Z395" s="926"/>
      <c r="AA395" s="926"/>
      <c r="AB395" s="926"/>
      <c r="AC395" s="926"/>
      <c r="AD395" s="926"/>
      <c r="AE395" s="926"/>
      <c r="AF395" s="926"/>
      <c r="AG395" s="926"/>
      <c r="AH395" s="926"/>
      <c r="AI395" s="926"/>
    </row>
    <row r="396" spans="21:35" ht="12.75">
      <c r="U396" s="618"/>
      <c r="V396" s="617"/>
      <c r="W396" s="900"/>
      <c r="X396" s="926"/>
      <c r="Y396" s="926"/>
      <c r="Z396" s="926"/>
      <c r="AA396" s="926"/>
      <c r="AB396" s="926"/>
      <c r="AC396" s="926"/>
      <c r="AD396" s="926"/>
      <c r="AE396" s="926"/>
      <c r="AF396" s="926"/>
      <c r="AG396" s="926"/>
      <c r="AH396" s="926"/>
      <c r="AI396" s="926"/>
    </row>
    <row r="397" spans="21:35" ht="12.75">
      <c r="U397" s="618"/>
      <c r="V397" s="617"/>
      <c r="W397" s="900"/>
      <c r="X397" s="926"/>
      <c r="Y397" s="926"/>
      <c r="Z397" s="926"/>
      <c r="AA397" s="926"/>
      <c r="AB397" s="926"/>
      <c r="AC397" s="926"/>
      <c r="AD397" s="926"/>
      <c r="AE397" s="926"/>
      <c r="AF397" s="926"/>
      <c r="AG397" s="926"/>
      <c r="AH397" s="926"/>
      <c r="AI397" s="926"/>
    </row>
    <row r="398" spans="21:35" ht="12.75">
      <c r="U398" s="618"/>
      <c r="V398" s="617"/>
      <c r="W398" s="900"/>
      <c r="X398" s="926"/>
      <c r="Y398" s="926"/>
      <c r="Z398" s="926"/>
      <c r="AA398" s="926"/>
      <c r="AB398" s="926"/>
      <c r="AC398" s="926"/>
      <c r="AD398" s="926"/>
      <c r="AE398" s="926"/>
      <c r="AF398" s="926"/>
      <c r="AG398" s="926"/>
      <c r="AH398" s="926"/>
      <c r="AI398" s="926"/>
    </row>
    <row r="399" spans="21:35" ht="12.75">
      <c r="U399" s="618"/>
      <c r="V399" s="617"/>
      <c r="W399" s="900"/>
      <c r="X399" s="926"/>
      <c r="Y399" s="926"/>
      <c r="Z399" s="926"/>
      <c r="AA399" s="926"/>
      <c r="AB399" s="926"/>
      <c r="AC399" s="926"/>
      <c r="AD399" s="926"/>
      <c r="AE399" s="926"/>
      <c r="AF399" s="926"/>
      <c r="AG399" s="926"/>
      <c r="AH399" s="926"/>
      <c r="AI399" s="926"/>
    </row>
    <row r="400" spans="21:35" ht="12.75">
      <c r="U400" s="618"/>
      <c r="V400" s="617"/>
      <c r="W400" s="900"/>
      <c r="X400" s="926"/>
      <c r="Y400" s="926"/>
      <c r="Z400" s="926"/>
      <c r="AA400" s="926"/>
      <c r="AB400" s="926"/>
      <c r="AC400" s="926"/>
      <c r="AD400" s="926"/>
      <c r="AE400" s="926"/>
      <c r="AF400" s="926"/>
      <c r="AG400" s="926"/>
      <c r="AH400" s="926"/>
      <c r="AI400" s="926"/>
    </row>
    <row r="401" spans="21:35" ht="12.75">
      <c r="U401" s="618"/>
      <c r="V401" s="617"/>
      <c r="W401" s="900"/>
      <c r="X401" s="926"/>
      <c r="Y401" s="926"/>
      <c r="Z401" s="926"/>
      <c r="AA401" s="926"/>
      <c r="AB401" s="926"/>
      <c r="AC401" s="926"/>
      <c r="AD401" s="926"/>
      <c r="AE401" s="926"/>
      <c r="AF401" s="926"/>
      <c r="AG401" s="926"/>
      <c r="AH401" s="926"/>
      <c r="AI401" s="926"/>
    </row>
    <row r="402" spans="21:35" ht="12.75">
      <c r="U402" s="618"/>
      <c r="V402" s="617"/>
      <c r="W402" s="900"/>
      <c r="X402" s="926"/>
      <c r="Y402" s="926"/>
      <c r="Z402" s="926"/>
      <c r="AA402" s="926"/>
      <c r="AB402" s="926"/>
      <c r="AC402" s="926"/>
      <c r="AD402" s="926"/>
      <c r="AE402" s="926"/>
      <c r="AF402" s="926"/>
      <c r="AG402" s="926"/>
      <c r="AH402" s="926"/>
      <c r="AI402" s="926"/>
    </row>
    <row r="403" spans="21:35" ht="12.75">
      <c r="U403" s="618"/>
      <c r="V403" s="617"/>
      <c r="W403" s="900"/>
      <c r="X403" s="926"/>
      <c r="Y403" s="926"/>
      <c r="Z403" s="926"/>
      <c r="AA403" s="926"/>
      <c r="AB403" s="926"/>
      <c r="AC403" s="926"/>
      <c r="AD403" s="926"/>
      <c r="AE403" s="926"/>
      <c r="AF403" s="926"/>
      <c r="AG403" s="926"/>
      <c r="AH403" s="926"/>
      <c r="AI403" s="926"/>
    </row>
    <row r="404" spans="21:35" ht="12.75">
      <c r="U404" s="618"/>
      <c r="V404" s="617"/>
      <c r="W404" s="900"/>
      <c r="X404" s="926"/>
      <c r="Y404" s="926"/>
      <c r="Z404" s="926"/>
      <c r="AA404" s="926"/>
      <c r="AB404" s="926"/>
      <c r="AC404" s="926"/>
      <c r="AD404" s="926"/>
      <c r="AE404" s="926"/>
      <c r="AF404" s="926"/>
      <c r="AG404" s="926"/>
      <c r="AH404" s="926"/>
      <c r="AI404" s="926"/>
    </row>
    <row r="405" spans="21:35" ht="12.75">
      <c r="U405" s="618"/>
      <c r="V405" s="617"/>
      <c r="W405" s="900"/>
      <c r="X405" s="926"/>
      <c r="Y405" s="926"/>
      <c r="Z405" s="926"/>
      <c r="AA405" s="926"/>
      <c r="AB405" s="926"/>
      <c r="AC405" s="926"/>
      <c r="AD405" s="926"/>
      <c r="AE405" s="926"/>
      <c r="AF405" s="926"/>
      <c r="AG405" s="926"/>
      <c r="AH405" s="926"/>
      <c r="AI405" s="926"/>
    </row>
    <row r="406" spans="21:35" ht="12.75">
      <c r="U406" s="618"/>
      <c r="V406" s="617"/>
      <c r="W406" s="900"/>
      <c r="X406" s="926"/>
      <c r="Y406" s="926"/>
      <c r="Z406" s="926"/>
      <c r="AA406" s="926"/>
      <c r="AB406" s="926"/>
      <c r="AC406" s="926"/>
      <c r="AD406" s="926"/>
      <c r="AE406" s="926"/>
      <c r="AF406" s="926"/>
      <c r="AG406" s="926"/>
      <c r="AH406" s="926"/>
      <c r="AI406" s="926"/>
    </row>
    <row r="407" spans="21:35" ht="12.75">
      <c r="U407" s="618"/>
      <c r="V407" s="617"/>
      <c r="W407" s="900"/>
      <c r="X407" s="926"/>
      <c r="Y407" s="926"/>
      <c r="Z407" s="926"/>
      <c r="AA407" s="926"/>
      <c r="AB407" s="926"/>
      <c r="AC407" s="926"/>
      <c r="AD407" s="926"/>
      <c r="AE407" s="926"/>
      <c r="AF407" s="926"/>
      <c r="AG407" s="926"/>
      <c r="AH407" s="926"/>
      <c r="AI407" s="926"/>
    </row>
    <row r="408" spans="21:35" ht="12.75">
      <c r="U408" s="618"/>
      <c r="V408" s="617"/>
      <c r="W408" s="900"/>
      <c r="X408" s="926"/>
      <c r="Y408" s="926"/>
      <c r="Z408" s="926"/>
      <c r="AA408" s="926"/>
      <c r="AB408" s="926"/>
      <c r="AC408" s="926"/>
      <c r="AD408" s="926"/>
      <c r="AE408" s="926"/>
      <c r="AF408" s="926"/>
      <c r="AG408" s="926"/>
      <c r="AH408" s="926"/>
      <c r="AI408" s="926"/>
    </row>
    <row r="409" spans="21:35" ht="12.75">
      <c r="U409" s="618"/>
      <c r="V409" s="617"/>
      <c r="W409" s="900"/>
      <c r="X409" s="926"/>
      <c r="Y409" s="926"/>
      <c r="Z409" s="926"/>
      <c r="AA409" s="926"/>
      <c r="AB409" s="926"/>
      <c r="AC409" s="926"/>
      <c r="AD409" s="926"/>
      <c r="AE409" s="926"/>
      <c r="AF409" s="926"/>
      <c r="AG409" s="926"/>
      <c r="AH409" s="926"/>
      <c r="AI409" s="926"/>
    </row>
    <row r="410" spans="21:35" ht="12.75">
      <c r="U410" s="618"/>
      <c r="V410" s="617"/>
      <c r="W410" s="900"/>
      <c r="X410" s="926"/>
      <c r="Y410" s="926"/>
      <c r="Z410" s="926"/>
      <c r="AA410" s="926"/>
      <c r="AB410" s="926"/>
      <c r="AC410" s="926"/>
      <c r="AD410" s="926"/>
      <c r="AE410" s="926"/>
      <c r="AF410" s="926"/>
      <c r="AG410" s="926"/>
      <c r="AH410" s="926"/>
      <c r="AI410" s="926"/>
    </row>
    <row r="411" spans="21:35" ht="12.75">
      <c r="U411" s="618"/>
      <c r="V411" s="617"/>
      <c r="W411" s="900"/>
      <c r="X411" s="926"/>
      <c r="Y411" s="926"/>
      <c r="Z411" s="926"/>
      <c r="AA411" s="926"/>
      <c r="AB411" s="926"/>
      <c r="AC411" s="926"/>
      <c r="AD411" s="926"/>
      <c r="AE411" s="926"/>
      <c r="AF411" s="926"/>
      <c r="AG411" s="926"/>
      <c r="AH411" s="926"/>
      <c r="AI411" s="926"/>
    </row>
    <row r="412" spans="21:35" ht="12.75">
      <c r="U412" s="618"/>
      <c r="V412" s="617"/>
      <c r="W412" s="900"/>
      <c r="X412" s="926"/>
      <c r="Y412" s="926"/>
      <c r="Z412" s="926"/>
      <c r="AA412" s="926"/>
      <c r="AB412" s="926"/>
      <c r="AC412" s="926"/>
      <c r="AD412" s="926"/>
      <c r="AE412" s="926"/>
      <c r="AF412" s="926"/>
      <c r="AG412" s="926"/>
      <c r="AH412" s="926"/>
      <c r="AI412" s="926"/>
    </row>
    <row r="413" spans="21:35" ht="12.75">
      <c r="U413" s="618"/>
      <c r="V413" s="617"/>
      <c r="W413" s="900"/>
      <c r="X413" s="926"/>
      <c r="Y413" s="926"/>
      <c r="Z413" s="926"/>
      <c r="AA413" s="926"/>
      <c r="AB413" s="926"/>
      <c r="AC413" s="926"/>
      <c r="AD413" s="926"/>
      <c r="AE413" s="926"/>
      <c r="AF413" s="926"/>
      <c r="AG413" s="926"/>
      <c r="AH413" s="926"/>
      <c r="AI413" s="926"/>
    </row>
    <row r="414" spans="21:35" ht="12.75">
      <c r="U414" s="618"/>
      <c r="V414" s="617"/>
      <c r="W414" s="900"/>
      <c r="X414" s="926"/>
      <c r="Y414" s="926"/>
      <c r="Z414" s="926"/>
      <c r="AA414" s="926"/>
      <c r="AB414" s="926"/>
      <c r="AC414" s="926"/>
      <c r="AD414" s="926"/>
      <c r="AE414" s="926"/>
      <c r="AF414" s="926"/>
      <c r="AG414" s="926"/>
      <c r="AH414" s="926"/>
      <c r="AI414" s="926"/>
    </row>
    <row r="415" spans="21:35" ht="12.75">
      <c r="U415" s="618"/>
      <c r="V415" s="617"/>
      <c r="W415" s="900"/>
      <c r="X415" s="926"/>
      <c r="Y415" s="926"/>
      <c r="Z415" s="926"/>
      <c r="AA415" s="926"/>
      <c r="AB415" s="926"/>
      <c r="AC415" s="926"/>
      <c r="AD415" s="926"/>
      <c r="AE415" s="926"/>
      <c r="AF415" s="926"/>
      <c r="AG415" s="926"/>
      <c r="AH415" s="926"/>
      <c r="AI415" s="926"/>
    </row>
    <row r="416" spans="21:35" ht="12.75">
      <c r="U416" s="618"/>
      <c r="V416" s="617"/>
      <c r="W416" s="900"/>
      <c r="X416" s="926"/>
      <c r="Y416" s="926"/>
      <c r="Z416" s="926"/>
      <c r="AA416" s="926"/>
      <c r="AB416" s="926"/>
      <c r="AC416" s="926"/>
      <c r="AD416" s="926"/>
      <c r="AE416" s="926"/>
      <c r="AF416" s="926"/>
      <c r="AG416" s="926"/>
      <c r="AH416" s="926"/>
      <c r="AI416" s="926"/>
    </row>
    <row r="417" spans="21:35" ht="12.75">
      <c r="U417" s="618"/>
      <c r="V417" s="617"/>
      <c r="W417" s="900"/>
      <c r="X417" s="926"/>
      <c r="Y417" s="926"/>
      <c r="Z417" s="926"/>
      <c r="AA417" s="926"/>
      <c r="AB417" s="926"/>
      <c r="AC417" s="926"/>
      <c r="AD417" s="926"/>
      <c r="AE417" s="926"/>
      <c r="AF417" s="926"/>
      <c r="AG417" s="926"/>
      <c r="AH417" s="926"/>
      <c r="AI417" s="926"/>
    </row>
    <row r="418" spans="21:35" ht="12.75">
      <c r="U418" s="618"/>
      <c r="V418" s="617"/>
      <c r="W418" s="900"/>
      <c r="X418" s="926"/>
      <c r="Y418" s="926"/>
      <c r="Z418" s="926"/>
      <c r="AA418" s="926"/>
      <c r="AB418" s="926"/>
      <c r="AC418" s="926"/>
      <c r="AD418" s="926"/>
      <c r="AE418" s="926"/>
      <c r="AF418" s="926"/>
      <c r="AG418" s="926"/>
      <c r="AH418" s="926"/>
      <c r="AI418" s="926"/>
    </row>
    <row r="419" spans="21:35" ht="12.75">
      <c r="U419" s="618"/>
      <c r="V419" s="617"/>
      <c r="W419" s="900"/>
      <c r="X419" s="926"/>
      <c r="Y419" s="926"/>
      <c r="Z419" s="926"/>
      <c r="AA419" s="926"/>
      <c r="AB419" s="926"/>
      <c r="AC419" s="926"/>
      <c r="AD419" s="926"/>
      <c r="AE419" s="926"/>
      <c r="AF419" s="926"/>
      <c r="AG419" s="926"/>
      <c r="AH419" s="926"/>
      <c r="AI419" s="926"/>
    </row>
    <row r="420" spans="21:35" ht="12.75">
      <c r="U420" s="618"/>
      <c r="V420" s="617"/>
      <c r="W420" s="900"/>
      <c r="X420" s="926"/>
      <c r="Y420" s="926"/>
      <c r="Z420" s="926"/>
      <c r="AA420" s="926"/>
      <c r="AB420" s="926"/>
      <c r="AC420" s="926"/>
      <c r="AD420" s="926"/>
      <c r="AE420" s="926"/>
      <c r="AF420" s="926"/>
      <c r="AG420" s="926"/>
      <c r="AH420" s="926"/>
      <c r="AI420" s="926"/>
    </row>
    <row r="421" spans="21:35" ht="12.75">
      <c r="U421" s="618"/>
      <c r="V421" s="617"/>
      <c r="W421" s="900"/>
      <c r="X421" s="926"/>
      <c r="Y421" s="926"/>
      <c r="Z421" s="926"/>
      <c r="AA421" s="926"/>
      <c r="AB421" s="926"/>
      <c r="AC421" s="926"/>
      <c r="AD421" s="926"/>
      <c r="AE421" s="926"/>
      <c r="AF421" s="926"/>
      <c r="AG421" s="926"/>
      <c r="AH421" s="926"/>
      <c r="AI421" s="926"/>
    </row>
    <row r="422" spans="21:35" ht="12.75">
      <c r="U422" s="618"/>
      <c r="V422" s="617"/>
      <c r="W422" s="900"/>
      <c r="X422" s="926"/>
      <c r="Y422" s="926"/>
      <c r="Z422" s="926"/>
      <c r="AA422" s="926"/>
      <c r="AB422" s="926"/>
      <c r="AC422" s="926"/>
      <c r="AD422" s="926"/>
      <c r="AE422" s="926"/>
      <c r="AF422" s="926"/>
      <c r="AG422" s="926"/>
      <c r="AH422" s="926"/>
      <c r="AI422" s="926"/>
    </row>
    <row r="423" spans="21:35" ht="12.75">
      <c r="U423" s="618"/>
      <c r="V423" s="617"/>
      <c r="W423" s="900"/>
      <c r="X423" s="926"/>
      <c r="Y423" s="926"/>
      <c r="Z423" s="926"/>
      <c r="AA423" s="926"/>
      <c r="AB423" s="926"/>
      <c r="AC423" s="926"/>
      <c r="AD423" s="926"/>
      <c r="AE423" s="926"/>
      <c r="AF423" s="926"/>
      <c r="AG423" s="926"/>
      <c r="AH423" s="926"/>
      <c r="AI423" s="926"/>
    </row>
    <row r="424" spans="21:35" ht="12.75">
      <c r="U424" s="618"/>
      <c r="V424" s="617"/>
      <c r="W424" s="900"/>
      <c r="X424" s="926"/>
      <c r="Y424" s="926"/>
      <c r="Z424" s="926"/>
      <c r="AA424" s="926"/>
      <c r="AB424" s="926"/>
      <c r="AC424" s="926"/>
      <c r="AD424" s="926"/>
      <c r="AE424" s="926"/>
      <c r="AF424" s="926"/>
      <c r="AG424" s="926"/>
      <c r="AH424" s="926"/>
      <c r="AI424" s="926"/>
    </row>
    <row r="425" spans="21:35" ht="12.75">
      <c r="U425" s="618"/>
      <c r="V425" s="617"/>
      <c r="W425" s="900"/>
      <c r="X425" s="926"/>
      <c r="Y425" s="926"/>
      <c r="Z425" s="926"/>
      <c r="AA425" s="926"/>
      <c r="AB425" s="926"/>
      <c r="AC425" s="926"/>
      <c r="AD425" s="926"/>
      <c r="AE425" s="926"/>
      <c r="AF425" s="926"/>
      <c r="AG425" s="926"/>
      <c r="AH425" s="926"/>
      <c r="AI425" s="926"/>
    </row>
    <row r="426" spans="21:35" ht="12.75">
      <c r="U426" s="618"/>
      <c r="V426" s="617"/>
      <c r="W426" s="900"/>
      <c r="X426" s="926"/>
      <c r="Y426" s="926"/>
      <c r="Z426" s="926"/>
      <c r="AA426" s="926"/>
      <c r="AB426" s="926"/>
      <c r="AC426" s="926"/>
      <c r="AD426" s="926"/>
      <c r="AE426" s="926"/>
      <c r="AF426" s="926"/>
      <c r="AG426" s="926"/>
      <c r="AH426" s="926"/>
      <c r="AI426" s="926"/>
    </row>
    <row r="427" spans="21:35" ht="12.75">
      <c r="U427" s="618"/>
      <c r="V427" s="617"/>
      <c r="W427" s="900"/>
      <c r="X427" s="926"/>
      <c r="Y427" s="926"/>
      <c r="Z427" s="926"/>
      <c r="AA427" s="926"/>
      <c r="AB427" s="926"/>
      <c r="AC427" s="926"/>
      <c r="AD427" s="926"/>
      <c r="AE427" s="926"/>
      <c r="AF427" s="926"/>
      <c r="AG427" s="926"/>
      <c r="AH427" s="926"/>
      <c r="AI427" s="926"/>
    </row>
    <row r="428" spans="21:35" ht="12.75">
      <c r="U428" s="618"/>
      <c r="V428" s="617"/>
      <c r="W428" s="900"/>
      <c r="X428" s="926"/>
      <c r="Y428" s="926"/>
      <c r="Z428" s="926"/>
      <c r="AA428" s="926"/>
      <c r="AB428" s="926"/>
      <c r="AC428" s="926"/>
      <c r="AD428" s="926"/>
      <c r="AE428" s="926"/>
      <c r="AF428" s="926"/>
      <c r="AG428" s="926"/>
      <c r="AH428" s="926"/>
      <c r="AI428" s="926"/>
    </row>
    <row r="429" spans="21:35" ht="13.5" thickBot="1">
      <c r="U429" s="618"/>
      <c r="V429" s="617"/>
      <c r="W429" s="900"/>
      <c r="X429" s="926"/>
      <c r="Y429" s="926"/>
      <c r="Z429" s="926"/>
      <c r="AA429" s="926"/>
      <c r="AB429" s="926"/>
      <c r="AC429" s="926"/>
      <c r="AD429" s="926"/>
      <c r="AE429" s="926"/>
      <c r="AF429" s="926"/>
      <c r="AG429" s="926"/>
      <c r="AH429" s="926"/>
      <c r="AI429" s="926"/>
    </row>
    <row r="430" spans="21:35" ht="12.75">
      <c r="U430" s="617"/>
      <c r="V430" s="906"/>
      <c r="W430" s="900"/>
      <c r="X430" s="927"/>
      <c r="Y430" s="927"/>
      <c r="Z430" s="927"/>
      <c r="AA430" s="927"/>
      <c r="AB430" s="927"/>
      <c r="AC430" s="927"/>
      <c r="AD430" s="927"/>
      <c r="AE430" s="927"/>
      <c r="AF430" s="927"/>
      <c r="AG430" s="927"/>
      <c r="AH430" s="927"/>
      <c r="AI430" s="927"/>
    </row>
    <row r="431" spans="21:35" ht="12.75">
      <c r="U431" s="618"/>
      <c r="V431" s="617"/>
      <c r="W431" s="900"/>
      <c r="X431" s="927"/>
      <c r="Y431" s="927"/>
      <c r="Z431" s="927"/>
      <c r="AA431" s="927"/>
      <c r="AB431" s="927"/>
      <c r="AC431" s="927"/>
      <c r="AD431" s="927"/>
      <c r="AE431" s="927"/>
      <c r="AF431" s="927"/>
      <c r="AG431" s="927"/>
      <c r="AH431" s="927"/>
      <c r="AI431" s="927"/>
    </row>
    <row r="432" spans="21:35" ht="12.75">
      <c r="U432" s="618"/>
      <c r="V432" s="617"/>
      <c r="W432" s="900"/>
      <c r="X432" s="927"/>
      <c r="Y432" s="927"/>
      <c r="Z432" s="927"/>
      <c r="AA432" s="927"/>
      <c r="AB432" s="927"/>
      <c r="AC432" s="927"/>
      <c r="AD432" s="927"/>
      <c r="AE432" s="927"/>
      <c r="AF432" s="927"/>
      <c r="AG432" s="927"/>
      <c r="AH432" s="927"/>
      <c r="AI432" s="927"/>
    </row>
    <row r="433" spans="21:35" ht="12.75">
      <c r="U433" s="618"/>
      <c r="V433" s="617"/>
      <c r="W433" s="900"/>
      <c r="X433" s="927"/>
      <c r="Y433" s="927"/>
      <c r="Z433" s="927"/>
      <c r="AA433" s="927"/>
      <c r="AB433" s="927"/>
      <c r="AC433" s="927"/>
      <c r="AD433" s="927"/>
      <c r="AE433" s="927"/>
      <c r="AF433" s="927"/>
      <c r="AG433" s="927"/>
      <c r="AH433" s="927"/>
      <c r="AI433" s="927"/>
    </row>
    <row r="434" spans="21:35" ht="12.75">
      <c r="U434" s="618"/>
      <c r="V434" s="617"/>
      <c r="W434" s="900"/>
      <c r="X434" s="927"/>
      <c r="Y434" s="927"/>
      <c r="Z434" s="927"/>
      <c r="AA434" s="927"/>
      <c r="AB434" s="927"/>
      <c r="AC434" s="927"/>
      <c r="AD434" s="927"/>
      <c r="AE434" s="927"/>
      <c r="AF434" s="927"/>
      <c r="AG434" s="927"/>
      <c r="AH434" s="927"/>
      <c r="AI434" s="927"/>
    </row>
    <row r="435" spans="21:35" ht="12.75">
      <c r="U435" s="618"/>
      <c r="V435" s="617"/>
      <c r="W435" s="900"/>
      <c r="X435" s="927"/>
      <c r="Y435" s="927"/>
      <c r="Z435" s="927"/>
      <c r="AA435" s="927"/>
      <c r="AB435" s="927"/>
      <c r="AC435" s="927"/>
      <c r="AD435" s="927"/>
      <c r="AE435" s="927"/>
      <c r="AF435" s="927"/>
      <c r="AG435" s="927"/>
      <c r="AH435" s="927"/>
      <c r="AI435" s="927"/>
    </row>
    <row r="436" spans="21:35" ht="12.75">
      <c r="U436" s="618"/>
      <c r="V436" s="617"/>
      <c r="W436" s="900"/>
      <c r="X436" s="927"/>
      <c r="Y436" s="927"/>
      <c r="Z436" s="927"/>
      <c r="AA436" s="927"/>
      <c r="AB436" s="927"/>
      <c r="AC436" s="927"/>
      <c r="AD436" s="927"/>
      <c r="AE436" s="927"/>
      <c r="AF436" s="927"/>
      <c r="AG436" s="927"/>
      <c r="AH436" s="927"/>
      <c r="AI436" s="927"/>
    </row>
    <row r="437" spans="21:35" ht="12.75">
      <c r="U437" s="618"/>
      <c r="V437" s="617"/>
      <c r="W437" s="900"/>
      <c r="X437" s="927"/>
      <c r="Y437" s="927"/>
      <c r="Z437" s="927"/>
      <c r="AA437" s="927"/>
      <c r="AB437" s="927"/>
      <c r="AC437" s="927"/>
      <c r="AD437" s="927"/>
      <c r="AE437" s="927"/>
      <c r="AF437" s="927"/>
      <c r="AG437" s="927"/>
      <c r="AH437" s="927"/>
      <c r="AI437" s="927"/>
    </row>
    <row r="438" spans="21:35" ht="12.75">
      <c r="U438" s="618"/>
      <c r="V438" s="617"/>
      <c r="W438" s="900"/>
      <c r="X438" s="927"/>
      <c r="Y438" s="927"/>
      <c r="Z438" s="927"/>
      <c r="AA438" s="927"/>
      <c r="AB438" s="927"/>
      <c r="AC438" s="927"/>
      <c r="AD438" s="927"/>
      <c r="AE438" s="927"/>
      <c r="AF438" s="927"/>
      <c r="AG438" s="927"/>
      <c r="AH438" s="927"/>
      <c r="AI438" s="927"/>
    </row>
    <row r="439" spans="21:35" ht="12.75">
      <c r="U439" s="618"/>
      <c r="V439" s="617"/>
      <c r="W439" s="900"/>
      <c r="X439" s="927"/>
      <c r="Y439" s="927"/>
      <c r="Z439" s="927"/>
      <c r="AA439" s="927"/>
      <c r="AB439" s="927"/>
      <c r="AC439" s="927"/>
      <c r="AD439" s="927"/>
      <c r="AE439" s="927"/>
      <c r="AF439" s="927"/>
      <c r="AG439" s="927"/>
      <c r="AH439" s="927"/>
      <c r="AI439" s="927"/>
    </row>
    <row r="440" spans="21:35" ht="12.75">
      <c r="U440" s="618"/>
      <c r="V440" s="617"/>
      <c r="W440" s="900"/>
      <c r="X440" s="927"/>
      <c r="Y440" s="927"/>
      <c r="Z440" s="927"/>
      <c r="AA440" s="927"/>
      <c r="AB440" s="927"/>
      <c r="AC440" s="927"/>
      <c r="AD440" s="927"/>
      <c r="AE440" s="927"/>
      <c r="AF440" s="927"/>
      <c r="AG440" s="927"/>
      <c r="AH440" s="927"/>
      <c r="AI440" s="927"/>
    </row>
    <row r="441" spans="21:35" ht="12.75">
      <c r="U441" s="618"/>
      <c r="V441" s="617"/>
      <c r="W441" s="900"/>
      <c r="X441" s="927"/>
      <c r="Y441" s="927"/>
      <c r="Z441" s="927"/>
      <c r="AA441" s="927"/>
      <c r="AB441" s="927"/>
      <c r="AC441" s="927"/>
      <c r="AD441" s="927"/>
      <c r="AE441" s="927"/>
      <c r="AF441" s="927"/>
      <c r="AG441" s="927"/>
      <c r="AH441" s="927"/>
      <c r="AI441" s="927"/>
    </row>
    <row r="442" spans="21:35" ht="12.75">
      <c r="U442" s="618"/>
      <c r="V442" s="617"/>
      <c r="W442" s="900"/>
      <c r="X442" s="927"/>
      <c r="Y442" s="927"/>
      <c r="Z442" s="927"/>
      <c r="AA442" s="927"/>
      <c r="AB442" s="927"/>
      <c r="AC442" s="927"/>
      <c r="AD442" s="927"/>
      <c r="AE442" s="927"/>
      <c r="AF442" s="927"/>
      <c r="AG442" s="927"/>
      <c r="AH442" s="927"/>
      <c r="AI442" s="927"/>
    </row>
    <row r="443" spans="21:35" ht="12.75">
      <c r="U443" s="618"/>
      <c r="V443" s="617"/>
      <c r="W443" s="900"/>
      <c r="X443" s="927"/>
      <c r="Y443" s="927"/>
      <c r="Z443" s="927"/>
      <c r="AA443" s="927"/>
      <c r="AB443" s="927"/>
      <c r="AC443" s="927"/>
      <c r="AD443" s="927"/>
      <c r="AE443" s="927"/>
      <c r="AF443" s="927"/>
      <c r="AG443" s="927"/>
      <c r="AH443" s="927"/>
      <c r="AI443" s="927"/>
    </row>
    <row r="444" spans="21:35" ht="12.75">
      <c r="U444" s="618"/>
      <c r="V444" s="617"/>
      <c r="W444" s="900"/>
      <c r="X444" s="927"/>
      <c r="Y444" s="927"/>
      <c r="Z444" s="927"/>
      <c r="AA444" s="927"/>
      <c r="AB444" s="927"/>
      <c r="AC444" s="927"/>
      <c r="AD444" s="927"/>
      <c r="AE444" s="927"/>
      <c r="AF444" s="928"/>
      <c r="AG444" s="927"/>
      <c r="AH444" s="927"/>
      <c r="AI444" s="927"/>
    </row>
    <row r="445" spans="21:35" ht="12.75">
      <c r="U445" s="618"/>
      <c r="V445" s="617"/>
      <c r="W445" s="900"/>
      <c r="X445" s="927"/>
      <c r="Y445" s="927"/>
      <c r="Z445" s="927"/>
      <c r="AA445" s="927"/>
      <c r="AB445" s="927"/>
      <c r="AC445" s="927"/>
      <c r="AD445" s="927"/>
      <c r="AE445" s="927"/>
      <c r="AF445" s="927"/>
      <c r="AG445" s="927"/>
      <c r="AH445" s="927"/>
      <c r="AI445" s="927"/>
    </row>
    <row r="446" spans="21:35" ht="12.75">
      <c r="U446" s="618"/>
      <c r="V446" s="617"/>
      <c r="W446" s="900"/>
      <c r="X446" s="927"/>
      <c r="Y446" s="927"/>
      <c r="Z446" s="927"/>
      <c r="AA446" s="927"/>
      <c r="AB446" s="927"/>
      <c r="AC446" s="927"/>
      <c r="AD446" s="927"/>
      <c r="AE446" s="927"/>
      <c r="AF446" s="927"/>
      <c r="AG446" s="927"/>
      <c r="AH446" s="927"/>
      <c r="AI446" s="927"/>
    </row>
    <row r="447" spans="21:35" ht="12.75">
      <c r="U447" s="618"/>
      <c r="V447" s="617"/>
      <c r="W447" s="900"/>
      <c r="X447" s="927"/>
      <c r="Y447" s="927"/>
      <c r="Z447" s="927"/>
      <c r="AA447" s="927"/>
      <c r="AB447" s="927"/>
      <c r="AC447" s="927"/>
      <c r="AD447" s="927"/>
      <c r="AE447" s="927"/>
      <c r="AF447" s="927"/>
      <c r="AG447" s="927"/>
      <c r="AH447" s="927"/>
      <c r="AI447" s="927"/>
    </row>
    <row r="448" spans="21:35" ht="12.75">
      <c r="U448" s="618"/>
      <c r="V448" s="617"/>
      <c r="W448" s="900"/>
      <c r="X448" s="927"/>
      <c r="Y448" s="927"/>
      <c r="Z448" s="927"/>
      <c r="AA448" s="927"/>
      <c r="AB448" s="927"/>
      <c r="AC448" s="927"/>
      <c r="AD448" s="927"/>
      <c r="AE448" s="927"/>
      <c r="AF448" s="927"/>
      <c r="AG448" s="927"/>
      <c r="AH448" s="927"/>
      <c r="AI448" s="927"/>
    </row>
    <row r="449" spans="21:35" ht="12.75">
      <c r="U449" s="618"/>
      <c r="V449" s="617"/>
      <c r="W449" s="900"/>
      <c r="X449" s="927"/>
      <c r="Y449" s="927"/>
      <c r="Z449" s="927"/>
      <c r="AA449" s="927"/>
      <c r="AB449" s="927"/>
      <c r="AC449" s="927"/>
      <c r="AD449" s="927"/>
      <c r="AE449" s="927"/>
      <c r="AF449" s="927"/>
      <c r="AG449" s="927"/>
      <c r="AH449" s="927"/>
      <c r="AI449" s="927"/>
    </row>
    <row r="450" spans="21:35" ht="12.75">
      <c r="U450" s="618"/>
      <c r="V450" s="617"/>
      <c r="W450" s="900"/>
      <c r="X450" s="927"/>
      <c r="Y450" s="927"/>
      <c r="Z450" s="927"/>
      <c r="AA450" s="927"/>
      <c r="AB450" s="927"/>
      <c r="AC450" s="927"/>
      <c r="AD450" s="927"/>
      <c r="AE450" s="927"/>
      <c r="AF450" s="927"/>
      <c r="AG450" s="927"/>
      <c r="AH450" s="927"/>
      <c r="AI450" s="927"/>
    </row>
    <row r="451" spans="21:35" ht="12.75">
      <c r="U451" s="618"/>
      <c r="V451" s="617"/>
      <c r="W451" s="900"/>
      <c r="X451" s="927"/>
      <c r="Y451" s="927"/>
      <c r="Z451" s="927"/>
      <c r="AA451" s="927"/>
      <c r="AB451" s="927"/>
      <c r="AC451" s="927"/>
      <c r="AD451" s="927"/>
      <c r="AE451" s="927"/>
      <c r="AF451" s="927"/>
      <c r="AG451" s="927"/>
      <c r="AH451" s="927"/>
      <c r="AI451" s="927"/>
    </row>
    <row r="452" spans="21:35" ht="12.75">
      <c r="U452" s="618"/>
      <c r="V452" s="617"/>
      <c r="W452" s="900"/>
      <c r="X452" s="927"/>
      <c r="Y452" s="927"/>
      <c r="Z452" s="927"/>
      <c r="AA452" s="927"/>
      <c r="AB452" s="927"/>
      <c r="AC452" s="927"/>
      <c r="AD452" s="927"/>
      <c r="AE452" s="927"/>
      <c r="AF452" s="927"/>
      <c r="AG452" s="927"/>
      <c r="AH452" s="927"/>
      <c r="AI452" s="927"/>
    </row>
    <row r="453" spans="21:35" ht="12.75">
      <c r="U453" s="618"/>
      <c r="V453" s="617"/>
      <c r="W453" s="900"/>
      <c r="X453" s="927"/>
      <c r="Y453" s="927"/>
      <c r="Z453" s="927"/>
      <c r="AA453" s="927"/>
      <c r="AB453" s="927"/>
      <c r="AC453" s="927"/>
      <c r="AD453" s="927"/>
      <c r="AE453" s="927"/>
      <c r="AF453" s="927"/>
      <c r="AG453" s="927"/>
      <c r="AH453" s="927"/>
      <c r="AI453" s="927"/>
    </row>
    <row r="454" spans="21:35" ht="12.75">
      <c r="U454" s="618"/>
      <c r="V454" s="617"/>
      <c r="W454" s="900"/>
      <c r="X454" s="927"/>
      <c r="Y454" s="927"/>
      <c r="Z454" s="927"/>
      <c r="AA454" s="927"/>
      <c r="AB454" s="927"/>
      <c r="AC454" s="927"/>
      <c r="AD454" s="927"/>
      <c r="AE454" s="927"/>
      <c r="AF454" s="927"/>
      <c r="AG454" s="927"/>
      <c r="AH454" s="927"/>
      <c r="AI454" s="927"/>
    </row>
    <row r="455" spans="21:35" ht="12.75">
      <c r="U455" s="618"/>
      <c r="V455" s="617"/>
      <c r="W455" s="900"/>
      <c r="X455" s="927"/>
      <c r="Y455" s="927"/>
      <c r="Z455" s="927"/>
      <c r="AA455" s="927"/>
      <c r="AB455" s="927"/>
      <c r="AC455" s="927"/>
      <c r="AD455" s="927"/>
      <c r="AE455" s="927"/>
      <c r="AF455" s="927"/>
      <c r="AG455" s="927"/>
      <c r="AH455" s="927"/>
      <c r="AI455" s="927"/>
    </row>
    <row r="456" spans="21:35" ht="12.75">
      <c r="U456" s="618"/>
      <c r="V456" s="617"/>
      <c r="W456" s="900"/>
      <c r="X456" s="927"/>
      <c r="Y456" s="927"/>
      <c r="Z456" s="927"/>
      <c r="AA456" s="927"/>
      <c r="AB456" s="927"/>
      <c r="AC456" s="927"/>
      <c r="AD456" s="927"/>
      <c r="AE456" s="927"/>
      <c r="AF456" s="927"/>
      <c r="AG456" s="927"/>
      <c r="AH456" s="927"/>
      <c r="AI456" s="927"/>
    </row>
    <row r="457" spans="21:35" ht="12.75">
      <c r="U457" s="618"/>
      <c r="V457" s="617"/>
      <c r="W457" s="900"/>
      <c r="X457" s="927"/>
      <c r="Y457" s="927"/>
      <c r="Z457" s="927"/>
      <c r="AA457" s="927"/>
      <c r="AB457" s="927"/>
      <c r="AC457" s="927"/>
      <c r="AD457" s="927"/>
      <c r="AE457" s="927"/>
      <c r="AF457" s="927"/>
      <c r="AG457" s="927"/>
      <c r="AH457" s="927"/>
      <c r="AI457" s="927"/>
    </row>
    <row r="458" spans="21:35" ht="12.75">
      <c r="U458" s="618"/>
      <c r="V458" s="617"/>
      <c r="W458" s="900"/>
      <c r="X458" s="927"/>
      <c r="Y458" s="927"/>
      <c r="Z458" s="927"/>
      <c r="AA458" s="927"/>
      <c r="AB458" s="927"/>
      <c r="AC458" s="927"/>
      <c r="AD458" s="927"/>
      <c r="AE458" s="927"/>
      <c r="AF458" s="927"/>
      <c r="AG458" s="927"/>
      <c r="AH458" s="927"/>
      <c r="AI458" s="927"/>
    </row>
    <row r="459" spans="21:35" ht="12.75">
      <c r="U459" s="618"/>
      <c r="V459" s="617"/>
      <c r="W459" s="900"/>
      <c r="X459" s="927"/>
      <c r="Y459" s="927"/>
      <c r="Z459" s="927"/>
      <c r="AA459" s="927"/>
      <c r="AB459" s="927"/>
      <c r="AC459" s="927"/>
      <c r="AD459" s="927"/>
      <c r="AE459" s="927"/>
      <c r="AF459" s="927"/>
      <c r="AG459" s="927"/>
      <c r="AH459" s="927"/>
      <c r="AI459" s="927"/>
    </row>
    <row r="460" spans="21:35" ht="12.75">
      <c r="U460" s="618"/>
      <c r="V460" s="617"/>
      <c r="W460" s="900"/>
      <c r="X460" s="927"/>
      <c r="Y460" s="927"/>
      <c r="Z460" s="927"/>
      <c r="AA460" s="927"/>
      <c r="AB460" s="927"/>
      <c r="AC460" s="927"/>
      <c r="AD460" s="927"/>
      <c r="AE460" s="927"/>
      <c r="AF460" s="927"/>
      <c r="AG460" s="927"/>
      <c r="AH460" s="927"/>
      <c r="AI460" s="927"/>
    </row>
    <row r="461" spans="21:35" ht="12.75">
      <c r="U461" s="618"/>
      <c r="V461" s="617"/>
      <c r="W461" s="900"/>
      <c r="X461" s="927"/>
      <c r="Y461" s="927"/>
      <c r="Z461" s="927"/>
      <c r="AA461" s="927"/>
      <c r="AB461" s="927"/>
      <c r="AC461" s="927"/>
      <c r="AD461" s="927"/>
      <c r="AE461" s="927"/>
      <c r="AF461" s="927"/>
      <c r="AG461" s="927"/>
      <c r="AH461" s="927"/>
      <c r="AI461" s="927"/>
    </row>
    <row r="462" spans="21:35" ht="12.75">
      <c r="U462" s="618"/>
      <c r="V462" s="617"/>
      <c r="W462" s="900"/>
      <c r="X462" s="927"/>
      <c r="Y462" s="927"/>
      <c r="Z462" s="927"/>
      <c r="AA462" s="927"/>
      <c r="AB462" s="927"/>
      <c r="AC462" s="927"/>
      <c r="AD462" s="927"/>
      <c r="AE462" s="927"/>
      <c r="AF462" s="927"/>
      <c r="AG462" s="927"/>
      <c r="AH462" s="927"/>
      <c r="AI462" s="927"/>
    </row>
    <row r="463" spans="21:35" ht="12.75">
      <c r="U463" s="618"/>
      <c r="V463" s="617"/>
      <c r="W463" s="900"/>
      <c r="X463" s="927"/>
      <c r="Y463" s="927"/>
      <c r="Z463" s="927"/>
      <c r="AA463" s="927"/>
      <c r="AB463" s="927"/>
      <c r="AC463" s="927"/>
      <c r="AD463" s="927"/>
      <c r="AE463" s="927"/>
      <c r="AF463" s="927"/>
      <c r="AG463" s="927"/>
      <c r="AH463" s="927"/>
      <c r="AI463" s="927"/>
    </row>
    <row r="464" spans="21:35" ht="12.75">
      <c r="U464" s="618"/>
      <c r="V464" s="617"/>
      <c r="W464" s="900"/>
      <c r="X464" s="927"/>
      <c r="Y464" s="927"/>
      <c r="Z464" s="927"/>
      <c r="AA464" s="927"/>
      <c r="AB464" s="927"/>
      <c r="AC464" s="927"/>
      <c r="AD464" s="927"/>
      <c r="AE464" s="927"/>
      <c r="AF464" s="927"/>
      <c r="AG464" s="927"/>
      <c r="AH464" s="927"/>
      <c r="AI464" s="927"/>
    </row>
    <row r="465" spans="21:35" ht="12.75">
      <c r="U465" s="618"/>
      <c r="V465" s="617"/>
      <c r="W465" s="900"/>
      <c r="X465" s="927"/>
      <c r="Y465" s="927"/>
      <c r="Z465" s="927"/>
      <c r="AA465" s="927"/>
      <c r="AB465" s="927"/>
      <c r="AC465" s="927"/>
      <c r="AD465" s="927"/>
      <c r="AE465" s="927"/>
      <c r="AF465" s="927"/>
      <c r="AG465" s="927"/>
      <c r="AH465" s="927"/>
      <c r="AI465" s="927"/>
    </row>
    <row r="466" spans="21:35" ht="12.75">
      <c r="U466" s="618"/>
      <c r="V466" s="617"/>
      <c r="W466" s="900"/>
      <c r="X466" s="927"/>
      <c r="Y466" s="927"/>
      <c r="Z466" s="927"/>
      <c r="AA466" s="927"/>
      <c r="AB466" s="927"/>
      <c r="AC466" s="927"/>
      <c r="AD466" s="927"/>
      <c r="AE466" s="927"/>
      <c r="AF466" s="927"/>
      <c r="AG466" s="927"/>
      <c r="AH466" s="927"/>
      <c r="AI466" s="927"/>
    </row>
    <row r="467" spans="21:35" ht="12.75">
      <c r="U467" s="618"/>
      <c r="V467" s="617"/>
      <c r="W467" s="900"/>
      <c r="X467" s="927"/>
      <c r="Y467" s="927"/>
      <c r="Z467" s="927"/>
      <c r="AA467" s="927"/>
      <c r="AB467" s="927"/>
      <c r="AC467" s="927"/>
      <c r="AD467" s="927"/>
      <c r="AE467" s="927"/>
      <c r="AF467" s="927"/>
      <c r="AG467" s="927"/>
      <c r="AH467" s="927"/>
      <c r="AI467" s="927"/>
    </row>
    <row r="468" spans="21:35" ht="12.75">
      <c r="U468" s="618"/>
      <c r="V468" s="617"/>
      <c r="W468" s="900"/>
      <c r="X468" s="927"/>
      <c r="Y468" s="927"/>
      <c r="Z468" s="927"/>
      <c r="AA468" s="927"/>
      <c r="AB468" s="927"/>
      <c r="AC468" s="927"/>
      <c r="AD468" s="927"/>
      <c r="AE468" s="927"/>
      <c r="AF468" s="927"/>
      <c r="AG468" s="927"/>
      <c r="AH468" s="927"/>
      <c r="AI468" s="927"/>
    </row>
    <row r="469" spans="21:35" ht="12.75">
      <c r="U469" s="618"/>
      <c r="V469" s="617"/>
      <c r="W469" s="900"/>
      <c r="X469" s="927"/>
      <c r="Y469" s="927"/>
      <c r="Z469" s="927"/>
      <c r="AA469" s="927"/>
      <c r="AB469" s="927"/>
      <c r="AC469" s="927"/>
      <c r="AD469" s="927"/>
      <c r="AE469" s="927"/>
      <c r="AF469" s="927"/>
      <c r="AG469" s="927"/>
      <c r="AH469" s="927"/>
      <c r="AI469" s="927"/>
    </row>
    <row r="470" spans="21:35" ht="12.75">
      <c r="U470" s="618"/>
      <c r="V470" s="617"/>
      <c r="W470" s="900"/>
      <c r="X470" s="927"/>
      <c r="Y470" s="927"/>
      <c r="Z470" s="927"/>
      <c r="AA470" s="927"/>
      <c r="AB470" s="927"/>
      <c r="AC470" s="927"/>
      <c r="AD470" s="927"/>
      <c r="AE470" s="927"/>
      <c r="AF470" s="927"/>
      <c r="AG470" s="927"/>
      <c r="AH470" s="927"/>
      <c r="AI470" s="927"/>
    </row>
    <row r="471" spans="21:35" ht="12.75">
      <c r="U471" s="618"/>
      <c r="V471" s="617"/>
      <c r="W471" s="900"/>
      <c r="X471" s="927"/>
      <c r="Y471" s="927"/>
      <c r="Z471" s="927"/>
      <c r="AA471" s="927"/>
      <c r="AB471" s="927"/>
      <c r="AC471" s="927"/>
      <c r="AD471" s="927"/>
      <c r="AE471" s="927"/>
      <c r="AF471" s="927"/>
      <c r="AG471" s="927"/>
      <c r="AH471" s="927"/>
      <c r="AI471" s="927"/>
    </row>
    <row r="472" spans="21:35" ht="12.75">
      <c r="U472" s="618"/>
      <c r="V472" s="617"/>
      <c r="W472" s="900"/>
      <c r="X472" s="927"/>
      <c r="Y472" s="927"/>
      <c r="Z472" s="927"/>
      <c r="AA472" s="927"/>
      <c r="AB472" s="927"/>
      <c r="AC472" s="927"/>
      <c r="AD472" s="927"/>
      <c r="AE472" s="927"/>
      <c r="AF472" s="927"/>
      <c r="AG472" s="927"/>
      <c r="AH472" s="927"/>
      <c r="AI472" s="927"/>
    </row>
    <row r="473" spans="21:35" ht="12.75">
      <c r="U473" s="618"/>
      <c r="V473" s="617"/>
      <c r="W473" s="900"/>
      <c r="X473" s="927"/>
      <c r="Y473" s="927"/>
      <c r="Z473" s="927"/>
      <c r="AA473" s="927"/>
      <c r="AB473" s="927"/>
      <c r="AC473" s="927"/>
      <c r="AD473" s="927"/>
      <c r="AE473" s="927"/>
      <c r="AF473" s="927"/>
      <c r="AG473" s="927"/>
      <c r="AH473" s="927"/>
      <c r="AI473" s="927"/>
    </row>
    <row r="474" spans="21:35" ht="12.75">
      <c r="U474" s="618"/>
      <c r="V474" s="617"/>
      <c r="W474" s="900"/>
      <c r="X474" s="927"/>
      <c r="Y474" s="927"/>
      <c r="Z474" s="927"/>
      <c r="AA474" s="927"/>
      <c r="AB474" s="927"/>
      <c r="AC474" s="927"/>
      <c r="AD474" s="927"/>
      <c r="AE474" s="927"/>
      <c r="AF474" s="927"/>
      <c r="AG474" s="927"/>
      <c r="AH474" s="927"/>
      <c r="AI474" s="927"/>
    </row>
    <row r="475" spans="21:35" ht="12.75">
      <c r="U475" s="618"/>
      <c r="V475" s="617"/>
      <c r="W475" s="900"/>
      <c r="X475" s="927"/>
      <c r="Y475" s="927"/>
      <c r="Z475" s="927"/>
      <c r="AA475" s="927"/>
      <c r="AB475" s="927"/>
      <c r="AC475" s="927"/>
      <c r="AD475" s="927"/>
      <c r="AE475" s="927"/>
      <c r="AF475" s="927"/>
      <c r="AG475" s="927"/>
      <c r="AH475" s="927"/>
      <c r="AI475" s="927"/>
    </row>
    <row r="476" spans="21:35" ht="12.75">
      <c r="U476" s="618"/>
      <c r="V476" s="617"/>
      <c r="W476" s="900"/>
      <c r="X476" s="927"/>
      <c r="Y476" s="927"/>
      <c r="Z476" s="927"/>
      <c r="AA476" s="927"/>
      <c r="AB476" s="927"/>
      <c r="AC476" s="927"/>
      <c r="AD476" s="927"/>
      <c r="AE476" s="927"/>
      <c r="AF476" s="927"/>
      <c r="AG476" s="927"/>
      <c r="AH476" s="927"/>
      <c r="AI476" s="927"/>
    </row>
    <row r="477" spans="21:35" ht="12.75">
      <c r="U477" s="618"/>
      <c r="V477" s="617"/>
      <c r="W477" s="900"/>
      <c r="X477" s="927"/>
      <c r="Y477" s="927"/>
      <c r="Z477" s="927"/>
      <c r="AA477" s="927"/>
      <c r="AB477" s="927"/>
      <c r="AC477" s="927"/>
      <c r="AD477" s="927"/>
      <c r="AE477" s="927"/>
      <c r="AF477" s="927"/>
      <c r="AG477" s="927"/>
      <c r="AH477" s="927"/>
      <c r="AI477" s="927"/>
    </row>
    <row r="478" spans="21:35" ht="12.75">
      <c r="U478" s="618"/>
      <c r="V478" s="617"/>
      <c r="W478" s="900"/>
      <c r="X478" s="927"/>
      <c r="Y478" s="927"/>
      <c r="Z478" s="927"/>
      <c r="AA478" s="927"/>
      <c r="AB478" s="927"/>
      <c r="AC478" s="927"/>
      <c r="AD478" s="927"/>
      <c r="AE478" s="927"/>
      <c r="AF478" s="927"/>
      <c r="AG478" s="927"/>
      <c r="AH478" s="927"/>
      <c r="AI478" s="927"/>
    </row>
    <row r="479" spans="21:35" ht="12.75">
      <c r="U479" s="618"/>
      <c r="V479" s="617"/>
      <c r="W479" s="900"/>
      <c r="X479" s="927"/>
      <c r="Y479" s="927"/>
      <c r="Z479" s="927"/>
      <c r="AA479" s="927"/>
      <c r="AB479" s="927"/>
      <c r="AC479" s="927"/>
      <c r="AD479" s="927"/>
      <c r="AE479" s="927"/>
      <c r="AF479" s="927"/>
      <c r="AG479" s="927"/>
      <c r="AH479" s="927"/>
      <c r="AI479" s="927"/>
    </row>
    <row r="480" spans="21:35" ht="12.75">
      <c r="U480" s="618"/>
      <c r="V480" s="617"/>
      <c r="W480" s="900"/>
      <c r="X480" s="927"/>
      <c r="Y480" s="927"/>
      <c r="Z480" s="927"/>
      <c r="AA480" s="927"/>
      <c r="AB480" s="927"/>
      <c r="AC480" s="927"/>
      <c r="AD480" s="927"/>
      <c r="AE480" s="927"/>
      <c r="AF480" s="927"/>
      <c r="AG480" s="927"/>
      <c r="AH480" s="927"/>
      <c r="AI480" s="927"/>
    </row>
    <row r="481" spans="21:35" ht="13.5" thickBot="1">
      <c r="U481" s="618"/>
      <c r="V481" s="617"/>
      <c r="W481" s="900"/>
      <c r="X481" s="927"/>
      <c r="Y481" s="927"/>
      <c r="Z481" s="927"/>
      <c r="AA481" s="927"/>
      <c r="AB481" s="927"/>
      <c r="AC481" s="927"/>
      <c r="AD481" s="927"/>
      <c r="AE481" s="927"/>
      <c r="AF481" s="927"/>
      <c r="AG481" s="927"/>
      <c r="AH481" s="927"/>
      <c r="AI481" s="927"/>
    </row>
    <row r="482" spans="21:35" ht="12.75">
      <c r="U482" s="617"/>
      <c r="V482" s="906"/>
      <c r="W482" s="900"/>
      <c r="X482" s="929"/>
      <c r="Y482" s="929"/>
      <c r="Z482" s="929"/>
      <c r="AA482" s="929"/>
      <c r="AB482" s="929"/>
      <c r="AC482" s="929"/>
      <c r="AD482" s="929"/>
      <c r="AE482" s="929"/>
      <c r="AF482" s="930"/>
      <c r="AG482" s="929"/>
      <c r="AH482" s="929"/>
      <c r="AI482" s="929"/>
    </row>
    <row r="483" spans="21:35" ht="12.75">
      <c r="U483" s="618"/>
      <c r="V483" s="617"/>
      <c r="W483" s="900"/>
      <c r="X483" s="929"/>
      <c r="Y483" s="929"/>
      <c r="Z483" s="929"/>
      <c r="AA483" s="929"/>
      <c r="AB483" s="929"/>
      <c r="AC483" s="929"/>
      <c r="AD483" s="929"/>
      <c r="AE483" s="929"/>
      <c r="AF483" s="930"/>
      <c r="AG483" s="929"/>
      <c r="AH483" s="929"/>
      <c r="AI483" s="929"/>
    </row>
    <row r="484" spans="21:35" ht="12.75">
      <c r="U484" s="618"/>
      <c r="V484" s="617"/>
      <c r="W484" s="900"/>
      <c r="X484" s="929"/>
      <c r="Y484" s="929"/>
      <c r="Z484" s="929"/>
      <c r="AA484" s="929"/>
      <c r="AB484" s="929"/>
      <c r="AC484" s="929"/>
      <c r="AD484" s="929"/>
      <c r="AE484" s="929"/>
      <c r="AF484" s="930"/>
      <c r="AG484" s="929"/>
      <c r="AH484" s="929"/>
      <c r="AI484" s="929"/>
    </row>
    <row r="485" spans="21:35" ht="12.75">
      <c r="U485" s="618"/>
      <c r="V485" s="617"/>
      <c r="W485" s="900"/>
      <c r="X485" s="929"/>
      <c r="Y485" s="929"/>
      <c r="Z485" s="929"/>
      <c r="AA485" s="929"/>
      <c r="AB485" s="929"/>
      <c r="AC485" s="929"/>
      <c r="AD485" s="929"/>
      <c r="AE485" s="929"/>
      <c r="AF485" s="930"/>
      <c r="AG485" s="929"/>
      <c r="AH485" s="929"/>
      <c r="AI485" s="929"/>
    </row>
    <row r="486" spans="21:35" ht="12.75">
      <c r="U486" s="618"/>
      <c r="V486" s="617"/>
      <c r="W486" s="900"/>
      <c r="X486" s="929"/>
      <c r="Y486" s="929"/>
      <c r="Z486" s="929"/>
      <c r="AA486" s="929"/>
      <c r="AB486" s="929"/>
      <c r="AC486" s="929"/>
      <c r="AD486" s="929"/>
      <c r="AE486" s="929"/>
      <c r="AF486" s="930"/>
      <c r="AG486" s="929"/>
      <c r="AH486" s="929"/>
      <c r="AI486" s="929"/>
    </row>
    <row r="487" spans="21:35" ht="12.75">
      <c r="U487" s="618"/>
      <c r="V487" s="617"/>
      <c r="W487" s="900"/>
      <c r="X487" s="929"/>
      <c r="Y487" s="929"/>
      <c r="Z487" s="929"/>
      <c r="AA487" s="929"/>
      <c r="AB487" s="929"/>
      <c r="AC487" s="929"/>
      <c r="AD487" s="929"/>
      <c r="AE487" s="929"/>
      <c r="AF487" s="930"/>
      <c r="AG487" s="929"/>
      <c r="AH487" s="929"/>
      <c r="AI487" s="929"/>
    </row>
    <row r="488" spans="21:35" ht="12.75">
      <c r="U488" s="618"/>
      <c r="V488" s="617"/>
      <c r="W488" s="900"/>
      <c r="X488" s="929"/>
      <c r="Y488" s="929"/>
      <c r="Z488" s="929"/>
      <c r="AA488" s="929"/>
      <c r="AB488" s="929"/>
      <c r="AC488" s="929"/>
      <c r="AD488" s="929"/>
      <c r="AE488" s="929"/>
      <c r="AF488" s="930"/>
      <c r="AG488" s="929"/>
      <c r="AH488" s="929"/>
      <c r="AI488" s="929"/>
    </row>
    <row r="489" spans="21:35" ht="12.75">
      <c r="U489" s="618"/>
      <c r="V489" s="617"/>
      <c r="W489" s="900"/>
      <c r="X489" s="929"/>
      <c r="Y489" s="929"/>
      <c r="Z489" s="929"/>
      <c r="AA489" s="929"/>
      <c r="AB489" s="929"/>
      <c r="AC489" s="929"/>
      <c r="AD489" s="929"/>
      <c r="AE489" s="929"/>
      <c r="AF489" s="930"/>
      <c r="AG489" s="929"/>
      <c r="AH489" s="929"/>
      <c r="AI489" s="929"/>
    </row>
    <row r="490" spans="21:35" ht="12.75">
      <c r="U490" s="618"/>
      <c r="V490" s="617"/>
      <c r="W490" s="900"/>
      <c r="X490" s="929"/>
      <c r="Y490" s="929"/>
      <c r="Z490" s="929"/>
      <c r="AA490" s="929"/>
      <c r="AB490" s="929"/>
      <c r="AC490" s="929"/>
      <c r="AD490" s="929"/>
      <c r="AE490" s="929"/>
      <c r="AF490" s="930"/>
      <c r="AG490" s="929"/>
      <c r="AH490" s="929"/>
      <c r="AI490" s="929"/>
    </row>
    <row r="491" spans="21:35" ht="12.75">
      <c r="U491" s="618"/>
      <c r="V491" s="617"/>
      <c r="W491" s="900"/>
      <c r="X491" s="929"/>
      <c r="Y491" s="929"/>
      <c r="Z491" s="929"/>
      <c r="AA491" s="929"/>
      <c r="AB491" s="929"/>
      <c r="AC491" s="929"/>
      <c r="AD491" s="929"/>
      <c r="AE491" s="929"/>
      <c r="AF491" s="930"/>
      <c r="AG491" s="929"/>
      <c r="AH491" s="929"/>
      <c r="AI491" s="929"/>
    </row>
    <row r="492" spans="21:35" ht="12.75">
      <c r="U492" s="618"/>
      <c r="V492" s="617"/>
      <c r="W492" s="900"/>
      <c r="X492" s="929"/>
      <c r="Y492" s="929"/>
      <c r="Z492" s="929"/>
      <c r="AA492" s="929"/>
      <c r="AB492" s="929"/>
      <c r="AC492" s="929"/>
      <c r="AD492" s="929"/>
      <c r="AE492" s="929"/>
      <c r="AF492" s="930"/>
      <c r="AG492" s="929"/>
      <c r="AH492" s="929"/>
      <c r="AI492" s="929"/>
    </row>
    <row r="493" spans="21:35" ht="12.75">
      <c r="U493" s="618"/>
      <c r="V493" s="617"/>
      <c r="W493" s="900"/>
      <c r="X493" s="929"/>
      <c r="Y493" s="929"/>
      <c r="Z493" s="929"/>
      <c r="AA493" s="929"/>
      <c r="AB493" s="929"/>
      <c r="AC493" s="929"/>
      <c r="AD493" s="929"/>
      <c r="AE493" s="929"/>
      <c r="AF493" s="930"/>
      <c r="AG493" s="929"/>
      <c r="AH493" s="929"/>
      <c r="AI493" s="929"/>
    </row>
    <row r="494" spans="21:35" ht="12.75">
      <c r="U494" s="618"/>
      <c r="V494" s="617"/>
      <c r="W494" s="900"/>
      <c r="X494" s="929"/>
      <c r="Y494" s="929"/>
      <c r="Z494" s="929"/>
      <c r="AA494" s="929"/>
      <c r="AB494" s="929"/>
      <c r="AC494" s="929"/>
      <c r="AD494" s="929"/>
      <c r="AE494" s="929"/>
      <c r="AF494" s="929"/>
      <c r="AG494" s="929"/>
      <c r="AH494" s="929"/>
      <c r="AI494" s="929"/>
    </row>
    <row r="495" spans="21:35" ht="12.75">
      <c r="U495" s="618"/>
      <c r="V495" s="617"/>
      <c r="W495" s="900"/>
      <c r="X495" s="929"/>
      <c r="Y495" s="929"/>
      <c r="Z495" s="929"/>
      <c r="AA495" s="929"/>
      <c r="AB495" s="929"/>
      <c r="AC495" s="929"/>
      <c r="AD495" s="929"/>
      <c r="AE495" s="929"/>
      <c r="AF495" s="929"/>
      <c r="AG495" s="929"/>
      <c r="AH495" s="929"/>
      <c r="AI495" s="929"/>
    </row>
    <row r="496" spans="21:35" ht="12.75">
      <c r="U496" s="618"/>
      <c r="V496" s="617"/>
      <c r="W496" s="900"/>
      <c r="X496" s="929"/>
      <c r="Y496" s="929"/>
      <c r="Z496" s="929"/>
      <c r="AA496" s="929"/>
      <c r="AB496" s="929"/>
      <c r="AC496" s="929"/>
      <c r="AD496" s="929"/>
      <c r="AE496" s="929"/>
      <c r="AF496" s="929"/>
      <c r="AG496" s="929"/>
      <c r="AH496" s="929"/>
      <c r="AI496" s="929"/>
    </row>
    <row r="497" spans="21:35" ht="12.75">
      <c r="U497" s="618"/>
      <c r="V497" s="617"/>
      <c r="W497" s="900"/>
      <c r="X497" s="929"/>
      <c r="Y497" s="929"/>
      <c r="Z497" s="929"/>
      <c r="AA497" s="929"/>
      <c r="AB497" s="929"/>
      <c r="AC497" s="929"/>
      <c r="AD497" s="929"/>
      <c r="AE497" s="929"/>
      <c r="AF497" s="929"/>
      <c r="AG497" s="929"/>
      <c r="AH497" s="929"/>
      <c r="AI497" s="929"/>
    </row>
    <row r="498" spans="21:35" ht="12.75">
      <c r="U498" s="618"/>
      <c r="V498" s="617"/>
      <c r="W498" s="900"/>
      <c r="X498" s="929"/>
      <c r="Y498" s="929"/>
      <c r="Z498" s="929"/>
      <c r="AA498" s="929"/>
      <c r="AB498" s="929"/>
      <c r="AC498" s="929"/>
      <c r="AD498" s="929"/>
      <c r="AE498" s="929"/>
      <c r="AF498" s="929"/>
      <c r="AG498" s="929"/>
      <c r="AH498" s="929"/>
      <c r="AI498" s="929"/>
    </row>
    <row r="499" spans="21:35" ht="12.75">
      <c r="U499" s="618"/>
      <c r="V499" s="617"/>
      <c r="W499" s="900"/>
      <c r="X499" s="929"/>
      <c r="Y499" s="929"/>
      <c r="Z499" s="929"/>
      <c r="AA499" s="929"/>
      <c r="AB499" s="929"/>
      <c r="AC499" s="929"/>
      <c r="AD499" s="929"/>
      <c r="AE499" s="929"/>
      <c r="AF499" s="929"/>
      <c r="AG499" s="929"/>
      <c r="AH499" s="929"/>
      <c r="AI499" s="929"/>
    </row>
    <row r="500" spans="21:35" ht="12.75">
      <c r="U500" s="618"/>
      <c r="V500" s="617"/>
      <c r="W500" s="900"/>
      <c r="X500" s="929"/>
      <c r="Y500" s="929"/>
      <c r="Z500" s="929"/>
      <c r="AA500" s="929"/>
      <c r="AB500" s="929"/>
      <c r="AC500" s="929"/>
      <c r="AD500" s="929"/>
      <c r="AE500" s="929"/>
      <c r="AF500" s="929"/>
      <c r="AG500" s="929"/>
      <c r="AH500" s="929"/>
      <c r="AI500" s="929"/>
    </row>
    <row r="501" spans="21:35" ht="12.75">
      <c r="U501" s="618"/>
      <c r="V501" s="617"/>
      <c r="W501" s="900"/>
      <c r="X501" s="929"/>
      <c r="Y501" s="929"/>
      <c r="Z501" s="929"/>
      <c r="AA501" s="929"/>
      <c r="AB501" s="929"/>
      <c r="AC501" s="929"/>
      <c r="AD501" s="929"/>
      <c r="AE501" s="929"/>
      <c r="AF501" s="929"/>
      <c r="AG501" s="929"/>
      <c r="AH501" s="929"/>
      <c r="AI501" s="929"/>
    </row>
    <row r="502" spans="21:35" ht="12.75">
      <c r="U502" s="618"/>
      <c r="V502" s="617"/>
      <c r="W502" s="900"/>
      <c r="X502" s="929"/>
      <c r="Y502" s="929"/>
      <c r="Z502" s="929"/>
      <c r="AA502" s="929"/>
      <c r="AB502" s="929"/>
      <c r="AC502" s="929"/>
      <c r="AD502" s="929"/>
      <c r="AE502" s="929"/>
      <c r="AF502" s="929"/>
      <c r="AG502" s="929"/>
      <c r="AH502" s="929"/>
      <c r="AI502" s="929"/>
    </row>
    <row r="503" spans="21:35" ht="12.75">
      <c r="U503" s="618"/>
      <c r="V503" s="617"/>
      <c r="W503" s="900"/>
      <c r="X503" s="929"/>
      <c r="Y503" s="929"/>
      <c r="Z503" s="929"/>
      <c r="AA503" s="929"/>
      <c r="AB503" s="929"/>
      <c r="AC503" s="929"/>
      <c r="AD503" s="929"/>
      <c r="AE503" s="929"/>
      <c r="AF503" s="929"/>
      <c r="AG503" s="929"/>
      <c r="AH503" s="929"/>
      <c r="AI503" s="929"/>
    </row>
    <row r="504" spans="21:35" ht="12.75">
      <c r="U504" s="618"/>
      <c r="V504" s="617"/>
      <c r="W504" s="900"/>
      <c r="X504" s="929"/>
      <c r="Y504" s="929"/>
      <c r="Z504" s="929"/>
      <c r="AA504" s="929"/>
      <c r="AB504" s="929"/>
      <c r="AC504" s="929"/>
      <c r="AD504" s="929"/>
      <c r="AE504" s="929"/>
      <c r="AF504" s="929"/>
      <c r="AG504" s="929"/>
      <c r="AH504" s="929"/>
      <c r="AI504" s="929"/>
    </row>
    <row r="505" spans="21:35" ht="12.75">
      <c r="U505" s="618"/>
      <c r="V505" s="617"/>
      <c r="W505" s="900"/>
      <c r="X505" s="929"/>
      <c r="Y505" s="929"/>
      <c r="Z505" s="929"/>
      <c r="AA505" s="929"/>
      <c r="AB505" s="929"/>
      <c r="AC505" s="929"/>
      <c r="AD505" s="929"/>
      <c r="AE505" s="929"/>
      <c r="AF505" s="929"/>
      <c r="AG505" s="929"/>
      <c r="AH505" s="929"/>
      <c r="AI505" s="929"/>
    </row>
    <row r="506" spans="21:35" ht="12.75">
      <c r="U506" s="618"/>
      <c r="V506" s="617"/>
      <c r="W506" s="900"/>
      <c r="X506" s="929"/>
      <c r="Y506" s="929"/>
      <c r="Z506" s="929"/>
      <c r="AA506" s="929"/>
      <c r="AB506" s="929"/>
      <c r="AC506" s="929"/>
      <c r="AD506" s="929"/>
      <c r="AE506" s="929"/>
      <c r="AF506" s="929"/>
      <c r="AG506" s="929"/>
      <c r="AH506" s="929"/>
      <c r="AI506" s="929"/>
    </row>
    <row r="507" spans="21:35" ht="12.75">
      <c r="U507" s="618"/>
      <c r="V507" s="617"/>
      <c r="W507" s="900"/>
      <c r="X507" s="929"/>
      <c r="Y507" s="929"/>
      <c r="Z507" s="929"/>
      <c r="AA507" s="929"/>
      <c r="AB507" s="929"/>
      <c r="AC507" s="929"/>
      <c r="AD507" s="929"/>
      <c r="AE507" s="929"/>
      <c r="AF507" s="929"/>
      <c r="AG507" s="929"/>
      <c r="AH507" s="929"/>
      <c r="AI507" s="929"/>
    </row>
    <row r="508" spans="21:35" ht="12.75">
      <c r="U508" s="618"/>
      <c r="V508" s="617"/>
      <c r="W508" s="900"/>
      <c r="X508" s="929"/>
      <c r="Y508" s="929"/>
      <c r="Z508" s="929"/>
      <c r="AA508" s="929"/>
      <c r="AB508" s="929"/>
      <c r="AC508" s="929"/>
      <c r="AD508" s="929"/>
      <c r="AE508" s="929"/>
      <c r="AF508" s="929"/>
      <c r="AG508" s="929"/>
      <c r="AH508" s="929"/>
      <c r="AI508" s="929"/>
    </row>
    <row r="509" spans="21:35" ht="12.75">
      <c r="U509" s="618"/>
      <c r="V509" s="617"/>
      <c r="W509" s="900"/>
      <c r="X509" s="929"/>
      <c r="Y509" s="929"/>
      <c r="Z509" s="929"/>
      <c r="AA509" s="929"/>
      <c r="AB509" s="929"/>
      <c r="AC509" s="929"/>
      <c r="AD509" s="929"/>
      <c r="AE509" s="929"/>
      <c r="AF509" s="929"/>
      <c r="AG509" s="929"/>
      <c r="AH509" s="929"/>
      <c r="AI509" s="929"/>
    </row>
    <row r="510" spans="21:35" ht="12.75">
      <c r="U510" s="618"/>
      <c r="V510" s="617"/>
      <c r="W510" s="900"/>
      <c r="X510" s="929"/>
      <c r="Y510" s="929"/>
      <c r="Z510" s="929"/>
      <c r="AA510" s="929"/>
      <c r="AB510" s="929"/>
      <c r="AC510" s="929"/>
      <c r="AD510" s="929"/>
      <c r="AE510" s="929"/>
      <c r="AF510" s="929"/>
      <c r="AG510" s="929"/>
      <c r="AH510" s="929"/>
      <c r="AI510" s="929"/>
    </row>
    <row r="511" spans="21:35" ht="12.75">
      <c r="U511" s="618"/>
      <c r="V511" s="617"/>
      <c r="W511" s="900"/>
      <c r="X511" s="929"/>
      <c r="Y511" s="929"/>
      <c r="Z511" s="929"/>
      <c r="AA511" s="929"/>
      <c r="AB511" s="929"/>
      <c r="AC511" s="929"/>
      <c r="AD511" s="929"/>
      <c r="AE511" s="929"/>
      <c r="AF511" s="929"/>
      <c r="AG511" s="929"/>
      <c r="AH511" s="929"/>
      <c r="AI511" s="929"/>
    </row>
    <row r="512" spans="21:35" ht="12.75">
      <c r="U512" s="618"/>
      <c r="V512" s="617"/>
      <c r="W512" s="900"/>
      <c r="X512" s="929"/>
      <c r="Y512" s="929"/>
      <c r="Z512" s="929"/>
      <c r="AA512" s="929"/>
      <c r="AB512" s="929"/>
      <c r="AC512" s="929"/>
      <c r="AD512" s="929"/>
      <c r="AE512" s="929"/>
      <c r="AF512" s="929"/>
      <c r="AG512" s="929"/>
      <c r="AH512" s="929"/>
      <c r="AI512" s="929"/>
    </row>
    <row r="513" spans="21:35" ht="12.75">
      <c r="U513" s="618"/>
      <c r="V513" s="617"/>
      <c r="W513" s="900"/>
      <c r="X513" s="929"/>
      <c r="Y513" s="929"/>
      <c r="Z513" s="929"/>
      <c r="AA513" s="929"/>
      <c r="AB513" s="929"/>
      <c r="AC513" s="929"/>
      <c r="AD513" s="929"/>
      <c r="AE513" s="929"/>
      <c r="AF513" s="929"/>
      <c r="AG513" s="929"/>
      <c r="AH513" s="929"/>
      <c r="AI513" s="929"/>
    </row>
    <row r="514" spans="21:35" ht="12.75">
      <c r="U514" s="618"/>
      <c r="V514" s="617"/>
      <c r="W514" s="900"/>
      <c r="X514" s="929"/>
      <c r="Y514" s="929"/>
      <c r="Z514" s="929"/>
      <c r="AA514" s="929"/>
      <c r="AB514" s="929"/>
      <c r="AC514" s="929"/>
      <c r="AD514" s="929"/>
      <c r="AE514" s="929"/>
      <c r="AF514" s="929"/>
      <c r="AG514" s="929"/>
      <c r="AH514" s="929"/>
      <c r="AI514" s="929"/>
    </row>
    <row r="515" spans="21:35" ht="12.75">
      <c r="U515" s="618"/>
      <c r="V515" s="617"/>
      <c r="W515" s="900"/>
      <c r="X515" s="929"/>
      <c r="Y515" s="929"/>
      <c r="Z515" s="929"/>
      <c r="AA515" s="929"/>
      <c r="AB515" s="929"/>
      <c r="AC515" s="929"/>
      <c r="AD515" s="929"/>
      <c r="AE515" s="929"/>
      <c r="AF515" s="929"/>
      <c r="AG515" s="929"/>
      <c r="AH515" s="929"/>
      <c r="AI515" s="929"/>
    </row>
    <row r="516" spans="21:35" ht="12.75">
      <c r="U516" s="618"/>
      <c r="V516" s="617"/>
      <c r="W516" s="900"/>
      <c r="X516" s="929"/>
      <c r="Y516" s="929"/>
      <c r="Z516" s="929"/>
      <c r="AA516" s="929"/>
      <c r="AB516" s="929"/>
      <c r="AC516" s="929"/>
      <c r="AD516" s="929"/>
      <c r="AE516" s="929"/>
      <c r="AF516" s="929"/>
      <c r="AG516" s="929"/>
      <c r="AH516" s="929"/>
      <c r="AI516" s="929"/>
    </row>
    <row r="517" spans="21:35" ht="12.75">
      <c r="U517" s="618"/>
      <c r="V517" s="617"/>
      <c r="W517" s="900"/>
      <c r="X517" s="929"/>
      <c r="Y517" s="929"/>
      <c r="Z517" s="929"/>
      <c r="AA517" s="929"/>
      <c r="AB517" s="929"/>
      <c r="AC517" s="929"/>
      <c r="AD517" s="929"/>
      <c r="AE517" s="929"/>
      <c r="AF517" s="929"/>
      <c r="AG517" s="929"/>
      <c r="AH517" s="929"/>
      <c r="AI517" s="929"/>
    </row>
    <row r="518" spans="21:35" ht="12.75">
      <c r="U518" s="618"/>
      <c r="V518" s="617"/>
      <c r="W518" s="900"/>
      <c r="X518" s="929"/>
      <c r="Y518" s="929"/>
      <c r="Z518" s="929"/>
      <c r="AA518" s="929"/>
      <c r="AB518" s="929"/>
      <c r="AC518" s="929"/>
      <c r="AD518" s="929"/>
      <c r="AE518" s="929"/>
      <c r="AF518" s="929"/>
      <c r="AG518" s="929"/>
      <c r="AH518" s="929"/>
      <c r="AI518" s="929"/>
    </row>
    <row r="519" spans="21:35" ht="12.75">
      <c r="U519" s="618"/>
      <c r="V519" s="617"/>
      <c r="W519" s="900"/>
      <c r="X519" s="929"/>
      <c r="Y519" s="929"/>
      <c r="Z519" s="929"/>
      <c r="AA519" s="929"/>
      <c r="AB519" s="929"/>
      <c r="AC519" s="929"/>
      <c r="AD519" s="929"/>
      <c r="AE519" s="929"/>
      <c r="AF519" s="929"/>
      <c r="AG519" s="929"/>
      <c r="AH519" s="929"/>
      <c r="AI519" s="929"/>
    </row>
    <row r="520" spans="21:35" ht="12.75">
      <c r="U520" s="618"/>
      <c r="V520" s="617"/>
      <c r="W520" s="900"/>
      <c r="X520" s="929"/>
      <c r="Y520" s="929"/>
      <c r="Z520" s="929"/>
      <c r="AA520" s="929"/>
      <c r="AB520" s="929"/>
      <c r="AC520" s="929"/>
      <c r="AD520" s="929"/>
      <c r="AE520" s="929"/>
      <c r="AF520" s="929"/>
      <c r="AG520" s="929"/>
      <c r="AH520" s="929"/>
      <c r="AI520" s="929"/>
    </row>
    <row r="521" spans="21:35" ht="12.75">
      <c r="U521" s="618"/>
      <c r="V521" s="617"/>
      <c r="W521" s="900"/>
      <c r="X521" s="929"/>
      <c r="Y521" s="929"/>
      <c r="Z521" s="929"/>
      <c r="AA521" s="929"/>
      <c r="AB521" s="929"/>
      <c r="AC521" s="929"/>
      <c r="AD521" s="929"/>
      <c r="AE521" s="929"/>
      <c r="AF521" s="929"/>
      <c r="AG521" s="929"/>
      <c r="AH521" s="929"/>
      <c r="AI521" s="929"/>
    </row>
    <row r="522" spans="21:35" ht="12.75">
      <c r="U522" s="618"/>
      <c r="V522" s="617"/>
      <c r="W522" s="900"/>
      <c r="X522" s="929"/>
      <c r="Y522" s="929"/>
      <c r="Z522" s="929"/>
      <c r="AA522" s="929"/>
      <c r="AB522" s="929"/>
      <c r="AC522" s="929"/>
      <c r="AD522" s="929"/>
      <c r="AE522" s="929"/>
      <c r="AF522" s="929"/>
      <c r="AG522" s="929"/>
      <c r="AH522" s="929"/>
      <c r="AI522" s="929"/>
    </row>
    <row r="523" spans="21:35" ht="12.75">
      <c r="U523" s="618"/>
      <c r="V523" s="617"/>
      <c r="W523" s="900"/>
      <c r="X523" s="929"/>
      <c r="Y523" s="929"/>
      <c r="Z523" s="929"/>
      <c r="AA523" s="929"/>
      <c r="AB523" s="929"/>
      <c r="AC523" s="929"/>
      <c r="AD523" s="929"/>
      <c r="AE523" s="929"/>
      <c r="AF523" s="929"/>
      <c r="AG523" s="929"/>
      <c r="AH523" s="929"/>
      <c r="AI523" s="929"/>
    </row>
    <row r="524" spans="21:35" ht="12.75">
      <c r="U524" s="618"/>
      <c r="V524" s="617"/>
      <c r="W524" s="900"/>
      <c r="X524" s="929"/>
      <c r="Y524" s="929"/>
      <c r="Z524" s="929"/>
      <c r="AA524" s="929"/>
      <c r="AB524" s="929"/>
      <c r="AC524" s="929"/>
      <c r="AD524" s="929"/>
      <c r="AE524" s="929"/>
      <c r="AF524" s="929"/>
      <c r="AG524" s="929"/>
      <c r="AH524" s="929"/>
      <c r="AI524" s="929"/>
    </row>
    <row r="525" spans="21:35" ht="12.75">
      <c r="U525" s="618"/>
      <c r="V525" s="617"/>
      <c r="W525" s="900"/>
      <c r="X525" s="929"/>
      <c r="Y525" s="929"/>
      <c r="Z525" s="929"/>
      <c r="AA525" s="929"/>
      <c r="AB525" s="929"/>
      <c r="AC525" s="929"/>
      <c r="AD525" s="929"/>
      <c r="AE525" s="929"/>
      <c r="AF525" s="929"/>
      <c r="AG525" s="929"/>
      <c r="AH525" s="929"/>
      <c r="AI525" s="929"/>
    </row>
    <row r="526" spans="21:35" ht="12.75">
      <c r="U526" s="618"/>
      <c r="V526" s="617"/>
      <c r="W526" s="900"/>
      <c r="X526" s="929"/>
      <c r="Y526" s="929"/>
      <c r="Z526" s="929"/>
      <c r="AA526" s="929"/>
      <c r="AB526" s="929"/>
      <c r="AC526" s="929"/>
      <c r="AD526" s="929"/>
      <c r="AE526" s="929"/>
      <c r="AF526" s="929"/>
      <c r="AG526" s="929"/>
      <c r="AH526" s="929"/>
      <c r="AI526" s="929"/>
    </row>
    <row r="527" spans="21:35" ht="12.75">
      <c r="U527" s="618"/>
      <c r="V527" s="617"/>
      <c r="W527" s="900"/>
      <c r="X527" s="929"/>
      <c r="Y527" s="929"/>
      <c r="Z527" s="929"/>
      <c r="AA527" s="929"/>
      <c r="AB527" s="929"/>
      <c r="AC527" s="929"/>
      <c r="AD527" s="929"/>
      <c r="AE527" s="929"/>
      <c r="AF527" s="929"/>
      <c r="AG527" s="929"/>
      <c r="AH527" s="929"/>
      <c r="AI527" s="929"/>
    </row>
    <row r="528" spans="21:35" ht="12.75">
      <c r="U528" s="618"/>
      <c r="V528" s="617"/>
      <c r="W528" s="900"/>
      <c r="X528" s="929"/>
      <c r="Y528" s="929"/>
      <c r="Z528" s="929"/>
      <c r="AA528" s="929"/>
      <c r="AB528" s="929"/>
      <c r="AC528" s="929"/>
      <c r="AD528" s="929"/>
      <c r="AE528" s="929"/>
      <c r="AF528" s="929"/>
      <c r="AG528" s="929"/>
      <c r="AH528" s="929"/>
      <c r="AI528" s="929"/>
    </row>
    <row r="529" spans="21:35" ht="12.75">
      <c r="U529" s="618"/>
      <c r="V529" s="617"/>
      <c r="W529" s="900"/>
      <c r="X529" s="929"/>
      <c r="Y529" s="929"/>
      <c r="Z529" s="929"/>
      <c r="AA529" s="929"/>
      <c r="AB529" s="929"/>
      <c r="AC529" s="929"/>
      <c r="AD529" s="929"/>
      <c r="AE529" s="929"/>
      <c r="AF529" s="929"/>
      <c r="AG529" s="929"/>
      <c r="AH529" s="929"/>
      <c r="AI529" s="929"/>
    </row>
    <row r="530" spans="21:35" ht="12.75">
      <c r="U530" s="618"/>
      <c r="V530" s="617"/>
      <c r="W530" s="900"/>
      <c r="X530" s="929"/>
      <c r="Y530" s="929"/>
      <c r="Z530" s="929"/>
      <c r="AA530" s="929"/>
      <c r="AB530" s="929"/>
      <c r="AC530" s="929"/>
      <c r="AD530" s="929"/>
      <c r="AE530" s="929"/>
      <c r="AF530" s="929"/>
      <c r="AG530" s="929"/>
      <c r="AH530" s="929"/>
      <c r="AI530" s="929"/>
    </row>
    <row r="531" spans="21:35" ht="12.75">
      <c r="U531" s="618"/>
      <c r="V531" s="617"/>
      <c r="W531" s="900"/>
      <c r="X531" s="929"/>
      <c r="Y531" s="929"/>
      <c r="Z531" s="929"/>
      <c r="AA531" s="929"/>
      <c r="AB531" s="929"/>
      <c r="AC531" s="929"/>
      <c r="AD531" s="929"/>
      <c r="AE531" s="929"/>
      <c r="AF531" s="929"/>
      <c r="AG531" s="929"/>
      <c r="AH531" s="929"/>
      <c r="AI531" s="929"/>
    </row>
    <row r="532" spans="21:35" ht="12.75">
      <c r="U532" s="618"/>
      <c r="V532" s="617"/>
      <c r="W532" s="900"/>
      <c r="X532" s="929"/>
      <c r="Y532" s="929"/>
      <c r="Z532" s="929"/>
      <c r="AA532" s="929"/>
      <c r="AB532" s="929"/>
      <c r="AC532" s="929"/>
      <c r="AD532" s="929"/>
      <c r="AE532" s="929"/>
      <c r="AF532" s="929"/>
      <c r="AG532" s="929"/>
      <c r="AH532" s="929"/>
      <c r="AI532" s="929"/>
    </row>
    <row r="533" spans="21:35" ht="13.5" thickBot="1">
      <c r="U533" s="617"/>
      <c r="V533" s="617"/>
      <c r="W533" s="900"/>
      <c r="X533" s="929"/>
      <c r="Y533" s="929"/>
      <c r="Z533" s="929"/>
      <c r="AA533" s="929"/>
      <c r="AB533" s="929"/>
      <c r="AC533" s="929"/>
      <c r="AD533" s="929"/>
      <c r="AE533" s="929"/>
      <c r="AF533" s="929"/>
      <c r="AG533" s="929"/>
      <c r="AH533" s="929"/>
      <c r="AI533" s="929"/>
    </row>
    <row r="534" spans="21:35" ht="12.75">
      <c r="U534" s="617"/>
      <c r="V534" s="906"/>
      <c r="W534" s="900"/>
      <c r="X534" s="931"/>
      <c r="Y534" s="931"/>
      <c r="Z534" s="931"/>
      <c r="AA534" s="931"/>
      <c r="AB534" s="931"/>
      <c r="AC534" s="931"/>
      <c r="AD534" s="931"/>
      <c r="AE534" s="931"/>
      <c r="AF534" s="931"/>
      <c r="AG534" s="931"/>
      <c r="AH534" s="931"/>
      <c r="AI534" s="931"/>
    </row>
    <row r="535" spans="21:35" ht="12.75">
      <c r="U535" s="618"/>
      <c r="V535" s="617"/>
      <c r="W535" s="900"/>
      <c r="X535" s="931"/>
      <c r="Y535" s="931"/>
      <c r="Z535" s="931"/>
      <c r="AA535" s="931"/>
      <c r="AB535" s="931"/>
      <c r="AC535" s="931"/>
      <c r="AD535" s="931"/>
      <c r="AE535" s="931"/>
      <c r="AF535" s="931"/>
      <c r="AG535" s="931"/>
      <c r="AH535" s="931"/>
      <c r="AI535" s="931"/>
    </row>
    <row r="536" spans="21:35" ht="12.75">
      <c r="U536" s="618"/>
      <c r="V536" s="617"/>
      <c r="W536" s="900"/>
      <c r="X536" s="931"/>
      <c r="Y536" s="931"/>
      <c r="Z536" s="931"/>
      <c r="AA536" s="931"/>
      <c r="AB536" s="931"/>
      <c r="AC536" s="931"/>
      <c r="AD536" s="931"/>
      <c r="AE536" s="931"/>
      <c r="AF536" s="931"/>
      <c r="AG536" s="931"/>
      <c r="AH536" s="931"/>
      <c r="AI536" s="931"/>
    </row>
    <row r="537" spans="21:35" ht="12.75">
      <c r="U537" s="618"/>
      <c r="V537" s="617"/>
      <c r="W537" s="900"/>
      <c r="X537" s="931"/>
      <c r="Y537" s="931"/>
      <c r="Z537" s="931"/>
      <c r="AA537" s="931"/>
      <c r="AB537" s="931"/>
      <c r="AC537" s="931"/>
      <c r="AD537" s="931"/>
      <c r="AE537" s="931"/>
      <c r="AF537" s="931"/>
      <c r="AG537" s="931"/>
      <c r="AH537" s="931"/>
      <c r="AI537" s="931"/>
    </row>
    <row r="538" spans="21:35" ht="12.75">
      <c r="U538" s="618"/>
      <c r="V538" s="617"/>
      <c r="W538" s="900"/>
      <c r="X538" s="931"/>
      <c r="Y538" s="931"/>
      <c r="Z538" s="931"/>
      <c r="AA538" s="931"/>
      <c r="AB538" s="931"/>
      <c r="AC538" s="931"/>
      <c r="AD538" s="931"/>
      <c r="AE538" s="931"/>
      <c r="AF538" s="931"/>
      <c r="AG538" s="931"/>
      <c r="AH538" s="931"/>
      <c r="AI538" s="931"/>
    </row>
    <row r="539" spans="21:35" ht="12.75">
      <c r="U539" s="618"/>
      <c r="V539" s="617"/>
      <c r="W539" s="900"/>
      <c r="X539" s="931"/>
      <c r="Y539" s="931"/>
      <c r="Z539" s="931"/>
      <c r="AA539" s="931"/>
      <c r="AB539" s="931"/>
      <c r="AC539" s="931"/>
      <c r="AD539" s="931"/>
      <c r="AE539" s="931"/>
      <c r="AF539" s="931"/>
      <c r="AG539" s="931"/>
      <c r="AH539" s="931"/>
      <c r="AI539" s="931"/>
    </row>
    <row r="540" spans="21:35" ht="12.75">
      <c r="U540" s="618"/>
      <c r="V540" s="617"/>
      <c r="W540" s="900"/>
      <c r="X540" s="931"/>
      <c r="Y540" s="931"/>
      <c r="Z540" s="931"/>
      <c r="AA540" s="931"/>
      <c r="AB540" s="931"/>
      <c r="AC540" s="931"/>
      <c r="AD540" s="931"/>
      <c r="AE540" s="931"/>
      <c r="AF540" s="931"/>
      <c r="AG540" s="931"/>
      <c r="AH540" s="931"/>
      <c r="AI540" s="931"/>
    </row>
    <row r="541" spans="21:35" ht="12.75">
      <c r="U541" s="618"/>
      <c r="V541" s="617"/>
      <c r="W541" s="900"/>
      <c r="X541" s="931"/>
      <c r="Y541" s="931"/>
      <c r="Z541" s="931"/>
      <c r="AA541" s="931"/>
      <c r="AB541" s="931"/>
      <c r="AC541" s="931"/>
      <c r="AD541" s="931"/>
      <c r="AE541" s="931"/>
      <c r="AF541" s="931"/>
      <c r="AG541" s="931"/>
      <c r="AH541" s="931"/>
      <c r="AI541" s="931"/>
    </row>
    <row r="542" spans="21:35" ht="12.75">
      <c r="U542" s="618"/>
      <c r="V542" s="617"/>
      <c r="W542" s="900"/>
      <c r="X542" s="931"/>
      <c r="Y542" s="931"/>
      <c r="Z542" s="931"/>
      <c r="AA542" s="931"/>
      <c r="AB542" s="931"/>
      <c r="AC542" s="931"/>
      <c r="AD542" s="931"/>
      <c r="AE542" s="931"/>
      <c r="AF542" s="931"/>
      <c r="AG542" s="931"/>
      <c r="AH542" s="931"/>
      <c r="AI542" s="931"/>
    </row>
    <row r="543" spans="21:35" ht="12.75">
      <c r="U543" s="618"/>
      <c r="V543" s="617"/>
      <c r="W543" s="900"/>
      <c r="X543" s="931"/>
      <c r="Y543" s="931"/>
      <c r="Z543" s="931"/>
      <c r="AA543" s="931"/>
      <c r="AB543" s="931"/>
      <c r="AC543" s="931"/>
      <c r="AD543" s="931"/>
      <c r="AE543" s="931"/>
      <c r="AF543" s="931"/>
      <c r="AG543" s="931"/>
      <c r="AH543" s="931"/>
      <c r="AI543" s="931"/>
    </row>
    <row r="544" spans="21:35" ht="12.75">
      <c r="U544" s="618"/>
      <c r="V544" s="617"/>
      <c r="W544" s="900"/>
      <c r="X544" s="931"/>
      <c r="Y544" s="931"/>
      <c r="Z544" s="931"/>
      <c r="AA544" s="931"/>
      <c r="AB544" s="931"/>
      <c r="AC544" s="931"/>
      <c r="AD544" s="931"/>
      <c r="AE544" s="931"/>
      <c r="AF544" s="931"/>
      <c r="AG544" s="931"/>
      <c r="AH544" s="931"/>
      <c r="AI544" s="931"/>
    </row>
    <row r="545" spans="21:35" ht="12.75">
      <c r="U545" s="618"/>
      <c r="V545" s="617"/>
      <c r="W545" s="900"/>
      <c r="X545" s="931"/>
      <c r="Y545" s="931"/>
      <c r="Z545" s="931"/>
      <c r="AA545" s="931"/>
      <c r="AB545" s="931"/>
      <c r="AC545" s="931"/>
      <c r="AD545" s="931"/>
      <c r="AE545" s="931"/>
      <c r="AF545" s="931"/>
      <c r="AG545" s="931"/>
      <c r="AH545" s="931"/>
      <c r="AI545" s="931"/>
    </row>
    <row r="546" spans="21:35" ht="12.75">
      <c r="U546" s="618"/>
      <c r="V546" s="617"/>
      <c r="W546" s="900"/>
      <c r="X546" s="931"/>
      <c r="Y546" s="931"/>
      <c r="Z546" s="931"/>
      <c r="AA546" s="931"/>
      <c r="AB546" s="931"/>
      <c r="AC546" s="931"/>
      <c r="AD546" s="931"/>
      <c r="AE546" s="931"/>
      <c r="AF546" s="931"/>
      <c r="AG546" s="931"/>
      <c r="AH546" s="931"/>
      <c r="AI546" s="931"/>
    </row>
    <row r="547" spans="21:35" ht="12.75">
      <c r="U547" s="618"/>
      <c r="V547" s="617"/>
      <c r="W547" s="900"/>
      <c r="X547" s="931"/>
      <c r="Y547" s="931"/>
      <c r="Z547" s="931"/>
      <c r="AA547" s="931"/>
      <c r="AB547" s="931"/>
      <c r="AC547" s="931"/>
      <c r="AD547" s="931"/>
      <c r="AE547" s="931"/>
      <c r="AF547" s="931"/>
      <c r="AG547" s="931"/>
      <c r="AH547" s="931"/>
      <c r="AI547" s="931"/>
    </row>
    <row r="548" spans="21:35" ht="12.75">
      <c r="U548" s="618"/>
      <c r="V548" s="617"/>
      <c r="W548" s="900"/>
      <c r="X548" s="931"/>
      <c r="Y548" s="931"/>
      <c r="Z548" s="931"/>
      <c r="AA548" s="931"/>
      <c r="AB548" s="931"/>
      <c r="AC548" s="931"/>
      <c r="AD548" s="931"/>
      <c r="AE548" s="931"/>
      <c r="AF548" s="931"/>
      <c r="AG548" s="931"/>
      <c r="AH548" s="931"/>
      <c r="AI548" s="931"/>
    </row>
    <row r="549" spans="21:35" ht="12.75">
      <c r="U549" s="618"/>
      <c r="V549" s="617"/>
      <c r="W549" s="900"/>
      <c r="X549" s="931"/>
      <c r="Y549" s="931"/>
      <c r="Z549" s="931"/>
      <c r="AA549" s="931"/>
      <c r="AB549" s="931"/>
      <c r="AC549" s="931"/>
      <c r="AD549" s="931"/>
      <c r="AE549" s="931"/>
      <c r="AF549" s="931"/>
      <c r="AG549" s="931"/>
      <c r="AH549" s="931"/>
      <c r="AI549" s="931"/>
    </row>
    <row r="550" spans="21:35" ht="12.75">
      <c r="U550" s="618"/>
      <c r="V550" s="617"/>
      <c r="W550" s="900"/>
      <c r="X550" s="931"/>
      <c r="Y550" s="931"/>
      <c r="Z550" s="931"/>
      <c r="AA550" s="931"/>
      <c r="AB550" s="931"/>
      <c r="AC550" s="931"/>
      <c r="AD550" s="931"/>
      <c r="AE550" s="931"/>
      <c r="AF550" s="931"/>
      <c r="AG550" s="931"/>
      <c r="AH550" s="931"/>
      <c r="AI550" s="931"/>
    </row>
    <row r="551" spans="21:35" ht="12.75">
      <c r="U551" s="618"/>
      <c r="V551" s="617"/>
      <c r="W551" s="900"/>
      <c r="X551" s="931"/>
      <c r="Y551" s="931"/>
      <c r="Z551" s="931"/>
      <c r="AA551" s="931"/>
      <c r="AB551" s="931"/>
      <c r="AC551" s="931"/>
      <c r="AD551" s="931"/>
      <c r="AE551" s="931"/>
      <c r="AF551" s="931"/>
      <c r="AG551" s="931"/>
      <c r="AH551" s="931"/>
      <c r="AI551" s="931"/>
    </row>
    <row r="552" spans="21:35" ht="12.75">
      <c r="U552" s="618"/>
      <c r="V552" s="617"/>
      <c r="W552" s="900"/>
      <c r="X552" s="931"/>
      <c r="Y552" s="931"/>
      <c r="Z552" s="931"/>
      <c r="AA552" s="931"/>
      <c r="AB552" s="931"/>
      <c r="AC552" s="931"/>
      <c r="AD552" s="931"/>
      <c r="AE552" s="931"/>
      <c r="AF552" s="931"/>
      <c r="AG552" s="931"/>
      <c r="AH552" s="931"/>
      <c r="AI552" s="931"/>
    </row>
    <row r="553" spans="21:35" ht="12.75">
      <c r="U553" s="618"/>
      <c r="V553" s="617"/>
      <c r="W553" s="900"/>
      <c r="X553" s="931"/>
      <c r="Y553" s="931"/>
      <c r="Z553" s="931"/>
      <c r="AA553" s="931"/>
      <c r="AB553" s="931"/>
      <c r="AC553" s="931"/>
      <c r="AD553" s="931"/>
      <c r="AE553" s="931"/>
      <c r="AF553" s="931"/>
      <c r="AG553" s="931"/>
      <c r="AH553" s="931"/>
      <c r="AI553" s="931"/>
    </row>
    <row r="554" spans="21:35" ht="12.75">
      <c r="U554" s="618"/>
      <c r="V554" s="617"/>
      <c r="W554" s="900"/>
      <c r="X554" s="931"/>
      <c r="Y554" s="931"/>
      <c r="Z554" s="931"/>
      <c r="AA554" s="931"/>
      <c r="AB554" s="931"/>
      <c r="AC554" s="931"/>
      <c r="AD554" s="931"/>
      <c r="AE554" s="931"/>
      <c r="AF554" s="931"/>
      <c r="AG554" s="931"/>
      <c r="AH554" s="931"/>
      <c r="AI554" s="931"/>
    </row>
    <row r="555" spans="21:35" ht="12.75">
      <c r="U555" s="618"/>
      <c r="V555" s="617"/>
      <c r="W555" s="900"/>
      <c r="X555" s="931"/>
      <c r="Y555" s="931"/>
      <c r="Z555" s="931"/>
      <c r="AA555" s="931"/>
      <c r="AB555" s="931"/>
      <c r="AC555" s="931"/>
      <c r="AD555" s="931"/>
      <c r="AE555" s="931"/>
      <c r="AF555" s="931"/>
      <c r="AG555" s="931"/>
      <c r="AH555" s="931"/>
      <c r="AI555" s="931"/>
    </row>
    <row r="556" spans="21:35" ht="12.75">
      <c r="U556" s="618"/>
      <c r="V556" s="617"/>
      <c r="W556" s="900"/>
      <c r="X556" s="931"/>
      <c r="Y556" s="931"/>
      <c r="Z556" s="931"/>
      <c r="AA556" s="931"/>
      <c r="AB556" s="931"/>
      <c r="AC556" s="931"/>
      <c r="AD556" s="931"/>
      <c r="AE556" s="931"/>
      <c r="AF556" s="931"/>
      <c r="AG556" s="931"/>
      <c r="AH556" s="931"/>
      <c r="AI556" s="931"/>
    </row>
    <row r="557" spans="21:35" ht="12.75">
      <c r="U557" s="618"/>
      <c r="V557" s="617"/>
      <c r="W557" s="900"/>
      <c r="X557" s="931"/>
      <c r="Y557" s="931"/>
      <c r="Z557" s="931"/>
      <c r="AA557" s="931"/>
      <c r="AB557" s="931"/>
      <c r="AC557" s="931"/>
      <c r="AD557" s="931"/>
      <c r="AE557" s="931"/>
      <c r="AF557" s="931"/>
      <c r="AG557" s="931"/>
      <c r="AH557" s="931"/>
      <c r="AI557" s="931"/>
    </row>
    <row r="558" spans="21:35" ht="12.75">
      <c r="U558" s="618"/>
      <c r="V558" s="617"/>
      <c r="W558" s="900"/>
      <c r="X558" s="931"/>
      <c r="Y558" s="931"/>
      <c r="Z558" s="931"/>
      <c r="AA558" s="931"/>
      <c r="AB558" s="931"/>
      <c r="AC558" s="931"/>
      <c r="AD558" s="931"/>
      <c r="AE558" s="931"/>
      <c r="AF558" s="931"/>
      <c r="AG558" s="931"/>
      <c r="AH558" s="931"/>
      <c r="AI558" s="931"/>
    </row>
    <row r="559" spans="21:35" ht="12.75">
      <c r="U559" s="618"/>
      <c r="V559" s="617"/>
      <c r="W559" s="900"/>
      <c r="X559" s="931"/>
      <c r="Y559" s="931"/>
      <c r="Z559" s="931"/>
      <c r="AA559" s="931"/>
      <c r="AB559" s="931"/>
      <c r="AC559" s="931"/>
      <c r="AD559" s="931"/>
      <c r="AE559" s="931"/>
      <c r="AF559" s="931"/>
      <c r="AG559" s="931"/>
      <c r="AH559" s="931"/>
      <c r="AI559" s="931"/>
    </row>
    <row r="560" spans="21:35" ht="12.75">
      <c r="U560" s="618"/>
      <c r="V560" s="617"/>
      <c r="W560" s="900"/>
      <c r="X560" s="931"/>
      <c r="Y560" s="931"/>
      <c r="Z560" s="931"/>
      <c r="AA560" s="931"/>
      <c r="AB560" s="931"/>
      <c r="AC560" s="910"/>
      <c r="AD560" s="931"/>
      <c r="AE560" s="931"/>
      <c r="AF560" s="931"/>
      <c r="AG560" s="931"/>
      <c r="AH560" s="931"/>
      <c r="AI560" s="931"/>
    </row>
    <row r="561" spans="21:35" ht="12.75">
      <c r="U561" s="618"/>
      <c r="V561" s="617"/>
      <c r="W561" s="900"/>
      <c r="X561" s="914"/>
      <c r="Y561" s="918"/>
      <c r="Z561" s="918"/>
      <c r="AA561" s="918"/>
      <c r="AB561" s="918"/>
      <c r="AC561" s="910"/>
      <c r="AD561" s="918"/>
      <c r="AE561" s="918"/>
      <c r="AF561" s="932"/>
      <c r="AG561" s="918"/>
      <c r="AH561" s="918"/>
      <c r="AI561" s="933"/>
    </row>
    <row r="562" spans="21:35" ht="12.75">
      <c r="U562" s="618"/>
      <c r="V562" s="617"/>
      <c r="W562" s="900"/>
      <c r="X562" s="914"/>
      <c r="Y562" s="918"/>
      <c r="Z562" s="918"/>
      <c r="AA562" s="918"/>
      <c r="AB562" s="918"/>
      <c r="AC562" s="910"/>
      <c r="AD562" s="918"/>
      <c r="AE562" s="918"/>
      <c r="AF562" s="932"/>
      <c r="AG562" s="918"/>
      <c r="AH562" s="918"/>
      <c r="AI562" s="933"/>
    </row>
    <row r="563" spans="21:35" ht="12.75">
      <c r="U563" s="618"/>
      <c r="V563" s="617"/>
      <c r="W563" s="900"/>
      <c r="X563" s="914"/>
      <c r="Y563" s="918"/>
      <c r="Z563" s="918"/>
      <c r="AA563" s="918"/>
      <c r="AB563" s="918"/>
      <c r="AC563" s="910"/>
      <c r="AD563" s="918"/>
      <c r="AE563" s="918"/>
      <c r="AF563" s="932"/>
      <c r="AG563" s="918"/>
      <c r="AH563" s="918"/>
      <c r="AI563" s="933"/>
    </row>
    <row r="564" spans="21:35" ht="12.75">
      <c r="U564" s="618"/>
      <c r="V564" s="617"/>
      <c r="W564" s="900"/>
      <c r="X564" s="914"/>
      <c r="Y564" s="918"/>
      <c r="Z564" s="918"/>
      <c r="AA564" s="918"/>
      <c r="AB564" s="918"/>
      <c r="AC564" s="910"/>
      <c r="AD564" s="918"/>
      <c r="AE564" s="918"/>
      <c r="AF564" s="932"/>
      <c r="AG564" s="918"/>
      <c r="AH564" s="918"/>
      <c r="AI564" s="933"/>
    </row>
    <row r="565" spans="21:35" ht="12.75">
      <c r="U565" s="618"/>
      <c r="V565" s="617"/>
      <c r="W565" s="900"/>
      <c r="X565" s="914"/>
      <c r="Y565" s="918"/>
      <c r="Z565" s="918"/>
      <c r="AA565" s="918"/>
      <c r="AB565" s="918"/>
      <c r="AC565" s="910"/>
      <c r="AD565" s="918"/>
      <c r="AE565" s="918"/>
      <c r="AF565" s="932"/>
      <c r="AG565" s="918"/>
      <c r="AH565" s="918"/>
      <c r="AI565" s="933"/>
    </row>
    <row r="566" spans="21:35" ht="12.75">
      <c r="U566" s="618"/>
      <c r="V566" s="617"/>
      <c r="W566" s="900"/>
      <c r="X566" s="914"/>
      <c r="Y566" s="918"/>
      <c r="Z566" s="918"/>
      <c r="AA566" s="918"/>
      <c r="AB566" s="918"/>
      <c r="AC566" s="910"/>
      <c r="AD566" s="918"/>
      <c r="AE566" s="918"/>
      <c r="AF566" s="932"/>
      <c r="AG566" s="918"/>
      <c r="AH566" s="918"/>
      <c r="AI566" s="933"/>
    </row>
    <row r="567" spans="21:35" ht="12.75">
      <c r="U567" s="618"/>
      <c r="V567" s="617"/>
      <c r="W567" s="900"/>
      <c r="X567" s="914"/>
      <c r="Y567" s="918"/>
      <c r="Z567" s="918"/>
      <c r="AA567" s="918"/>
      <c r="AB567" s="918"/>
      <c r="AC567" s="910"/>
      <c r="AD567" s="918"/>
      <c r="AE567" s="918"/>
      <c r="AF567" s="932"/>
      <c r="AG567" s="918"/>
      <c r="AH567" s="918"/>
      <c r="AI567" s="933"/>
    </row>
    <row r="568" spans="21:35" ht="12.75">
      <c r="U568" s="618"/>
      <c r="V568" s="617"/>
      <c r="W568" s="900"/>
      <c r="X568" s="914"/>
      <c r="Y568" s="918"/>
      <c r="Z568" s="918"/>
      <c r="AA568" s="918"/>
      <c r="AB568" s="918"/>
      <c r="AC568" s="910"/>
      <c r="AD568" s="918"/>
      <c r="AE568" s="918"/>
      <c r="AF568" s="932"/>
      <c r="AG568" s="918"/>
      <c r="AH568" s="918"/>
      <c r="AI568" s="933"/>
    </row>
    <row r="569" spans="21:35" ht="12.75">
      <c r="U569" s="618"/>
      <c r="V569" s="617"/>
      <c r="W569" s="900"/>
      <c r="X569" s="914"/>
      <c r="Y569" s="914"/>
      <c r="Z569" s="914"/>
      <c r="AA569" s="914"/>
      <c r="AB569" s="914"/>
      <c r="AC569" s="910"/>
      <c r="AD569" s="914"/>
      <c r="AE569" s="914"/>
      <c r="AF569" s="914"/>
      <c r="AG569" s="914"/>
      <c r="AH569" s="914"/>
      <c r="AI569" s="914"/>
    </row>
    <row r="570" spans="21:35" ht="12.75">
      <c r="U570" s="618"/>
      <c r="V570" s="617"/>
      <c r="W570" s="900"/>
      <c r="X570" s="914"/>
      <c r="Y570" s="914"/>
      <c r="Z570" s="914"/>
      <c r="AA570" s="914"/>
      <c r="AB570" s="914"/>
      <c r="AC570" s="910"/>
      <c r="AD570" s="914"/>
      <c r="AE570" s="914"/>
      <c r="AF570" s="914"/>
      <c r="AG570" s="914"/>
      <c r="AH570" s="914"/>
      <c r="AI570" s="914"/>
    </row>
    <row r="571" spans="21:35" ht="12.75">
      <c r="U571" s="618"/>
      <c r="V571" s="617"/>
      <c r="W571" s="900"/>
      <c r="X571" s="914"/>
      <c r="Y571" s="914"/>
      <c r="Z571" s="914"/>
      <c r="AA571" s="914"/>
      <c r="AB571" s="914"/>
      <c r="AC571" s="910"/>
      <c r="AD571" s="914"/>
      <c r="AE571" s="914"/>
      <c r="AF571" s="914"/>
      <c r="AG571" s="914"/>
      <c r="AH571" s="914"/>
      <c r="AI571" s="914"/>
    </row>
    <row r="572" spans="21:35" ht="12.75">
      <c r="U572" s="618"/>
      <c r="V572" s="617"/>
      <c r="W572" s="900"/>
      <c r="X572" s="914"/>
      <c r="Y572" s="914"/>
      <c r="Z572" s="914"/>
      <c r="AA572" s="914"/>
      <c r="AB572" s="914"/>
      <c r="AC572" s="910"/>
      <c r="AD572" s="914"/>
      <c r="AE572" s="914"/>
      <c r="AF572" s="914"/>
      <c r="AG572" s="914"/>
      <c r="AH572" s="914"/>
      <c r="AI572" s="914"/>
    </row>
    <row r="573" spans="21:35" ht="12.75">
      <c r="U573" s="618"/>
      <c r="V573" s="617"/>
      <c r="W573" s="900"/>
      <c r="X573" s="914"/>
      <c r="Y573" s="914"/>
      <c r="Z573" s="914"/>
      <c r="AA573" s="914"/>
      <c r="AB573" s="914"/>
      <c r="AC573" s="910"/>
      <c r="AD573" s="914"/>
      <c r="AE573" s="914"/>
      <c r="AF573" s="914"/>
      <c r="AG573" s="914"/>
      <c r="AH573" s="914"/>
      <c r="AI573" s="914"/>
    </row>
    <row r="574" spans="21:35" ht="12.75">
      <c r="U574" s="618"/>
      <c r="V574" s="617"/>
      <c r="W574" s="900"/>
      <c r="X574" s="914"/>
      <c r="Y574" s="914"/>
      <c r="Z574" s="914"/>
      <c r="AA574" s="914"/>
      <c r="AB574" s="914"/>
      <c r="AC574" s="910"/>
      <c r="AD574" s="914"/>
      <c r="AE574" s="914"/>
      <c r="AF574" s="914"/>
      <c r="AG574" s="914"/>
      <c r="AH574" s="914"/>
      <c r="AI574" s="914"/>
    </row>
    <row r="575" spans="21:35" ht="12.75">
      <c r="U575" s="618"/>
      <c r="V575" s="617"/>
      <c r="W575" s="900"/>
      <c r="X575" s="914"/>
      <c r="Y575" s="914"/>
      <c r="Z575" s="914"/>
      <c r="AA575" s="914"/>
      <c r="AB575" s="914"/>
      <c r="AC575" s="910"/>
      <c r="AD575" s="914"/>
      <c r="AE575" s="914"/>
      <c r="AF575" s="914"/>
      <c r="AG575" s="914"/>
      <c r="AH575" s="914"/>
      <c r="AI575" s="914"/>
    </row>
    <row r="576" spans="21:35" ht="12.75">
      <c r="U576" s="618"/>
      <c r="V576" s="617"/>
      <c r="W576" s="900"/>
      <c r="X576" s="914"/>
      <c r="Y576" s="914"/>
      <c r="Z576" s="914"/>
      <c r="AA576" s="914"/>
      <c r="AB576" s="914"/>
      <c r="AC576" s="910"/>
      <c r="AD576" s="914"/>
      <c r="AE576" s="914"/>
      <c r="AF576" s="914"/>
      <c r="AG576" s="914"/>
      <c r="AH576" s="914"/>
      <c r="AI576" s="914"/>
    </row>
    <row r="577" spans="21:35" ht="12.75">
      <c r="U577" s="618"/>
      <c r="V577" s="617"/>
      <c r="W577" s="900"/>
      <c r="X577" s="914"/>
      <c r="Y577" s="914"/>
      <c r="Z577" s="914"/>
      <c r="AA577" s="914"/>
      <c r="AB577" s="914"/>
      <c r="AC577" s="910"/>
      <c r="AD577" s="914"/>
      <c r="AE577" s="914"/>
      <c r="AF577" s="914"/>
      <c r="AG577" s="914"/>
      <c r="AH577" s="914"/>
      <c r="AI577" s="914"/>
    </row>
    <row r="578" spans="21:35" ht="12.75">
      <c r="U578" s="618"/>
      <c r="V578" s="617"/>
      <c r="W578" s="900"/>
      <c r="X578" s="914"/>
      <c r="Y578" s="914"/>
      <c r="Z578" s="914"/>
      <c r="AA578" s="914"/>
      <c r="AB578" s="914"/>
      <c r="AC578" s="910"/>
      <c r="AD578" s="914"/>
      <c r="AE578" s="914"/>
      <c r="AF578" s="914"/>
      <c r="AG578" s="914"/>
      <c r="AH578" s="914"/>
      <c r="AI578" s="914"/>
    </row>
    <row r="579" spans="21:35" ht="12.75">
      <c r="U579" s="618"/>
      <c r="V579" s="617"/>
      <c r="W579" s="900"/>
      <c r="X579" s="914"/>
      <c r="Y579" s="914"/>
      <c r="Z579" s="914"/>
      <c r="AA579" s="914"/>
      <c r="AB579" s="914"/>
      <c r="AC579" s="910"/>
      <c r="AD579" s="914"/>
      <c r="AE579" s="914"/>
      <c r="AF579" s="914"/>
      <c r="AG579" s="914"/>
      <c r="AH579" s="914"/>
      <c r="AI579" s="914"/>
    </row>
    <row r="580" spans="21:35" ht="12.75">
      <c r="U580" s="618"/>
      <c r="V580" s="617"/>
      <c r="W580" s="900"/>
      <c r="X580" s="914"/>
      <c r="Y580" s="914"/>
      <c r="Z580" s="914"/>
      <c r="AA580" s="914"/>
      <c r="AB580" s="914"/>
      <c r="AC580" s="910"/>
      <c r="AD580" s="914"/>
      <c r="AE580" s="914"/>
      <c r="AF580" s="914"/>
      <c r="AG580" s="914"/>
      <c r="AH580" s="914"/>
      <c r="AI580" s="914"/>
    </row>
    <row r="581" spans="21:35" ht="12.75">
      <c r="U581" s="618"/>
      <c r="V581" s="617"/>
      <c r="W581" s="900"/>
      <c r="X581" s="914"/>
      <c r="Y581" s="914"/>
      <c r="Z581" s="914"/>
      <c r="AA581" s="914"/>
      <c r="AB581" s="914"/>
      <c r="AC581" s="910"/>
      <c r="AD581" s="914"/>
      <c r="AE581" s="914"/>
      <c r="AF581" s="914"/>
      <c r="AG581" s="914"/>
      <c r="AH581" s="914"/>
      <c r="AI581" s="914"/>
    </row>
    <row r="582" spans="21:35" ht="12.75">
      <c r="U582" s="618"/>
      <c r="V582" s="617"/>
      <c r="W582" s="900"/>
      <c r="X582" s="914"/>
      <c r="Y582" s="914"/>
      <c r="Z582" s="914"/>
      <c r="AA582" s="914"/>
      <c r="AB582" s="914"/>
      <c r="AC582" s="910"/>
      <c r="AD582" s="914"/>
      <c r="AE582" s="914"/>
      <c r="AF582" s="914"/>
      <c r="AG582" s="914"/>
      <c r="AH582" s="914"/>
      <c r="AI582" s="914"/>
    </row>
    <row r="583" spans="21:35" ht="12.75">
      <c r="U583" s="618"/>
      <c r="V583" s="617"/>
      <c r="W583" s="900"/>
      <c r="X583" s="914"/>
      <c r="Y583" s="914"/>
      <c r="Z583" s="914"/>
      <c r="AA583" s="914"/>
      <c r="AB583" s="914"/>
      <c r="AC583" s="910"/>
      <c r="AD583" s="914"/>
      <c r="AE583" s="914"/>
      <c r="AF583" s="914"/>
      <c r="AG583" s="914"/>
      <c r="AH583" s="914"/>
      <c r="AI583" s="914"/>
    </row>
    <row r="584" spans="21:35" ht="12.75">
      <c r="U584" s="618"/>
      <c r="V584" s="617"/>
      <c r="W584" s="900"/>
      <c r="X584" s="914"/>
      <c r="Y584" s="914"/>
      <c r="Z584" s="914"/>
      <c r="AA584" s="914"/>
      <c r="AB584" s="914"/>
      <c r="AC584" s="910"/>
      <c r="AD584" s="914"/>
      <c r="AE584" s="914"/>
      <c r="AF584" s="914"/>
      <c r="AG584" s="914"/>
      <c r="AH584" s="914"/>
      <c r="AI584" s="914"/>
    </row>
    <row r="585" spans="21:35" ht="12.75">
      <c r="U585" s="618"/>
      <c r="V585" s="617"/>
      <c r="W585" s="900"/>
      <c r="X585" s="914"/>
      <c r="Y585" s="914"/>
      <c r="Z585" s="914"/>
      <c r="AA585" s="914"/>
      <c r="AB585" s="914"/>
      <c r="AC585" s="910"/>
      <c r="AD585" s="914"/>
      <c r="AE585" s="914"/>
      <c r="AF585" s="914"/>
      <c r="AG585" s="914"/>
      <c r="AH585" s="914"/>
      <c r="AI585" s="914"/>
    </row>
    <row r="586" spans="21:35" ht="13.5" thickBot="1">
      <c r="U586" s="617"/>
      <c r="V586" s="617"/>
      <c r="W586" s="900"/>
      <c r="X586" s="914"/>
      <c r="Y586" s="914"/>
      <c r="Z586" s="914"/>
      <c r="AA586" s="914"/>
      <c r="AB586" s="914"/>
      <c r="AC586" s="910"/>
      <c r="AD586" s="914"/>
      <c r="AE586" s="914"/>
      <c r="AF586" s="914"/>
      <c r="AG586" s="914"/>
      <c r="AH586" s="914"/>
      <c r="AI586" s="914"/>
    </row>
    <row r="587" spans="21:35" ht="12.75">
      <c r="U587" s="617"/>
      <c r="V587" s="906"/>
      <c r="W587" s="900"/>
      <c r="X587" s="914"/>
      <c r="Y587" s="914"/>
      <c r="Z587" s="914"/>
      <c r="AA587" s="914"/>
      <c r="AB587" s="914"/>
      <c r="AC587" s="910"/>
      <c r="AD587" s="914"/>
      <c r="AE587" s="914"/>
      <c r="AF587" s="914"/>
      <c r="AG587" s="914"/>
      <c r="AH587" s="914"/>
      <c r="AI587" s="914"/>
    </row>
    <row r="588" spans="21:35" ht="12.75">
      <c r="U588" s="618"/>
      <c r="V588" s="617"/>
      <c r="W588" s="900"/>
      <c r="X588" s="914"/>
      <c r="Y588" s="914"/>
      <c r="Z588" s="914"/>
      <c r="AA588" s="914"/>
      <c r="AB588" s="914"/>
      <c r="AC588" s="910"/>
      <c r="AD588" s="914"/>
      <c r="AE588" s="914"/>
      <c r="AF588" s="914"/>
      <c r="AG588" s="914"/>
      <c r="AH588" s="914"/>
      <c r="AI588" s="914"/>
    </row>
    <row r="589" spans="21:35" ht="12.75">
      <c r="U589" s="618"/>
      <c r="V589" s="617"/>
      <c r="W589" s="900"/>
      <c r="X589" s="914"/>
      <c r="Y589" s="914"/>
      <c r="Z589" s="914"/>
      <c r="AA589" s="914"/>
      <c r="AB589" s="914"/>
      <c r="AC589" s="910"/>
      <c r="AD589" s="914"/>
      <c r="AE589" s="914"/>
      <c r="AF589" s="914"/>
      <c r="AG589" s="914"/>
      <c r="AH589" s="914"/>
      <c r="AI589" s="914"/>
    </row>
    <row r="590" spans="21:35" ht="12.75">
      <c r="U590" s="618"/>
      <c r="V590" s="617"/>
      <c r="W590" s="900"/>
      <c r="X590" s="914"/>
      <c r="Y590" s="914"/>
      <c r="Z590" s="914"/>
      <c r="AA590" s="914"/>
      <c r="AB590" s="914"/>
      <c r="AC590" s="910"/>
      <c r="AD590" s="914"/>
      <c r="AE590" s="914"/>
      <c r="AF590" s="914"/>
      <c r="AG590" s="914"/>
      <c r="AH590" s="914"/>
      <c r="AI590" s="914"/>
    </row>
    <row r="591" spans="21:35" ht="12.75">
      <c r="U591" s="618"/>
      <c r="V591" s="617"/>
      <c r="W591" s="900"/>
      <c r="X591" s="914"/>
      <c r="Y591" s="914"/>
      <c r="Z591" s="914"/>
      <c r="AA591" s="914"/>
      <c r="AB591" s="914"/>
      <c r="AC591" s="910"/>
      <c r="AD591" s="914"/>
      <c r="AE591" s="914"/>
      <c r="AF591" s="914"/>
      <c r="AG591" s="914"/>
      <c r="AH591" s="914"/>
      <c r="AI591" s="914"/>
    </row>
    <row r="592" spans="21:35" ht="12.75">
      <c r="U592" s="618"/>
      <c r="V592" s="617"/>
      <c r="W592" s="900"/>
      <c r="X592" s="914"/>
      <c r="Y592" s="914"/>
      <c r="Z592" s="914"/>
      <c r="AA592" s="914"/>
      <c r="AB592" s="914"/>
      <c r="AC592" s="910"/>
      <c r="AD592" s="914"/>
      <c r="AE592" s="914"/>
      <c r="AF592" s="914"/>
      <c r="AG592" s="914"/>
      <c r="AH592" s="914"/>
      <c r="AI592" s="914"/>
    </row>
    <row r="593" spans="21:35" ht="12.75">
      <c r="U593" s="618"/>
      <c r="V593" s="617"/>
      <c r="W593" s="900"/>
      <c r="X593" s="914"/>
      <c r="Y593" s="914"/>
      <c r="Z593" s="914"/>
      <c r="AA593" s="914"/>
      <c r="AB593" s="914"/>
      <c r="AC593" s="910"/>
      <c r="AD593" s="914"/>
      <c r="AE593" s="914"/>
      <c r="AF593" s="914"/>
      <c r="AG593" s="914"/>
      <c r="AH593" s="914"/>
      <c r="AI593" s="914"/>
    </row>
    <row r="594" spans="21:35" ht="12.75">
      <c r="U594" s="618"/>
      <c r="V594" s="617"/>
      <c r="W594" s="900"/>
      <c r="X594" s="914"/>
      <c r="Y594" s="914"/>
      <c r="Z594" s="914"/>
      <c r="AA594" s="914"/>
      <c r="AB594" s="914"/>
      <c r="AC594" s="910"/>
      <c r="AD594" s="914"/>
      <c r="AE594" s="914"/>
      <c r="AF594" s="914"/>
      <c r="AG594" s="914"/>
      <c r="AH594" s="914"/>
      <c r="AI594" s="914"/>
    </row>
    <row r="595" spans="21:35" ht="12.75">
      <c r="U595" s="618"/>
      <c r="V595" s="617"/>
      <c r="W595" s="900"/>
      <c r="X595" s="914"/>
      <c r="Y595" s="914"/>
      <c r="Z595" s="914"/>
      <c r="AA595" s="914"/>
      <c r="AB595" s="914"/>
      <c r="AC595" s="910"/>
      <c r="AD595" s="914"/>
      <c r="AE595" s="914"/>
      <c r="AF595" s="914"/>
      <c r="AG595" s="914"/>
      <c r="AH595" s="914"/>
      <c r="AI595" s="914"/>
    </row>
    <row r="596" spans="21:35" ht="12.75">
      <c r="U596" s="618"/>
      <c r="V596" s="617"/>
      <c r="W596" s="900"/>
      <c r="X596" s="914"/>
      <c r="Y596" s="914"/>
      <c r="Z596" s="914"/>
      <c r="AA596" s="914"/>
      <c r="AB596" s="914"/>
      <c r="AC596" s="910"/>
      <c r="AD596" s="914"/>
      <c r="AE596" s="914"/>
      <c r="AF596" s="914"/>
      <c r="AG596" s="914"/>
      <c r="AH596" s="914"/>
      <c r="AI596" s="914"/>
    </row>
    <row r="597" spans="21:35" ht="12.75">
      <c r="U597" s="618"/>
      <c r="V597" s="617"/>
      <c r="W597" s="900"/>
      <c r="X597" s="914"/>
      <c r="Y597" s="914"/>
      <c r="Z597" s="914"/>
      <c r="AA597" s="914"/>
      <c r="AB597" s="914"/>
      <c r="AC597" s="910"/>
      <c r="AD597" s="914"/>
      <c r="AE597" s="914"/>
      <c r="AF597" s="914"/>
      <c r="AG597" s="914"/>
      <c r="AH597" s="914"/>
      <c r="AI597" s="914"/>
    </row>
    <row r="598" spans="21:35" ht="12.75">
      <c r="U598" s="618"/>
      <c r="V598" s="617"/>
      <c r="W598" s="900"/>
      <c r="X598" s="914"/>
      <c r="Y598" s="914"/>
      <c r="Z598" s="914"/>
      <c r="AA598" s="914"/>
      <c r="AB598" s="914"/>
      <c r="AC598" s="910"/>
      <c r="AD598" s="914"/>
      <c r="AE598" s="914"/>
      <c r="AF598" s="914"/>
      <c r="AG598" s="914"/>
      <c r="AH598" s="914"/>
      <c r="AI598" s="914"/>
    </row>
    <row r="599" spans="21:35" ht="12.75">
      <c r="U599" s="618"/>
      <c r="V599" s="617"/>
      <c r="W599" s="900"/>
      <c r="X599" s="914"/>
      <c r="Y599" s="914"/>
      <c r="Z599" s="914"/>
      <c r="AA599" s="914"/>
      <c r="AB599" s="914"/>
      <c r="AC599" s="910"/>
      <c r="AD599" s="914"/>
      <c r="AE599" s="914"/>
      <c r="AF599" s="914"/>
      <c r="AG599" s="914"/>
      <c r="AH599" s="914"/>
      <c r="AI599" s="914"/>
    </row>
    <row r="600" spans="21:35" ht="12.75">
      <c r="U600" s="618"/>
      <c r="V600" s="617"/>
      <c r="W600" s="900"/>
      <c r="X600" s="914"/>
      <c r="Y600" s="914"/>
      <c r="Z600" s="914"/>
      <c r="AA600" s="914"/>
      <c r="AB600" s="914"/>
      <c r="AC600" s="910"/>
      <c r="AD600" s="914"/>
      <c r="AE600" s="914"/>
      <c r="AF600" s="914"/>
      <c r="AG600" s="914"/>
      <c r="AH600" s="914"/>
      <c r="AI600" s="914"/>
    </row>
    <row r="601" spans="21:35" ht="12.75">
      <c r="U601" s="618"/>
      <c r="V601" s="617"/>
      <c r="W601" s="900"/>
      <c r="X601" s="914"/>
      <c r="Y601" s="914"/>
      <c r="Z601" s="914"/>
      <c r="AA601" s="914"/>
      <c r="AB601" s="914"/>
      <c r="AC601" s="910"/>
      <c r="AD601" s="914"/>
      <c r="AE601" s="914"/>
      <c r="AF601" s="914"/>
      <c r="AG601" s="914"/>
      <c r="AH601" s="914"/>
      <c r="AI601" s="914"/>
    </row>
    <row r="602" spans="21:35" ht="12.75">
      <c r="U602" s="618"/>
      <c r="V602" s="617"/>
      <c r="W602" s="900"/>
      <c r="X602" s="914"/>
      <c r="Y602" s="914"/>
      <c r="Z602" s="914"/>
      <c r="AA602" s="914"/>
      <c r="AB602" s="914"/>
      <c r="AC602" s="910"/>
      <c r="AD602" s="914"/>
      <c r="AE602" s="914"/>
      <c r="AF602" s="914"/>
      <c r="AG602" s="914"/>
      <c r="AH602" s="914"/>
      <c r="AI602" s="914"/>
    </row>
    <row r="603" spans="21:35" ht="12.75">
      <c r="U603" s="618"/>
      <c r="V603" s="617"/>
      <c r="W603" s="900"/>
      <c r="X603" s="914"/>
      <c r="Y603" s="914"/>
      <c r="Z603" s="914"/>
      <c r="AA603" s="914"/>
      <c r="AB603" s="914"/>
      <c r="AC603" s="910"/>
      <c r="AD603" s="914"/>
      <c r="AE603" s="914"/>
      <c r="AF603" s="914"/>
      <c r="AG603" s="914"/>
      <c r="AH603" s="914"/>
      <c r="AI603" s="914"/>
    </row>
    <row r="604" spans="21:35" ht="12.75">
      <c r="U604" s="618"/>
      <c r="V604" s="617"/>
      <c r="W604" s="900"/>
      <c r="X604" s="914"/>
      <c r="Y604" s="914"/>
      <c r="Z604" s="914"/>
      <c r="AA604" s="914"/>
      <c r="AB604" s="914"/>
      <c r="AC604" s="910"/>
      <c r="AD604" s="914"/>
      <c r="AE604" s="914"/>
      <c r="AF604" s="914"/>
      <c r="AG604" s="914"/>
      <c r="AH604" s="914"/>
      <c r="AI604" s="914"/>
    </row>
    <row r="605" spans="21:35" ht="12.75">
      <c r="U605" s="618"/>
      <c r="V605" s="617"/>
      <c r="W605" s="900"/>
      <c r="X605" s="914"/>
      <c r="Y605" s="914"/>
      <c r="Z605" s="914"/>
      <c r="AA605" s="914"/>
      <c r="AB605" s="914"/>
      <c r="AC605" s="910"/>
      <c r="AD605" s="914"/>
      <c r="AE605" s="914"/>
      <c r="AF605" s="914"/>
      <c r="AG605" s="914"/>
      <c r="AH605" s="914"/>
      <c r="AI605" s="914"/>
    </row>
    <row r="606" spans="21:35" ht="12.75">
      <c r="U606" s="618"/>
      <c r="V606" s="617"/>
      <c r="W606" s="900"/>
      <c r="X606" s="914"/>
      <c r="Y606" s="914"/>
      <c r="Z606" s="914"/>
      <c r="AA606" s="914"/>
      <c r="AB606" s="914"/>
      <c r="AC606" s="910"/>
      <c r="AD606" s="914"/>
      <c r="AE606" s="914"/>
      <c r="AF606" s="914"/>
      <c r="AG606" s="914"/>
      <c r="AH606" s="914"/>
      <c r="AI606" s="914"/>
    </row>
    <row r="607" spans="21:35" ht="12.75">
      <c r="U607" s="618"/>
      <c r="V607" s="617"/>
      <c r="W607" s="900"/>
      <c r="X607" s="914"/>
      <c r="Y607" s="914"/>
      <c r="Z607" s="914"/>
      <c r="AA607" s="914"/>
      <c r="AB607" s="914"/>
      <c r="AC607" s="910"/>
      <c r="AD607" s="914"/>
      <c r="AE607" s="914"/>
      <c r="AF607" s="914"/>
      <c r="AG607" s="914"/>
      <c r="AH607" s="914"/>
      <c r="AI607" s="914"/>
    </row>
    <row r="608" spans="21:35" ht="12.75">
      <c r="U608" s="618"/>
      <c r="V608" s="617"/>
      <c r="W608" s="900"/>
      <c r="X608" s="914"/>
      <c r="Y608" s="914"/>
      <c r="Z608" s="914"/>
      <c r="AA608" s="914"/>
      <c r="AB608" s="914"/>
      <c r="AC608" s="910"/>
      <c r="AD608" s="914"/>
      <c r="AE608" s="914"/>
      <c r="AF608" s="914"/>
      <c r="AG608" s="914"/>
      <c r="AH608" s="914"/>
      <c r="AI608" s="914"/>
    </row>
    <row r="609" spans="21:35" ht="12.75">
      <c r="U609" s="618"/>
      <c r="V609" s="617"/>
      <c r="W609" s="900"/>
      <c r="X609" s="914"/>
      <c r="Y609" s="914"/>
      <c r="Z609" s="914"/>
      <c r="AA609" s="914"/>
      <c r="AB609" s="914"/>
      <c r="AC609" s="910"/>
      <c r="AD609" s="914"/>
      <c r="AE609" s="914"/>
      <c r="AF609" s="914"/>
      <c r="AG609" s="914"/>
      <c r="AH609" s="914"/>
      <c r="AI609" s="914"/>
    </row>
    <row r="610" spans="21:35" ht="12.75">
      <c r="U610" s="618"/>
      <c r="V610" s="617"/>
      <c r="W610" s="900"/>
      <c r="X610" s="914"/>
      <c r="Y610" s="914"/>
      <c r="Z610" s="914"/>
      <c r="AA610" s="914"/>
      <c r="AB610" s="914"/>
      <c r="AC610" s="910"/>
      <c r="AD610" s="914"/>
      <c r="AE610" s="914"/>
      <c r="AF610" s="914"/>
      <c r="AG610" s="914"/>
      <c r="AH610" s="914"/>
      <c r="AI610" s="914"/>
    </row>
    <row r="611" spans="21:35" ht="12.75">
      <c r="U611" s="618"/>
      <c r="V611" s="617"/>
      <c r="W611" s="900"/>
      <c r="X611" s="914"/>
      <c r="Y611" s="914"/>
      <c r="Z611" s="914"/>
      <c r="AA611" s="914"/>
      <c r="AB611" s="914"/>
      <c r="AC611" s="910"/>
      <c r="AD611" s="914"/>
      <c r="AE611" s="914"/>
      <c r="AF611" s="914"/>
      <c r="AG611" s="914"/>
      <c r="AH611" s="914"/>
      <c r="AI611" s="914"/>
    </row>
    <row r="612" spans="21:35" ht="12.75">
      <c r="U612" s="618"/>
      <c r="V612" s="617"/>
      <c r="W612" s="900"/>
      <c r="X612" s="914"/>
      <c r="Y612" s="914"/>
      <c r="Z612" s="914"/>
      <c r="AA612" s="914"/>
      <c r="AB612" s="914"/>
      <c r="AC612" s="910"/>
      <c r="AD612" s="914"/>
      <c r="AE612" s="914"/>
      <c r="AF612" s="914"/>
      <c r="AG612" s="914"/>
      <c r="AH612" s="914"/>
      <c r="AI612" s="914"/>
    </row>
    <row r="613" spans="21:35" ht="12.75">
      <c r="U613" s="618"/>
      <c r="V613" s="617"/>
      <c r="W613" s="900"/>
      <c r="X613" s="914"/>
      <c r="Y613" s="914"/>
      <c r="Z613" s="914"/>
      <c r="AA613" s="914"/>
      <c r="AB613" s="914"/>
      <c r="AC613" s="910"/>
      <c r="AD613" s="914"/>
      <c r="AE613" s="914"/>
      <c r="AF613" s="914"/>
      <c r="AG613" s="914"/>
      <c r="AH613" s="914"/>
      <c r="AI613" s="914"/>
    </row>
    <row r="614" spans="21:35" ht="12.75">
      <c r="U614" s="618"/>
      <c r="V614" s="617"/>
      <c r="W614" s="900"/>
      <c r="X614" s="914"/>
      <c r="Y614" s="914"/>
      <c r="Z614" s="914"/>
      <c r="AA614" s="914"/>
      <c r="AB614" s="914"/>
      <c r="AC614" s="910"/>
      <c r="AD614" s="914"/>
      <c r="AE614" s="914"/>
      <c r="AF614" s="914"/>
      <c r="AG614" s="914"/>
      <c r="AH614" s="914"/>
      <c r="AI614" s="914"/>
    </row>
    <row r="615" spans="21:35" ht="12.75">
      <c r="U615" s="618"/>
      <c r="V615" s="617"/>
      <c r="W615" s="900"/>
      <c r="X615" s="914"/>
      <c r="Y615" s="914"/>
      <c r="Z615" s="914"/>
      <c r="AA615" s="914"/>
      <c r="AB615" s="914"/>
      <c r="AC615" s="910"/>
      <c r="AD615" s="914"/>
      <c r="AE615" s="914"/>
      <c r="AF615" s="914"/>
      <c r="AG615" s="914"/>
      <c r="AH615" s="914"/>
      <c r="AI615" s="914"/>
    </row>
    <row r="616" spans="21:35" ht="12.75">
      <c r="U616" s="618"/>
      <c r="V616" s="617"/>
      <c r="W616" s="900"/>
      <c r="X616" s="914"/>
      <c r="Y616" s="914"/>
      <c r="Z616" s="914"/>
      <c r="AA616" s="914"/>
      <c r="AB616" s="914"/>
      <c r="AC616" s="910"/>
      <c r="AD616" s="914"/>
      <c r="AE616" s="914"/>
      <c r="AF616" s="914"/>
      <c r="AG616" s="914"/>
      <c r="AH616" s="914"/>
      <c r="AI616" s="914"/>
    </row>
    <row r="617" spans="21:35" ht="12.75">
      <c r="U617" s="618"/>
      <c r="V617" s="617"/>
      <c r="W617" s="900"/>
      <c r="X617" s="914"/>
      <c r="Y617" s="914"/>
      <c r="Z617" s="914"/>
      <c r="AA617" s="914"/>
      <c r="AB617" s="914"/>
      <c r="AC617" s="910"/>
      <c r="AD617" s="914"/>
      <c r="AE617" s="914"/>
      <c r="AF617" s="914"/>
      <c r="AG617" s="914"/>
      <c r="AH617" s="914"/>
      <c r="AI617" s="914"/>
    </row>
    <row r="618" spans="21:35" ht="12.75">
      <c r="U618" s="618"/>
      <c r="V618" s="617"/>
      <c r="W618" s="900"/>
      <c r="X618" s="914"/>
      <c r="Y618" s="914"/>
      <c r="Z618" s="914"/>
      <c r="AA618" s="914"/>
      <c r="AB618" s="914"/>
      <c r="AC618" s="910"/>
      <c r="AD618" s="914"/>
      <c r="AE618" s="914"/>
      <c r="AF618" s="914"/>
      <c r="AG618" s="914"/>
      <c r="AH618" s="914"/>
      <c r="AI618" s="914"/>
    </row>
    <row r="619" spans="21:35" ht="12.75">
      <c r="U619" s="618"/>
      <c r="V619" s="617"/>
      <c r="W619" s="900"/>
      <c r="X619" s="914"/>
      <c r="Y619" s="914"/>
      <c r="Z619" s="914"/>
      <c r="AA619" s="914"/>
      <c r="AB619" s="914"/>
      <c r="AC619" s="910"/>
      <c r="AD619" s="914"/>
      <c r="AE619" s="914"/>
      <c r="AF619" s="914"/>
      <c r="AG619" s="914"/>
      <c r="AH619" s="914"/>
      <c r="AI619" s="914"/>
    </row>
    <row r="620" spans="21:35" ht="12.75">
      <c r="U620" s="618"/>
      <c r="V620" s="617"/>
      <c r="W620" s="900"/>
      <c r="X620" s="914"/>
      <c r="Y620" s="914"/>
      <c r="Z620" s="914"/>
      <c r="AA620" s="914"/>
      <c r="AB620" s="914"/>
      <c r="AC620" s="910"/>
      <c r="AD620" s="914"/>
      <c r="AE620" s="914"/>
      <c r="AF620" s="914"/>
      <c r="AG620" s="914"/>
      <c r="AH620" s="914"/>
      <c r="AI620" s="914"/>
    </row>
    <row r="621" spans="21:35" ht="12.75">
      <c r="U621" s="618"/>
      <c r="V621" s="617"/>
      <c r="W621" s="900"/>
      <c r="X621" s="914"/>
      <c r="Y621" s="914"/>
      <c r="Z621" s="914"/>
      <c r="AA621" s="914"/>
      <c r="AB621" s="914"/>
      <c r="AC621" s="910"/>
      <c r="AD621" s="914"/>
      <c r="AE621" s="914"/>
      <c r="AF621" s="914"/>
      <c r="AG621" s="914"/>
      <c r="AH621" s="914"/>
      <c r="AI621" s="914"/>
    </row>
    <row r="622" spans="21:35" ht="12.75">
      <c r="U622" s="618"/>
      <c r="V622" s="617"/>
      <c r="W622" s="900"/>
      <c r="X622" s="934"/>
      <c r="Y622" s="934"/>
      <c r="Z622" s="934"/>
      <c r="AA622" s="934"/>
      <c r="AB622" s="934"/>
      <c r="AC622" s="935"/>
      <c r="AD622" s="934"/>
      <c r="AE622" s="934"/>
      <c r="AF622" s="914"/>
      <c r="AG622" s="934"/>
      <c r="AH622" s="934"/>
      <c r="AI622" s="936"/>
    </row>
    <row r="623" spans="21:35" ht="12.75">
      <c r="U623" s="618"/>
      <c r="V623" s="617"/>
      <c r="W623" s="900"/>
      <c r="X623" s="934"/>
      <c r="Y623" s="934"/>
      <c r="Z623" s="934"/>
      <c r="AA623" s="934"/>
      <c r="AB623" s="934"/>
      <c r="AC623" s="935"/>
      <c r="AD623" s="934"/>
      <c r="AE623" s="934"/>
      <c r="AF623" s="914"/>
      <c r="AG623" s="934"/>
      <c r="AH623" s="934"/>
      <c r="AI623" s="936"/>
    </row>
    <row r="624" spans="21:35" ht="12.75">
      <c r="U624" s="618"/>
      <c r="V624" s="617"/>
      <c r="W624" s="900"/>
      <c r="X624" s="934"/>
      <c r="Y624" s="934"/>
      <c r="Z624" s="934"/>
      <c r="AA624" s="934"/>
      <c r="AB624" s="934"/>
      <c r="AC624" s="935"/>
      <c r="AD624" s="934"/>
      <c r="AE624" s="934"/>
      <c r="AF624" s="914"/>
      <c r="AG624" s="934"/>
      <c r="AH624" s="934"/>
      <c r="AI624" s="936"/>
    </row>
    <row r="625" spans="21:35" ht="12.75">
      <c r="U625" s="618"/>
      <c r="V625" s="617"/>
      <c r="W625" s="900"/>
      <c r="X625" s="934"/>
      <c r="Y625" s="934"/>
      <c r="Z625" s="934"/>
      <c r="AA625" s="934"/>
      <c r="AB625" s="934"/>
      <c r="AC625" s="935"/>
      <c r="AD625" s="934"/>
      <c r="AE625" s="934"/>
      <c r="AF625" s="914"/>
      <c r="AG625" s="934"/>
      <c r="AH625" s="934"/>
      <c r="AI625" s="936"/>
    </row>
    <row r="626" spans="21:35" ht="12.75">
      <c r="U626" s="618"/>
      <c r="V626" s="617"/>
      <c r="W626" s="900"/>
      <c r="X626" s="934"/>
      <c r="Y626" s="934"/>
      <c r="Z626" s="934"/>
      <c r="AA626" s="934"/>
      <c r="AB626" s="934"/>
      <c r="AC626" s="937"/>
      <c r="AD626" s="934"/>
      <c r="AE626" s="934"/>
      <c r="AF626" s="934"/>
      <c r="AG626" s="934"/>
      <c r="AH626" s="934"/>
      <c r="AI626" s="936"/>
    </row>
    <row r="627" spans="21:35" ht="12.75">
      <c r="U627" s="618"/>
      <c r="V627" s="617"/>
      <c r="W627" s="900"/>
      <c r="X627" s="934"/>
      <c r="Y627" s="934"/>
      <c r="Z627" s="934"/>
      <c r="AA627" s="934"/>
      <c r="AB627" s="934"/>
      <c r="AC627" s="937"/>
      <c r="AD627" s="934"/>
      <c r="AE627" s="934"/>
      <c r="AF627" s="934"/>
      <c r="AG627" s="934"/>
      <c r="AH627" s="934"/>
      <c r="AI627" s="936"/>
    </row>
    <row r="628" spans="21:35" ht="12.75">
      <c r="U628" s="618"/>
      <c r="V628" s="617"/>
      <c r="W628" s="900"/>
      <c r="X628" s="934"/>
      <c r="Y628" s="934"/>
      <c r="Z628" s="934"/>
      <c r="AA628" s="934"/>
      <c r="AB628" s="934"/>
      <c r="AC628" s="937"/>
      <c r="AD628" s="934"/>
      <c r="AE628" s="934"/>
      <c r="AF628" s="934"/>
      <c r="AG628" s="934"/>
      <c r="AH628" s="934"/>
      <c r="AI628" s="936"/>
    </row>
    <row r="629" spans="21:35" ht="12.75">
      <c r="U629" s="618"/>
      <c r="V629" s="617"/>
      <c r="W629" s="900"/>
      <c r="X629" s="934"/>
      <c r="Y629" s="934"/>
      <c r="Z629" s="934"/>
      <c r="AA629" s="934"/>
      <c r="AB629" s="934"/>
      <c r="AC629" s="937"/>
      <c r="AD629" s="934"/>
      <c r="AE629" s="934"/>
      <c r="AF629" s="934"/>
      <c r="AG629" s="934"/>
      <c r="AH629" s="934"/>
      <c r="AI629" s="936"/>
    </row>
    <row r="630" spans="21:35" ht="12.75">
      <c r="U630" s="618"/>
      <c r="V630" s="617"/>
      <c r="W630" s="900"/>
      <c r="X630" s="934"/>
      <c r="Y630" s="934"/>
      <c r="Z630" s="934"/>
      <c r="AA630" s="934"/>
      <c r="AB630" s="934"/>
      <c r="AC630" s="937"/>
      <c r="AD630" s="938"/>
      <c r="AE630" s="938"/>
      <c r="AF630" s="934"/>
      <c r="AG630" s="934"/>
      <c r="AH630" s="934"/>
      <c r="AI630" s="936"/>
    </row>
    <row r="631" spans="21:35" ht="12.75">
      <c r="U631" s="618"/>
      <c r="V631" s="617"/>
      <c r="W631" s="900"/>
      <c r="X631" s="934"/>
      <c r="Y631" s="934"/>
      <c r="Z631" s="934"/>
      <c r="AA631" s="934"/>
      <c r="AB631" s="934"/>
      <c r="AC631" s="937"/>
      <c r="AD631" s="938"/>
      <c r="AE631" s="938"/>
      <c r="AF631" s="934"/>
      <c r="AG631" s="934"/>
      <c r="AH631" s="934"/>
      <c r="AI631" s="936"/>
    </row>
    <row r="632" spans="21:35" ht="12.75">
      <c r="U632" s="618"/>
      <c r="V632" s="617"/>
      <c r="W632" s="900"/>
      <c r="X632" s="934"/>
      <c r="Y632" s="934"/>
      <c r="Z632" s="934"/>
      <c r="AA632" s="938"/>
      <c r="AB632" s="938"/>
      <c r="AC632" s="937"/>
      <c r="AD632" s="938"/>
      <c r="AE632" s="938"/>
      <c r="AF632" s="938"/>
      <c r="AG632" s="934"/>
      <c r="AH632" s="934"/>
      <c r="AI632" s="936"/>
    </row>
    <row r="633" spans="21:35" ht="12.75">
      <c r="U633" s="618"/>
      <c r="V633" s="617"/>
      <c r="W633" s="900"/>
      <c r="X633" s="934"/>
      <c r="Y633" s="934"/>
      <c r="Z633" s="934"/>
      <c r="AA633" s="934"/>
      <c r="AB633" s="934"/>
      <c r="AC633" s="937"/>
      <c r="AD633" s="938"/>
      <c r="AE633" s="938"/>
      <c r="AF633" s="934"/>
      <c r="AG633" s="934"/>
      <c r="AH633" s="934"/>
      <c r="AI633" s="936"/>
    </row>
    <row r="634" spans="21:35" ht="12.75">
      <c r="U634" s="618"/>
      <c r="V634" s="617"/>
      <c r="W634" s="900"/>
      <c r="X634" s="934"/>
      <c r="Y634" s="934"/>
      <c r="Z634" s="934"/>
      <c r="AA634" s="934"/>
      <c r="AB634" s="934"/>
      <c r="AC634" s="937"/>
      <c r="AD634" s="938"/>
      <c r="AE634" s="938"/>
      <c r="AF634" s="934"/>
      <c r="AG634" s="934"/>
      <c r="AH634" s="934"/>
      <c r="AI634" s="936"/>
    </row>
    <row r="635" spans="21:35" ht="12.75">
      <c r="U635" s="618"/>
      <c r="V635" s="617"/>
      <c r="W635" s="900"/>
      <c r="X635" s="914"/>
      <c r="Y635" s="914"/>
      <c r="Z635" s="914"/>
      <c r="AA635" s="914"/>
      <c r="AB635" s="914"/>
      <c r="AC635" s="910"/>
      <c r="AD635" s="914"/>
      <c r="AE635" s="914"/>
      <c r="AF635" s="914"/>
      <c r="AG635" s="914"/>
      <c r="AH635" s="914"/>
      <c r="AI635" s="914"/>
    </row>
    <row r="636" spans="21:35" ht="12.75">
      <c r="U636" s="618"/>
      <c r="V636" s="617"/>
      <c r="W636" s="900"/>
      <c r="X636" s="914"/>
      <c r="Y636" s="914"/>
      <c r="Z636" s="914"/>
      <c r="AA636" s="914"/>
      <c r="AB636" s="914"/>
      <c r="AC636" s="910"/>
      <c r="AD636" s="914"/>
      <c r="AE636" s="914"/>
      <c r="AF636" s="914"/>
      <c r="AG636" s="914"/>
      <c r="AH636" s="914"/>
      <c r="AI636" s="914"/>
    </row>
    <row r="637" spans="21:35" ht="12.75">
      <c r="U637" s="618"/>
      <c r="V637" s="617"/>
      <c r="W637" s="900"/>
      <c r="X637" s="914"/>
      <c r="Y637" s="914"/>
      <c r="Z637" s="914"/>
      <c r="AA637" s="914"/>
      <c r="AB637" s="914"/>
      <c r="AC637" s="910"/>
      <c r="AD637" s="914"/>
      <c r="AE637" s="914"/>
      <c r="AF637" s="914"/>
      <c r="AG637" s="914"/>
      <c r="AH637" s="914"/>
      <c r="AI637" s="914"/>
    </row>
    <row r="638" spans="21:35" ht="12.75">
      <c r="U638" s="619"/>
      <c r="V638" s="617"/>
      <c r="W638" s="900"/>
      <c r="X638" s="914"/>
      <c r="Y638" s="914"/>
      <c r="Z638" s="914"/>
      <c r="AA638" s="914"/>
      <c r="AB638" s="914"/>
      <c r="AC638" s="910"/>
      <c r="AD638" s="914"/>
      <c r="AE638" s="914"/>
      <c r="AF638" s="914"/>
      <c r="AG638" s="914"/>
      <c r="AH638" s="914"/>
      <c r="AI638" s="914"/>
    </row>
  </sheetData>
  <customSheetViews>
    <customSheetView guid="{7398011F-6792-457D-9968-3CBE3236EAF9}" scale="130" showPageBreaks="1" printArea="1" view="pageBreakPreview" topLeftCell="A130">
      <selection activeCell="B150" sqref="B150"/>
      <rowBreaks count="5" manualBreakCount="5">
        <brk id="59" max="8" man="1"/>
        <brk id="123" max="8" man="1"/>
        <brk id="195" max="8" man="1"/>
        <brk id="279" max="8" man="1"/>
        <brk id="328" max="8"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7">
    <mergeCell ref="B128:C128"/>
    <mergeCell ref="A125:I125"/>
    <mergeCell ref="A4:I4"/>
    <mergeCell ref="B6:C6"/>
    <mergeCell ref="A2:I2"/>
    <mergeCell ref="A30:I30"/>
    <mergeCell ref="B29:F29"/>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10&amp;R&amp;"Calibri Light,Regular"&amp;10Dirección Ejecutiva
Sub Dirección de Gestión de Información</oddFooter>
  </headerFooter>
  <rowBreaks count="2" manualBreakCount="2">
    <brk id="123" max="8" man="1"/>
    <brk id="195" max="8"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A1:BQ638"/>
  <sheetViews>
    <sheetView view="pageBreakPreview" zoomScaleNormal="100" zoomScaleSheetLayoutView="10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809" customWidth="1"/>
    <col min="11" max="11" width="1.5" style="795" customWidth="1"/>
    <col min="12" max="14" width="9.33203125" style="795"/>
    <col min="15" max="15" width="10.6640625" style="402" bestFit="1" customWidth="1"/>
    <col min="16" max="16" width="9.33203125" style="402"/>
    <col min="17" max="17" width="14.33203125" style="402" customWidth="1"/>
    <col min="18" max="18" width="12" style="402" customWidth="1"/>
    <col min="19" max="35" width="9.33203125" style="402"/>
    <col min="36" max="36" width="9.33203125" style="900"/>
    <col min="37" max="69" width="9.33203125" style="402"/>
    <col min="70" max="16384" width="9.33203125" style="139"/>
  </cols>
  <sheetData>
    <row r="1" spans="1:58" ht="14.1" customHeight="1">
      <c r="A1" s="190"/>
      <c r="B1" s="191"/>
      <c r="C1" s="191"/>
      <c r="D1" s="191"/>
      <c r="E1" s="191"/>
      <c r="F1" s="191"/>
      <c r="G1" s="192"/>
      <c r="H1" s="192"/>
      <c r="I1" s="193"/>
      <c r="J1" s="801"/>
      <c r="K1" s="802"/>
    </row>
    <row r="2" spans="1:58" ht="14.1" customHeight="1">
      <c r="A2" s="194"/>
      <c r="B2" s="195"/>
      <c r="C2" s="195"/>
      <c r="D2" s="195"/>
      <c r="E2" s="195"/>
      <c r="F2" s="195"/>
      <c r="G2" s="196"/>
      <c r="H2" s="196"/>
      <c r="I2" s="196"/>
      <c r="J2" s="803"/>
      <c r="K2" s="804"/>
    </row>
    <row r="3" spans="1:58" ht="14.1" customHeight="1">
      <c r="A3" s="194"/>
      <c r="B3" s="195"/>
      <c r="C3" s="195"/>
      <c r="D3" s="195"/>
      <c r="E3" s="195"/>
      <c r="F3" s="195"/>
      <c r="G3" s="196"/>
      <c r="H3" s="196"/>
      <c r="I3" s="196"/>
      <c r="J3" s="803"/>
      <c r="K3" s="804"/>
    </row>
    <row r="4" spans="1:58" ht="24" customHeight="1">
      <c r="A4" s="1345"/>
      <c r="B4" s="1345"/>
      <c r="C4" s="1345"/>
      <c r="D4" s="1345"/>
      <c r="E4" s="1345"/>
      <c r="F4" s="1345"/>
      <c r="G4" s="1345"/>
      <c r="H4" s="1345"/>
      <c r="I4" s="1345"/>
      <c r="J4" s="532"/>
      <c r="K4" s="633"/>
    </row>
    <row r="5" spans="1:58" ht="15.95" customHeight="1">
      <c r="A5" s="197"/>
      <c r="B5" s="198"/>
      <c r="C5" s="200"/>
      <c r="D5" s="201"/>
      <c r="E5" s="201"/>
      <c r="F5" s="199"/>
      <c r="G5" s="202"/>
      <c r="H5" s="202"/>
      <c r="I5" s="203"/>
      <c r="J5" s="532"/>
      <c r="K5" s="633"/>
      <c r="V5" s="617"/>
      <c r="W5" s="900"/>
      <c r="X5" s="618"/>
      <c r="Y5" s="618"/>
      <c r="Z5" s="618"/>
      <c r="AA5" s="618"/>
      <c r="AB5" s="618"/>
      <c r="AC5" s="618"/>
      <c r="AD5" s="618"/>
      <c r="AE5" s="618"/>
      <c r="AF5" s="618"/>
      <c r="AG5" s="618"/>
      <c r="AH5" s="618"/>
      <c r="AI5" s="618"/>
    </row>
    <row r="6" spans="1:58" ht="45.75" customHeight="1">
      <c r="A6" s="197"/>
      <c r="B6" s="1344"/>
      <c r="C6" s="1344"/>
      <c r="D6" s="373"/>
      <c r="E6" s="373"/>
      <c r="F6" s="199"/>
      <c r="G6" s="202"/>
      <c r="H6" s="202"/>
      <c r="I6" s="203"/>
      <c r="J6" s="532"/>
      <c r="K6" s="634"/>
      <c r="V6" s="617" t="s">
        <v>85</v>
      </c>
      <c r="W6" s="900"/>
      <c r="X6" s="618"/>
      <c r="Y6" s="618"/>
      <c r="Z6" s="618"/>
      <c r="AA6" s="618"/>
      <c r="AB6" s="618"/>
      <c r="AC6" s="618" t="s">
        <v>86</v>
      </c>
      <c r="AD6" s="618"/>
      <c r="AE6" s="618"/>
      <c r="AF6" s="618"/>
      <c r="AG6" s="618"/>
      <c r="AH6" s="618"/>
      <c r="AI6" s="618"/>
    </row>
    <row r="7" spans="1:58" ht="14.25" customHeight="1">
      <c r="A7" s="197"/>
      <c r="B7" s="477"/>
      <c r="C7" s="478"/>
      <c r="D7" s="477"/>
      <c r="E7" s="477"/>
      <c r="F7" s="199"/>
      <c r="G7" s="202"/>
      <c r="H7" s="202"/>
      <c r="I7" s="203"/>
      <c r="J7" s="532"/>
      <c r="K7" s="769"/>
      <c r="V7" s="617"/>
      <c r="W7" s="900"/>
      <c r="X7" s="901"/>
      <c r="Y7" s="901"/>
      <c r="Z7" s="901"/>
      <c r="AA7" s="901"/>
      <c r="AB7" s="901"/>
      <c r="AC7" s="901"/>
      <c r="AD7" s="901"/>
      <c r="AE7" s="901"/>
      <c r="AF7" s="901"/>
      <c r="AG7" s="901"/>
      <c r="AH7" s="901"/>
      <c r="AI7" s="901"/>
    </row>
    <row r="8" spans="1:58" ht="26.25" customHeight="1" thickBot="1">
      <c r="A8" s="197"/>
      <c r="B8" s="477"/>
      <c r="C8" s="478"/>
      <c r="D8" s="477"/>
      <c r="E8" s="477"/>
      <c r="F8" s="199"/>
      <c r="G8" s="202"/>
      <c r="H8" s="202"/>
      <c r="I8" s="203"/>
      <c r="J8" s="532"/>
      <c r="K8" s="798"/>
      <c r="V8" s="902" t="s">
        <v>87</v>
      </c>
      <c r="W8" s="903"/>
      <c r="X8" s="904" t="s">
        <v>88</v>
      </c>
      <c r="Y8" s="904" t="s">
        <v>89</v>
      </c>
      <c r="Z8" s="904" t="s">
        <v>90</v>
      </c>
      <c r="AA8" s="904" t="s">
        <v>91</v>
      </c>
      <c r="AB8" s="904" t="s">
        <v>92</v>
      </c>
      <c r="AC8" s="904" t="s">
        <v>93</v>
      </c>
      <c r="AD8" s="904" t="s">
        <v>94</v>
      </c>
      <c r="AE8" s="904" t="s">
        <v>95</v>
      </c>
      <c r="AF8" s="904" t="s">
        <v>96</v>
      </c>
      <c r="AG8" s="904" t="s">
        <v>97</v>
      </c>
      <c r="AH8" s="904" t="s">
        <v>98</v>
      </c>
      <c r="AI8" s="904" t="s">
        <v>75</v>
      </c>
      <c r="AO8" s="905" t="s">
        <v>100</v>
      </c>
    </row>
    <row r="9" spans="1:58" ht="26.25" customHeight="1">
      <c r="A9" s="197"/>
      <c r="B9" s="477"/>
      <c r="C9" s="478"/>
      <c r="D9" s="477"/>
      <c r="E9" s="477"/>
      <c r="F9" s="199"/>
      <c r="G9" s="202"/>
      <c r="H9" s="202"/>
      <c r="I9" s="203"/>
      <c r="J9" s="532"/>
      <c r="K9" s="798"/>
      <c r="U9" s="619">
        <v>2014</v>
      </c>
      <c r="V9" s="906">
        <v>1</v>
      </c>
      <c r="W9" s="900"/>
      <c r="X9" s="907">
        <v>45.814286095755399</v>
      </c>
      <c r="Y9" s="907">
        <v>104.61314283098464</v>
      </c>
      <c r="Z9" s="907">
        <v>31.571999686104871</v>
      </c>
      <c r="AA9" s="907">
        <v>17.96414253</v>
      </c>
      <c r="AB9" s="907">
        <v>11.870428698403462</v>
      </c>
      <c r="AC9" s="908">
        <v>299.47557503836458</v>
      </c>
      <c r="AD9" s="907">
        <v>98.19285714285715</v>
      </c>
      <c r="AE9" s="907">
        <v>24.754285948617071</v>
      </c>
      <c r="AF9" s="907">
        <v>14.002857208251942</v>
      </c>
      <c r="AG9" s="907">
        <v>4.2468571322304829</v>
      </c>
      <c r="AH9" s="907">
        <v>341.09000069754433</v>
      </c>
      <c r="AI9" s="907">
        <v>107.01071384974837</v>
      </c>
      <c r="AO9" s="905" t="s">
        <v>101</v>
      </c>
      <c r="AW9" s="905" t="s">
        <v>102</v>
      </c>
      <c r="BC9" s="966" t="s">
        <v>103</v>
      </c>
    </row>
    <row r="10" spans="1:58" ht="26.25" customHeight="1">
      <c r="A10" s="197"/>
      <c r="B10" s="477"/>
      <c r="C10" s="478"/>
      <c r="D10" s="477"/>
      <c r="E10" s="477"/>
      <c r="F10" s="199"/>
      <c r="G10" s="202"/>
      <c r="H10" s="202"/>
      <c r="I10" s="203"/>
      <c r="J10" s="532"/>
      <c r="K10" s="771"/>
      <c r="U10" s="618"/>
      <c r="V10" s="617"/>
      <c r="W10" s="900"/>
      <c r="X10" s="909">
        <v>57.100000108991324</v>
      </c>
      <c r="Y10" s="909">
        <v>101.16556985037651</v>
      </c>
      <c r="Z10" s="909">
        <v>18.800000054495627</v>
      </c>
      <c r="AA10" s="909">
        <v>18.098571368626171</v>
      </c>
      <c r="AB10" s="909">
        <v>13.948571205139114</v>
      </c>
      <c r="AC10" s="910">
        <v>381.51428222656199</v>
      </c>
      <c r="AD10" s="909">
        <v>193.07428414480972</v>
      </c>
      <c r="AE10" s="909">
        <v>29.882857186453634</v>
      </c>
      <c r="AF10" s="909">
        <v>14.230000087193057</v>
      </c>
      <c r="AG10" s="909">
        <v>2.1289999825613801</v>
      </c>
      <c r="AH10" s="909">
        <v>258.36142839704183</v>
      </c>
      <c r="AI10" s="909">
        <v>87.34771401541569</v>
      </c>
      <c r="AP10" s="911">
        <v>2014</v>
      </c>
      <c r="AQ10" s="911">
        <v>2015</v>
      </c>
      <c r="AR10" s="911">
        <v>2016</v>
      </c>
      <c r="AS10" s="911">
        <v>2017</v>
      </c>
      <c r="AX10" s="911">
        <v>2014</v>
      </c>
      <c r="AY10" s="911">
        <v>2015</v>
      </c>
      <c r="AZ10" s="911">
        <v>2016</v>
      </c>
      <c r="BA10" s="911">
        <v>2017</v>
      </c>
      <c r="BC10" s="911">
        <v>2014</v>
      </c>
      <c r="BD10" s="911">
        <v>2015</v>
      </c>
      <c r="BE10" s="911">
        <v>2016</v>
      </c>
      <c r="BF10" s="911">
        <v>2017</v>
      </c>
    </row>
    <row r="11" spans="1:58" ht="21" customHeight="1">
      <c r="A11" s="197"/>
      <c r="B11" s="477"/>
      <c r="C11" s="478"/>
      <c r="D11" s="477"/>
      <c r="E11" s="477"/>
      <c r="F11" s="199"/>
      <c r="G11" s="202"/>
      <c r="H11" s="202"/>
      <c r="I11" s="203"/>
      <c r="J11" s="532"/>
      <c r="K11" s="772"/>
      <c r="N11" s="800"/>
      <c r="O11" s="958"/>
      <c r="P11" s="958"/>
      <c r="Q11" s="912"/>
      <c r="R11" s="912"/>
      <c r="U11" s="618"/>
      <c r="V11" s="617"/>
      <c r="W11" s="900"/>
      <c r="X11" s="909">
        <v>82.4</v>
      </c>
      <c r="Y11" s="909">
        <v>111.64</v>
      </c>
      <c r="Z11" s="909">
        <v>24.53</v>
      </c>
      <c r="AA11" s="909">
        <v>25.12</v>
      </c>
      <c r="AB11" s="909">
        <v>21.56</v>
      </c>
      <c r="AC11" s="910">
        <v>431.35</v>
      </c>
      <c r="AD11" s="909">
        <v>173.3</v>
      </c>
      <c r="AE11" s="909">
        <v>37.090000000000003</v>
      </c>
      <c r="AF11" s="909">
        <v>19.02</v>
      </c>
      <c r="AG11" s="909">
        <v>5.39</v>
      </c>
      <c r="AH11" s="909">
        <v>372.98</v>
      </c>
      <c r="AI11" s="909">
        <v>113.44</v>
      </c>
      <c r="AO11" s="913">
        <v>1</v>
      </c>
      <c r="AP11" s="914">
        <v>133.74</v>
      </c>
      <c r="AQ11" s="914">
        <v>120.986000061035</v>
      </c>
      <c r="AR11" s="915">
        <v>138.54</v>
      </c>
      <c r="AS11" s="402">
        <v>93.1</v>
      </c>
      <c r="AW11" s="913">
        <v>1</v>
      </c>
      <c r="AX11" s="914">
        <v>111.015998840332</v>
      </c>
      <c r="AY11" s="914">
        <v>98.037002563476506</v>
      </c>
      <c r="AZ11" s="915">
        <v>119.86</v>
      </c>
      <c r="BA11" s="402">
        <v>27.56</v>
      </c>
      <c r="BB11" s="913">
        <v>1</v>
      </c>
      <c r="BC11" s="933">
        <v>176.68799662590013</v>
      </c>
      <c r="BD11" s="918">
        <v>77.525999411940418</v>
      </c>
      <c r="BE11" s="919">
        <v>150.22999999999999</v>
      </c>
      <c r="BF11" s="402">
        <v>122.2</v>
      </c>
    </row>
    <row r="12" spans="1:58" ht="21" customHeight="1">
      <c r="A12" s="197"/>
      <c r="B12" s="477"/>
      <c r="C12" s="478"/>
      <c r="D12" s="477"/>
      <c r="E12" s="477"/>
      <c r="F12" s="199"/>
      <c r="G12" s="202"/>
      <c r="H12" s="202"/>
      <c r="I12" s="203"/>
      <c r="J12" s="532"/>
      <c r="K12" s="772"/>
      <c r="N12" s="800"/>
      <c r="O12" s="958"/>
      <c r="P12" s="958"/>
      <c r="Q12" s="912"/>
      <c r="R12" s="912"/>
      <c r="U12" s="618"/>
      <c r="V12" s="617">
        <v>4</v>
      </c>
      <c r="W12" s="900"/>
      <c r="X12" s="909">
        <v>61.07</v>
      </c>
      <c r="Y12" s="909">
        <v>95.39</v>
      </c>
      <c r="Z12" s="909">
        <v>19.45</v>
      </c>
      <c r="AA12" s="909">
        <v>17.23</v>
      </c>
      <c r="AB12" s="909">
        <v>15.99</v>
      </c>
      <c r="AC12" s="910">
        <v>273.22000000000003</v>
      </c>
      <c r="AD12" s="909">
        <v>127.94</v>
      </c>
      <c r="AE12" s="909">
        <v>28.03</v>
      </c>
      <c r="AF12" s="909">
        <v>19.78</v>
      </c>
      <c r="AG12" s="909">
        <v>2.48</v>
      </c>
      <c r="AH12" s="909">
        <v>269.07</v>
      </c>
      <c r="AI12" s="909">
        <v>134.16999999999999</v>
      </c>
      <c r="AO12" s="913">
        <v>2</v>
      </c>
      <c r="AP12" s="914">
        <v>140.50399780000001</v>
      </c>
      <c r="AQ12" s="914">
        <v>137.12399291992099</v>
      </c>
      <c r="AR12" s="915">
        <v>140.53</v>
      </c>
      <c r="AS12" s="402">
        <v>93.1</v>
      </c>
      <c r="AW12" s="913">
        <v>2</v>
      </c>
      <c r="AX12" s="914">
        <v>111.015998840332</v>
      </c>
      <c r="AY12" s="914">
        <v>126.60299682617099</v>
      </c>
      <c r="AZ12" s="915">
        <v>113.21</v>
      </c>
      <c r="BA12" s="402">
        <v>36.590000000000003</v>
      </c>
      <c r="BB12" s="913">
        <v>2</v>
      </c>
      <c r="BC12" s="933">
        <v>192.07700252532933</v>
      </c>
      <c r="BD12" s="918">
        <v>78.785000398754988</v>
      </c>
      <c r="BE12" s="919">
        <v>145.21</v>
      </c>
      <c r="BF12" s="402">
        <v>136.54</v>
      </c>
    </row>
    <row r="13" spans="1:58" ht="21" customHeight="1">
      <c r="A13" s="197"/>
      <c r="B13" s="477"/>
      <c r="C13" s="478"/>
      <c r="D13" s="477"/>
      <c r="E13" s="477"/>
      <c r="F13" s="199"/>
      <c r="G13" s="202"/>
      <c r="H13" s="202"/>
      <c r="I13" s="203"/>
      <c r="J13" s="532"/>
      <c r="K13" s="772"/>
      <c r="N13" s="800"/>
      <c r="O13" s="958"/>
      <c r="P13" s="958"/>
      <c r="Q13" s="912"/>
      <c r="R13" s="912"/>
      <c r="U13" s="617"/>
      <c r="V13" s="617"/>
      <c r="W13" s="900"/>
      <c r="X13" s="909">
        <v>62.75</v>
      </c>
      <c r="Y13" s="909">
        <v>103.58</v>
      </c>
      <c r="Z13" s="909">
        <v>14.62</v>
      </c>
      <c r="AA13" s="909">
        <v>17.52</v>
      </c>
      <c r="AB13" s="909">
        <v>15.91</v>
      </c>
      <c r="AC13" s="910">
        <v>360.15</v>
      </c>
      <c r="AD13" s="909">
        <v>172</v>
      </c>
      <c r="AE13" s="909">
        <v>34.06</v>
      </c>
      <c r="AF13" s="909">
        <v>16.795000000000002</v>
      </c>
      <c r="AG13" s="909">
        <v>1.3140000000000001</v>
      </c>
      <c r="AH13" s="909">
        <v>373.63</v>
      </c>
      <c r="AI13" s="909">
        <v>134.30000000000001</v>
      </c>
      <c r="AO13" s="913">
        <v>3</v>
      </c>
      <c r="AP13" s="914">
        <v>140.5</v>
      </c>
      <c r="AQ13" s="914">
        <v>137.12399291992099</v>
      </c>
      <c r="AR13" s="915">
        <v>140.53</v>
      </c>
      <c r="AS13" s="402">
        <v>98.74</v>
      </c>
      <c r="AW13" s="913">
        <v>3</v>
      </c>
      <c r="AX13" s="914">
        <v>152.07</v>
      </c>
      <c r="AY13" s="914">
        <v>147.34800720214801</v>
      </c>
      <c r="AZ13" s="915">
        <v>117.64</v>
      </c>
      <c r="BA13" s="402">
        <v>63.18</v>
      </c>
      <c r="BB13" s="913">
        <v>3</v>
      </c>
      <c r="BC13" s="933">
        <v>234.58800000000002</v>
      </c>
      <c r="BD13" s="918">
        <v>76.62799982726554</v>
      </c>
      <c r="BE13" s="919">
        <v>143.88</v>
      </c>
      <c r="BF13" s="402">
        <v>170.81</v>
      </c>
    </row>
    <row r="14" spans="1:58" ht="14.25" customHeight="1">
      <c r="A14" s="197"/>
      <c r="B14" s="477"/>
      <c r="C14" s="478"/>
      <c r="D14" s="477"/>
      <c r="E14" s="477"/>
      <c r="F14" s="199"/>
      <c r="G14" s="202"/>
      <c r="H14" s="202"/>
      <c r="I14" s="203"/>
      <c r="J14" s="532"/>
      <c r="K14" s="772"/>
      <c r="N14" s="800"/>
      <c r="O14" s="958"/>
      <c r="P14" s="958"/>
      <c r="Q14" s="912"/>
      <c r="R14" s="912"/>
      <c r="U14" s="617"/>
      <c r="V14" s="617"/>
      <c r="W14" s="900"/>
      <c r="X14" s="909">
        <v>71.03</v>
      </c>
      <c r="Y14" s="909">
        <v>145.91</v>
      </c>
      <c r="Z14" s="909">
        <v>15.904999999999999</v>
      </c>
      <c r="AA14" s="909">
        <v>18.044</v>
      </c>
      <c r="AB14" s="909">
        <v>14.96</v>
      </c>
      <c r="AC14" s="910">
        <v>369.98</v>
      </c>
      <c r="AD14" s="909">
        <v>175.17</v>
      </c>
      <c r="AE14" s="909">
        <v>43.62</v>
      </c>
      <c r="AF14" s="909">
        <v>14.701000000000001</v>
      </c>
      <c r="AG14" s="909">
        <v>1.1140000000000001</v>
      </c>
      <c r="AH14" s="909">
        <v>404.34</v>
      </c>
      <c r="AI14" s="909">
        <v>129.29</v>
      </c>
      <c r="AO14" s="913">
        <v>4</v>
      </c>
      <c r="AP14" s="914">
        <v>163.19800000000001</v>
      </c>
      <c r="AQ14" s="914">
        <v>150.91200256347599</v>
      </c>
      <c r="AR14" s="915">
        <v>137.44</v>
      </c>
      <c r="AS14" s="402">
        <v>98.74</v>
      </c>
      <c r="AW14" s="913">
        <v>4</v>
      </c>
      <c r="AX14" s="914">
        <v>203.96</v>
      </c>
      <c r="AY14" s="914">
        <v>161.61799619999999</v>
      </c>
      <c r="AZ14" s="915">
        <v>117.64</v>
      </c>
      <c r="BA14" s="402">
        <v>113.21</v>
      </c>
      <c r="BB14" s="913">
        <v>4</v>
      </c>
      <c r="BC14" s="933">
        <v>232.04400016784652</v>
      </c>
      <c r="BD14" s="918">
        <v>82.207001742533564</v>
      </c>
      <c r="BE14" s="919">
        <v>139.38200000000001</v>
      </c>
      <c r="BF14" s="402">
        <v>186.39</v>
      </c>
    </row>
    <row r="15" spans="1:58" ht="14.25" customHeight="1">
      <c r="A15" s="197"/>
      <c r="B15" s="477"/>
      <c r="C15" s="478"/>
      <c r="D15" s="477"/>
      <c r="E15" s="477"/>
      <c r="F15" s="199"/>
      <c r="G15" s="202"/>
      <c r="H15" s="202"/>
      <c r="I15" s="203"/>
      <c r="J15" s="532"/>
      <c r="K15" s="772"/>
      <c r="N15" s="800"/>
      <c r="O15" s="994"/>
      <c r="P15" s="958"/>
      <c r="Q15" s="912"/>
      <c r="R15" s="912"/>
      <c r="U15" s="617"/>
      <c r="V15" s="617"/>
      <c r="W15" s="900"/>
      <c r="X15" s="909">
        <v>79.42857142857136</v>
      </c>
      <c r="Y15" s="909">
        <v>146.2477155412943</v>
      </c>
      <c r="Z15" s="909">
        <v>34.528000150408026</v>
      </c>
      <c r="AA15" s="909">
        <v>19.531571524483784</v>
      </c>
      <c r="AB15" s="909">
        <v>16.602428981235999</v>
      </c>
      <c r="AC15" s="910">
        <v>362.92442975725425</v>
      </c>
      <c r="AD15" s="909">
        <v>172.78000313895041</v>
      </c>
      <c r="AE15" s="909">
        <v>37.718571254185221</v>
      </c>
      <c r="AF15" s="909">
        <v>12.252857208251928</v>
      </c>
      <c r="AG15" s="909">
        <v>1.0977142708642085</v>
      </c>
      <c r="AH15" s="909">
        <v>396.4942801339281</v>
      </c>
      <c r="AI15" s="909">
        <v>108.11000061035121</v>
      </c>
      <c r="AO15" s="913">
        <v>5</v>
      </c>
      <c r="AP15" s="914">
        <v>163.19800000000001</v>
      </c>
      <c r="AQ15" s="914">
        <v>150.91200256347599</v>
      </c>
      <c r="AR15" s="915">
        <v>137.44</v>
      </c>
      <c r="AS15" s="402">
        <v>125.15</v>
      </c>
      <c r="AW15" s="913">
        <v>5</v>
      </c>
      <c r="AX15" s="914">
        <v>235.55</v>
      </c>
      <c r="AY15" s="914">
        <v>191.21299743652301</v>
      </c>
      <c r="AZ15" s="915">
        <v>133.43</v>
      </c>
      <c r="BA15" s="402">
        <v>156.82</v>
      </c>
      <c r="BB15" s="913">
        <v>5</v>
      </c>
      <c r="BC15" s="933">
        <v>229.71699501037588</v>
      </c>
      <c r="BD15" s="918">
        <v>99.395001649856425</v>
      </c>
      <c r="BE15" s="919">
        <v>135.79099489999999</v>
      </c>
      <c r="BF15" s="402">
        <v>204.81</v>
      </c>
    </row>
    <row r="16" spans="1:58" ht="14.25" customHeight="1">
      <c r="A16" s="197"/>
      <c r="B16" s="477"/>
      <c r="C16" s="478"/>
      <c r="D16" s="477"/>
      <c r="E16" s="477"/>
      <c r="F16" s="199"/>
      <c r="G16" s="202"/>
      <c r="H16" s="202"/>
      <c r="I16" s="203"/>
      <c r="J16" s="532"/>
      <c r="K16" s="772"/>
      <c r="U16" s="617"/>
      <c r="V16" s="617">
        <v>8</v>
      </c>
      <c r="W16" s="900"/>
      <c r="X16" s="909">
        <v>95.671427045549564</v>
      </c>
      <c r="Y16" s="909">
        <v>310.30528479999998</v>
      </c>
      <c r="Z16" s="909">
        <v>123.4721418</v>
      </c>
      <c r="AA16" s="909">
        <v>21.873999999999999</v>
      </c>
      <c r="AB16" s="909">
        <v>19.75271429</v>
      </c>
      <c r="AC16" s="910">
        <v>428.29571529999998</v>
      </c>
      <c r="AD16" s="909">
        <v>191.44571139999999</v>
      </c>
      <c r="AE16" s="909">
        <v>49.187142510000001</v>
      </c>
      <c r="AF16" s="909">
        <v>12.017142979999999</v>
      </c>
      <c r="AG16" s="909">
        <v>1.644428577</v>
      </c>
      <c r="AH16" s="909">
        <v>277.80142869999997</v>
      </c>
      <c r="AI16" s="909">
        <v>81.150284900000003</v>
      </c>
      <c r="AO16" s="913">
        <v>6</v>
      </c>
      <c r="AP16" s="914">
        <v>163.19800000000001</v>
      </c>
      <c r="AQ16" s="914">
        <v>170.628005981445</v>
      </c>
      <c r="AR16" s="915">
        <v>137.44</v>
      </c>
      <c r="AS16" s="402">
        <v>125.15</v>
      </c>
      <c r="AW16" s="913">
        <v>6</v>
      </c>
      <c r="AX16" s="914">
        <v>257.39999999999998</v>
      </c>
      <c r="AY16" s="914">
        <v>216.95199584960901</v>
      </c>
      <c r="AZ16" s="915">
        <v>159.21</v>
      </c>
      <c r="BA16" s="402">
        <v>168.88</v>
      </c>
      <c r="BB16" s="913">
        <v>6</v>
      </c>
      <c r="BC16" s="933">
        <v>228.29300178527819</v>
      </c>
      <c r="BD16" s="918">
        <v>122.14100027084339</v>
      </c>
      <c r="BE16" s="919">
        <v>150.04800030000001</v>
      </c>
      <c r="BF16" s="402">
        <v>201.83</v>
      </c>
    </row>
    <row r="17" spans="1:69" ht="14.25" customHeight="1">
      <c r="A17" s="197"/>
      <c r="B17" s="477"/>
      <c r="C17" s="478"/>
      <c r="D17" s="477"/>
      <c r="E17" s="477"/>
      <c r="F17" s="199"/>
      <c r="G17" s="202"/>
      <c r="H17" s="202"/>
      <c r="I17" s="203"/>
      <c r="J17" s="532"/>
      <c r="K17" s="772"/>
      <c r="U17" s="617"/>
      <c r="V17" s="617"/>
      <c r="W17" s="900"/>
      <c r="X17" s="909">
        <v>101.84</v>
      </c>
      <c r="Y17" s="909">
        <v>232.7</v>
      </c>
      <c r="Z17" s="909">
        <v>127.05</v>
      </c>
      <c r="AA17" s="909">
        <v>25.35</v>
      </c>
      <c r="AB17" s="909">
        <v>21.95</v>
      </c>
      <c r="AC17" s="910">
        <v>383.16</v>
      </c>
      <c r="AD17" s="909">
        <v>140.93</v>
      </c>
      <c r="AE17" s="909">
        <v>38.619999999999997</v>
      </c>
      <c r="AF17" s="909">
        <v>12</v>
      </c>
      <c r="AG17" s="909">
        <v>1.43</v>
      </c>
      <c r="AH17" s="909">
        <v>179.2</v>
      </c>
      <c r="AI17" s="909">
        <v>58.33</v>
      </c>
      <c r="AO17" s="913">
        <v>7</v>
      </c>
      <c r="AP17" s="914">
        <v>180.73800659179599</v>
      </c>
      <c r="AQ17" s="914">
        <v>170.628005981445</v>
      </c>
      <c r="AR17" s="915">
        <v>151.05000000000001</v>
      </c>
      <c r="AS17" s="402">
        <v>142.99</v>
      </c>
      <c r="AW17" s="913">
        <v>7</v>
      </c>
      <c r="AX17" s="914">
        <v>300.037994384765</v>
      </c>
      <c r="AY17" s="914">
        <v>240.95399475097599</v>
      </c>
      <c r="AZ17" s="915">
        <v>186.18</v>
      </c>
      <c r="BA17" s="402">
        <v>196.28</v>
      </c>
      <c r="BB17" s="913">
        <v>7</v>
      </c>
      <c r="BC17" s="933">
        <v>224.18200111389126</v>
      </c>
      <c r="BD17" s="918">
        <v>164.75300073623634</v>
      </c>
      <c r="BE17" s="919">
        <v>174.31999970000001</v>
      </c>
      <c r="BF17" s="402">
        <v>199.6</v>
      </c>
    </row>
    <row r="18" spans="1:69" ht="14.25" customHeight="1">
      <c r="A18" s="197"/>
      <c r="B18" s="477"/>
      <c r="C18" s="478"/>
      <c r="D18" s="477"/>
      <c r="E18" s="477"/>
      <c r="F18" s="199"/>
      <c r="G18" s="202"/>
      <c r="H18" s="202"/>
      <c r="I18" s="203"/>
      <c r="J18" s="532"/>
      <c r="K18" s="635"/>
      <c r="U18" s="617"/>
      <c r="V18" s="617"/>
      <c r="W18" s="900"/>
      <c r="X18" s="909">
        <v>111.7285712</v>
      </c>
      <c r="Y18" s="909">
        <v>313.02366640000002</v>
      </c>
      <c r="Z18" s="909">
        <v>102.4850019</v>
      </c>
      <c r="AA18" s="909">
        <v>32.583857129999998</v>
      </c>
      <c r="AB18" s="909">
        <v>16.16099998</v>
      </c>
      <c r="AC18" s="910">
        <v>557.40757099999996</v>
      </c>
      <c r="AD18" s="909">
        <v>175.57571630000001</v>
      </c>
      <c r="AE18" s="909">
        <v>47.68142864</v>
      </c>
      <c r="AF18" s="909">
        <v>12.001428600000001</v>
      </c>
      <c r="AG18" s="909">
        <v>1.4118571280000001</v>
      </c>
      <c r="AH18" s="909">
        <v>158.30857409999999</v>
      </c>
      <c r="AI18" s="909">
        <v>48.130142759999998</v>
      </c>
      <c r="AO18" s="913">
        <v>8</v>
      </c>
      <c r="AP18" s="914">
        <v>199.62100219999999</v>
      </c>
      <c r="AQ18" s="914">
        <v>170.628005981445</v>
      </c>
      <c r="AR18" s="915">
        <v>151.05000000000001</v>
      </c>
      <c r="AS18" s="402">
        <v>142.99</v>
      </c>
      <c r="AW18" s="913">
        <v>8</v>
      </c>
      <c r="AX18" s="914">
        <v>326.67999270000001</v>
      </c>
      <c r="AY18" s="914">
        <v>240.95399475097599</v>
      </c>
      <c r="AZ18" s="915">
        <v>206.54</v>
      </c>
      <c r="BA18" s="402">
        <v>230.19</v>
      </c>
      <c r="BB18" s="913">
        <v>8</v>
      </c>
      <c r="BC18" s="933">
        <v>220.41400382999998</v>
      </c>
      <c r="BD18" s="918">
        <v>173.15699958801241</v>
      </c>
      <c r="BE18" s="919">
        <v>262.93500039999998</v>
      </c>
      <c r="BF18" s="402">
        <v>214.34</v>
      </c>
    </row>
    <row r="19" spans="1:69" ht="14.25" customHeight="1">
      <c r="A19" s="197"/>
      <c r="B19" s="477"/>
      <c r="C19" s="478"/>
      <c r="D19" s="477"/>
      <c r="E19" s="477"/>
      <c r="F19" s="199"/>
      <c r="G19" s="202"/>
      <c r="H19" s="202"/>
      <c r="I19" s="203"/>
      <c r="J19" s="532" t="s">
        <v>842</v>
      </c>
      <c r="K19" s="635"/>
      <c r="U19" s="617"/>
      <c r="V19" s="617"/>
      <c r="W19" s="900"/>
      <c r="X19" s="909">
        <v>107.21428571428528</v>
      </c>
      <c r="Y19" s="909">
        <v>264.70640258789024</v>
      </c>
      <c r="Z19" s="909">
        <v>100.62920074462855</v>
      </c>
      <c r="AA19" s="909">
        <v>35.707000187465077</v>
      </c>
      <c r="AB19" s="909">
        <v>20.230571338108572</v>
      </c>
      <c r="AC19" s="910">
        <v>738.35199846540127</v>
      </c>
      <c r="AD19" s="909">
        <v>222.98999895368257</v>
      </c>
      <c r="AE19" s="909">
        <v>58.7428567068917</v>
      </c>
      <c r="AF19" s="909">
        <v>11.715714318411687</v>
      </c>
      <c r="AG19" s="909">
        <v>1.4087142603737945</v>
      </c>
      <c r="AH19" s="909">
        <v>187.32428414480987</v>
      </c>
      <c r="AI19" s="909">
        <v>66.01142992292128</v>
      </c>
      <c r="AO19" s="913">
        <v>9</v>
      </c>
      <c r="AP19" s="914">
        <v>199.62100219999999</v>
      </c>
      <c r="AQ19" s="914">
        <v>185.25</v>
      </c>
      <c r="AR19" s="915">
        <v>165.01</v>
      </c>
      <c r="AS19" s="402">
        <v>159.53</v>
      </c>
      <c r="AW19" s="913">
        <v>9</v>
      </c>
      <c r="AX19" s="914">
        <v>332.71</v>
      </c>
      <c r="AY19" s="914">
        <v>274.18798828125</v>
      </c>
      <c r="AZ19" s="915">
        <v>240.95</v>
      </c>
      <c r="BA19" s="402">
        <v>249.13</v>
      </c>
      <c r="BB19" s="913">
        <v>9</v>
      </c>
      <c r="BC19" s="933">
        <v>218.33100054931617</v>
      </c>
      <c r="BD19" s="918">
        <v>186.28200244903536</v>
      </c>
      <c r="BE19" s="919">
        <v>279.08800120000001</v>
      </c>
      <c r="BF19" s="402">
        <v>250.89</v>
      </c>
    </row>
    <row r="20" spans="1:69" ht="14.25" customHeight="1">
      <c r="A20" s="197"/>
      <c r="B20" s="477"/>
      <c r="C20" s="478"/>
      <c r="D20" s="477"/>
      <c r="E20" s="477"/>
      <c r="F20" s="199"/>
      <c r="G20" s="202"/>
      <c r="H20" s="202"/>
      <c r="I20" s="203"/>
      <c r="J20" s="532"/>
      <c r="K20" s="774"/>
      <c r="U20" s="617"/>
      <c r="V20" s="617">
        <v>12</v>
      </c>
      <c r="W20" s="900"/>
      <c r="X20" s="909">
        <v>105.2142846</v>
      </c>
      <c r="Y20" s="909">
        <v>260.1815709</v>
      </c>
      <c r="Z20" s="909">
        <v>165.7174268</v>
      </c>
      <c r="AA20" s="909">
        <v>31.82685661</v>
      </c>
      <c r="AB20" s="909">
        <v>9.8735712600000003</v>
      </c>
      <c r="AC20" s="910">
        <v>531.9642857</v>
      </c>
      <c r="AD20" s="909">
        <v>193.36714169999999</v>
      </c>
      <c r="AE20" s="909">
        <v>60.019999910000003</v>
      </c>
      <c r="AF20" s="909">
        <v>11.001428600000001</v>
      </c>
      <c r="AG20" s="909">
        <v>1.3644285709999999</v>
      </c>
      <c r="AH20" s="909">
        <v>215.06571310000001</v>
      </c>
      <c r="AI20" s="909">
        <v>62.787142070000002</v>
      </c>
      <c r="AO20" s="913">
        <v>10</v>
      </c>
      <c r="AP20" s="914">
        <v>199.62100219999999</v>
      </c>
      <c r="AQ20" s="914">
        <v>185.25</v>
      </c>
      <c r="AR20" s="915">
        <v>165.01</v>
      </c>
      <c r="AS20" s="402">
        <v>159.53</v>
      </c>
      <c r="AW20" s="913">
        <v>10</v>
      </c>
      <c r="AX20" s="914">
        <v>332.70800780000002</v>
      </c>
      <c r="AY20" s="914">
        <v>288.45</v>
      </c>
      <c r="AZ20" s="915">
        <v>279.86</v>
      </c>
      <c r="BA20" s="402">
        <v>311.77999999999997</v>
      </c>
      <c r="BB20" s="913">
        <v>10</v>
      </c>
      <c r="BC20" s="933">
        <v>215.62899492000003</v>
      </c>
      <c r="BD20" s="918">
        <v>223.25000000000003</v>
      </c>
      <c r="BE20" s="919">
        <v>283.7940006</v>
      </c>
      <c r="BF20" s="402">
        <v>299</v>
      </c>
    </row>
    <row r="21" spans="1:69" s="162" customFormat="1" ht="14.25" customHeight="1">
      <c r="A21" s="244"/>
      <c r="B21" s="477"/>
      <c r="C21" s="478"/>
      <c r="D21" s="477"/>
      <c r="E21" s="477"/>
      <c r="F21" s="199"/>
      <c r="G21" s="202"/>
      <c r="H21" s="202"/>
      <c r="I21" s="203"/>
      <c r="J21" s="532"/>
      <c r="K21" s="635"/>
      <c r="L21" s="796"/>
      <c r="M21" s="796"/>
      <c r="N21" s="796"/>
      <c r="O21" s="397"/>
      <c r="P21" s="397"/>
      <c r="Q21" s="397"/>
      <c r="R21" s="397"/>
      <c r="S21" s="397"/>
      <c r="T21" s="397"/>
      <c r="U21" s="617"/>
      <c r="V21" s="617"/>
      <c r="W21" s="900"/>
      <c r="X21" s="909">
        <v>85.84</v>
      </c>
      <c r="Y21" s="909">
        <v>163.47999999999999</v>
      </c>
      <c r="Z21" s="909">
        <v>81.83</v>
      </c>
      <c r="AA21" s="909">
        <v>24.225000000000001</v>
      </c>
      <c r="AB21" s="909">
        <v>10.32</v>
      </c>
      <c r="AC21" s="910">
        <v>277.75099999999998</v>
      </c>
      <c r="AD21" s="909">
        <v>132.26300000000001</v>
      </c>
      <c r="AE21" s="909">
        <v>35.963999999999999</v>
      </c>
      <c r="AF21" s="909">
        <v>10.43</v>
      </c>
      <c r="AG21" s="909">
        <v>1.35</v>
      </c>
      <c r="AH21" s="909">
        <v>145.36000000000001</v>
      </c>
      <c r="AI21" s="909">
        <v>49.43</v>
      </c>
      <c r="AJ21" s="397"/>
      <c r="AK21" s="397"/>
      <c r="AL21" s="397"/>
      <c r="AM21" s="397"/>
      <c r="AN21" s="397"/>
      <c r="AO21" s="913">
        <v>11</v>
      </c>
      <c r="AP21" s="914">
        <v>218.65400695800699</v>
      </c>
      <c r="AQ21" s="914">
        <v>203.9</v>
      </c>
      <c r="AR21" s="915">
        <v>186.45</v>
      </c>
      <c r="AS21" s="397">
        <v>184.94</v>
      </c>
      <c r="AT21" s="397"/>
      <c r="AU21" s="397"/>
      <c r="AV21" s="397"/>
      <c r="AW21" s="913">
        <v>11</v>
      </c>
      <c r="AX21" s="914">
        <v>363.43499755859301</v>
      </c>
      <c r="AY21" s="914">
        <v>311.77999999999997</v>
      </c>
      <c r="AZ21" s="915">
        <v>308.83</v>
      </c>
      <c r="BA21" s="397">
        <v>332.71</v>
      </c>
      <c r="BB21" s="913">
        <v>11</v>
      </c>
      <c r="BC21" s="933">
        <v>222.04299736022926</v>
      </c>
      <c r="BD21" s="918">
        <v>237.42999999999998</v>
      </c>
      <c r="BE21" s="919">
        <v>286.24</v>
      </c>
      <c r="BF21" s="397">
        <v>321.02999999999997</v>
      </c>
      <c r="BG21" s="397"/>
      <c r="BH21" s="397"/>
      <c r="BI21" s="397"/>
      <c r="BJ21" s="397"/>
      <c r="BK21" s="397"/>
      <c r="BL21" s="397"/>
      <c r="BM21" s="397"/>
      <c r="BN21" s="397"/>
      <c r="BO21" s="397"/>
      <c r="BP21" s="397"/>
      <c r="BQ21" s="397"/>
    </row>
    <row r="22" spans="1:69" s="162" customFormat="1" ht="14.25" customHeight="1">
      <c r="A22" s="244"/>
      <c r="B22" s="477"/>
      <c r="C22" s="478"/>
      <c r="D22" s="477"/>
      <c r="E22" s="477"/>
      <c r="F22" s="199"/>
      <c r="G22" s="202"/>
      <c r="H22" s="202"/>
      <c r="I22" s="203"/>
      <c r="J22" s="532"/>
      <c r="K22" s="635"/>
      <c r="L22" s="796"/>
      <c r="M22" s="796"/>
      <c r="N22" s="796"/>
      <c r="O22" s="397"/>
      <c r="P22" s="397"/>
      <c r="Q22" s="397"/>
      <c r="R22" s="397"/>
      <c r="S22" s="397"/>
      <c r="T22" s="397"/>
      <c r="U22" s="617"/>
      <c r="V22" s="617"/>
      <c r="W22" s="900"/>
      <c r="X22" s="909">
        <v>60.343000000000004</v>
      </c>
      <c r="Y22" s="909">
        <v>101.372</v>
      </c>
      <c r="Z22" s="909">
        <v>38.957999999999998</v>
      </c>
      <c r="AA22" s="909">
        <v>17.963999999999999</v>
      </c>
      <c r="AB22" s="909">
        <v>11.87</v>
      </c>
      <c r="AC22" s="910">
        <v>251.89099999999999</v>
      </c>
      <c r="AD22" s="909">
        <v>209.01</v>
      </c>
      <c r="AE22" s="909">
        <v>24.754000000000001</v>
      </c>
      <c r="AF22" s="909">
        <v>9.0090000000000003</v>
      </c>
      <c r="AG22" s="909">
        <v>1.3260000000000001</v>
      </c>
      <c r="AH22" s="909">
        <v>124.146</v>
      </c>
      <c r="AI22" s="909">
        <v>54.344000000000001</v>
      </c>
      <c r="AJ22" s="397"/>
      <c r="AK22" s="397"/>
      <c r="AL22" s="397"/>
      <c r="AM22" s="397"/>
      <c r="AN22" s="397"/>
      <c r="AO22" s="913">
        <v>12</v>
      </c>
      <c r="AP22" s="914">
        <v>218.65400695800699</v>
      </c>
      <c r="AQ22" s="914">
        <v>203.9</v>
      </c>
      <c r="AR22" s="915">
        <v>186.45</v>
      </c>
      <c r="AS22" s="397">
        <v>184.94</v>
      </c>
      <c r="AT22" s="397"/>
      <c r="AU22" s="397"/>
      <c r="AV22" s="397"/>
      <c r="AW22" s="913">
        <v>12</v>
      </c>
      <c r="AX22" s="914">
        <v>404.84201050000001</v>
      </c>
      <c r="AY22" s="914">
        <v>314.74099731445301</v>
      </c>
      <c r="AZ22" s="915">
        <v>308.83</v>
      </c>
      <c r="BA22" s="397">
        <v>344.88</v>
      </c>
      <c r="BB22" s="913">
        <v>12</v>
      </c>
      <c r="BC22" s="933">
        <v>222.46699903000001</v>
      </c>
      <c r="BD22" s="918">
        <v>259.42500019073447</v>
      </c>
      <c r="BE22" s="919">
        <v>285.0129948</v>
      </c>
      <c r="BF22" s="397">
        <v>332.35</v>
      </c>
      <c r="BG22" s="397"/>
      <c r="BH22" s="397"/>
      <c r="BI22" s="397"/>
      <c r="BJ22" s="397"/>
      <c r="BK22" s="397"/>
      <c r="BL22" s="397"/>
      <c r="BM22" s="397"/>
      <c r="BN22" s="397"/>
      <c r="BO22" s="397"/>
      <c r="BP22" s="397"/>
      <c r="BQ22" s="397"/>
    </row>
    <row r="23" spans="1:69" s="162" customFormat="1" ht="14.25" customHeight="1">
      <c r="A23" s="244"/>
      <c r="B23" s="477"/>
      <c r="C23" s="478"/>
      <c r="D23" s="477"/>
      <c r="E23" s="477"/>
      <c r="F23" s="199"/>
      <c r="G23" s="202"/>
      <c r="H23" s="202"/>
      <c r="I23" s="203"/>
      <c r="J23" s="532"/>
      <c r="K23" s="635"/>
      <c r="L23" s="796"/>
      <c r="M23" s="796"/>
      <c r="N23" s="796"/>
      <c r="O23" s="397"/>
      <c r="P23" s="397"/>
      <c r="Q23" s="397"/>
      <c r="R23" s="397"/>
      <c r="S23" s="397"/>
      <c r="T23" s="397"/>
      <c r="U23" s="617"/>
      <c r="V23" s="617"/>
      <c r="W23" s="900"/>
      <c r="X23" s="909">
        <v>45.5</v>
      </c>
      <c r="Y23" s="909">
        <v>86.66</v>
      </c>
      <c r="Z23" s="909">
        <v>30.167999999999999</v>
      </c>
      <c r="AA23" s="909">
        <v>15.83</v>
      </c>
      <c r="AB23" s="909">
        <v>10.039999999999999</v>
      </c>
      <c r="AC23" s="910">
        <v>183.58199999999999</v>
      </c>
      <c r="AD23" s="909">
        <v>95.99</v>
      </c>
      <c r="AE23" s="909">
        <v>26.423999999999999</v>
      </c>
      <c r="AF23" s="909">
        <v>9</v>
      </c>
      <c r="AG23" s="909">
        <v>1.319</v>
      </c>
      <c r="AH23" s="909">
        <v>97.190700000000007</v>
      </c>
      <c r="AI23" s="909">
        <v>41.814</v>
      </c>
      <c r="AJ23" s="397"/>
      <c r="AK23" s="397"/>
      <c r="AL23" s="397"/>
      <c r="AM23" s="397"/>
      <c r="AN23" s="397"/>
      <c r="AO23" s="913">
        <v>13</v>
      </c>
      <c r="AP23" s="914">
        <v>220.94</v>
      </c>
      <c r="AQ23" s="914">
        <v>221.62</v>
      </c>
      <c r="AR23" s="915">
        <v>195.65</v>
      </c>
      <c r="AS23" s="397">
        <v>203.73</v>
      </c>
      <c r="AT23" s="397"/>
      <c r="AU23" s="397"/>
      <c r="AV23" s="397"/>
      <c r="AW23" s="913">
        <v>13</v>
      </c>
      <c r="AX23" s="914">
        <v>395.14</v>
      </c>
      <c r="AY23" s="914">
        <v>323.68</v>
      </c>
      <c r="AZ23" s="915">
        <v>308.83</v>
      </c>
      <c r="BA23" s="397">
        <v>338.77</v>
      </c>
      <c r="BB23" s="913">
        <v>13</v>
      </c>
      <c r="BC23" s="933">
        <v>220.64399999999998</v>
      </c>
      <c r="BD23" s="918">
        <v>263.17400000000004</v>
      </c>
      <c r="BE23" s="919">
        <v>279.9690008</v>
      </c>
      <c r="BF23" s="397">
        <v>366.03</v>
      </c>
      <c r="BG23" s="397"/>
      <c r="BH23" s="397"/>
      <c r="BI23" s="397"/>
      <c r="BJ23" s="397"/>
      <c r="BK23" s="397"/>
      <c r="BL23" s="397"/>
      <c r="BM23" s="397"/>
      <c r="BN23" s="397"/>
      <c r="BO23" s="397"/>
      <c r="BP23" s="397"/>
      <c r="BQ23" s="397"/>
    </row>
    <row r="24" spans="1:69" s="162" customFormat="1" ht="14.25" customHeight="1">
      <c r="A24" s="878" t="s">
        <v>669</v>
      </c>
      <c r="B24" s="477"/>
      <c r="C24" s="478"/>
      <c r="D24" s="477"/>
      <c r="E24" s="477"/>
      <c r="F24" s="199"/>
      <c r="G24" s="202"/>
      <c r="H24" s="202"/>
      <c r="I24" s="203"/>
      <c r="J24" s="532"/>
      <c r="K24" s="635"/>
      <c r="L24" s="796"/>
      <c r="M24" s="796"/>
      <c r="N24" s="796"/>
      <c r="O24" s="397"/>
      <c r="P24" s="397"/>
      <c r="Q24" s="397"/>
      <c r="R24" s="397"/>
      <c r="S24" s="397"/>
      <c r="T24" s="397"/>
      <c r="U24" s="617"/>
      <c r="V24" s="617">
        <v>16</v>
      </c>
      <c r="W24" s="900"/>
      <c r="X24" s="909">
        <v>43.256999999999998</v>
      </c>
      <c r="Y24" s="909">
        <v>82.16</v>
      </c>
      <c r="Z24" s="909">
        <v>40.76</v>
      </c>
      <c r="AA24" s="909">
        <v>15.3</v>
      </c>
      <c r="AB24" s="909">
        <v>9.1</v>
      </c>
      <c r="AC24" s="910">
        <v>155.88999999999999</v>
      </c>
      <c r="AD24" s="909">
        <v>89.72</v>
      </c>
      <c r="AE24" s="909">
        <v>20.83</v>
      </c>
      <c r="AF24" s="909">
        <v>9</v>
      </c>
      <c r="AG24" s="909">
        <v>1.3069999999999999</v>
      </c>
      <c r="AH24" s="909">
        <v>89.46</v>
      </c>
      <c r="AI24" s="909">
        <v>33.630000000000003</v>
      </c>
      <c r="AJ24" s="397"/>
      <c r="AK24" s="397"/>
      <c r="AL24" s="397"/>
      <c r="AM24" s="397"/>
      <c r="AN24" s="397"/>
      <c r="AO24" s="913">
        <v>14</v>
      </c>
      <c r="AP24" s="914">
        <v>220.94</v>
      </c>
      <c r="AQ24" s="914">
        <v>221.62</v>
      </c>
      <c r="AR24" s="915">
        <v>195.65</v>
      </c>
      <c r="AS24" s="397">
        <v>203.73</v>
      </c>
      <c r="AT24" s="397"/>
      <c r="AU24" s="397"/>
      <c r="AV24" s="397"/>
      <c r="AW24" s="913">
        <v>14</v>
      </c>
      <c r="AX24" s="914">
        <v>376</v>
      </c>
      <c r="AY24" s="914">
        <v>323.68</v>
      </c>
      <c r="AZ24" s="915">
        <v>302.95999999999998</v>
      </c>
      <c r="BA24" s="397">
        <v>338.78</v>
      </c>
      <c r="BB24" s="913">
        <v>14</v>
      </c>
      <c r="BC24" s="933">
        <v>223.27600000000001</v>
      </c>
      <c r="BD24" s="918">
        <v>268.62</v>
      </c>
      <c r="BE24" s="919">
        <v>286.5410023</v>
      </c>
      <c r="BF24" s="397">
        <v>382.58</v>
      </c>
      <c r="BG24" s="397"/>
      <c r="BH24" s="397"/>
      <c r="BI24" s="397"/>
      <c r="BJ24" s="397"/>
      <c r="BK24" s="397"/>
      <c r="BL24" s="397"/>
      <c r="BM24" s="397"/>
      <c r="BN24" s="397"/>
      <c r="BO24" s="397"/>
      <c r="BP24" s="397"/>
      <c r="BQ24" s="397"/>
    </row>
    <row r="25" spans="1:69" s="162" customFormat="1" ht="14.25" customHeight="1">
      <c r="B25" s="477"/>
      <c r="C25" s="478"/>
      <c r="D25" s="477"/>
      <c r="E25" s="477"/>
      <c r="F25" s="199"/>
      <c r="G25" s="202"/>
      <c r="H25" s="202"/>
      <c r="I25" s="203"/>
      <c r="J25" s="532"/>
      <c r="K25" s="635"/>
      <c r="L25" s="796"/>
      <c r="M25" s="796"/>
      <c r="N25" s="796"/>
      <c r="O25" s="397"/>
      <c r="P25" s="397"/>
      <c r="Q25" s="397"/>
      <c r="R25" s="397"/>
      <c r="S25" s="397"/>
      <c r="T25" s="397"/>
      <c r="U25" s="617"/>
      <c r="V25" s="617"/>
      <c r="W25" s="900"/>
      <c r="X25" s="909">
        <v>50.91</v>
      </c>
      <c r="Y25" s="909">
        <v>97.92</v>
      </c>
      <c r="Z25" s="909">
        <v>50.25</v>
      </c>
      <c r="AA25" s="909">
        <v>15.52</v>
      </c>
      <c r="AB25" s="909">
        <v>9.36</v>
      </c>
      <c r="AC25" s="910">
        <v>166.41</v>
      </c>
      <c r="AD25" s="909">
        <v>101.72</v>
      </c>
      <c r="AE25" s="909">
        <v>23.6</v>
      </c>
      <c r="AF25" s="909">
        <v>9.0057144165039045</v>
      </c>
      <c r="AG25" s="909">
        <v>1.42</v>
      </c>
      <c r="AH25" s="909">
        <v>99.16</v>
      </c>
      <c r="AI25" s="909">
        <v>32.46</v>
      </c>
      <c r="AJ25" s="397"/>
      <c r="AK25" s="397"/>
      <c r="AL25" s="397"/>
      <c r="AM25" s="397"/>
      <c r="AN25" s="397"/>
      <c r="AO25" s="913">
        <v>15</v>
      </c>
      <c r="AP25" s="914">
        <v>221.99</v>
      </c>
      <c r="AQ25" s="914">
        <v>226.28</v>
      </c>
      <c r="AR25" s="915">
        <v>201.94</v>
      </c>
      <c r="AS25" s="397">
        <v>203.73</v>
      </c>
      <c r="AT25" s="397"/>
      <c r="AU25" s="397"/>
      <c r="AV25" s="397"/>
      <c r="AW25" s="913">
        <v>15</v>
      </c>
      <c r="AX25" s="914">
        <v>363.43</v>
      </c>
      <c r="AY25" s="914">
        <v>335.74</v>
      </c>
      <c r="AZ25" s="915">
        <v>311.77999999999997</v>
      </c>
      <c r="BA25" s="397">
        <v>347.95</v>
      </c>
      <c r="BB25" s="913">
        <v>15</v>
      </c>
      <c r="BC25" s="933">
        <v>222.00500000000002</v>
      </c>
      <c r="BD25" s="918">
        <v>278.94</v>
      </c>
      <c r="BE25" s="919">
        <v>288.78499979999998</v>
      </c>
      <c r="BF25" s="397">
        <v>385.3</v>
      </c>
      <c r="BG25" s="397"/>
      <c r="BH25" s="397"/>
      <c r="BI25" s="397"/>
      <c r="BJ25" s="397"/>
      <c r="BK25" s="397"/>
      <c r="BL25" s="397"/>
      <c r="BM25" s="397"/>
      <c r="BN25" s="397"/>
      <c r="BO25" s="397"/>
      <c r="BP25" s="397"/>
      <c r="BQ25" s="397"/>
    </row>
    <row r="26" spans="1:69" s="162" customFormat="1" ht="14.25" customHeight="1">
      <c r="A26" s="244"/>
      <c r="B26" s="477"/>
      <c r="C26" s="478"/>
      <c r="D26" s="477"/>
      <c r="E26" s="477"/>
      <c r="F26" s="216"/>
      <c r="G26" s="216"/>
      <c r="H26" s="216"/>
      <c r="I26" s="216"/>
      <c r="J26" s="534"/>
      <c r="K26" s="635"/>
      <c r="L26" s="796"/>
      <c r="M26" s="796"/>
      <c r="N26" s="796"/>
      <c r="O26" s="397"/>
      <c r="P26" s="397"/>
      <c r="Q26" s="397"/>
      <c r="R26" s="397"/>
      <c r="S26" s="397"/>
      <c r="T26" s="397"/>
      <c r="U26" s="617"/>
      <c r="V26" s="617"/>
      <c r="W26" s="900"/>
      <c r="X26" s="909">
        <v>60.1</v>
      </c>
      <c r="Y26" s="909">
        <v>118.21</v>
      </c>
      <c r="Z26" s="909">
        <v>88.1</v>
      </c>
      <c r="AA26" s="909">
        <v>15.59</v>
      </c>
      <c r="AB26" s="909">
        <v>8.8000000000000007</v>
      </c>
      <c r="AC26" s="910">
        <v>178.05</v>
      </c>
      <c r="AD26" s="909">
        <v>95.81</v>
      </c>
      <c r="AE26" s="909">
        <v>22.27</v>
      </c>
      <c r="AF26" s="909">
        <v>9.0057144165039045</v>
      </c>
      <c r="AG26" s="909">
        <v>1.2150000000000001</v>
      </c>
      <c r="AH26" s="909">
        <v>71.319999999999993</v>
      </c>
      <c r="AI26" s="909">
        <v>32.46</v>
      </c>
      <c r="AJ26" s="397"/>
      <c r="AK26" s="397"/>
      <c r="AL26" s="397"/>
      <c r="AM26" s="397"/>
      <c r="AN26" s="397"/>
      <c r="AO26" s="913">
        <v>16</v>
      </c>
      <c r="AP26" s="914">
        <v>221.99</v>
      </c>
      <c r="AQ26" s="914">
        <v>226.28</v>
      </c>
      <c r="AR26" s="915">
        <v>201.94</v>
      </c>
      <c r="AS26" s="397">
        <v>222.8</v>
      </c>
      <c r="AT26" s="397"/>
      <c r="AU26" s="397"/>
      <c r="AV26" s="397"/>
      <c r="AW26" s="913">
        <v>16</v>
      </c>
      <c r="AX26" s="914">
        <v>347.95</v>
      </c>
      <c r="AY26" s="914">
        <v>329.68899540000001</v>
      </c>
      <c r="AZ26" s="915">
        <v>320.69</v>
      </c>
      <c r="BA26" s="397">
        <v>354.11</v>
      </c>
      <c r="BB26" s="913">
        <v>16</v>
      </c>
      <c r="BC26" s="933">
        <v>223.80200000000002</v>
      </c>
      <c r="BD26" s="918">
        <v>283.35699175000002</v>
      </c>
      <c r="BE26" s="919">
        <v>293.26400000000001</v>
      </c>
      <c r="BF26" s="397">
        <v>384.96</v>
      </c>
      <c r="BG26" s="397"/>
      <c r="BH26" s="397"/>
      <c r="BI26" s="397"/>
      <c r="BJ26" s="397"/>
      <c r="BK26" s="397"/>
      <c r="BL26" s="397"/>
      <c r="BM26" s="397"/>
      <c r="BN26" s="397"/>
      <c r="BO26" s="397"/>
      <c r="BP26" s="397"/>
      <c r="BQ26" s="397"/>
    </row>
    <row r="27" spans="1:69" s="162" customFormat="1" ht="27.75" customHeight="1">
      <c r="A27" s="244"/>
      <c r="B27" s="477"/>
      <c r="C27" s="478"/>
      <c r="D27" s="477"/>
      <c r="E27" s="477"/>
      <c r="F27" s="216"/>
      <c r="G27" s="216"/>
      <c r="H27" s="216"/>
      <c r="I27" s="216"/>
      <c r="J27" s="534"/>
      <c r="K27" s="635"/>
      <c r="L27" s="796"/>
      <c r="M27" s="796"/>
      <c r="N27" s="796"/>
      <c r="O27" s="397"/>
      <c r="P27" s="397"/>
      <c r="Q27" s="397"/>
      <c r="R27" s="397"/>
      <c r="S27" s="397"/>
      <c r="T27" s="397"/>
      <c r="U27" s="617"/>
      <c r="V27" s="617"/>
      <c r="W27" s="900"/>
      <c r="X27" s="909">
        <v>51.714286260000002</v>
      </c>
      <c r="Y27" s="909">
        <v>91.569599909999994</v>
      </c>
      <c r="Z27" s="909">
        <v>109.7940002</v>
      </c>
      <c r="AA27" s="909">
        <v>14.470856939999999</v>
      </c>
      <c r="AB27" s="909">
        <v>7.7015714649999998</v>
      </c>
      <c r="AC27" s="910">
        <v>158.61442779999999</v>
      </c>
      <c r="AD27" s="909">
        <v>86.274285449999994</v>
      </c>
      <c r="AE27" s="909">
        <v>20.1857139</v>
      </c>
      <c r="AF27" s="909">
        <v>9</v>
      </c>
      <c r="AG27" s="909">
        <v>1.3400000160000001</v>
      </c>
      <c r="AH27" s="909">
        <v>61.869286670000001</v>
      </c>
      <c r="AI27" s="909">
        <v>18.350000380000001</v>
      </c>
      <c r="AJ27" s="397"/>
      <c r="AK27" s="397"/>
      <c r="AL27" s="397"/>
      <c r="AM27" s="397"/>
      <c r="AN27" s="397"/>
      <c r="AO27" s="913">
        <v>17</v>
      </c>
      <c r="AP27" s="914">
        <v>225.06</v>
      </c>
      <c r="AQ27" s="914">
        <v>228.07400000000001</v>
      </c>
      <c r="AR27" s="915">
        <v>201.94</v>
      </c>
      <c r="AS27" s="397">
        <v>222.8</v>
      </c>
      <c r="AT27" s="397"/>
      <c r="AU27" s="397"/>
      <c r="AV27" s="397"/>
      <c r="AW27" s="913">
        <v>17</v>
      </c>
      <c r="AX27" s="914">
        <v>338.77</v>
      </c>
      <c r="AY27" s="914">
        <v>326.68</v>
      </c>
      <c r="AZ27" s="915">
        <v>326.68</v>
      </c>
      <c r="BA27" s="397">
        <v>351.03</v>
      </c>
      <c r="BB27" s="913">
        <v>17</v>
      </c>
      <c r="BC27" s="933">
        <v>217.49399757385231</v>
      </c>
      <c r="BD27" s="918">
        <v>293.363</v>
      </c>
      <c r="BE27" s="919">
        <v>292.87300069999998</v>
      </c>
      <c r="BF27" s="397">
        <v>381.87</v>
      </c>
      <c r="BG27" s="397"/>
      <c r="BH27" s="397"/>
      <c r="BI27" s="397"/>
      <c r="BJ27" s="397"/>
      <c r="BK27" s="397"/>
      <c r="BL27" s="397"/>
      <c r="BM27" s="397"/>
      <c r="BN27" s="397"/>
      <c r="BO27" s="397"/>
      <c r="BP27" s="397"/>
      <c r="BQ27" s="397"/>
    </row>
    <row r="28" spans="1:69" s="162" customFormat="1" ht="27.75" customHeight="1">
      <c r="A28" s="244"/>
      <c r="B28" s="477"/>
      <c r="C28" s="478"/>
      <c r="D28" s="477"/>
      <c r="E28" s="477"/>
      <c r="F28" s="216"/>
      <c r="G28" s="216"/>
      <c r="H28" s="216"/>
      <c r="I28" s="216"/>
      <c r="J28" s="534"/>
      <c r="K28" s="635"/>
      <c r="L28" s="796"/>
      <c r="M28" s="796"/>
      <c r="N28" s="796"/>
      <c r="O28" s="397"/>
      <c r="P28" s="397"/>
      <c r="Q28" s="397"/>
      <c r="R28" s="397"/>
      <c r="S28" s="397"/>
      <c r="T28" s="397"/>
      <c r="U28" s="617"/>
      <c r="V28" s="617">
        <v>20</v>
      </c>
      <c r="W28" s="900"/>
      <c r="X28" s="909">
        <v>37.44</v>
      </c>
      <c r="Y28" s="909">
        <v>67.650000000000006</v>
      </c>
      <c r="Z28" s="909">
        <v>77.853999999999999</v>
      </c>
      <c r="AA28" s="909">
        <v>12.94</v>
      </c>
      <c r="AB28" s="909">
        <v>5.64</v>
      </c>
      <c r="AC28" s="910">
        <v>121.72</v>
      </c>
      <c r="AD28" s="909">
        <v>79.86</v>
      </c>
      <c r="AE28" s="909">
        <v>19.373000000000001</v>
      </c>
      <c r="AF28" s="909">
        <v>9</v>
      </c>
      <c r="AG28" s="909">
        <v>1.355</v>
      </c>
      <c r="AH28" s="909">
        <v>62.061</v>
      </c>
      <c r="AI28" s="909">
        <v>16.739999999999998</v>
      </c>
      <c r="AJ28" s="397"/>
      <c r="AK28" s="397"/>
      <c r="AL28" s="397"/>
      <c r="AM28" s="397"/>
      <c r="AN28" s="397"/>
      <c r="AO28" s="913">
        <v>18</v>
      </c>
      <c r="AP28" s="914">
        <v>225.06</v>
      </c>
      <c r="AQ28" s="914">
        <v>228.07400000000001</v>
      </c>
      <c r="AR28" s="915">
        <v>207.59</v>
      </c>
      <c r="AS28" s="397">
        <v>225.58</v>
      </c>
      <c r="AT28" s="397"/>
      <c r="AU28" s="397"/>
      <c r="AV28" s="397"/>
      <c r="AW28" s="913">
        <v>18</v>
      </c>
      <c r="AX28" s="914">
        <v>326.67999267578102</v>
      </c>
      <c r="AY28" s="914">
        <v>323.68</v>
      </c>
      <c r="AZ28" s="915">
        <v>314.74</v>
      </c>
      <c r="BA28" s="397"/>
      <c r="BB28" s="913">
        <v>18</v>
      </c>
      <c r="BC28" s="933">
        <v>213.5109978485107</v>
      </c>
      <c r="BD28" s="918">
        <v>295.185</v>
      </c>
      <c r="BE28" s="919">
        <v>289.06400009999999</v>
      </c>
      <c r="BF28" s="397">
        <v>382.78</v>
      </c>
      <c r="BG28" s="397"/>
      <c r="BH28" s="397"/>
      <c r="BI28" s="397"/>
      <c r="BJ28" s="397"/>
      <c r="BK28" s="397"/>
      <c r="BL28" s="397"/>
      <c r="BM28" s="397"/>
      <c r="BN28" s="397"/>
      <c r="BO28" s="397"/>
      <c r="BP28" s="397"/>
      <c r="BQ28" s="397"/>
    </row>
    <row r="29" spans="1:69" s="162" customFormat="1" ht="12.75">
      <c r="A29" s="204"/>
      <c r="B29" s="216"/>
      <c r="C29" s="216"/>
      <c r="D29" s="216"/>
      <c r="E29" s="216"/>
      <c r="F29" s="216"/>
      <c r="G29" s="216"/>
      <c r="H29" s="216"/>
      <c r="I29" s="216"/>
      <c r="J29" s="534"/>
      <c r="K29" s="635"/>
      <c r="L29" s="796"/>
      <c r="M29" s="796"/>
      <c r="N29" s="796"/>
      <c r="O29" s="397"/>
      <c r="P29" s="397"/>
      <c r="Q29" s="397"/>
      <c r="R29" s="397"/>
      <c r="S29" s="397"/>
      <c r="T29" s="397"/>
      <c r="U29" s="617"/>
      <c r="V29" s="617"/>
      <c r="W29" s="900"/>
      <c r="X29" s="909">
        <v>27.871428353445829</v>
      </c>
      <c r="Y29" s="909">
        <v>56.340142386300158</v>
      </c>
      <c r="Z29" s="909">
        <v>46.279857635497997</v>
      </c>
      <c r="AA29" s="909">
        <v>12.185285568237273</v>
      </c>
      <c r="AB29" s="909">
        <v>4.946999958583282</v>
      </c>
      <c r="AC29" s="910">
        <v>97.352142333984176</v>
      </c>
      <c r="AD29" s="909">
        <v>59.180000305175732</v>
      </c>
      <c r="AE29" s="909">
        <v>15.218571390424414</v>
      </c>
      <c r="AF29" s="909">
        <v>9.0042858123779261</v>
      </c>
      <c r="AG29" s="909">
        <v>1.5431428466524355</v>
      </c>
      <c r="AH29" s="909">
        <v>58.464999607631093</v>
      </c>
      <c r="AI29" s="909">
        <v>15.350000108991299</v>
      </c>
      <c r="AJ29" s="397"/>
      <c r="AK29" s="397"/>
      <c r="AL29" s="397"/>
      <c r="AM29" s="397"/>
      <c r="AN29" s="397"/>
      <c r="AO29" s="913">
        <v>19</v>
      </c>
      <c r="AP29" s="914">
        <v>225.9400024</v>
      </c>
      <c r="AQ29" s="914">
        <v>229.173</v>
      </c>
      <c r="AR29" s="915">
        <v>207.59</v>
      </c>
      <c r="AS29" s="397">
        <v>225.58</v>
      </c>
      <c r="AT29" s="397"/>
      <c r="AU29" s="397"/>
      <c r="AV29" s="397"/>
      <c r="AW29" s="913">
        <v>19</v>
      </c>
      <c r="AX29" s="914">
        <v>326.67999270000001</v>
      </c>
      <c r="AY29" s="914">
        <v>317.71099853515602</v>
      </c>
      <c r="AZ29" s="915">
        <v>308.83</v>
      </c>
      <c r="BA29" s="397"/>
      <c r="BB29" s="913">
        <v>19</v>
      </c>
      <c r="BC29" s="933">
        <v>210.8809986</v>
      </c>
      <c r="BD29" s="918">
        <v>294.39800000000002</v>
      </c>
      <c r="BE29" s="919">
        <v>283.7310013</v>
      </c>
      <c r="BF29" s="397">
        <v>381.92</v>
      </c>
      <c r="BG29" s="397"/>
      <c r="BH29" s="397"/>
      <c r="BI29" s="397"/>
      <c r="BJ29" s="397"/>
      <c r="BK29" s="397"/>
      <c r="BL29" s="397"/>
      <c r="BM29" s="397"/>
      <c r="BN29" s="397"/>
      <c r="BO29" s="397"/>
      <c r="BP29" s="397"/>
      <c r="BQ29" s="397"/>
    </row>
    <row r="30" spans="1:69" s="162" customFormat="1" ht="12.75">
      <c r="A30" s="204"/>
      <c r="B30" s="216"/>
      <c r="C30" s="216"/>
      <c r="D30" s="216"/>
      <c r="E30" s="216"/>
      <c r="F30" s="216"/>
      <c r="G30" s="216"/>
      <c r="H30" s="216"/>
      <c r="I30" s="216"/>
      <c r="J30" s="534"/>
      <c r="K30" s="635"/>
      <c r="L30" s="796"/>
      <c r="M30" s="796"/>
      <c r="N30" s="796"/>
      <c r="O30" s="397"/>
      <c r="P30" s="397"/>
      <c r="Q30" s="397"/>
      <c r="R30" s="397"/>
      <c r="S30" s="397"/>
      <c r="T30" s="397"/>
      <c r="U30" s="617"/>
      <c r="V30" s="617"/>
      <c r="W30" s="900"/>
      <c r="X30" s="909">
        <v>22.73</v>
      </c>
      <c r="Y30" s="909">
        <v>42.3</v>
      </c>
      <c r="Z30" s="909">
        <v>27.998000000000001</v>
      </c>
      <c r="AA30" s="909">
        <v>11.54</v>
      </c>
      <c r="AB30" s="909">
        <v>4.165</v>
      </c>
      <c r="AC30" s="910">
        <v>85.36</v>
      </c>
      <c r="AD30" s="909">
        <v>45.05</v>
      </c>
      <c r="AE30" s="909">
        <v>12.23</v>
      </c>
      <c r="AF30" s="909">
        <v>9</v>
      </c>
      <c r="AG30" s="909">
        <v>1.57</v>
      </c>
      <c r="AH30" s="909">
        <v>45.284999999999997</v>
      </c>
      <c r="AI30" s="909">
        <v>15.35</v>
      </c>
      <c r="AJ30" s="397"/>
      <c r="AK30" s="397"/>
      <c r="AL30" s="397"/>
      <c r="AM30" s="397"/>
      <c r="AN30" s="397"/>
      <c r="AO30" s="913">
        <v>20</v>
      </c>
      <c r="AP30" s="914">
        <v>225.9400024</v>
      </c>
      <c r="AQ30" s="914">
        <v>229.173</v>
      </c>
      <c r="AR30" s="915">
        <v>205.7</v>
      </c>
      <c r="AS30" s="397">
        <v>226.61</v>
      </c>
      <c r="AT30" s="397"/>
      <c r="AU30" s="397"/>
      <c r="AV30" s="397"/>
      <c r="AW30" s="913">
        <v>20</v>
      </c>
      <c r="AX30" s="914">
        <v>323.7</v>
      </c>
      <c r="AY30" s="914">
        <v>320.69100950000001</v>
      </c>
      <c r="AZ30" s="915">
        <v>308.8</v>
      </c>
      <c r="BA30" s="397"/>
      <c r="BB30" s="913">
        <v>20</v>
      </c>
      <c r="BC30" s="933">
        <v>207.37700241088851</v>
      </c>
      <c r="BD30" s="918">
        <v>292.23500059000003</v>
      </c>
      <c r="BE30" s="919">
        <v>278.89999999999998</v>
      </c>
      <c r="BF30" s="397">
        <v>379.36</v>
      </c>
      <c r="BG30" s="397"/>
      <c r="BH30" s="397"/>
      <c r="BI30" s="397"/>
      <c r="BJ30" s="397"/>
      <c r="BK30" s="397"/>
      <c r="BL30" s="397"/>
      <c r="BM30" s="397"/>
      <c r="BN30" s="397"/>
      <c r="BO30" s="397"/>
      <c r="BP30" s="397"/>
      <c r="BQ30" s="397"/>
    </row>
    <row r="31" spans="1:69" s="162" customFormat="1" ht="12.75">
      <c r="A31" s="204"/>
      <c r="B31" s="216"/>
      <c r="C31" s="216"/>
      <c r="D31" s="216"/>
      <c r="E31" s="216"/>
      <c r="F31" s="216"/>
      <c r="G31" s="216"/>
      <c r="H31" s="216"/>
      <c r="I31" s="216"/>
      <c r="J31" s="534"/>
      <c r="K31" s="635"/>
      <c r="L31" s="796"/>
      <c r="M31" s="796"/>
      <c r="N31" s="796"/>
      <c r="O31" s="397"/>
      <c r="P31" s="397"/>
      <c r="Q31" s="397"/>
      <c r="R31" s="397"/>
      <c r="S31" s="397"/>
      <c r="T31" s="397"/>
      <c r="U31" s="618"/>
      <c r="V31" s="617"/>
      <c r="W31" s="900"/>
      <c r="X31" s="909">
        <v>19.685714449999999</v>
      </c>
      <c r="Y31" s="909">
        <v>42.036570959999999</v>
      </c>
      <c r="Z31" s="909">
        <v>20.883000240000001</v>
      </c>
      <c r="AA31" s="909">
        <v>10.125571389999999</v>
      </c>
      <c r="AB31" s="909">
        <v>2.893857138</v>
      </c>
      <c r="AC31" s="910">
        <v>79.191714700000006</v>
      </c>
      <c r="AD31" s="909">
        <v>42.964286260000002</v>
      </c>
      <c r="AE31" s="909">
        <v>11.14142854</v>
      </c>
      <c r="AF31" s="909">
        <v>9.0013386860000004</v>
      </c>
      <c r="AG31" s="909">
        <v>1.7202857389999999</v>
      </c>
      <c r="AH31" s="909">
        <v>39.832142419999997</v>
      </c>
      <c r="AI31" s="909">
        <v>11.67585727</v>
      </c>
      <c r="AJ31" s="397"/>
      <c r="AK31" s="397"/>
      <c r="AL31" s="397"/>
      <c r="AM31" s="397"/>
      <c r="AN31" s="397"/>
      <c r="AO31" s="913">
        <v>21</v>
      </c>
      <c r="AP31" s="914">
        <v>225.9400024</v>
      </c>
      <c r="AQ31" s="914">
        <v>229.173</v>
      </c>
      <c r="AR31" s="915">
        <v>205.7</v>
      </c>
      <c r="AS31" s="397">
        <v>226.61</v>
      </c>
      <c r="AT31" s="397"/>
      <c r="AU31" s="397"/>
      <c r="AV31" s="397"/>
      <c r="AW31" s="913">
        <v>21</v>
      </c>
      <c r="AX31" s="914">
        <v>314.74099731445301</v>
      </c>
      <c r="AY31" s="914">
        <v>314.7409973</v>
      </c>
      <c r="AZ31" s="915">
        <v>311.77999999999997</v>
      </c>
      <c r="BA31" s="397"/>
      <c r="BB31" s="913">
        <v>21</v>
      </c>
      <c r="BC31" s="933">
        <v>203.7669992446898</v>
      </c>
      <c r="BD31" s="918">
        <v>289.28499365999994</v>
      </c>
      <c r="BE31" s="919">
        <v>274.65599980000002</v>
      </c>
      <c r="BF31" s="397">
        <v>375.6</v>
      </c>
      <c r="BG31" s="397"/>
      <c r="BH31" s="397"/>
      <c r="BI31" s="397"/>
      <c r="BJ31" s="397"/>
      <c r="BK31" s="397"/>
      <c r="BL31" s="397"/>
      <c r="BM31" s="397"/>
      <c r="BN31" s="397"/>
      <c r="BO31" s="397"/>
      <c r="BP31" s="397"/>
      <c r="BQ31" s="397"/>
    </row>
    <row r="32" spans="1:69" s="162" customFormat="1" ht="12.75">
      <c r="A32" s="204"/>
      <c r="B32" s="216"/>
      <c r="C32" s="216"/>
      <c r="D32" s="216"/>
      <c r="E32" s="216"/>
      <c r="F32" s="216"/>
      <c r="G32" s="216"/>
      <c r="H32" s="216"/>
      <c r="I32" s="216"/>
      <c r="J32" s="534"/>
      <c r="K32" s="635"/>
      <c r="L32" s="796"/>
      <c r="M32" s="796"/>
      <c r="N32" s="796"/>
      <c r="O32" s="397"/>
      <c r="P32" s="397"/>
      <c r="Q32" s="397"/>
      <c r="R32" s="397"/>
      <c r="S32" s="397"/>
      <c r="T32" s="397"/>
      <c r="U32" s="618"/>
      <c r="V32" s="617">
        <v>24</v>
      </c>
      <c r="W32" s="900"/>
      <c r="X32" s="909">
        <v>18.34285736</v>
      </c>
      <c r="Y32" s="909">
        <v>37.365667340000002</v>
      </c>
      <c r="Z32" s="909">
        <v>16.6200002</v>
      </c>
      <c r="AA32" s="909">
        <v>9.6549998689999992</v>
      </c>
      <c r="AB32" s="909">
        <v>4.0768571920000003</v>
      </c>
      <c r="AC32" s="910">
        <v>77.282856530000004</v>
      </c>
      <c r="AD32" s="909">
        <v>48.352857319999998</v>
      </c>
      <c r="AE32" s="909">
        <v>11.87857151</v>
      </c>
      <c r="AF32" s="909">
        <v>9</v>
      </c>
      <c r="AG32" s="909">
        <v>1.7888571529999999</v>
      </c>
      <c r="AH32" s="909">
        <v>37.416428699999997</v>
      </c>
      <c r="AI32" s="909">
        <v>11.18857152</v>
      </c>
      <c r="AJ32" s="397"/>
      <c r="AK32" s="397"/>
      <c r="AL32" s="397"/>
      <c r="AM32" s="397"/>
      <c r="AN32" s="397"/>
      <c r="AO32" s="913">
        <v>22</v>
      </c>
      <c r="AP32" s="914">
        <v>224.12</v>
      </c>
      <c r="AQ32" s="914">
        <v>227.72900390625</v>
      </c>
      <c r="AR32" s="915">
        <v>204.65</v>
      </c>
      <c r="AS32" s="397">
        <v>227.42</v>
      </c>
      <c r="AT32" s="397"/>
      <c r="AU32" s="397"/>
      <c r="AV32" s="397"/>
      <c r="AW32" s="913">
        <v>22</v>
      </c>
      <c r="AX32" s="914">
        <v>300.04000000000002</v>
      </c>
      <c r="AY32" s="914">
        <v>308.829986572265</v>
      </c>
      <c r="AZ32" s="915">
        <v>314.74</v>
      </c>
      <c r="BA32" s="397"/>
      <c r="BB32" s="913">
        <v>22</v>
      </c>
      <c r="BC32" s="933">
        <v>200.18000106811502</v>
      </c>
      <c r="BD32" s="918">
        <v>287.342002868652</v>
      </c>
      <c r="BE32" s="919">
        <v>269.74</v>
      </c>
      <c r="BF32" s="397">
        <v>373.52</v>
      </c>
      <c r="BG32" s="397"/>
      <c r="BH32" s="397"/>
      <c r="BI32" s="397"/>
      <c r="BJ32" s="397"/>
      <c r="BK32" s="397"/>
      <c r="BL32" s="397"/>
      <c r="BM32" s="397"/>
      <c r="BN32" s="397"/>
      <c r="BO32" s="397"/>
      <c r="BP32" s="397"/>
      <c r="BQ32" s="397"/>
    </row>
    <row r="33" spans="1:69" s="162" customFormat="1" ht="12.75">
      <c r="A33" s="204"/>
      <c r="B33" s="216"/>
      <c r="C33" s="216"/>
      <c r="D33" s="216"/>
      <c r="E33" s="216"/>
      <c r="F33" s="216"/>
      <c r="G33" s="216"/>
      <c r="H33" s="216"/>
      <c r="I33" s="216"/>
      <c r="J33" s="534"/>
      <c r="K33" s="635"/>
      <c r="L33" s="796"/>
      <c r="M33" s="796"/>
      <c r="N33" s="796"/>
      <c r="O33" s="397"/>
      <c r="P33" s="397"/>
      <c r="Q33" s="397"/>
      <c r="R33" s="397"/>
      <c r="S33" s="397"/>
      <c r="T33" s="397"/>
      <c r="U33" s="618"/>
      <c r="V33" s="617"/>
      <c r="W33" s="900"/>
      <c r="X33" s="909">
        <v>18.350000000000001</v>
      </c>
      <c r="Y33" s="909">
        <v>33.43</v>
      </c>
      <c r="Z33" s="909">
        <v>13.565</v>
      </c>
      <c r="AA33" s="909">
        <v>9.0500000000000007</v>
      </c>
      <c r="AB33" s="909">
        <v>3.68</v>
      </c>
      <c r="AC33" s="910">
        <v>78.992999999999995</v>
      </c>
      <c r="AD33" s="909">
        <v>35.799999999999997</v>
      </c>
      <c r="AE33" s="909">
        <v>10.18</v>
      </c>
      <c r="AF33" s="909">
        <v>9</v>
      </c>
      <c r="AG33" s="909">
        <v>1.89</v>
      </c>
      <c r="AH33" s="909">
        <v>35.86</v>
      </c>
      <c r="AI33" s="909">
        <v>11.34</v>
      </c>
      <c r="AJ33" s="397"/>
      <c r="AK33" s="397"/>
      <c r="AL33" s="397"/>
      <c r="AM33" s="397"/>
      <c r="AN33" s="397"/>
      <c r="AO33" s="913">
        <v>23</v>
      </c>
      <c r="AP33" s="914">
        <v>224.12</v>
      </c>
      <c r="AQ33" s="914">
        <v>227.72900390625</v>
      </c>
      <c r="AR33" s="915">
        <v>204.65</v>
      </c>
      <c r="AS33" s="397"/>
      <c r="AT33" s="397"/>
      <c r="AU33" s="397"/>
      <c r="AV33" s="397"/>
      <c r="AW33" s="913">
        <v>23</v>
      </c>
      <c r="AX33" s="914">
        <v>297.12701420000002</v>
      </c>
      <c r="AY33" s="914">
        <v>311.78100000000001</v>
      </c>
      <c r="AZ33" s="915">
        <v>308.83</v>
      </c>
      <c r="BA33" s="397"/>
      <c r="BB33" s="913">
        <v>23</v>
      </c>
      <c r="BC33" s="933">
        <v>196.66499901</v>
      </c>
      <c r="BD33" s="918">
        <v>285.25799999999998</v>
      </c>
      <c r="BE33" s="919">
        <v>265.4609997</v>
      </c>
      <c r="BF33" s="397"/>
      <c r="BG33" s="397"/>
      <c r="BH33" s="397"/>
      <c r="BI33" s="397"/>
      <c r="BJ33" s="397"/>
      <c r="BK33" s="397"/>
      <c r="BL33" s="397"/>
      <c r="BM33" s="397"/>
      <c r="BN33" s="397"/>
      <c r="BO33" s="397"/>
      <c r="BP33" s="397"/>
      <c r="BQ33" s="397"/>
    </row>
    <row r="34" spans="1:69" s="162" customFormat="1" ht="12.75">
      <c r="A34" s="204"/>
      <c r="B34" s="216"/>
      <c r="C34" s="216"/>
      <c r="D34" s="216"/>
      <c r="E34" s="216"/>
      <c r="F34" s="216"/>
      <c r="G34" s="216"/>
      <c r="H34" s="216"/>
      <c r="I34" s="216"/>
      <c r="J34" s="534"/>
      <c r="K34" s="635"/>
      <c r="L34" s="796"/>
      <c r="M34" s="796"/>
      <c r="N34" s="796"/>
      <c r="O34" s="397"/>
      <c r="P34" s="397"/>
      <c r="Q34" s="397"/>
      <c r="R34" s="397"/>
      <c r="S34" s="397"/>
      <c r="T34" s="397"/>
      <c r="U34" s="618"/>
      <c r="V34" s="617"/>
      <c r="W34" s="900"/>
      <c r="X34" s="909">
        <v>17.23</v>
      </c>
      <c r="Y34" s="909">
        <v>32.89</v>
      </c>
      <c r="Z34" s="909">
        <v>12.42</v>
      </c>
      <c r="AA34" s="909">
        <v>8.61</v>
      </c>
      <c r="AB34" s="909">
        <v>2.5219999999999998</v>
      </c>
      <c r="AC34" s="910">
        <v>93.44</v>
      </c>
      <c r="AD34" s="909">
        <v>34.47</v>
      </c>
      <c r="AE34" s="909">
        <v>9.86</v>
      </c>
      <c r="AF34" s="909">
        <v>8.9860000000000007</v>
      </c>
      <c r="AG34" s="909">
        <v>1.47</v>
      </c>
      <c r="AH34" s="909">
        <v>35.03</v>
      </c>
      <c r="AI34" s="909">
        <v>10.78</v>
      </c>
      <c r="AJ34" s="397"/>
      <c r="AK34" s="397"/>
      <c r="AL34" s="397"/>
      <c r="AM34" s="397"/>
      <c r="AN34" s="397"/>
      <c r="AO34" s="913">
        <v>24</v>
      </c>
      <c r="AP34" s="914">
        <v>217.49299619999999</v>
      </c>
      <c r="AQ34" s="914">
        <v>223.85</v>
      </c>
      <c r="AR34" s="915">
        <v>200.38</v>
      </c>
      <c r="AS34" s="397"/>
      <c r="AT34" s="397"/>
      <c r="AU34" s="397"/>
      <c r="AV34" s="397"/>
      <c r="AW34" s="913">
        <v>24</v>
      </c>
      <c r="AX34" s="914">
        <v>297.12701420000002</v>
      </c>
      <c r="AY34" s="914">
        <v>311.77999999999997</v>
      </c>
      <c r="AZ34" s="915">
        <v>300.04000000000002</v>
      </c>
      <c r="BA34" s="397"/>
      <c r="BB34" s="913">
        <v>24</v>
      </c>
      <c r="BC34" s="933">
        <v>194.99600025000001</v>
      </c>
      <c r="BD34" s="918">
        <v>281.64</v>
      </c>
      <c r="BE34" s="919">
        <v>261.10000000000002</v>
      </c>
      <c r="BF34" s="397"/>
      <c r="BG34" s="397"/>
      <c r="BH34" s="397"/>
      <c r="BI34" s="397"/>
      <c r="BJ34" s="397"/>
      <c r="BK34" s="397"/>
      <c r="BL34" s="397"/>
      <c r="BM34" s="397"/>
      <c r="BN34" s="397"/>
      <c r="BO34" s="397"/>
      <c r="BP34" s="397"/>
      <c r="BQ34" s="397"/>
    </row>
    <row r="35" spans="1:69" s="162" customFormat="1" ht="12.75">
      <c r="A35" s="204"/>
      <c r="B35" s="216"/>
      <c r="C35" s="216"/>
      <c r="D35" s="216"/>
      <c r="E35" s="216"/>
      <c r="F35" s="216"/>
      <c r="G35" s="216"/>
      <c r="H35" s="216"/>
      <c r="I35" s="216"/>
      <c r="J35" s="534"/>
      <c r="K35" s="635"/>
      <c r="L35" s="796"/>
      <c r="M35" s="796"/>
      <c r="N35" s="796"/>
      <c r="O35" s="397"/>
      <c r="P35" s="397"/>
      <c r="Q35" s="397"/>
      <c r="R35" s="397"/>
      <c r="S35" s="397"/>
      <c r="T35" s="397"/>
      <c r="U35" s="618"/>
      <c r="V35" s="617"/>
      <c r="W35" s="900"/>
      <c r="X35" s="909">
        <v>15.81</v>
      </c>
      <c r="Y35" s="909">
        <v>29.11</v>
      </c>
      <c r="Z35" s="909">
        <v>10.92</v>
      </c>
      <c r="AA35" s="909">
        <v>8.08</v>
      </c>
      <c r="AB35" s="909">
        <v>2.29</v>
      </c>
      <c r="AC35" s="910">
        <v>75.959999999999994</v>
      </c>
      <c r="AD35" s="909">
        <v>32.409999999999997</v>
      </c>
      <c r="AE35" s="909">
        <v>9.5500000000000007</v>
      </c>
      <c r="AF35" s="909">
        <v>9.0100000930000004</v>
      </c>
      <c r="AG35" s="909">
        <v>1.6</v>
      </c>
      <c r="AH35" s="909">
        <v>34.11</v>
      </c>
      <c r="AI35" s="909">
        <v>9.3800000000000008</v>
      </c>
      <c r="AJ35" s="397"/>
      <c r="AK35" s="397"/>
      <c r="AL35" s="397"/>
      <c r="AM35" s="397"/>
      <c r="AN35" s="397"/>
      <c r="AO35" s="913">
        <v>25</v>
      </c>
      <c r="AP35" s="914">
        <v>217.49299619999999</v>
      </c>
      <c r="AQ35" s="914">
        <v>223.85</v>
      </c>
      <c r="AR35" s="915">
        <v>200.38</v>
      </c>
      <c r="AS35" s="397"/>
      <c r="AT35" s="397"/>
      <c r="AU35" s="397"/>
      <c r="AV35" s="397"/>
      <c r="AW35" s="913">
        <v>25</v>
      </c>
      <c r="AX35" s="914">
        <v>294.225006103515</v>
      </c>
      <c r="AY35" s="914">
        <v>308.83</v>
      </c>
      <c r="AZ35" s="915">
        <v>282.72000000000003</v>
      </c>
      <c r="BA35" s="397"/>
      <c r="BB35" s="913">
        <v>25</v>
      </c>
      <c r="BC35" s="933">
        <v>193.36700119018531</v>
      </c>
      <c r="BD35" s="918">
        <v>276.89499999999998</v>
      </c>
      <c r="BE35" s="919">
        <v>256.25999990000003</v>
      </c>
      <c r="BF35" s="397"/>
      <c r="BG35" s="397"/>
      <c r="BH35" s="397"/>
      <c r="BI35" s="397"/>
      <c r="BJ35" s="397"/>
      <c r="BK35" s="397"/>
      <c r="BL35" s="397"/>
      <c r="BM35" s="397"/>
      <c r="BN35" s="397"/>
      <c r="BO35" s="397"/>
      <c r="BP35" s="397"/>
      <c r="BQ35" s="397"/>
    </row>
    <row r="36" spans="1:69" s="162" customFormat="1" ht="12.75">
      <c r="A36" s="204"/>
      <c r="B36" s="216"/>
      <c r="C36" s="216"/>
      <c r="D36" s="216"/>
      <c r="E36" s="216"/>
      <c r="F36" s="216"/>
      <c r="G36" s="216"/>
      <c r="H36" s="216"/>
      <c r="I36" s="216"/>
      <c r="J36" s="534"/>
      <c r="K36" s="635"/>
      <c r="L36" s="796"/>
      <c r="M36" s="796"/>
      <c r="N36" s="796"/>
      <c r="O36" s="397"/>
      <c r="P36" s="397"/>
      <c r="Q36" s="397"/>
      <c r="R36" s="397"/>
      <c r="S36" s="397"/>
      <c r="T36" s="397"/>
      <c r="U36" s="618"/>
      <c r="V36" s="617">
        <v>28</v>
      </c>
      <c r="W36" s="900"/>
      <c r="X36" s="909">
        <v>14.83</v>
      </c>
      <c r="Y36" s="909">
        <v>26.72</v>
      </c>
      <c r="Z36" s="909">
        <v>8.65</v>
      </c>
      <c r="AA36" s="909">
        <v>8.27</v>
      </c>
      <c r="AB36" s="909">
        <v>11.83</v>
      </c>
      <c r="AC36" s="910">
        <v>95.68</v>
      </c>
      <c r="AD36" s="909">
        <v>27.36</v>
      </c>
      <c r="AE36" s="909">
        <v>8.51</v>
      </c>
      <c r="AF36" s="909">
        <v>9.0014286040000009</v>
      </c>
      <c r="AG36" s="909">
        <v>0.97099999999999997</v>
      </c>
      <c r="AH36" s="909">
        <v>33.92</v>
      </c>
      <c r="AI36" s="909">
        <v>7.82</v>
      </c>
      <c r="AJ36" s="397"/>
      <c r="AK36" s="397"/>
      <c r="AL36" s="397"/>
      <c r="AM36" s="397"/>
      <c r="AN36" s="397"/>
      <c r="AO36" s="913">
        <v>26</v>
      </c>
      <c r="AP36" s="914">
        <v>210.53</v>
      </c>
      <c r="AQ36" s="914">
        <v>216.86000060000001</v>
      </c>
      <c r="AR36" s="915">
        <v>193.55</v>
      </c>
      <c r="AS36" s="397"/>
      <c r="AT36" s="397"/>
      <c r="AU36" s="397"/>
      <c r="AV36" s="397"/>
      <c r="AW36" s="913">
        <v>26</v>
      </c>
      <c r="AX36" s="914">
        <v>294.23</v>
      </c>
      <c r="AY36" s="914">
        <v>288.4509888</v>
      </c>
      <c r="AZ36" s="915">
        <v>262.95</v>
      </c>
      <c r="BA36" s="397"/>
      <c r="BB36" s="913">
        <v>26</v>
      </c>
      <c r="BC36" s="933">
        <v>190.59600123596181</v>
      </c>
      <c r="BD36" s="918">
        <v>272.34099963</v>
      </c>
      <c r="BE36" s="919">
        <v>252.54899979999999</v>
      </c>
      <c r="BF36" s="397"/>
      <c r="BG36" s="397"/>
      <c r="BH36" s="397"/>
      <c r="BI36" s="397"/>
      <c r="BJ36" s="397"/>
      <c r="BK36" s="397"/>
      <c r="BL36" s="397"/>
      <c r="BM36" s="397"/>
      <c r="BN36" s="397"/>
      <c r="BO36" s="397"/>
      <c r="BP36" s="397"/>
      <c r="BQ36" s="397"/>
    </row>
    <row r="37" spans="1:69" s="162" customFormat="1" ht="12.75">
      <c r="A37" s="204"/>
      <c r="B37" s="216"/>
      <c r="C37" s="216"/>
      <c r="D37" s="216"/>
      <c r="E37" s="216"/>
      <c r="F37" s="216"/>
      <c r="G37" s="216"/>
      <c r="H37" s="216"/>
      <c r="I37" s="216"/>
      <c r="J37" s="534"/>
      <c r="K37" s="635"/>
      <c r="L37" s="796"/>
      <c r="M37" s="796"/>
      <c r="N37" s="796"/>
      <c r="O37" s="397"/>
      <c r="P37" s="397"/>
      <c r="Q37" s="397"/>
      <c r="R37" s="397"/>
      <c r="S37" s="397"/>
      <c r="T37" s="397"/>
      <c r="U37" s="618"/>
      <c r="V37" s="617"/>
      <c r="W37" s="900"/>
      <c r="X37" s="909">
        <v>14.57142844</v>
      </c>
      <c r="Y37" s="909">
        <v>25.072999639999999</v>
      </c>
      <c r="Z37" s="909">
        <v>6.3326666359999999</v>
      </c>
      <c r="AA37" s="909">
        <v>7.9144286429999999</v>
      </c>
      <c r="AB37" s="909">
        <v>3.6995714730000002</v>
      </c>
      <c r="AC37" s="910">
        <v>98.174714219999998</v>
      </c>
      <c r="AD37" s="909">
        <v>31.010000229999999</v>
      </c>
      <c r="AE37" s="909">
        <v>8.7557142799999994</v>
      </c>
      <c r="AF37" s="909">
        <v>8.9985715319999997</v>
      </c>
      <c r="AG37" s="909">
        <v>1.6887143</v>
      </c>
      <c r="AH37" s="909">
        <v>34.240000039999998</v>
      </c>
      <c r="AI37" s="909">
        <v>6.7918571060000001</v>
      </c>
      <c r="AJ37" s="397"/>
      <c r="AK37" s="397"/>
      <c r="AL37" s="397"/>
      <c r="AM37" s="397"/>
      <c r="AN37" s="397"/>
      <c r="AO37" s="913">
        <v>27</v>
      </c>
      <c r="AP37" s="914">
        <v>210.53</v>
      </c>
      <c r="AQ37" s="914">
        <v>216.86000060000001</v>
      </c>
      <c r="AR37" s="915">
        <v>193.55</v>
      </c>
      <c r="AS37" s="397"/>
      <c r="AT37" s="397"/>
      <c r="AU37" s="397"/>
      <c r="AV37" s="397"/>
      <c r="AW37" s="913">
        <v>27</v>
      </c>
      <c r="AX37" s="914">
        <v>285.58</v>
      </c>
      <c r="AY37" s="914">
        <v>265.74700000000001</v>
      </c>
      <c r="AZ37" s="915">
        <v>254.63</v>
      </c>
      <c r="BA37" s="397"/>
      <c r="BB37" s="913">
        <v>27</v>
      </c>
      <c r="BC37" s="933">
        <v>187.24</v>
      </c>
      <c r="BD37" s="918">
        <v>268.09899999999999</v>
      </c>
      <c r="BE37" s="919">
        <v>248.26700020000001</v>
      </c>
      <c r="BF37" s="397"/>
      <c r="BG37" s="397"/>
      <c r="BH37" s="397"/>
      <c r="BI37" s="397"/>
      <c r="BJ37" s="397"/>
      <c r="BK37" s="397"/>
      <c r="BL37" s="397"/>
      <c r="BM37" s="397"/>
      <c r="BN37" s="397"/>
      <c r="BO37" s="397"/>
      <c r="BP37" s="397"/>
      <c r="BQ37" s="397"/>
    </row>
    <row r="38" spans="1:69" s="162" customFormat="1" ht="12.75">
      <c r="A38" s="204"/>
      <c r="B38" s="216"/>
      <c r="C38" s="216"/>
      <c r="D38" s="216"/>
      <c r="E38" s="216"/>
      <c r="F38" s="216"/>
      <c r="G38" s="216"/>
      <c r="H38" s="216"/>
      <c r="I38" s="216"/>
      <c r="J38" s="534"/>
      <c r="K38" s="635"/>
      <c r="L38" s="796"/>
      <c r="M38" s="796"/>
      <c r="N38" s="796"/>
      <c r="O38" s="397"/>
      <c r="P38" s="397"/>
      <c r="Q38" s="397"/>
      <c r="R38" s="397"/>
      <c r="S38" s="397"/>
      <c r="T38" s="397"/>
      <c r="U38" s="618"/>
      <c r="V38" s="617"/>
      <c r="W38" s="900"/>
      <c r="X38" s="909">
        <v>14.83</v>
      </c>
      <c r="Y38" s="909">
        <v>24.52</v>
      </c>
      <c r="Z38" s="909">
        <v>9.15</v>
      </c>
      <c r="AA38" s="909">
        <v>7.45</v>
      </c>
      <c r="AB38" s="909">
        <v>2.5</v>
      </c>
      <c r="AC38" s="910">
        <v>88.82</v>
      </c>
      <c r="AD38" s="909">
        <v>46.76</v>
      </c>
      <c r="AE38" s="909">
        <v>13.59</v>
      </c>
      <c r="AF38" s="909">
        <v>9.01</v>
      </c>
      <c r="AG38" s="909">
        <v>1.46</v>
      </c>
      <c r="AH38" s="909">
        <v>33.86</v>
      </c>
      <c r="AI38" s="909">
        <v>6.13</v>
      </c>
      <c r="AJ38" s="397"/>
      <c r="AK38" s="397"/>
      <c r="AL38" s="397"/>
      <c r="AM38" s="397"/>
      <c r="AN38" s="397"/>
      <c r="AO38" s="913">
        <v>28</v>
      </c>
      <c r="AP38" s="914">
        <v>201.54</v>
      </c>
      <c r="AQ38" s="916">
        <v>209.0310059</v>
      </c>
      <c r="AR38" s="915">
        <v>186.01</v>
      </c>
      <c r="AS38" s="397"/>
      <c r="AT38" s="397"/>
      <c r="AU38" s="397"/>
      <c r="AV38" s="397"/>
      <c r="AW38" s="913">
        <v>28</v>
      </c>
      <c r="AX38" s="914">
        <v>271.36</v>
      </c>
      <c r="AY38" s="916">
        <v>251.875</v>
      </c>
      <c r="AZ38" s="915">
        <v>240.95</v>
      </c>
      <c r="BA38" s="397"/>
      <c r="BB38" s="913">
        <v>28</v>
      </c>
      <c r="BC38" s="933">
        <v>183.3</v>
      </c>
      <c r="BD38" s="918">
        <v>262.15200039500002</v>
      </c>
      <c r="BE38" s="919">
        <v>243.86400219999999</v>
      </c>
      <c r="BF38" s="397"/>
      <c r="BG38" s="397"/>
      <c r="BH38" s="397"/>
      <c r="BI38" s="397"/>
      <c r="BJ38" s="397"/>
      <c r="BK38" s="397"/>
      <c r="BL38" s="397"/>
      <c r="BM38" s="397"/>
      <c r="BN38" s="397"/>
      <c r="BO38" s="397"/>
      <c r="BP38" s="397"/>
      <c r="BQ38" s="397"/>
    </row>
    <row r="39" spans="1:69" s="162" customFormat="1" ht="12.75">
      <c r="A39" s="204"/>
      <c r="B39" s="216"/>
      <c r="C39" s="216"/>
      <c r="D39" s="216"/>
      <c r="E39" s="216"/>
      <c r="F39" s="216"/>
      <c r="G39" s="216"/>
      <c r="H39" s="216"/>
      <c r="I39" s="216"/>
      <c r="J39" s="534"/>
      <c r="K39" s="635"/>
      <c r="L39" s="796"/>
      <c r="M39" s="796"/>
      <c r="N39" s="796"/>
      <c r="O39" s="397"/>
      <c r="P39" s="397"/>
      <c r="Q39" s="397"/>
      <c r="R39" s="397"/>
      <c r="S39" s="397"/>
      <c r="T39" s="397"/>
      <c r="U39" s="618"/>
      <c r="V39" s="617"/>
      <c r="W39" s="900"/>
      <c r="X39" s="909">
        <v>14.21</v>
      </c>
      <c r="Y39" s="909">
        <v>24.25</v>
      </c>
      <c r="Z39" s="909">
        <v>6.6790000000000003</v>
      </c>
      <c r="AA39" s="909">
        <v>7.25</v>
      </c>
      <c r="AB39" s="909">
        <v>2.2799999999999998</v>
      </c>
      <c r="AC39" s="910">
        <v>74.238</v>
      </c>
      <c r="AD39" s="909">
        <v>28.186</v>
      </c>
      <c r="AE39" s="909">
        <v>8.69</v>
      </c>
      <c r="AF39" s="909">
        <v>9</v>
      </c>
      <c r="AG39" s="909">
        <v>1.657</v>
      </c>
      <c r="AH39" s="909">
        <v>34.549999999999997</v>
      </c>
      <c r="AI39" s="909">
        <v>6.1909999999999998</v>
      </c>
      <c r="AJ39" s="397"/>
      <c r="AK39" s="397"/>
      <c r="AL39" s="397"/>
      <c r="AM39" s="397"/>
      <c r="AN39" s="397"/>
      <c r="AO39" s="913">
        <v>29</v>
      </c>
      <c r="AP39" s="914">
        <v>201.54</v>
      </c>
      <c r="AQ39" s="914">
        <v>209.0310059</v>
      </c>
      <c r="AR39" s="915">
        <v>186.01</v>
      </c>
      <c r="AS39" s="397"/>
      <c r="AT39" s="397"/>
      <c r="AU39" s="397"/>
      <c r="AV39" s="397"/>
      <c r="AW39" s="913">
        <v>29</v>
      </c>
      <c r="AX39" s="914">
        <v>257.39498900000001</v>
      </c>
      <c r="AY39" s="914">
        <v>243.67</v>
      </c>
      <c r="AZ39" s="915">
        <v>227.52</v>
      </c>
      <c r="BA39" s="397"/>
      <c r="BB39" s="913">
        <v>29</v>
      </c>
      <c r="BC39" s="933">
        <v>179.71700196999998</v>
      </c>
      <c r="BD39" s="918">
        <v>257.23599999999999</v>
      </c>
      <c r="BE39" s="919">
        <v>239.07999989999999</v>
      </c>
      <c r="BF39" s="397"/>
      <c r="BG39" s="397"/>
      <c r="BH39" s="397"/>
      <c r="BI39" s="397"/>
      <c r="BJ39" s="397"/>
      <c r="BK39" s="397"/>
      <c r="BL39" s="397"/>
      <c r="BM39" s="397"/>
      <c r="BN39" s="397"/>
      <c r="BO39" s="397"/>
      <c r="BP39" s="397"/>
      <c r="BQ39" s="397"/>
    </row>
    <row r="40" spans="1:69" s="162" customFormat="1" ht="12.75">
      <c r="A40" s="204"/>
      <c r="B40" s="216"/>
      <c r="C40" s="216"/>
      <c r="D40" s="216"/>
      <c r="E40" s="216"/>
      <c r="F40" s="216"/>
      <c r="G40" s="216"/>
      <c r="H40" s="216"/>
      <c r="I40" s="216"/>
      <c r="J40" s="534"/>
      <c r="K40" s="635"/>
      <c r="L40" s="796"/>
      <c r="M40" s="796"/>
      <c r="N40" s="796"/>
      <c r="O40" s="397"/>
      <c r="P40" s="397"/>
      <c r="Q40" s="397"/>
      <c r="R40" s="397"/>
      <c r="S40" s="397"/>
      <c r="T40" s="397"/>
      <c r="U40" s="618"/>
      <c r="V40" s="617">
        <v>32</v>
      </c>
      <c r="W40" s="900"/>
      <c r="X40" s="909">
        <v>13.75</v>
      </c>
      <c r="Y40" s="909">
        <v>23.87</v>
      </c>
      <c r="Z40" s="909">
        <v>7.0711000000000004</v>
      </c>
      <c r="AA40" s="909">
        <v>7.14</v>
      </c>
      <c r="AB40" s="909">
        <v>2.4049999999999998</v>
      </c>
      <c r="AC40" s="910">
        <v>74.95</v>
      </c>
      <c r="AD40" s="909">
        <v>37.49</v>
      </c>
      <c r="AE40" s="909">
        <v>9.43</v>
      </c>
      <c r="AF40" s="909">
        <v>9</v>
      </c>
      <c r="AG40" s="909">
        <v>1.96</v>
      </c>
      <c r="AH40" s="909">
        <v>35.44</v>
      </c>
      <c r="AI40" s="909">
        <v>7.2</v>
      </c>
      <c r="AJ40" s="397"/>
      <c r="AK40" s="397"/>
      <c r="AL40" s="397"/>
      <c r="AM40" s="397"/>
      <c r="AN40" s="397"/>
      <c r="AO40" s="913">
        <v>30</v>
      </c>
      <c r="AP40" s="914">
        <v>193.161</v>
      </c>
      <c r="AQ40" s="914">
        <v>200.79299926757801</v>
      </c>
      <c r="AR40" s="915">
        <v>186.01</v>
      </c>
      <c r="AS40" s="397"/>
      <c r="AT40" s="397"/>
      <c r="AU40" s="397"/>
      <c r="AV40" s="397"/>
      <c r="AW40" s="913">
        <v>30</v>
      </c>
      <c r="AX40" s="914">
        <v>243.67</v>
      </c>
      <c r="AY40" s="914">
        <v>235.552001953125</v>
      </c>
      <c r="AZ40" s="915">
        <v>216.95</v>
      </c>
      <c r="BA40" s="397"/>
      <c r="BB40" s="913">
        <v>30</v>
      </c>
      <c r="BC40" s="933">
        <v>174.89</v>
      </c>
      <c r="BD40" s="918">
        <v>252.71100044250457</v>
      </c>
      <c r="BE40" s="919">
        <v>234.25399680000001</v>
      </c>
      <c r="BF40" s="397"/>
      <c r="BG40" s="397"/>
      <c r="BH40" s="397"/>
      <c r="BI40" s="397"/>
      <c r="BJ40" s="397"/>
      <c r="BK40" s="397"/>
      <c r="BL40" s="397"/>
      <c r="BM40" s="397"/>
      <c r="BN40" s="397"/>
      <c r="BO40" s="397"/>
      <c r="BP40" s="397"/>
      <c r="BQ40" s="397"/>
    </row>
    <row r="41" spans="1:69" s="162" customFormat="1" ht="12.75">
      <c r="A41" s="204"/>
      <c r="B41" s="216"/>
      <c r="C41" s="216"/>
      <c r="D41" s="216"/>
      <c r="E41" s="216"/>
      <c r="F41" s="216"/>
      <c r="G41" s="216"/>
      <c r="H41" s="216"/>
      <c r="I41" s="216"/>
      <c r="J41" s="534"/>
      <c r="K41" s="635"/>
      <c r="L41" s="796"/>
      <c r="M41" s="796"/>
      <c r="N41" s="796"/>
      <c r="O41" s="397"/>
      <c r="P41" s="397"/>
      <c r="Q41" s="397"/>
      <c r="R41" s="397"/>
      <c r="S41" s="397"/>
      <c r="T41" s="397"/>
      <c r="U41" s="618"/>
      <c r="V41" s="617"/>
      <c r="W41" s="900"/>
      <c r="X41" s="909">
        <v>11.95714269</v>
      </c>
      <c r="Y41" s="909">
        <v>25.065999600000001</v>
      </c>
      <c r="Z41" s="909">
        <v>5.4663999560000001</v>
      </c>
      <c r="AA41" s="909">
        <v>6.382142816</v>
      </c>
      <c r="AB41" s="909">
        <v>2.1164286140000002</v>
      </c>
      <c r="AC41" s="910">
        <v>73.207855219999999</v>
      </c>
      <c r="AD41" s="909">
        <v>25.639999929999998</v>
      </c>
      <c r="AE41" s="909">
        <v>7.5885714120000003</v>
      </c>
      <c r="AF41" s="909">
        <v>9.0014286040000009</v>
      </c>
      <c r="AG41" s="909">
        <v>1.7461428299999999</v>
      </c>
      <c r="AH41" s="909">
        <v>33.949999669999997</v>
      </c>
      <c r="AI41" s="909">
        <v>6.3285714559999997</v>
      </c>
      <c r="AJ41" s="397"/>
      <c r="AK41" s="397"/>
      <c r="AL41" s="397"/>
      <c r="AM41" s="397"/>
      <c r="AN41" s="397"/>
      <c r="AO41" s="913">
        <v>31</v>
      </c>
      <c r="AP41" s="914">
        <v>193.161</v>
      </c>
      <c r="AQ41" s="914">
        <v>200.79299926757801</v>
      </c>
      <c r="AR41" s="915">
        <v>178.58</v>
      </c>
      <c r="AS41" s="397"/>
      <c r="AT41" s="397"/>
      <c r="AU41" s="397"/>
      <c r="AV41" s="397"/>
      <c r="AW41" s="913">
        <v>31</v>
      </c>
      <c r="AX41" s="914">
        <v>230.18899999999999</v>
      </c>
      <c r="AY41" s="914">
        <v>224.8650055</v>
      </c>
      <c r="AZ41" s="915">
        <v>216.95</v>
      </c>
      <c r="BA41" s="397"/>
      <c r="BB41" s="913">
        <v>31</v>
      </c>
      <c r="BC41" s="933">
        <v>169.00100000000003</v>
      </c>
      <c r="BD41" s="918">
        <v>248.01899674799998</v>
      </c>
      <c r="BE41" s="919">
        <v>229.68000129999999</v>
      </c>
      <c r="BF41" s="397"/>
      <c r="BG41" s="397"/>
      <c r="BH41" s="397"/>
      <c r="BI41" s="397"/>
      <c r="BJ41" s="397"/>
      <c r="BK41" s="397"/>
      <c r="BL41" s="397"/>
      <c r="BM41" s="397"/>
      <c r="BN41" s="397"/>
      <c r="BO41" s="397"/>
      <c r="BP41" s="397"/>
      <c r="BQ41" s="397"/>
    </row>
    <row r="42" spans="1:69" s="162" customFormat="1" ht="12.75">
      <c r="A42" s="204"/>
      <c r="B42" s="216"/>
      <c r="C42" s="216"/>
      <c r="D42" s="216"/>
      <c r="E42" s="216"/>
      <c r="F42" s="216"/>
      <c r="G42" s="216"/>
      <c r="H42" s="216"/>
      <c r="I42" s="216"/>
      <c r="J42" s="534"/>
      <c r="K42" s="635"/>
      <c r="L42" s="796"/>
      <c r="M42" s="796"/>
      <c r="N42" s="796"/>
      <c r="O42" s="397"/>
      <c r="P42" s="397"/>
      <c r="Q42" s="397"/>
      <c r="R42" s="397"/>
      <c r="S42" s="397"/>
      <c r="T42" s="397"/>
      <c r="U42" s="620"/>
      <c r="V42" s="617"/>
      <c r="W42" s="900"/>
      <c r="X42" s="909">
        <v>11.43</v>
      </c>
      <c r="Y42" s="909">
        <v>27.59</v>
      </c>
      <c r="Z42" s="909">
        <v>6.8719999999999999</v>
      </c>
      <c r="AA42" s="909">
        <v>6.18</v>
      </c>
      <c r="AB42" s="909">
        <v>1.52</v>
      </c>
      <c r="AC42" s="910">
        <v>84.45</v>
      </c>
      <c r="AD42" s="909">
        <v>22.95</v>
      </c>
      <c r="AE42" s="909">
        <v>7.36</v>
      </c>
      <c r="AF42" s="909">
        <v>9</v>
      </c>
      <c r="AG42" s="909">
        <v>1.405</v>
      </c>
      <c r="AH42" s="909">
        <v>32.43</v>
      </c>
      <c r="AI42" s="909">
        <v>5.54</v>
      </c>
      <c r="AJ42" s="397"/>
      <c r="AK42" s="397"/>
      <c r="AL42" s="397"/>
      <c r="AM42" s="397"/>
      <c r="AN42" s="397"/>
      <c r="AO42" s="913">
        <v>32</v>
      </c>
      <c r="AP42" s="914">
        <v>184.09</v>
      </c>
      <c r="AQ42" s="914">
        <v>200.79299926757801</v>
      </c>
      <c r="AR42" s="915">
        <v>178.58</v>
      </c>
      <c r="AS42" s="397"/>
      <c r="AT42" s="397"/>
      <c r="AU42" s="397"/>
      <c r="AV42" s="397"/>
      <c r="AW42" s="913">
        <v>32</v>
      </c>
      <c r="AX42" s="914">
        <v>211.73</v>
      </c>
      <c r="AY42" s="914">
        <v>219.58</v>
      </c>
      <c r="AZ42" s="915">
        <v>201.39</v>
      </c>
      <c r="BA42" s="397"/>
      <c r="BB42" s="913">
        <v>32</v>
      </c>
      <c r="BC42" s="933">
        <v>163.14900000000003</v>
      </c>
      <c r="BD42" s="918">
        <v>243.71</v>
      </c>
      <c r="BE42" s="919">
        <v>224.73799990000001</v>
      </c>
      <c r="BF42" s="397"/>
      <c r="BG42" s="397"/>
      <c r="BH42" s="397"/>
      <c r="BI42" s="397"/>
      <c r="BJ42" s="397"/>
      <c r="BK42" s="397"/>
      <c r="BL42" s="397"/>
      <c r="BM42" s="397"/>
      <c r="BN42" s="397"/>
      <c r="BO42" s="397"/>
      <c r="BP42" s="397"/>
      <c r="BQ42" s="397"/>
    </row>
    <row r="43" spans="1:69" s="162" customFormat="1" ht="12.75">
      <c r="A43" s="204"/>
      <c r="B43" s="216"/>
      <c r="C43" s="216"/>
      <c r="D43" s="216"/>
      <c r="E43" s="216"/>
      <c r="F43" s="216"/>
      <c r="G43" s="216"/>
      <c r="H43" s="216"/>
      <c r="I43" s="216"/>
      <c r="J43" s="534"/>
      <c r="K43" s="635"/>
      <c r="L43" s="796"/>
      <c r="M43" s="796"/>
      <c r="N43" s="796"/>
      <c r="O43" s="397"/>
      <c r="P43" s="397"/>
      <c r="Q43" s="397"/>
      <c r="R43" s="397"/>
      <c r="S43" s="397"/>
      <c r="T43" s="397"/>
      <c r="U43" s="620"/>
      <c r="V43" s="617"/>
      <c r="W43" s="900"/>
      <c r="X43" s="909">
        <v>10.93</v>
      </c>
      <c r="Y43" s="909">
        <v>23.33</v>
      </c>
      <c r="Z43" s="909">
        <v>8.67</v>
      </c>
      <c r="AA43" s="909">
        <v>6.87</v>
      </c>
      <c r="AB43" s="909">
        <v>1.75</v>
      </c>
      <c r="AC43" s="910">
        <v>66.38</v>
      </c>
      <c r="AD43" s="909">
        <v>33.82</v>
      </c>
      <c r="AE43" s="909">
        <v>8.41</v>
      </c>
      <c r="AF43" s="909">
        <v>9.73</v>
      </c>
      <c r="AG43" s="909">
        <v>1.58</v>
      </c>
      <c r="AH43" s="909">
        <v>32.56</v>
      </c>
      <c r="AI43" s="909">
        <v>5.39</v>
      </c>
      <c r="AJ43" s="397"/>
      <c r="AK43" s="397"/>
      <c r="AL43" s="397"/>
      <c r="AM43" s="397"/>
      <c r="AN43" s="397"/>
      <c r="AO43" s="913">
        <v>33</v>
      </c>
      <c r="AP43" s="914">
        <v>184.09</v>
      </c>
      <c r="AQ43" s="914">
        <v>191.74600219999999</v>
      </c>
      <c r="AR43" s="915">
        <v>169.01</v>
      </c>
      <c r="AS43" s="397"/>
      <c r="AT43" s="397"/>
      <c r="AU43" s="397"/>
      <c r="AV43" s="397"/>
      <c r="AW43" s="913">
        <v>33</v>
      </c>
      <c r="AX43" s="914">
        <v>196.28300476074199</v>
      </c>
      <c r="AY43" s="914">
        <v>219.58000179999999</v>
      </c>
      <c r="AZ43" s="915">
        <v>193.74</v>
      </c>
      <c r="BA43" s="397"/>
      <c r="BB43" s="913">
        <v>33</v>
      </c>
      <c r="BC43" s="933">
        <v>157.27300170999999</v>
      </c>
      <c r="BD43" s="918">
        <v>239.4640045127899</v>
      </c>
      <c r="BE43" s="919">
        <v>219.0029984</v>
      </c>
      <c r="BF43" s="397"/>
      <c r="BG43" s="397"/>
      <c r="BH43" s="397"/>
      <c r="BI43" s="397"/>
      <c r="BJ43" s="397"/>
      <c r="BK43" s="397"/>
      <c r="BL43" s="397"/>
      <c r="BM43" s="397"/>
      <c r="BN43" s="397"/>
      <c r="BO43" s="397"/>
      <c r="BP43" s="397"/>
      <c r="BQ43" s="397"/>
    </row>
    <row r="44" spans="1:69" s="162" customFormat="1" ht="12.75">
      <c r="A44" s="204"/>
      <c r="B44" s="216"/>
      <c r="C44" s="216"/>
      <c r="D44" s="216"/>
      <c r="E44" s="216"/>
      <c r="F44" s="216"/>
      <c r="G44" s="216"/>
      <c r="H44" s="216"/>
      <c r="I44" s="216"/>
      <c r="J44" s="534"/>
      <c r="K44" s="635"/>
      <c r="L44" s="796"/>
      <c r="M44" s="796"/>
      <c r="N44" s="796"/>
      <c r="O44" s="397"/>
      <c r="P44" s="397"/>
      <c r="Q44" s="397"/>
      <c r="R44" s="397"/>
      <c r="S44" s="397"/>
      <c r="T44" s="397"/>
      <c r="U44" s="620"/>
      <c r="V44" s="617">
        <v>36</v>
      </c>
      <c r="W44" s="900"/>
      <c r="X44" s="909">
        <v>12.042999999999999</v>
      </c>
      <c r="Y44" s="909">
        <v>23.27</v>
      </c>
      <c r="Z44" s="909">
        <v>4.5250000000000004</v>
      </c>
      <c r="AA44" s="909">
        <v>7.29</v>
      </c>
      <c r="AB44" s="909">
        <v>1.9330000000000001</v>
      </c>
      <c r="AC44" s="910">
        <v>68.36</v>
      </c>
      <c r="AD44" s="909">
        <v>34.42</v>
      </c>
      <c r="AE44" s="909">
        <v>8.1</v>
      </c>
      <c r="AF44" s="909">
        <v>10.001428604125973</v>
      </c>
      <c r="AG44" s="909">
        <v>1.65</v>
      </c>
      <c r="AH44" s="909">
        <v>34.997999999999998</v>
      </c>
      <c r="AI44" s="909">
        <v>7.78</v>
      </c>
      <c r="AJ44" s="397"/>
      <c r="AK44" s="397"/>
      <c r="AL44" s="397"/>
      <c r="AM44" s="397"/>
      <c r="AN44" s="397"/>
      <c r="AO44" s="913">
        <v>34</v>
      </c>
      <c r="AP44" s="914">
        <v>173.09</v>
      </c>
      <c r="AQ44" s="914">
        <v>191.74600219999999</v>
      </c>
      <c r="AR44" s="915">
        <v>169.01</v>
      </c>
      <c r="AS44" s="397"/>
      <c r="AT44" s="397"/>
      <c r="AU44" s="397"/>
      <c r="AV44" s="397"/>
      <c r="AW44" s="913">
        <v>34</v>
      </c>
      <c r="AX44" s="914">
        <v>183.68</v>
      </c>
      <c r="AY44" s="914">
        <v>201.39</v>
      </c>
      <c r="AZ44" s="915">
        <v>181.19</v>
      </c>
      <c r="BA44" s="397"/>
      <c r="BB44" s="913">
        <v>34</v>
      </c>
      <c r="BC44" s="933">
        <v>150.78400000000002</v>
      </c>
      <c r="BD44" s="918">
        <v>234.72000000000003</v>
      </c>
      <c r="BE44" s="919">
        <v>214.38699819999999</v>
      </c>
      <c r="BF44" s="397"/>
      <c r="BG44" s="397"/>
      <c r="BH44" s="397"/>
      <c r="BI44" s="397"/>
      <c r="BJ44" s="397"/>
      <c r="BK44" s="397"/>
      <c r="BL44" s="397"/>
      <c r="BM44" s="397"/>
      <c r="BN44" s="397"/>
      <c r="BO44" s="397"/>
      <c r="BP44" s="397"/>
      <c r="BQ44" s="397"/>
    </row>
    <row r="45" spans="1:69" s="162" customFormat="1" ht="12.75">
      <c r="A45" s="204"/>
      <c r="B45" s="216"/>
      <c r="C45" s="216"/>
      <c r="D45" s="216"/>
      <c r="E45" s="216"/>
      <c r="F45" s="216"/>
      <c r="G45" s="216"/>
      <c r="H45" s="216"/>
      <c r="I45" s="216"/>
      <c r="J45" s="534"/>
      <c r="K45" s="635"/>
      <c r="L45" s="796"/>
      <c r="M45" s="796"/>
      <c r="N45" s="796"/>
      <c r="O45" s="397"/>
      <c r="P45" s="397"/>
      <c r="Q45" s="397"/>
      <c r="R45" s="397"/>
      <c r="S45" s="397"/>
      <c r="T45" s="397"/>
      <c r="U45" s="618"/>
      <c r="V45" s="617"/>
      <c r="W45" s="900"/>
      <c r="X45" s="909">
        <v>13.52857154</v>
      </c>
      <c r="Y45" s="909">
        <v>29.391285759999999</v>
      </c>
      <c r="Z45" s="909">
        <v>9.8840000969999995</v>
      </c>
      <c r="AA45" s="909">
        <v>6.6374286920000003</v>
      </c>
      <c r="AB45" s="909">
        <v>1.8661428689999999</v>
      </c>
      <c r="AC45" s="910">
        <v>78.939430239999993</v>
      </c>
      <c r="AD45" s="909">
        <v>46.51857158</v>
      </c>
      <c r="AE45" s="909">
        <v>10.15857145</v>
      </c>
      <c r="AF45" s="909">
        <v>10.002857208251942</v>
      </c>
      <c r="AG45" s="909">
        <v>1.9098571369999999</v>
      </c>
      <c r="AH45" s="909">
        <v>34.97357178</v>
      </c>
      <c r="AI45" s="909">
        <v>10.643142770000001</v>
      </c>
      <c r="AJ45" s="397"/>
      <c r="AK45" s="397"/>
      <c r="AL45" s="397"/>
      <c r="AM45" s="397"/>
      <c r="AN45" s="397"/>
      <c r="AO45" s="913">
        <v>35</v>
      </c>
      <c r="AP45" s="917">
        <v>173.09100341796801</v>
      </c>
      <c r="AQ45" s="914">
        <v>183.40100097656199</v>
      </c>
      <c r="AR45" s="915">
        <v>158.09</v>
      </c>
      <c r="AS45" s="397"/>
      <c r="AT45" s="397"/>
      <c r="AU45" s="397"/>
      <c r="AV45" s="397"/>
      <c r="AW45" s="913">
        <v>35</v>
      </c>
      <c r="AX45" s="914">
        <v>181.19</v>
      </c>
      <c r="AY45" s="917">
        <v>193.74299621582</v>
      </c>
      <c r="AZ45" s="915">
        <v>171.33</v>
      </c>
      <c r="BA45" s="397"/>
      <c r="BB45" s="913">
        <v>35</v>
      </c>
      <c r="BC45" s="933">
        <v>146.97999999999999</v>
      </c>
      <c r="BD45" s="918">
        <v>230.6710003662109</v>
      </c>
      <c r="BE45" s="919">
        <v>208.9500017</v>
      </c>
      <c r="BF45" s="397"/>
      <c r="BG45" s="397"/>
      <c r="BH45" s="397"/>
      <c r="BI45" s="397"/>
      <c r="BJ45" s="397"/>
      <c r="BK45" s="397"/>
      <c r="BL45" s="397"/>
      <c r="BM45" s="397"/>
      <c r="BN45" s="397"/>
      <c r="BO45" s="397"/>
      <c r="BP45" s="397"/>
      <c r="BQ45" s="397"/>
    </row>
    <row r="46" spans="1:69" s="162" customFormat="1" ht="12.75">
      <c r="A46" s="204"/>
      <c r="B46" s="216"/>
      <c r="C46" s="216"/>
      <c r="D46" s="216"/>
      <c r="E46" s="216"/>
      <c r="F46" s="216"/>
      <c r="G46" s="216"/>
      <c r="H46" s="216"/>
      <c r="I46" s="216"/>
      <c r="J46" s="534"/>
      <c r="K46" s="635"/>
      <c r="L46" s="796"/>
      <c r="M46" s="796"/>
      <c r="N46" s="796"/>
      <c r="O46" s="397"/>
      <c r="P46" s="397"/>
      <c r="Q46" s="397"/>
      <c r="R46" s="397"/>
      <c r="S46" s="397"/>
      <c r="T46" s="397"/>
      <c r="U46" s="618"/>
      <c r="V46" s="617"/>
      <c r="W46" s="900"/>
      <c r="X46" s="909">
        <v>13.86</v>
      </c>
      <c r="Y46" s="909">
        <v>30.785</v>
      </c>
      <c r="Z46" s="909">
        <v>17.64</v>
      </c>
      <c r="AA46" s="909">
        <v>6.62</v>
      </c>
      <c r="AB46" s="909">
        <v>1.052</v>
      </c>
      <c r="AC46" s="910">
        <v>96.09</v>
      </c>
      <c r="AD46" s="909">
        <v>69.19</v>
      </c>
      <c r="AE46" s="909">
        <v>12.37</v>
      </c>
      <c r="AF46" s="909">
        <v>10.005714416503887</v>
      </c>
      <c r="AG46" s="909">
        <v>1.93</v>
      </c>
      <c r="AH46" s="909">
        <v>34.840000000000003</v>
      </c>
      <c r="AI46" s="909">
        <v>11.66</v>
      </c>
      <c r="AJ46" s="397"/>
      <c r="AK46" s="397"/>
      <c r="AL46" s="397"/>
      <c r="AM46" s="397"/>
      <c r="AN46" s="397"/>
      <c r="AO46" s="913">
        <v>36</v>
      </c>
      <c r="AP46" s="917">
        <v>173.09100341796801</v>
      </c>
      <c r="AQ46" s="914">
        <v>183.40100097656199</v>
      </c>
      <c r="AR46" s="915">
        <v>158.09</v>
      </c>
      <c r="AS46" s="397"/>
      <c r="AT46" s="397"/>
      <c r="AU46" s="397"/>
      <c r="AV46" s="397"/>
      <c r="AW46" s="913">
        <v>36</v>
      </c>
      <c r="AX46" s="914">
        <v>171.33</v>
      </c>
      <c r="AY46" s="917">
        <v>166.452</v>
      </c>
      <c r="AZ46" s="915">
        <v>164.03</v>
      </c>
      <c r="BA46" s="397"/>
      <c r="BB46" s="913">
        <v>36</v>
      </c>
      <c r="BC46" s="933">
        <v>143.34800000000001</v>
      </c>
      <c r="BD46" s="918">
        <v>225.39499950408924</v>
      </c>
      <c r="BE46" s="919">
        <v>202.97300150000001</v>
      </c>
      <c r="BF46" s="397"/>
      <c r="BG46" s="397"/>
      <c r="BH46" s="397"/>
      <c r="BI46" s="397"/>
      <c r="BJ46" s="397"/>
      <c r="BK46" s="397"/>
      <c r="BL46" s="397"/>
      <c r="BM46" s="397"/>
      <c r="BN46" s="397"/>
      <c r="BO46" s="397"/>
      <c r="BP46" s="397"/>
      <c r="BQ46" s="397"/>
    </row>
    <row r="47" spans="1:69" s="162" customFormat="1" ht="12.75">
      <c r="A47" s="204"/>
      <c r="B47" s="216"/>
      <c r="C47" s="216"/>
      <c r="D47" s="216"/>
      <c r="E47" s="216"/>
      <c r="F47" s="216"/>
      <c r="G47" s="216"/>
      <c r="H47" s="216"/>
      <c r="I47" s="216"/>
      <c r="J47" s="534"/>
      <c r="K47" s="635"/>
      <c r="L47" s="796"/>
      <c r="M47" s="796"/>
      <c r="N47" s="796"/>
      <c r="O47" s="397"/>
      <c r="P47" s="397"/>
      <c r="Q47" s="397"/>
      <c r="R47" s="397"/>
      <c r="S47" s="397"/>
      <c r="T47" s="397"/>
      <c r="U47" s="618"/>
      <c r="V47" s="617"/>
      <c r="W47" s="900"/>
      <c r="X47" s="909">
        <v>14.18571418</v>
      </c>
      <c r="Y47" s="909">
        <v>30.662142620000001</v>
      </c>
      <c r="Z47" s="909">
        <v>13.24114282</v>
      </c>
      <c r="AA47" s="909">
        <v>6.9254285949999996</v>
      </c>
      <c r="AB47" s="909">
        <v>2.1361428839999999</v>
      </c>
      <c r="AC47" s="910">
        <v>84.515142170000004</v>
      </c>
      <c r="AD47" s="909">
        <v>56.14428547</v>
      </c>
      <c r="AE47" s="909">
        <v>11.487142970000001</v>
      </c>
      <c r="AF47" s="909">
        <v>10.430000032697402</v>
      </c>
      <c r="AG47" s="909">
        <v>1.7737142699999999</v>
      </c>
      <c r="AH47" s="909">
        <v>35.98928506</v>
      </c>
      <c r="AI47" s="909">
        <v>9.1042857850000001</v>
      </c>
      <c r="AJ47" s="397"/>
      <c r="AK47" s="397"/>
      <c r="AL47" s="397"/>
      <c r="AM47" s="397"/>
      <c r="AN47" s="397"/>
      <c r="AO47" s="913">
        <v>37</v>
      </c>
      <c r="AP47" s="914">
        <v>162.19599909999999</v>
      </c>
      <c r="AQ47" s="914">
        <v>172.60800169999999</v>
      </c>
      <c r="AR47" s="915">
        <v>147.07</v>
      </c>
      <c r="AS47" s="397"/>
      <c r="AT47" s="397"/>
      <c r="AU47" s="397"/>
      <c r="AV47" s="397"/>
      <c r="AW47" s="913">
        <v>37</v>
      </c>
      <c r="AX47" s="914">
        <v>164.02999879999999</v>
      </c>
      <c r="AY47" s="917">
        <v>149.70199579999999</v>
      </c>
      <c r="AZ47" s="915">
        <v>147.35</v>
      </c>
      <c r="BA47" s="397"/>
      <c r="BB47" s="913">
        <v>37</v>
      </c>
      <c r="BC47" s="933">
        <v>140.58200252899999</v>
      </c>
      <c r="BD47" s="918">
        <v>220.07399951934806</v>
      </c>
      <c r="BE47" s="919">
        <v>196.9500008</v>
      </c>
      <c r="BF47" s="397"/>
      <c r="BG47" s="397"/>
      <c r="BH47" s="397"/>
      <c r="BI47" s="397"/>
      <c r="BJ47" s="397"/>
      <c r="BK47" s="397"/>
      <c r="BL47" s="397"/>
      <c r="BM47" s="397"/>
      <c r="BN47" s="397"/>
      <c r="BO47" s="397"/>
      <c r="BP47" s="397"/>
      <c r="BQ47" s="397"/>
    </row>
    <row r="48" spans="1:69" s="162" customFormat="1" ht="12.75">
      <c r="A48" s="204"/>
      <c r="B48" s="216"/>
      <c r="C48" s="216"/>
      <c r="D48" s="216"/>
      <c r="E48" s="216"/>
      <c r="F48" s="216"/>
      <c r="G48" s="216"/>
      <c r="H48" s="216"/>
      <c r="I48" s="216"/>
      <c r="J48" s="534"/>
      <c r="K48" s="635"/>
      <c r="L48" s="796"/>
      <c r="M48" s="796"/>
      <c r="N48" s="796"/>
      <c r="O48" s="397"/>
      <c r="P48" s="397"/>
      <c r="Q48" s="397"/>
      <c r="R48" s="397"/>
      <c r="S48" s="397"/>
      <c r="T48" s="397"/>
      <c r="U48" s="618"/>
      <c r="V48" s="617">
        <v>40</v>
      </c>
      <c r="W48" s="900"/>
      <c r="X48" s="909">
        <v>15.34</v>
      </c>
      <c r="Y48" s="909">
        <v>36.380000000000003</v>
      </c>
      <c r="Z48" s="909">
        <v>20.43</v>
      </c>
      <c r="AA48" s="909">
        <v>7.16</v>
      </c>
      <c r="AB48" s="909">
        <v>3.28</v>
      </c>
      <c r="AC48" s="910">
        <v>86.83</v>
      </c>
      <c r="AD48" s="909">
        <v>51.57</v>
      </c>
      <c r="AE48" s="909">
        <v>10.36</v>
      </c>
      <c r="AF48" s="909">
        <v>11</v>
      </c>
      <c r="AG48" s="909">
        <v>1.33</v>
      </c>
      <c r="AH48" s="909">
        <v>50.04</v>
      </c>
      <c r="AI48" s="909">
        <v>10.39</v>
      </c>
      <c r="AJ48" s="397"/>
      <c r="AK48" s="397"/>
      <c r="AL48" s="397"/>
      <c r="AM48" s="397"/>
      <c r="AN48" s="397"/>
      <c r="AO48" s="913">
        <v>38</v>
      </c>
      <c r="AP48" s="914">
        <v>162.19599909999999</v>
      </c>
      <c r="AQ48" s="914">
        <v>172.60800169999999</v>
      </c>
      <c r="AR48" s="915">
        <v>147.07</v>
      </c>
      <c r="AS48" s="397"/>
      <c r="AT48" s="397"/>
      <c r="AU48" s="397"/>
      <c r="AV48" s="397"/>
      <c r="AW48" s="913">
        <v>38</v>
      </c>
      <c r="AX48" s="914">
        <v>161.62</v>
      </c>
      <c r="AY48" s="917">
        <v>135.7250061</v>
      </c>
      <c r="AZ48" s="915">
        <v>131.15</v>
      </c>
      <c r="BA48" s="397"/>
      <c r="BB48" s="913">
        <v>38</v>
      </c>
      <c r="BC48" s="933">
        <v>134.738</v>
      </c>
      <c r="BD48" s="918">
        <v>215.42199704999999</v>
      </c>
      <c r="BE48" s="919">
        <v>190.7840042</v>
      </c>
      <c r="BF48" s="397"/>
      <c r="BG48" s="397"/>
      <c r="BH48" s="397"/>
      <c r="BI48" s="397"/>
      <c r="BJ48" s="397"/>
      <c r="BK48" s="397"/>
      <c r="BL48" s="397"/>
      <c r="BM48" s="397"/>
      <c r="BN48" s="397"/>
      <c r="BO48" s="397"/>
      <c r="BP48" s="397"/>
      <c r="BQ48" s="397"/>
    </row>
    <row r="49" spans="1:69" s="162" customFormat="1" ht="12.75">
      <c r="A49" s="204"/>
      <c r="B49" s="216"/>
      <c r="C49" s="216"/>
      <c r="D49" s="216"/>
      <c r="E49" s="216"/>
      <c r="F49" s="216"/>
      <c r="G49" s="216"/>
      <c r="H49" s="216"/>
      <c r="I49" s="216"/>
      <c r="J49" s="534"/>
      <c r="K49" s="635"/>
      <c r="L49" s="796"/>
      <c r="M49" s="796"/>
      <c r="N49" s="796"/>
      <c r="O49" s="397"/>
      <c r="P49" s="397"/>
      <c r="Q49" s="397"/>
      <c r="R49" s="397"/>
      <c r="S49" s="397"/>
      <c r="T49" s="397"/>
      <c r="U49" s="617"/>
      <c r="V49" s="617"/>
      <c r="W49" s="900"/>
      <c r="X49" s="909">
        <v>18.08571448</v>
      </c>
      <c r="Y49" s="909">
        <v>34.163285940000002</v>
      </c>
      <c r="Z49" s="909">
        <v>19.903143069999999</v>
      </c>
      <c r="AA49" s="909">
        <v>7.0011427739999998</v>
      </c>
      <c r="AB49" s="909">
        <v>2.2765714610000001</v>
      </c>
      <c r="AC49" s="910">
        <v>81.298714770000004</v>
      </c>
      <c r="AD49" s="909">
        <v>48.17428589</v>
      </c>
      <c r="AE49" s="909">
        <v>15.737142560000001</v>
      </c>
      <c r="AF49" s="909">
        <v>11.00857162</v>
      </c>
      <c r="AG49" s="909">
        <v>1.9857142990000001</v>
      </c>
      <c r="AH49" s="909">
        <v>39.686428069999998</v>
      </c>
      <c r="AI49" s="909">
        <v>8.1814286369999998</v>
      </c>
      <c r="AJ49" s="397"/>
      <c r="AK49" s="397"/>
      <c r="AL49" s="397"/>
      <c r="AM49" s="397"/>
      <c r="AN49" s="397"/>
      <c r="AO49" s="913">
        <v>39</v>
      </c>
      <c r="AP49" s="914">
        <v>153.6340027</v>
      </c>
      <c r="AQ49" s="914">
        <v>172.60800170898401</v>
      </c>
      <c r="AR49" s="915">
        <v>139.11000000000001</v>
      </c>
      <c r="AS49" s="397"/>
      <c r="AT49" s="397"/>
      <c r="AU49" s="397"/>
      <c r="AV49" s="397"/>
      <c r="AW49" s="913">
        <v>39</v>
      </c>
      <c r="AX49" s="914">
        <v>145.00399780000001</v>
      </c>
      <c r="AY49" s="917">
        <v>126.6</v>
      </c>
      <c r="AZ49" s="915">
        <v>119.86</v>
      </c>
      <c r="BA49" s="397"/>
      <c r="BB49" s="913">
        <v>39</v>
      </c>
      <c r="BC49" s="933">
        <v>131.20699792900001</v>
      </c>
      <c r="BD49" s="918">
        <v>210.14099999999999</v>
      </c>
      <c r="BE49" s="919">
        <v>184.4409995</v>
      </c>
      <c r="BF49" s="397"/>
      <c r="BG49" s="397"/>
      <c r="BH49" s="397"/>
      <c r="BI49" s="397"/>
      <c r="BJ49" s="397"/>
      <c r="BK49" s="397"/>
      <c r="BL49" s="397"/>
      <c r="BM49" s="397"/>
      <c r="BN49" s="397"/>
      <c r="BO49" s="397"/>
      <c r="BP49" s="397"/>
      <c r="BQ49" s="397"/>
    </row>
    <row r="50" spans="1:69" s="162" customFormat="1" ht="12.75">
      <c r="A50" s="204"/>
      <c r="B50" s="216"/>
      <c r="C50" s="216"/>
      <c r="D50" s="216"/>
      <c r="E50" s="216"/>
      <c r="F50" s="216"/>
      <c r="G50" s="216"/>
      <c r="H50" s="216"/>
      <c r="I50" s="216"/>
      <c r="J50" s="534"/>
      <c r="K50" s="635"/>
      <c r="L50" s="796"/>
      <c r="M50" s="796"/>
      <c r="N50" s="796"/>
      <c r="O50" s="397"/>
      <c r="P50" s="397"/>
      <c r="Q50" s="397"/>
      <c r="R50" s="397"/>
      <c r="S50" s="397"/>
      <c r="T50" s="397"/>
      <c r="U50" s="617"/>
      <c r="V50" s="617"/>
      <c r="W50" s="900"/>
      <c r="X50" s="909">
        <v>18.91</v>
      </c>
      <c r="Y50" s="909">
        <v>40.36</v>
      </c>
      <c r="Z50" s="909">
        <v>14.79</v>
      </c>
      <c r="AA50" s="909">
        <v>7.86</v>
      </c>
      <c r="AB50" s="909">
        <v>2.39</v>
      </c>
      <c r="AC50" s="910">
        <v>97.4</v>
      </c>
      <c r="AD50" s="909">
        <v>49.42</v>
      </c>
      <c r="AE50" s="909">
        <v>10.9</v>
      </c>
      <c r="AF50" s="909">
        <v>11</v>
      </c>
      <c r="AG50" s="909">
        <v>1.57</v>
      </c>
      <c r="AH50" s="909">
        <v>37.29</v>
      </c>
      <c r="AI50" s="909">
        <v>8.73</v>
      </c>
      <c r="AJ50" s="397"/>
      <c r="AK50" s="397"/>
      <c r="AL50" s="397"/>
      <c r="AM50" s="397"/>
      <c r="AN50" s="397"/>
      <c r="AO50" s="913">
        <v>40</v>
      </c>
      <c r="AP50" s="914">
        <v>153.6340027</v>
      </c>
      <c r="AQ50" s="914">
        <v>160.46600000000001</v>
      </c>
      <c r="AR50" s="915">
        <v>139.11000000000001</v>
      </c>
      <c r="AS50" s="397"/>
      <c r="AT50" s="397"/>
      <c r="AU50" s="397"/>
      <c r="AV50" s="397"/>
      <c r="AW50" s="913">
        <v>40</v>
      </c>
      <c r="AX50" s="914">
        <v>128.87</v>
      </c>
      <c r="AY50" s="914">
        <v>119.86</v>
      </c>
      <c r="AZ50" s="915">
        <v>119.86</v>
      </c>
      <c r="BA50" s="397"/>
      <c r="BB50" s="913">
        <v>40</v>
      </c>
      <c r="BC50" s="933">
        <v>128.13</v>
      </c>
      <c r="BD50" s="918">
        <v>206.839</v>
      </c>
      <c r="BE50" s="919">
        <v>177.93399909999999</v>
      </c>
      <c r="BF50" s="397"/>
      <c r="BG50" s="397"/>
      <c r="BH50" s="397"/>
      <c r="BI50" s="397"/>
      <c r="BJ50" s="397"/>
      <c r="BK50" s="397"/>
      <c r="BL50" s="397"/>
      <c r="BM50" s="397"/>
      <c r="BN50" s="397"/>
      <c r="BO50" s="397"/>
      <c r="BP50" s="397"/>
      <c r="BQ50" s="397"/>
    </row>
    <row r="51" spans="1:69" s="162" customFormat="1" ht="12.75">
      <c r="A51" s="204"/>
      <c r="B51" s="216"/>
      <c r="C51" s="216"/>
      <c r="D51" s="216"/>
      <c r="E51" s="216"/>
      <c r="F51" s="216"/>
      <c r="G51" s="216"/>
      <c r="H51" s="216"/>
      <c r="I51" s="216"/>
      <c r="J51" s="534"/>
      <c r="K51" s="635"/>
      <c r="L51" s="796"/>
      <c r="M51" s="796"/>
      <c r="N51" s="796"/>
      <c r="O51" s="397"/>
      <c r="P51" s="397"/>
      <c r="Q51" s="397"/>
      <c r="R51" s="397"/>
      <c r="S51" s="397"/>
      <c r="T51" s="397"/>
      <c r="U51" s="617"/>
      <c r="V51" s="617"/>
      <c r="W51" s="900"/>
      <c r="X51" s="909">
        <v>18.942856924874402</v>
      </c>
      <c r="Y51" s="909">
        <v>45.664857046944704</v>
      </c>
      <c r="Z51" s="909">
        <v>13.250000136239143</v>
      </c>
      <c r="AA51" s="909">
        <v>7.7904285703386531</v>
      </c>
      <c r="AB51" s="909">
        <v>2.0807142598288357</v>
      </c>
      <c r="AC51" s="910">
        <v>89.837426321847062</v>
      </c>
      <c r="AD51" s="909">
        <v>52.804285866873556</v>
      </c>
      <c r="AE51" s="909">
        <v>9.0100000926426418</v>
      </c>
      <c r="AF51" s="909">
        <v>11</v>
      </c>
      <c r="AG51" s="909">
        <v>1.8558571338653529</v>
      </c>
      <c r="AH51" s="909">
        <v>38.216427939278695</v>
      </c>
      <c r="AI51" s="909">
        <v>10.265714509146521</v>
      </c>
      <c r="AJ51" s="397"/>
      <c r="AK51" s="397"/>
      <c r="AL51" s="397"/>
      <c r="AM51" s="397"/>
      <c r="AN51" s="397"/>
      <c r="AO51" s="913">
        <v>41</v>
      </c>
      <c r="AP51" s="914">
        <v>144.54400630000001</v>
      </c>
      <c r="AQ51" s="914">
        <v>148.89699999999999</v>
      </c>
      <c r="AR51" s="915">
        <v>139.11000000000001</v>
      </c>
      <c r="AS51" s="397"/>
      <c r="AT51" s="397"/>
      <c r="AU51" s="397"/>
      <c r="AV51" s="397"/>
      <c r="AW51" s="913">
        <v>41</v>
      </c>
      <c r="AX51" s="914">
        <v>113.2139969</v>
      </c>
      <c r="AY51" s="914">
        <v>108.82899999999999</v>
      </c>
      <c r="AZ51" s="915">
        <v>113.21</v>
      </c>
      <c r="BA51" s="397"/>
      <c r="BB51" s="913">
        <v>41</v>
      </c>
      <c r="BC51" s="933">
        <v>123.19800044700001</v>
      </c>
      <c r="BD51" s="918">
        <v>201.45299999999997</v>
      </c>
      <c r="BE51" s="919">
        <v>171.6890023</v>
      </c>
      <c r="BF51" s="397"/>
      <c r="BG51" s="397"/>
      <c r="BH51" s="397"/>
      <c r="BI51" s="397"/>
      <c r="BJ51" s="397"/>
      <c r="BK51" s="397"/>
      <c r="BL51" s="397"/>
      <c r="BM51" s="397"/>
      <c r="BN51" s="397"/>
      <c r="BO51" s="397"/>
      <c r="BP51" s="397"/>
      <c r="BQ51" s="397"/>
    </row>
    <row r="52" spans="1:69" s="162" customFormat="1" ht="12.75">
      <c r="A52" s="204"/>
      <c r="B52" s="216"/>
      <c r="C52" s="216"/>
      <c r="D52" s="216"/>
      <c r="E52" s="216"/>
      <c r="F52" s="216"/>
      <c r="G52" s="216"/>
      <c r="H52" s="216"/>
      <c r="I52" s="216"/>
      <c r="J52" s="534"/>
      <c r="K52" s="635"/>
      <c r="L52" s="796"/>
      <c r="M52" s="796"/>
      <c r="N52" s="796"/>
      <c r="O52" s="397"/>
      <c r="P52" s="397"/>
      <c r="Q52" s="397"/>
      <c r="R52" s="397"/>
      <c r="S52" s="397"/>
      <c r="T52" s="397"/>
      <c r="U52" s="617"/>
      <c r="V52" s="617">
        <v>44</v>
      </c>
      <c r="W52" s="900"/>
      <c r="X52" s="909">
        <v>15.77</v>
      </c>
      <c r="Y52" s="909">
        <v>39.85</v>
      </c>
      <c r="Z52" s="909">
        <v>16.07</v>
      </c>
      <c r="AA52" s="909">
        <v>7.52</v>
      </c>
      <c r="AB52" s="909">
        <v>2.48</v>
      </c>
      <c r="AC52" s="910">
        <v>80.75</v>
      </c>
      <c r="AD52" s="909">
        <v>47.38</v>
      </c>
      <c r="AE52" s="909">
        <v>11.62</v>
      </c>
      <c r="AF52" s="909">
        <v>10</v>
      </c>
      <c r="AG52" s="909">
        <v>1.298</v>
      </c>
      <c r="AH52" s="909">
        <v>34.799999999999997</v>
      </c>
      <c r="AI52" s="909">
        <v>9.2100000000000009</v>
      </c>
      <c r="AJ52" s="397"/>
      <c r="AK52" s="397"/>
      <c r="AL52" s="397"/>
      <c r="AM52" s="397"/>
      <c r="AN52" s="397"/>
      <c r="AO52" s="913">
        <v>42</v>
      </c>
      <c r="AP52" s="914">
        <v>144.54400630000001</v>
      </c>
      <c r="AQ52" s="914">
        <v>148.89699999999999</v>
      </c>
      <c r="AR52" s="915">
        <v>128.35</v>
      </c>
      <c r="AS52" s="397"/>
      <c r="AT52" s="397"/>
      <c r="AU52" s="397"/>
      <c r="AV52" s="397"/>
      <c r="AW52" s="913">
        <v>42</v>
      </c>
      <c r="AX52" s="914">
        <v>117.64</v>
      </c>
      <c r="AY52" s="914">
        <v>98.04</v>
      </c>
      <c r="AZ52" s="915">
        <v>100.18</v>
      </c>
      <c r="BA52" s="397"/>
      <c r="BB52" s="913">
        <v>42</v>
      </c>
      <c r="BC52" s="933">
        <v>118.85000000000001</v>
      </c>
      <c r="BD52" s="918">
        <v>196.38000000000002</v>
      </c>
      <c r="BE52" s="919">
        <v>165.69499870000001</v>
      </c>
      <c r="BF52" s="397"/>
      <c r="BG52" s="397"/>
      <c r="BH52" s="397"/>
      <c r="BI52" s="397"/>
      <c r="BJ52" s="397"/>
      <c r="BK52" s="397"/>
      <c r="BL52" s="397"/>
      <c r="BM52" s="397"/>
      <c r="BN52" s="397"/>
      <c r="BO52" s="397"/>
      <c r="BP52" s="397"/>
      <c r="BQ52" s="397"/>
    </row>
    <row r="53" spans="1:69" s="162" customFormat="1" ht="12.75">
      <c r="A53" s="204"/>
      <c r="B53" s="216"/>
      <c r="C53" s="216"/>
      <c r="D53" s="216"/>
      <c r="E53" s="216"/>
      <c r="F53" s="216"/>
      <c r="G53" s="216"/>
      <c r="H53" s="216"/>
      <c r="I53" s="216"/>
      <c r="J53" s="534"/>
      <c r="K53" s="635"/>
      <c r="L53" s="796"/>
      <c r="M53" s="796"/>
      <c r="N53" s="796"/>
      <c r="O53" s="397"/>
      <c r="P53" s="397"/>
      <c r="Q53" s="397"/>
      <c r="R53" s="397"/>
      <c r="S53" s="397"/>
      <c r="T53" s="397"/>
      <c r="U53" s="617"/>
      <c r="V53" s="617"/>
      <c r="W53" s="900"/>
      <c r="X53" s="909">
        <v>23.728571479999999</v>
      </c>
      <c r="Y53" s="909">
        <v>61.090667089999997</v>
      </c>
      <c r="Z53" s="909">
        <v>38.42033386</v>
      </c>
      <c r="AA53" s="909">
        <v>8.9832856999999997</v>
      </c>
      <c r="AB53" s="909">
        <v>4.4537142860000003</v>
      </c>
      <c r="AC53" s="910">
        <v>83.839285709999999</v>
      </c>
      <c r="AD53" s="909">
        <v>47.64285769</v>
      </c>
      <c r="AE53" s="909">
        <v>13.18000003</v>
      </c>
      <c r="AF53" s="909">
        <v>10.001428600000001</v>
      </c>
      <c r="AG53" s="909">
        <v>1.2431428769999999</v>
      </c>
      <c r="AH53" s="909">
        <v>37.059285850000002</v>
      </c>
      <c r="AI53" s="909">
        <v>9.9271429609999995</v>
      </c>
      <c r="AJ53" s="397"/>
      <c r="AK53" s="397"/>
      <c r="AL53" s="397"/>
      <c r="AM53" s="397"/>
      <c r="AN53" s="397"/>
      <c r="AO53" s="913">
        <v>43</v>
      </c>
      <c r="AP53" s="914">
        <v>133.50900268554599</v>
      </c>
      <c r="AQ53" s="914">
        <v>140.44499999999999</v>
      </c>
      <c r="AR53" s="915">
        <v>128.35</v>
      </c>
      <c r="AS53" s="397"/>
      <c r="AT53" s="397"/>
      <c r="AU53" s="397"/>
      <c r="AV53" s="397"/>
      <c r="AW53" s="913">
        <v>43</v>
      </c>
      <c r="AX53" s="914">
        <v>115.420997619628</v>
      </c>
      <c r="AY53" s="914">
        <v>102.325</v>
      </c>
      <c r="AZ53" s="915">
        <v>89.58</v>
      </c>
      <c r="BA53" s="397"/>
      <c r="BB53" s="913">
        <v>43</v>
      </c>
      <c r="BC53" s="933">
        <v>112.50799894332873</v>
      </c>
      <c r="BD53" s="918">
        <v>192.565</v>
      </c>
      <c r="BE53" s="919">
        <v>160.3979965</v>
      </c>
      <c r="BF53" s="397"/>
      <c r="BG53" s="397"/>
      <c r="BH53" s="397"/>
      <c r="BI53" s="397"/>
      <c r="BJ53" s="397"/>
      <c r="BK53" s="397"/>
      <c r="BL53" s="397"/>
      <c r="BM53" s="397"/>
      <c r="BN53" s="397"/>
      <c r="BO53" s="397"/>
      <c r="BP53" s="397"/>
      <c r="BQ53" s="397"/>
    </row>
    <row r="54" spans="1:69" s="162" customFormat="1" ht="12.75">
      <c r="A54" s="204"/>
      <c r="B54" s="216"/>
      <c r="C54" s="216"/>
      <c r="D54" s="216"/>
      <c r="E54" s="216"/>
      <c r="F54" s="216"/>
      <c r="G54" s="216"/>
      <c r="H54" s="216"/>
      <c r="I54" s="216"/>
      <c r="J54" s="534"/>
      <c r="K54" s="635"/>
      <c r="L54" s="796"/>
      <c r="M54" s="796"/>
      <c r="N54" s="796"/>
      <c r="O54" s="397"/>
      <c r="P54" s="397"/>
      <c r="Q54" s="397"/>
      <c r="R54" s="397"/>
      <c r="S54" s="397"/>
      <c r="T54" s="397"/>
      <c r="U54" s="617"/>
      <c r="V54" s="617"/>
      <c r="W54" s="900"/>
      <c r="X54" s="909">
        <v>30.528571810041125</v>
      </c>
      <c r="Y54" s="909">
        <v>77.433666865030759</v>
      </c>
      <c r="Z54" s="909">
        <v>23.011333147684685</v>
      </c>
      <c r="AA54" s="909">
        <v>10.47</v>
      </c>
      <c r="AB54" s="909">
        <v>8.2200000000000006</v>
      </c>
      <c r="AC54" s="910">
        <v>80.249285016741013</v>
      </c>
      <c r="AD54" s="909">
        <v>64.83</v>
      </c>
      <c r="AE54" s="909">
        <v>12.43</v>
      </c>
      <c r="AF54" s="909">
        <v>10.001428604125973</v>
      </c>
      <c r="AG54" s="909">
        <v>1.5007142850330841</v>
      </c>
      <c r="AH54" s="909">
        <v>36.905714307512518</v>
      </c>
      <c r="AI54" s="909">
        <v>10.785714285714255</v>
      </c>
      <c r="AJ54" s="397"/>
      <c r="AK54" s="397"/>
      <c r="AL54" s="397"/>
      <c r="AM54" s="397"/>
      <c r="AN54" s="397"/>
      <c r="AO54" s="913">
        <v>44</v>
      </c>
      <c r="AP54" s="914">
        <v>133.50900268554599</v>
      </c>
      <c r="AQ54" s="914">
        <v>140.44499999999999</v>
      </c>
      <c r="AR54" s="397">
        <v>121.2</v>
      </c>
      <c r="AS54" s="397"/>
      <c r="AT54" s="397"/>
      <c r="AU54" s="397"/>
      <c r="AV54" s="397"/>
      <c r="AW54" s="913">
        <v>44</v>
      </c>
      <c r="AX54" s="914">
        <v>100.18</v>
      </c>
      <c r="AY54" s="914">
        <v>91.68</v>
      </c>
      <c r="AZ54" s="915">
        <v>75.16</v>
      </c>
      <c r="BA54" s="397"/>
      <c r="BB54" s="913">
        <v>44</v>
      </c>
      <c r="BC54" s="933">
        <v>108.26299999999999</v>
      </c>
      <c r="BD54" s="918">
        <v>187.09000000000003</v>
      </c>
      <c r="BE54" s="919">
        <v>154.79199919999999</v>
      </c>
      <c r="BF54" s="397"/>
      <c r="BG54" s="397"/>
      <c r="BH54" s="397"/>
      <c r="BI54" s="397"/>
      <c r="BJ54" s="397"/>
      <c r="BK54" s="397"/>
      <c r="BL54" s="397"/>
      <c r="BM54" s="397"/>
      <c r="BN54" s="397"/>
      <c r="BO54" s="397"/>
      <c r="BP54" s="397"/>
      <c r="BQ54" s="397"/>
    </row>
    <row r="55" spans="1:69" s="162" customFormat="1" ht="12.75">
      <c r="A55" s="204"/>
      <c r="B55" s="216"/>
      <c r="C55" s="216"/>
      <c r="D55" s="216"/>
      <c r="E55" s="216"/>
      <c r="F55" s="216"/>
      <c r="G55" s="216"/>
      <c r="H55" s="216"/>
      <c r="I55" s="216"/>
      <c r="J55" s="534"/>
      <c r="K55" s="635"/>
      <c r="L55" s="796"/>
      <c r="M55" s="796"/>
      <c r="N55" s="796"/>
      <c r="O55" s="397"/>
      <c r="P55" s="397"/>
      <c r="Q55" s="397"/>
      <c r="R55" s="397"/>
      <c r="S55" s="397"/>
      <c r="T55" s="397"/>
      <c r="U55" s="617"/>
      <c r="V55" s="617"/>
      <c r="W55" s="900"/>
      <c r="X55" s="909">
        <v>19.285699999999999</v>
      </c>
      <c r="Y55" s="909">
        <v>47.748571668352348</v>
      </c>
      <c r="Z55" s="909">
        <v>14.493142809186628</v>
      </c>
      <c r="AA55" s="909">
        <v>7.8201428140912697</v>
      </c>
      <c r="AB55" s="909">
        <v>2.3963000000000001</v>
      </c>
      <c r="AC55" s="910">
        <v>74.034999999999997</v>
      </c>
      <c r="AD55" s="909">
        <v>60.726999999999997</v>
      </c>
      <c r="AE55" s="909">
        <v>9.5739999999999998</v>
      </c>
      <c r="AF55" s="909">
        <v>10.001428604125966</v>
      </c>
      <c r="AG55" s="909">
        <v>1.2811428649084857</v>
      </c>
      <c r="AH55" s="909">
        <v>38.396000000000001</v>
      </c>
      <c r="AI55" s="909">
        <v>21.811399999999999</v>
      </c>
      <c r="AJ55" s="397"/>
      <c r="AK55" s="397"/>
      <c r="AL55" s="397"/>
      <c r="AM55" s="397"/>
      <c r="AN55" s="397"/>
      <c r="AO55" s="913">
        <v>45</v>
      </c>
      <c r="AP55" s="914">
        <v>133.50900268554599</v>
      </c>
      <c r="AQ55" s="914">
        <v>134.84</v>
      </c>
      <c r="AR55" s="915">
        <v>121.2</v>
      </c>
      <c r="AS55" s="397"/>
      <c r="AT55" s="397"/>
      <c r="AU55" s="397"/>
      <c r="AV55" s="397"/>
      <c r="AW55" s="913">
        <v>45</v>
      </c>
      <c r="AX55" s="914">
        <v>83.341003420000007</v>
      </c>
      <c r="AY55" s="914">
        <v>79.23</v>
      </c>
      <c r="AZ55" s="915">
        <v>61.21</v>
      </c>
      <c r="BA55" s="397"/>
      <c r="BB55" s="913">
        <v>45</v>
      </c>
      <c r="BC55" s="933">
        <v>102.77400085399999</v>
      </c>
      <c r="BD55" s="918">
        <v>183.072</v>
      </c>
      <c r="BE55" s="919">
        <v>149.715</v>
      </c>
      <c r="BF55" s="397"/>
      <c r="BG55" s="397"/>
      <c r="BH55" s="397"/>
      <c r="BI55" s="397"/>
      <c r="BJ55" s="397"/>
      <c r="BK55" s="397"/>
      <c r="BL55" s="397"/>
      <c r="BM55" s="397"/>
      <c r="BN55" s="397"/>
      <c r="BO55" s="397"/>
      <c r="BP55" s="397"/>
      <c r="BQ55" s="397"/>
    </row>
    <row r="56" spans="1:69" s="162" customFormat="1" ht="12.75">
      <c r="A56" s="204"/>
      <c r="B56" s="216"/>
      <c r="C56" s="216"/>
      <c r="D56" s="216"/>
      <c r="E56" s="216"/>
      <c r="F56" s="216"/>
      <c r="G56" s="216"/>
      <c r="H56" s="216"/>
      <c r="I56" s="216"/>
      <c r="J56" s="534"/>
      <c r="K56" s="635"/>
      <c r="L56" s="796"/>
      <c r="M56" s="796"/>
      <c r="N56" s="796"/>
      <c r="O56" s="397"/>
      <c r="P56" s="397"/>
      <c r="Q56" s="397"/>
      <c r="R56" s="397"/>
      <c r="S56" s="397"/>
      <c r="T56" s="397"/>
      <c r="U56" s="617"/>
      <c r="V56" s="617">
        <v>48</v>
      </c>
      <c r="W56" s="900"/>
      <c r="X56" s="909">
        <v>18.57</v>
      </c>
      <c r="Y56" s="909">
        <v>56.05</v>
      </c>
      <c r="Z56" s="909">
        <v>23.31</v>
      </c>
      <c r="AA56" s="909">
        <v>7.5830000000000002</v>
      </c>
      <c r="AB56" s="909">
        <v>2.44</v>
      </c>
      <c r="AC56" s="910">
        <v>82.129000000000005</v>
      </c>
      <c r="AD56" s="909">
        <v>61.54</v>
      </c>
      <c r="AE56" s="909">
        <v>8.7200000000000006</v>
      </c>
      <c r="AF56" s="909">
        <v>9.7940000000000005</v>
      </c>
      <c r="AG56" s="909">
        <v>1.64</v>
      </c>
      <c r="AH56" s="909">
        <v>40.08</v>
      </c>
      <c r="AI56" s="909">
        <v>26.073</v>
      </c>
      <c r="AJ56" s="397"/>
      <c r="AK56" s="397"/>
      <c r="AL56" s="397"/>
      <c r="AM56" s="397"/>
      <c r="AN56" s="397"/>
      <c r="AO56" s="913">
        <v>46</v>
      </c>
      <c r="AP56" s="914">
        <v>124.56</v>
      </c>
      <c r="AQ56" s="914">
        <v>134.84</v>
      </c>
      <c r="AR56" s="915">
        <v>112.14</v>
      </c>
      <c r="AS56" s="397"/>
      <c r="AT56" s="397"/>
      <c r="AU56" s="397"/>
      <c r="AV56" s="397"/>
      <c r="AW56" s="913">
        <v>46</v>
      </c>
      <c r="AX56" s="914">
        <v>73.136001586914006</v>
      </c>
      <c r="AY56" s="914">
        <v>81.28</v>
      </c>
      <c r="AZ56" s="915">
        <v>43.99</v>
      </c>
      <c r="BA56" s="397"/>
      <c r="BB56" s="913">
        <v>46</v>
      </c>
      <c r="BC56" s="933">
        <v>99.224143177270747</v>
      </c>
      <c r="BD56" s="918">
        <v>179.65</v>
      </c>
      <c r="BE56" s="919">
        <v>144.1180004</v>
      </c>
      <c r="BF56" s="397"/>
      <c r="BG56" s="397"/>
      <c r="BH56" s="397"/>
      <c r="BI56" s="397"/>
      <c r="BJ56" s="397"/>
      <c r="BK56" s="397"/>
      <c r="BL56" s="397"/>
      <c r="BM56" s="397"/>
      <c r="BN56" s="397"/>
      <c r="BO56" s="397"/>
      <c r="BP56" s="397"/>
      <c r="BQ56" s="397"/>
    </row>
    <row r="57" spans="1:69" s="162" customFormat="1" ht="12.75">
      <c r="A57" s="204"/>
      <c r="B57" s="216"/>
      <c r="C57" s="216"/>
      <c r="D57" s="216"/>
      <c r="E57" s="216"/>
      <c r="F57" s="216"/>
      <c r="G57" s="216"/>
      <c r="H57" s="216"/>
      <c r="I57" s="216"/>
      <c r="J57" s="534"/>
      <c r="K57" s="635"/>
      <c r="L57" s="796"/>
      <c r="M57" s="796"/>
      <c r="N57" s="796"/>
      <c r="O57" s="397"/>
      <c r="P57" s="397"/>
      <c r="Q57" s="397"/>
      <c r="R57" s="397"/>
      <c r="S57" s="397"/>
      <c r="T57" s="397"/>
      <c r="U57" s="617"/>
      <c r="V57" s="617"/>
      <c r="W57" s="900"/>
      <c r="X57" s="909">
        <v>31.86</v>
      </c>
      <c r="Y57" s="909">
        <v>78.91</v>
      </c>
      <c r="Z57" s="909">
        <v>47.94</v>
      </c>
      <c r="AA57" s="909">
        <v>10.81</v>
      </c>
      <c r="AB57" s="909">
        <v>4.71</v>
      </c>
      <c r="AC57" s="910">
        <v>105.09</v>
      </c>
      <c r="AD57" s="909">
        <v>83.95</v>
      </c>
      <c r="AE57" s="909">
        <v>18.13</v>
      </c>
      <c r="AF57" s="909">
        <v>10</v>
      </c>
      <c r="AG57" s="909">
        <v>1.615</v>
      </c>
      <c r="AH57" s="909">
        <v>50.85</v>
      </c>
      <c r="AI57" s="909">
        <v>25.96</v>
      </c>
      <c r="AJ57" s="397"/>
      <c r="AK57" s="397"/>
      <c r="AL57" s="397"/>
      <c r="AM57" s="397"/>
      <c r="AN57" s="397"/>
      <c r="AO57" s="913">
        <v>47</v>
      </c>
      <c r="AP57" s="914">
        <v>124.56</v>
      </c>
      <c r="AQ57" s="914">
        <v>134.84</v>
      </c>
      <c r="AR57" s="915">
        <v>112.14</v>
      </c>
      <c r="AS57" s="397"/>
      <c r="AT57" s="397"/>
      <c r="AU57" s="397"/>
      <c r="AV57" s="397"/>
      <c r="AW57" s="913">
        <v>47</v>
      </c>
      <c r="AX57" s="914">
        <v>49.643001556396399</v>
      </c>
      <c r="AY57" s="914">
        <v>79.23</v>
      </c>
      <c r="AZ57" s="915">
        <v>25.78</v>
      </c>
      <c r="BA57" s="397"/>
      <c r="BB57" s="913">
        <v>47</v>
      </c>
      <c r="BC57" s="933">
        <v>98.391001403331657</v>
      </c>
      <c r="BD57" s="918">
        <v>174.434</v>
      </c>
      <c r="BE57" s="919">
        <v>138.82499809999999</v>
      </c>
      <c r="BF57" s="397"/>
      <c r="BG57" s="397"/>
      <c r="BH57" s="397"/>
      <c r="BI57" s="397"/>
      <c r="BJ57" s="397"/>
      <c r="BK57" s="397"/>
      <c r="BL57" s="397"/>
      <c r="BM57" s="397"/>
      <c r="BN57" s="397"/>
      <c r="BO57" s="397"/>
      <c r="BP57" s="397"/>
      <c r="BQ57" s="397"/>
    </row>
    <row r="58" spans="1:69" s="162" customFormat="1" ht="12.75">
      <c r="A58" s="878" t="s">
        <v>671</v>
      </c>
      <c r="B58" s="216"/>
      <c r="C58" s="216"/>
      <c r="D58" s="216"/>
      <c r="E58" s="216"/>
      <c r="F58" s="216"/>
      <c r="G58" s="216"/>
      <c r="H58" s="216"/>
      <c r="I58" s="216"/>
      <c r="J58" s="534"/>
      <c r="K58" s="635"/>
      <c r="L58" s="796"/>
      <c r="M58" s="796"/>
      <c r="N58" s="796"/>
      <c r="O58" s="397"/>
      <c r="P58" s="397"/>
      <c r="Q58" s="397"/>
      <c r="R58" s="397"/>
      <c r="S58" s="397"/>
      <c r="T58" s="397"/>
      <c r="U58" s="617"/>
      <c r="V58" s="617"/>
      <c r="W58" s="900"/>
      <c r="X58" s="909">
        <v>45.715000000000003</v>
      </c>
      <c r="Y58" s="909">
        <v>120.64</v>
      </c>
      <c r="Z58" s="909">
        <v>31.65</v>
      </c>
      <c r="AA58" s="909">
        <v>19.32</v>
      </c>
      <c r="AB58" s="909">
        <v>12.4</v>
      </c>
      <c r="AC58" s="910">
        <v>111.883</v>
      </c>
      <c r="AD58" s="909">
        <v>89.3</v>
      </c>
      <c r="AE58" s="909">
        <v>21.54</v>
      </c>
      <c r="AF58" s="909">
        <v>10</v>
      </c>
      <c r="AG58" s="909">
        <v>1.31</v>
      </c>
      <c r="AH58" s="909">
        <v>85.53</v>
      </c>
      <c r="AI58" s="909">
        <v>28.62</v>
      </c>
      <c r="AJ58" s="397"/>
      <c r="AK58" s="397"/>
      <c r="AL58" s="397"/>
      <c r="AM58" s="397"/>
      <c r="AN58" s="397"/>
      <c r="AO58" s="913">
        <v>48</v>
      </c>
      <c r="AP58" s="914">
        <v>117.827</v>
      </c>
      <c r="AQ58" s="914">
        <v>134.15</v>
      </c>
      <c r="AR58" s="915">
        <v>101.14</v>
      </c>
      <c r="AS58" s="397"/>
      <c r="AT58" s="397"/>
      <c r="AU58" s="397"/>
      <c r="AV58" s="397"/>
      <c r="AW58" s="913">
        <v>48</v>
      </c>
      <c r="AX58" s="914">
        <v>45.865000000000002</v>
      </c>
      <c r="AY58" s="914">
        <v>79.23</v>
      </c>
      <c r="AZ58" s="915">
        <v>29.34</v>
      </c>
      <c r="BA58" s="397"/>
      <c r="BB58" s="913">
        <v>48</v>
      </c>
      <c r="BC58" s="933">
        <v>87.924999999999983</v>
      </c>
      <c r="BD58" s="918">
        <v>169.50000000000003</v>
      </c>
      <c r="BE58" s="919">
        <v>133.112999</v>
      </c>
      <c r="BF58" s="397"/>
      <c r="BG58" s="397"/>
      <c r="BH58" s="397"/>
      <c r="BI58" s="397"/>
      <c r="BJ58" s="397"/>
      <c r="BK58" s="397"/>
      <c r="BL58" s="397"/>
      <c r="BM58" s="397"/>
      <c r="BN58" s="397"/>
      <c r="BO58" s="397"/>
      <c r="BP58" s="397"/>
      <c r="BQ58" s="397"/>
    </row>
    <row r="59" spans="1:69" s="162" customFormat="1" ht="13.5">
      <c r="A59" s="204"/>
      <c r="B59" s="216"/>
      <c r="C59" s="216"/>
      <c r="D59" s="216"/>
      <c r="E59" s="216"/>
      <c r="F59" s="216"/>
      <c r="G59" s="216"/>
      <c r="H59" s="216"/>
      <c r="I59" s="216"/>
      <c r="J59" s="534"/>
      <c r="K59" s="635"/>
      <c r="L59" s="796"/>
      <c r="M59" s="796"/>
      <c r="N59" s="796"/>
      <c r="O59" s="397"/>
      <c r="P59" s="397"/>
      <c r="Q59" s="397"/>
      <c r="R59" s="397"/>
      <c r="S59" s="397"/>
      <c r="T59" s="397"/>
      <c r="U59" s="617"/>
      <c r="V59" s="617">
        <v>51</v>
      </c>
      <c r="W59" s="900"/>
      <c r="X59" s="909">
        <v>36.909999999999997</v>
      </c>
      <c r="Y59" s="909">
        <v>78.84</v>
      </c>
      <c r="Z59" s="909">
        <v>19.73</v>
      </c>
      <c r="AA59" s="909">
        <v>13.65</v>
      </c>
      <c r="AB59" s="909">
        <v>8.74</v>
      </c>
      <c r="AC59" s="910">
        <v>101.2</v>
      </c>
      <c r="AD59" s="909">
        <v>99.78</v>
      </c>
      <c r="AE59" s="909">
        <v>27.96</v>
      </c>
      <c r="AF59" s="909">
        <v>10</v>
      </c>
      <c r="AG59" s="909">
        <v>1.1399999999999999</v>
      </c>
      <c r="AH59" s="909">
        <v>116.12</v>
      </c>
      <c r="AI59" s="909">
        <v>54.8</v>
      </c>
      <c r="AJ59" s="397"/>
      <c r="AK59" s="397"/>
      <c r="AL59" s="397"/>
      <c r="AM59" s="397"/>
      <c r="AN59" s="397"/>
      <c r="AO59" s="913">
        <v>49</v>
      </c>
      <c r="AP59" s="914">
        <v>117.827</v>
      </c>
      <c r="AQ59" s="914">
        <v>134.15</v>
      </c>
      <c r="AR59" s="915">
        <v>101.14</v>
      </c>
      <c r="AS59" s="397"/>
      <c r="AT59" s="397"/>
      <c r="AU59" s="397"/>
      <c r="AV59" s="397"/>
      <c r="AW59" s="913">
        <v>49</v>
      </c>
      <c r="AX59" s="967">
        <v>51.566714695521732</v>
      </c>
      <c r="AY59" s="914">
        <v>81.28</v>
      </c>
      <c r="AZ59" s="915">
        <v>34.76</v>
      </c>
      <c r="BA59" s="397"/>
      <c r="BB59" s="913">
        <v>49</v>
      </c>
      <c r="BC59" s="933">
        <v>85.033142868961448</v>
      </c>
      <c r="BD59" s="918">
        <v>164.72300000000001</v>
      </c>
      <c r="BE59" s="919">
        <v>128.37000269999999</v>
      </c>
      <c r="BF59" s="397"/>
      <c r="BG59" s="397"/>
      <c r="BH59" s="397"/>
      <c r="BI59" s="397"/>
      <c r="BJ59" s="397"/>
      <c r="BK59" s="397"/>
      <c r="BL59" s="397"/>
      <c r="BM59" s="397"/>
      <c r="BN59" s="397"/>
      <c r="BO59" s="397"/>
      <c r="BP59" s="397"/>
      <c r="BQ59" s="397"/>
    </row>
    <row r="60" spans="1:69" s="162" customFormat="1" ht="13.5" thickBot="1">
      <c r="A60" s="204"/>
      <c r="B60" s="216"/>
      <c r="C60" s="216"/>
      <c r="D60" s="216"/>
      <c r="E60" s="216"/>
      <c r="F60" s="216"/>
      <c r="G60" s="216"/>
      <c r="H60" s="216"/>
      <c r="I60" s="216"/>
      <c r="J60" s="534"/>
      <c r="K60" s="635"/>
      <c r="L60" s="796"/>
      <c r="M60" s="796"/>
      <c r="N60" s="796"/>
      <c r="O60" s="397"/>
      <c r="P60" s="397"/>
      <c r="Q60" s="397"/>
      <c r="R60" s="397"/>
      <c r="S60" s="397"/>
      <c r="T60" s="397"/>
      <c r="U60" s="617"/>
      <c r="V60" s="617"/>
      <c r="W60" s="900"/>
      <c r="X60" s="909">
        <v>68.171428680419893</v>
      </c>
      <c r="Y60" s="909">
        <v>173.24642835344551</v>
      </c>
      <c r="Z60" s="909">
        <v>46.748427799769779</v>
      </c>
      <c r="AA60" s="909">
        <v>20.258571216038241</v>
      </c>
      <c r="AB60" s="909">
        <v>16.477428436279258</v>
      </c>
      <c r="AC60" s="910">
        <v>183.30985913957815</v>
      </c>
      <c r="AD60" s="909">
        <v>150.62857273646728</v>
      </c>
      <c r="AE60" s="909">
        <v>44.407142639160142</v>
      </c>
      <c r="AF60" s="909">
        <v>10</v>
      </c>
      <c r="AG60" s="909">
        <v>1.2935714210782672</v>
      </c>
      <c r="AH60" s="909">
        <v>146.74785723004999</v>
      </c>
      <c r="AI60" s="909">
        <v>50.432856423514181</v>
      </c>
      <c r="AJ60" s="397"/>
      <c r="AK60" s="397"/>
      <c r="AL60" s="397"/>
      <c r="AM60" s="397"/>
      <c r="AN60" s="397"/>
      <c r="AO60" s="913">
        <v>50</v>
      </c>
      <c r="AP60" s="914">
        <v>111.587</v>
      </c>
      <c r="AQ60" s="914">
        <v>128.977</v>
      </c>
      <c r="AR60" s="915">
        <v>96.75</v>
      </c>
      <c r="AS60" s="397"/>
      <c r="AT60" s="397"/>
      <c r="AU60" s="397"/>
      <c r="AV60" s="397"/>
      <c r="AW60" s="913">
        <v>50</v>
      </c>
      <c r="AX60" s="914">
        <v>69.12</v>
      </c>
      <c r="AY60" s="914">
        <v>69.123000000000005</v>
      </c>
      <c r="AZ60" s="915">
        <v>32.950000000000003</v>
      </c>
      <c r="BA60" s="397"/>
      <c r="BB60" s="913">
        <v>50</v>
      </c>
      <c r="BC60" s="933">
        <v>78.216999999999999</v>
      </c>
      <c r="BD60" s="918">
        <v>160.208</v>
      </c>
      <c r="BE60" s="919">
        <v>122.7149982</v>
      </c>
      <c r="BF60" s="397"/>
      <c r="BG60" s="397"/>
      <c r="BH60" s="397"/>
      <c r="BI60" s="397"/>
      <c r="BJ60" s="397"/>
      <c r="BK60" s="397"/>
      <c r="BL60" s="397"/>
      <c r="BM60" s="397"/>
      <c r="BN60" s="397"/>
      <c r="BO60" s="397"/>
      <c r="BP60" s="397"/>
      <c r="BQ60" s="397"/>
    </row>
    <row r="61" spans="1:69" s="162" customFormat="1" ht="12.75">
      <c r="A61" s="204"/>
      <c r="B61" s="216"/>
      <c r="C61" s="216"/>
      <c r="D61" s="216"/>
      <c r="E61" s="216"/>
      <c r="F61" s="216"/>
      <c r="G61" s="216"/>
      <c r="H61" s="216"/>
      <c r="I61" s="216"/>
      <c r="J61" s="534"/>
      <c r="K61" s="635"/>
      <c r="L61" s="796"/>
      <c r="M61" s="796"/>
      <c r="N61" s="796"/>
      <c r="O61" s="397"/>
      <c r="P61" s="397"/>
      <c r="Q61" s="397"/>
      <c r="R61" s="397"/>
      <c r="S61" s="397"/>
      <c r="T61" s="397"/>
      <c r="U61" s="619">
        <v>2015</v>
      </c>
      <c r="V61" s="906">
        <v>1</v>
      </c>
      <c r="W61" s="900">
        <v>1</v>
      </c>
      <c r="X61" s="909">
        <v>68.54285648890901</v>
      </c>
      <c r="Y61" s="909">
        <v>128.19599696568042</v>
      </c>
      <c r="Z61" s="909">
        <v>45.029000418526742</v>
      </c>
      <c r="AA61" s="909">
        <v>22.87971414838513</v>
      </c>
      <c r="AB61" s="909">
        <v>19.893999917166528</v>
      </c>
      <c r="AC61" s="910">
        <v>330.59428187778974</v>
      </c>
      <c r="AD61" s="909">
        <v>194.22142791748016</v>
      </c>
      <c r="AE61" s="909">
        <v>47.308570316859615</v>
      </c>
      <c r="AF61" s="909">
        <v>10.010000092642628</v>
      </c>
      <c r="AG61" s="909">
        <v>1.0784285579408874</v>
      </c>
      <c r="AH61" s="909">
        <v>183.91999816894503</v>
      </c>
      <c r="AI61" s="909">
        <v>92.277143205914939</v>
      </c>
      <c r="AJ61" s="397"/>
      <c r="AK61" s="397"/>
      <c r="AL61" s="397"/>
      <c r="AM61" s="397"/>
      <c r="AN61" s="397"/>
      <c r="AO61" s="913">
        <v>51</v>
      </c>
      <c r="AP61" s="914">
        <v>111.587</v>
      </c>
      <c r="AQ61" s="914">
        <v>128.977</v>
      </c>
      <c r="AR61" s="915">
        <v>96.75</v>
      </c>
      <c r="AS61" s="397"/>
      <c r="AT61" s="397"/>
      <c r="AU61" s="397"/>
      <c r="AV61" s="397"/>
      <c r="AW61" s="913">
        <v>51</v>
      </c>
      <c r="AX61" s="914">
        <v>63.18</v>
      </c>
      <c r="AY61" s="914">
        <v>63.18</v>
      </c>
      <c r="AZ61" s="915">
        <v>25.78</v>
      </c>
      <c r="BA61" s="397"/>
      <c r="BB61" s="913">
        <v>51</v>
      </c>
      <c r="BC61" s="933">
        <v>74.797000000476842</v>
      </c>
      <c r="BD61" s="918">
        <v>157.54600000000002</v>
      </c>
      <c r="BE61" s="919">
        <v>120.156003</v>
      </c>
      <c r="BF61" s="397"/>
      <c r="BG61" s="397"/>
      <c r="BH61" s="397"/>
      <c r="BI61" s="397"/>
      <c r="BJ61" s="397"/>
      <c r="BK61" s="397"/>
      <c r="BL61" s="397"/>
      <c r="BM61" s="397"/>
      <c r="BN61" s="397"/>
      <c r="BO61" s="397"/>
      <c r="BP61" s="397"/>
      <c r="BQ61" s="397"/>
    </row>
    <row r="62" spans="1:69" s="162" customFormat="1" ht="12.75">
      <c r="A62" s="204"/>
      <c r="B62" s="216"/>
      <c r="C62" s="216"/>
      <c r="D62" s="216"/>
      <c r="E62" s="216"/>
      <c r="F62" s="216"/>
      <c r="G62" s="216"/>
      <c r="H62" s="216"/>
      <c r="I62" s="216"/>
      <c r="J62" s="534"/>
      <c r="K62" s="635"/>
      <c r="L62" s="796"/>
      <c r="M62" s="796"/>
      <c r="N62" s="796"/>
      <c r="O62" s="397"/>
      <c r="P62" s="397"/>
      <c r="Q62" s="397"/>
      <c r="R62" s="397"/>
      <c r="S62" s="397"/>
      <c r="T62" s="397"/>
      <c r="U62" s="617"/>
      <c r="V62" s="617"/>
      <c r="W62" s="900">
        <v>2</v>
      </c>
      <c r="X62" s="909">
        <v>49.685714176722875</v>
      </c>
      <c r="Y62" s="909">
        <v>96.163429260253665</v>
      </c>
      <c r="Z62" s="909">
        <v>43.363000052315797</v>
      </c>
      <c r="AA62" s="909">
        <v>14.161143030439073</v>
      </c>
      <c r="AB62" s="909">
        <v>11.166571480887255</v>
      </c>
      <c r="AC62" s="910">
        <v>214.08728681291797</v>
      </c>
      <c r="AD62" s="909">
        <v>138.71857234409842</v>
      </c>
      <c r="AE62" s="909">
        <v>33.982857295444987</v>
      </c>
      <c r="AF62" s="909">
        <v>9.4300000326974018</v>
      </c>
      <c r="AG62" s="909">
        <v>1.124142876693178</v>
      </c>
      <c r="AH62" s="909">
        <v>270.27856881277859</v>
      </c>
      <c r="AI62" s="909">
        <v>92.534285409109799</v>
      </c>
      <c r="AJ62" s="397"/>
      <c r="AK62" s="397"/>
      <c r="AL62" s="397"/>
      <c r="AM62" s="397"/>
      <c r="AN62" s="397"/>
      <c r="AO62" s="913">
        <v>52</v>
      </c>
      <c r="AP62" s="914">
        <v>120.986000061035</v>
      </c>
      <c r="AQ62" s="914">
        <v>138.54</v>
      </c>
      <c r="AR62" s="915">
        <v>96.75</v>
      </c>
      <c r="AS62" s="397"/>
      <c r="AT62" s="397"/>
      <c r="AU62" s="397"/>
      <c r="AV62" s="397"/>
      <c r="AW62" s="913">
        <v>52</v>
      </c>
      <c r="AX62" s="914">
        <v>61.214000701904297</v>
      </c>
      <c r="AY62" s="914">
        <v>83.69</v>
      </c>
      <c r="AZ62" s="915">
        <v>22.26</v>
      </c>
      <c r="BA62" s="397"/>
      <c r="BB62" s="913">
        <v>52</v>
      </c>
      <c r="BC62" s="933">
        <v>74.148001715540829</v>
      </c>
      <c r="BD62" s="918">
        <v>154.74090000000001</v>
      </c>
      <c r="BE62" s="919">
        <v>116.128997</v>
      </c>
      <c r="BF62" s="397"/>
      <c r="BG62" s="397"/>
      <c r="BH62" s="397"/>
      <c r="BI62" s="397"/>
      <c r="BJ62" s="397"/>
      <c r="BK62" s="397"/>
      <c r="BL62" s="397"/>
      <c r="BM62" s="397"/>
      <c r="BN62" s="397"/>
      <c r="BO62" s="397"/>
      <c r="BP62" s="397"/>
      <c r="BQ62" s="397"/>
    </row>
    <row r="63" spans="1:69" s="162" customFormat="1" ht="12.75">
      <c r="A63" s="204"/>
      <c r="B63" s="216"/>
      <c r="C63" s="216"/>
      <c r="D63" s="216"/>
      <c r="E63" s="216"/>
      <c r="F63" s="216"/>
      <c r="G63" s="216"/>
      <c r="H63" s="216"/>
      <c r="I63" s="216"/>
      <c r="J63" s="534"/>
      <c r="K63" s="635"/>
      <c r="L63" s="796"/>
      <c r="M63" s="796"/>
      <c r="N63" s="796"/>
      <c r="O63" s="397"/>
      <c r="P63" s="397"/>
      <c r="Q63" s="397"/>
      <c r="R63" s="397"/>
      <c r="S63" s="397"/>
      <c r="T63" s="397"/>
      <c r="U63" s="617"/>
      <c r="V63" s="617"/>
      <c r="W63" s="900">
        <v>3</v>
      </c>
      <c r="X63" s="909">
        <v>63.18571363176612</v>
      </c>
      <c r="Y63" s="909">
        <v>170.70128413609078</v>
      </c>
      <c r="Z63" s="909">
        <v>71.775428771972571</v>
      </c>
      <c r="AA63" s="909">
        <v>13.84971414293557</v>
      </c>
      <c r="AB63" s="909">
        <v>9.8989998953682861</v>
      </c>
      <c r="AC63" s="910">
        <v>181.50271388462556</v>
      </c>
      <c r="AD63" s="909">
        <v>156.31142970493829</v>
      </c>
      <c r="AE63" s="909">
        <v>26.197142464773954</v>
      </c>
      <c r="AF63" s="909">
        <v>9</v>
      </c>
      <c r="AG63" s="909">
        <v>1.2850000006811924</v>
      </c>
      <c r="AH63" s="909">
        <v>324.18071855817436</v>
      </c>
      <c r="AI63" s="909">
        <v>77.014000483921535</v>
      </c>
      <c r="AJ63" s="397"/>
      <c r="AK63" s="397"/>
      <c r="AL63" s="397"/>
      <c r="AM63" s="397"/>
      <c r="AN63" s="397"/>
      <c r="AO63" s="913">
        <v>53</v>
      </c>
      <c r="AP63" s="914"/>
      <c r="AQ63" s="914"/>
      <c r="AR63" s="915"/>
      <c r="AS63" s="397"/>
      <c r="AT63" s="397"/>
      <c r="AU63" s="397"/>
      <c r="AV63" s="397"/>
      <c r="AW63" s="913">
        <v>53</v>
      </c>
      <c r="AX63" s="397"/>
      <c r="AY63" s="397"/>
      <c r="AZ63" s="397"/>
      <c r="BA63" s="397"/>
      <c r="BB63" s="913">
        <v>53</v>
      </c>
      <c r="BC63" s="933"/>
      <c r="BD63" s="918"/>
      <c r="BE63" s="919"/>
      <c r="BF63" s="397"/>
      <c r="BG63" s="397"/>
      <c r="BH63" s="397"/>
      <c r="BI63" s="397"/>
      <c r="BJ63" s="397"/>
      <c r="BK63" s="397"/>
      <c r="BL63" s="397"/>
      <c r="BM63" s="397"/>
      <c r="BN63" s="397"/>
      <c r="BO63" s="397"/>
      <c r="BP63" s="397"/>
      <c r="BQ63" s="397"/>
    </row>
    <row r="64" spans="1:69" s="162" customFormat="1" ht="12.75">
      <c r="A64" s="204"/>
      <c r="B64" s="216"/>
      <c r="C64" s="216"/>
      <c r="D64" s="216"/>
      <c r="E64" s="216"/>
      <c r="F64" s="216"/>
      <c r="G64" s="216"/>
      <c r="H64" s="216"/>
      <c r="I64" s="216"/>
      <c r="J64" s="534"/>
      <c r="K64" s="635"/>
      <c r="L64" s="796"/>
      <c r="M64" s="796"/>
      <c r="N64" s="796"/>
      <c r="O64" s="397"/>
      <c r="P64" s="397"/>
      <c r="Q64" s="397"/>
      <c r="R64" s="397"/>
      <c r="S64" s="397"/>
      <c r="T64" s="397"/>
      <c r="U64" s="617"/>
      <c r="V64" s="617">
        <v>4</v>
      </c>
      <c r="W64" s="900">
        <v>4</v>
      </c>
      <c r="X64" s="909">
        <v>92.357142857142819</v>
      </c>
      <c r="Y64" s="909">
        <v>159.75871276855426</v>
      </c>
      <c r="Z64" s="909">
        <v>123.43885803222614</v>
      </c>
      <c r="AA64" s="909">
        <v>23.090571539742559</v>
      </c>
      <c r="AB64" s="909">
        <v>17.496428762163383</v>
      </c>
      <c r="AC64" s="910">
        <v>321.27714320591474</v>
      </c>
      <c r="AD64" s="909">
        <v>188.44857134137786</v>
      </c>
      <c r="AE64" s="909">
        <v>42.578571592058424</v>
      </c>
      <c r="AF64" s="909">
        <v>9.0057144165039045</v>
      </c>
      <c r="AG64" s="909">
        <v>2.8518571853637655</v>
      </c>
      <c r="AH64" s="909">
        <v>226.1550009591233</v>
      </c>
      <c r="AI64" s="909">
        <v>82.329572405133788</v>
      </c>
      <c r="AJ64" s="397"/>
      <c r="AK64" s="397"/>
      <c r="AL64" s="397"/>
      <c r="AM64" s="397"/>
      <c r="AN64" s="397"/>
      <c r="AO64" s="397"/>
      <c r="AP64" s="918"/>
      <c r="AQ64" s="918"/>
      <c r="AR64" s="919"/>
      <c r="AS64" s="397"/>
      <c r="AT64" s="397"/>
      <c r="AU64" s="397"/>
      <c r="AV64" s="397"/>
      <c r="AW64" s="397"/>
      <c r="AX64" s="397"/>
      <c r="AY64" s="397"/>
      <c r="AZ64" s="397"/>
      <c r="BA64" s="397"/>
      <c r="BB64" s="397"/>
      <c r="BC64" s="397"/>
      <c r="BD64" s="397"/>
      <c r="BE64" s="397"/>
      <c r="BF64" s="397"/>
      <c r="BG64" s="397"/>
      <c r="BH64" s="397"/>
      <c r="BI64" s="397"/>
      <c r="BJ64" s="397"/>
      <c r="BK64" s="397"/>
      <c r="BL64" s="397"/>
      <c r="BM64" s="397"/>
      <c r="BN64" s="397"/>
      <c r="BO64" s="397"/>
      <c r="BP64" s="397"/>
      <c r="BQ64" s="397"/>
    </row>
    <row r="65" spans="1:69" s="162" customFormat="1" ht="12.75">
      <c r="A65" s="204"/>
      <c r="B65" s="216"/>
      <c r="C65" s="216"/>
      <c r="D65" s="216"/>
      <c r="E65" s="216"/>
      <c r="F65" s="216"/>
      <c r="G65" s="216"/>
      <c r="H65" s="216"/>
      <c r="I65" s="216"/>
      <c r="J65" s="534"/>
      <c r="K65" s="635"/>
      <c r="L65" s="796"/>
      <c r="M65" s="796"/>
      <c r="N65" s="796"/>
      <c r="O65" s="397"/>
      <c r="P65" s="397"/>
      <c r="Q65" s="397"/>
      <c r="R65" s="397"/>
      <c r="S65" s="397"/>
      <c r="T65" s="397"/>
      <c r="U65" s="617"/>
      <c r="V65" s="617"/>
      <c r="W65" s="900">
        <v>5</v>
      </c>
      <c r="X65" s="909">
        <v>89.485714503696826</v>
      </c>
      <c r="Y65" s="909">
        <v>175.85857282366015</v>
      </c>
      <c r="Z65" s="909">
        <v>98.794857025146186</v>
      </c>
      <c r="AA65" s="909">
        <v>20.899142946515727</v>
      </c>
      <c r="AB65" s="909">
        <v>18.429857390267454</v>
      </c>
      <c r="AC65" s="910">
        <v>327.06042698451427</v>
      </c>
      <c r="AD65" s="909">
        <v>191.91857365199442</v>
      </c>
      <c r="AE65" s="909">
        <v>47.517142159598151</v>
      </c>
      <c r="AF65" s="909">
        <v>9</v>
      </c>
      <c r="AG65" s="909">
        <v>6.0409999234335663</v>
      </c>
      <c r="AH65" s="909">
        <v>175.73643166678244</v>
      </c>
      <c r="AI65" s="909">
        <v>61.832857404436346</v>
      </c>
      <c r="AJ65" s="397"/>
      <c r="AK65" s="397"/>
      <c r="AL65" s="397"/>
      <c r="AM65" s="397"/>
      <c r="AN65" s="397"/>
      <c r="AO65" s="397"/>
      <c r="AP65" s="920"/>
      <c r="AQ65" s="920"/>
      <c r="AR65" s="919"/>
      <c r="AS65" s="397"/>
      <c r="AT65" s="397"/>
      <c r="AU65" s="397"/>
      <c r="AV65" s="397"/>
      <c r="AW65" s="397"/>
      <c r="AX65" s="397"/>
      <c r="AY65" s="397"/>
      <c r="AZ65" s="397"/>
      <c r="BA65" s="397"/>
      <c r="BB65" s="397"/>
      <c r="BC65" s="397"/>
      <c r="BD65" s="397"/>
      <c r="BE65" s="397"/>
      <c r="BF65" s="397"/>
      <c r="BG65" s="397"/>
      <c r="BH65" s="397"/>
      <c r="BI65" s="397"/>
      <c r="BJ65" s="397"/>
      <c r="BK65" s="397"/>
      <c r="BL65" s="397"/>
      <c r="BM65" s="397"/>
      <c r="BN65" s="397"/>
      <c r="BO65" s="397"/>
      <c r="BP65" s="397"/>
      <c r="BQ65" s="397"/>
    </row>
    <row r="66" spans="1:69" s="162" customFormat="1" ht="12.75">
      <c r="A66" s="204"/>
      <c r="B66" s="216"/>
      <c r="C66" s="216"/>
      <c r="D66" s="216"/>
      <c r="E66" s="216"/>
      <c r="F66" s="216"/>
      <c r="G66" s="216"/>
      <c r="H66" s="216"/>
      <c r="I66" s="216"/>
      <c r="J66" s="534"/>
      <c r="K66" s="635"/>
      <c r="L66" s="796"/>
      <c r="M66" s="796"/>
      <c r="N66" s="796"/>
      <c r="O66" s="397"/>
      <c r="P66" s="397"/>
      <c r="Q66" s="397"/>
      <c r="R66" s="397"/>
      <c r="S66" s="397"/>
      <c r="T66" s="397"/>
      <c r="U66" s="617"/>
      <c r="V66" s="617"/>
      <c r="W66" s="900">
        <v>6</v>
      </c>
      <c r="X66" s="909">
        <v>70.542857033865786</v>
      </c>
      <c r="Y66" s="909">
        <v>165.36414119175461</v>
      </c>
      <c r="Z66" s="909">
        <v>47.4197137015206</v>
      </c>
      <c r="AA66" s="909">
        <v>21.769857134137798</v>
      </c>
      <c r="AB66" s="909">
        <v>15.948999949863927</v>
      </c>
      <c r="AC66" s="910">
        <v>382.54914855956986</v>
      </c>
      <c r="AD66" s="909">
        <v>206.39285714285671</v>
      </c>
      <c r="AE66" s="909">
        <v>21.769857134137798</v>
      </c>
      <c r="AF66" s="909">
        <v>9</v>
      </c>
      <c r="AG66" s="909">
        <v>8.9162856510707265</v>
      </c>
      <c r="AH66" s="909">
        <v>124.30357033865756</v>
      </c>
      <c r="AI66" s="909">
        <v>71.741429465157537</v>
      </c>
      <c r="AJ66" s="397"/>
      <c r="AK66" s="397"/>
      <c r="AL66" s="397"/>
      <c r="AM66" s="397"/>
      <c r="AN66" s="397"/>
      <c r="AO66" s="397"/>
      <c r="AP66" s="920"/>
      <c r="AQ66" s="920"/>
      <c r="AR66" s="915"/>
      <c r="AS66" s="397"/>
      <c r="AT66" s="397"/>
      <c r="AU66" s="397"/>
      <c r="AV66" s="397"/>
      <c r="AW66" s="397"/>
      <c r="AX66" s="397"/>
      <c r="AY66" s="397"/>
      <c r="AZ66" s="397"/>
      <c r="BA66" s="397"/>
      <c r="BB66" s="397"/>
      <c r="BC66" s="397"/>
      <c r="BD66" s="397"/>
      <c r="BE66" s="397"/>
      <c r="BF66" s="397"/>
      <c r="BG66" s="397"/>
      <c r="BH66" s="397"/>
      <c r="BI66" s="397"/>
      <c r="BJ66" s="397"/>
      <c r="BK66" s="397"/>
      <c r="BL66" s="397"/>
      <c r="BM66" s="397"/>
      <c r="BN66" s="397"/>
      <c r="BO66" s="397"/>
      <c r="BP66" s="397"/>
      <c r="BQ66" s="397"/>
    </row>
    <row r="67" spans="1:69" s="162" customFormat="1" ht="12.75">
      <c r="A67" s="204"/>
      <c r="B67" s="216"/>
      <c r="C67" s="216"/>
      <c r="D67" s="216"/>
      <c r="E67" s="216"/>
      <c r="F67" s="216"/>
      <c r="G67" s="216"/>
      <c r="H67" s="216"/>
      <c r="I67" s="216"/>
      <c r="J67" s="534"/>
      <c r="K67" s="635"/>
      <c r="L67" s="796"/>
      <c r="M67" s="796"/>
      <c r="N67" s="796"/>
      <c r="O67" s="397"/>
      <c r="P67" s="397"/>
      <c r="Q67" s="397"/>
      <c r="R67" s="397"/>
      <c r="S67" s="397"/>
      <c r="T67" s="397"/>
      <c r="U67" s="617"/>
      <c r="V67" s="617"/>
      <c r="W67" s="900">
        <v>7</v>
      </c>
      <c r="X67" s="909">
        <v>74.442858014787944</v>
      </c>
      <c r="Y67" s="909">
        <v>115.832716805594</v>
      </c>
      <c r="Z67" s="909">
        <v>39.554857526506659</v>
      </c>
      <c r="AA67" s="909">
        <v>25.199285234723742</v>
      </c>
      <c r="AB67" s="909">
        <v>17.346428462437171</v>
      </c>
      <c r="AC67" s="910">
        <v>439.76600428989923</v>
      </c>
      <c r="AD67" s="909">
        <v>188.98428562709228</v>
      </c>
      <c r="AE67" s="909">
        <v>48.435713631766134</v>
      </c>
      <c r="AF67" s="909">
        <v>9.0028572082519513</v>
      </c>
      <c r="AG67" s="909">
        <v>14.150571210043733</v>
      </c>
      <c r="AH67" s="909">
        <v>311.82357134137811</v>
      </c>
      <c r="AI67" s="909">
        <v>78.088570186070001</v>
      </c>
      <c r="AJ67" s="397"/>
      <c r="AK67" s="397"/>
      <c r="AL67" s="397"/>
      <c r="AM67" s="397"/>
      <c r="AN67" s="397"/>
      <c r="AO67" s="397"/>
      <c r="AP67" s="911"/>
      <c r="AQ67" s="911"/>
      <c r="AR67" s="911"/>
      <c r="AS67" s="397"/>
      <c r="AT67" s="397"/>
      <c r="AU67" s="397"/>
      <c r="AV67" s="397"/>
      <c r="AW67" s="397"/>
      <c r="AX67" s="397"/>
      <c r="AY67" s="397"/>
      <c r="AZ67" s="397"/>
      <c r="BA67" s="397"/>
      <c r="BB67" s="397"/>
      <c r="BC67" s="397"/>
      <c r="BD67" s="397"/>
      <c r="BE67" s="397"/>
      <c r="BF67" s="397"/>
      <c r="BG67" s="397"/>
      <c r="BH67" s="397"/>
      <c r="BI67" s="397"/>
      <c r="BJ67" s="397"/>
      <c r="BK67" s="397"/>
      <c r="BL67" s="397"/>
      <c r="BM67" s="397"/>
      <c r="BN67" s="397"/>
      <c r="BO67" s="397"/>
      <c r="BP67" s="397"/>
      <c r="BQ67" s="397"/>
    </row>
    <row r="68" spans="1:69" s="162" customFormat="1" ht="12.75">
      <c r="A68" s="204"/>
      <c r="B68" s="216"/>
      <c r="C68" s="216"/>
      <c r="D68" s="216"/>
      <c r="E68" s="216"/>
      <c r="F68" s="216"/>
      <c r="G68" s="216"/>
      <c r="H68" s="216"/>
      <c r="I68" s="216"/>
      <c r="J68" s="534"/>
      <c r="K68" s="635"/>
      <c r="L68" s="796"/>
      <c r="M68" s="796"/>
      <c r="N68" s="796"/>
      <c r="O68" s="397"/>
      <c r="P68" s="397"/>
      <c r="Q68" s="397"/>
      <c r="R68" s="397"/>
      <c r="S68" s="397"/>
      <c r="T68" s="397"/>
      <c r="U68" s="617"/>
      <c r="V68" s="617">
        <v>8</v>
      </c>
      <c r="W68" s="900">
        <v>8</v>
      </c>
      <c r="X68" s="909">
        <v>57.657142639160107</v>
      </c>
      <c r="Y68" s="909">
        <v>105.39785766601526</v>
      </c>
      <c r="Z68" s="909">
        <v>40.561000006539437</v>
      </c>
      <c r="AA68" s="909">
        <v>20.075571877615744</v>
      </c>
      <c r="AB68" s="909">
        <v>12.653857094900914</v>
      </c>
      <c r="AC68" s="910">
        <v>288.93457249232642</v>
      </c>
      <c r="AD68" s="909">
        <v>201.38999720982085</v>
      </c>
      <c r="AE68" s="909">
        <v>43.595714569091747</v>
      </c>
      <c r="AF68" s="909">
        <v>9</v>
      </c>
      <c r="AG68" s="909">
        <v>4.65714287757873</v>
      </c>
      <c r="AH68" s="909">
        <v>283.68928527831974</v>
      </c>
      <c r="AI68" s="909">
        <v>88.551427568708121</v>
      </c>
      <c r="AJ68" s="397"/>
      <c r="AK68" s="397"/>
      <c r="AL68" s="397"/>
      <c r="AM68" s="397"/>
      <c r="AN68" s="397"/>
      <c r="AO68" s="397"/>
      <c r="AP68" s="918"/>
      <c r="AQ68" s="914"/>
      <c r="AR68" s="915"/>
      <c r="AS68" s="397"/>
      <c r="AT68" s="397"/>
      <c r="AU68" s="397"/>
      <c r="AV68" s="397"/>
      <c r="AW68" s="397"/>
      <c r="AX68" s="397"/>
      <c r="AY68" s="397"/>
      <c r="AZ68" s="397"/>
      <c r="BA68" s="397"/>
      <c r="BB68" s="397"/>
      <c r="BC68" s="397"/>
      <c r="BD68" s="397"/>
      <c r="BE68" s="397"/>
      <c r="BF68" s="397"/>
      <c r="BG68" s="397"/>
      <c r="BH68" s="397"/>
      <c r="BI68" s="397"/>
      <c r="BJ68" s="397"/>
      <c r="BK68" s="397"/>
      <c r="BL68" s="397"/>
      <c r="BM68" s="397"/>
      <c r="BN68" s="397"/>
      <c r="BO68" s="397"/>
      <c r="BP68" s="397"/>
      <c r="BQ68" s="397"/>
    </row>
    <row r="69" spans="1:69" s="162" customFormat="1" ht="12.75">
      <c r="A69" s="204"/>
      <c r="B69" s="216"/>
      <c r="C69" s="216"/>
      <c r="D69" s="216"/>
      <c r="E69" s="216"/>
      <c r="F69" s="216"/>
      <c r="G69" s="216"/>
      <c r="H69" s="216"/>
      <c r="I69" s="216"/>
      <c r="J69" s="534"/>
      <c r="K69" s="635"/>
      <c r="L69" s="796"/>
      <c r="M69" s="796"/>
      <c r="N69" s="796"/>
      <c r="O69" s="397"/>
      <c r="P69" s="397"/>
      <c r="Q69" s="397"/>
      <c r="R69" s="397"/>
      <c r="S69" s="397"/>
      <c r="T69" s="397"/>
      <c r="U69" s="617"/>
      <c r="V69" s="617"/>
      <c r="W69" s="900">
        <v>9</v>
      </c>
      <c r="X69" s="909">
        <v>88.771428789410876</v>
      </c>
      <c r="Y69" s="909">
        <v>162.89514378138898</v>
      </c>
      <c r="Z69" s="909">
        <v>99.332141876220447</v>
      </c>
      <c r="AA69" s="909">
        <v>19.496999740600501</v>
      </c>
      <c r="AB69" s="909">
        <v>15.7849998474121</v>
      </c>
      <c r="AC69" s="910">
        <v>411.09385899134998</v>
      </c>
      <c r="AD69" s="909">
        <v>179.96000671386699</v>
      </c>
      <c r="AE69" s="909">
        <v>37.669998168945298</v>
      </c>
      <c r="AF69" s="909">
        <v>9.0014286041259748</v>
      </c>
      <c r="AG69" s="909">
        <v>3.743571417672289</v>
      </c>
      <c r="AH69" s="909">
        <v>317.80857631138355</v>
      </c>
      <c r="AI69" s="909">
        <v>91.184855869838046</v>
      </c>
      <c r="AJ69" s="397"/>
      <c r="AK69" s="397"/>
      <c r="AL69" s="397"/>
      <c r="AM69" s="397"/>
      <c r="AN69" s="397"/>
      <c r="AO69" s="397"/>
      <c r="AP69" s="914"/>
      <c r="AQ69" s="914"/>
      <c r="AR69" s="915"/>
      <c r="AS69" s="397"/>
      <c r="AT69" s="397"/>
      <c r="AU69" s="397"/>
      <c r="AV69" s="397"/>
      <c r="AW69" s="397"/>
      <c r="AX69" s="397"/>
      <c r="AY69" s="397"/>
      <c r="AZ69" s="397"/>
      <c r="BA69" s="397"/>
      <c r="BB69" s="397"/>
      <c r="BC69" s="397"/>
      <c r="BD69" s="397"/>
      <c r="BE69" s="397"/>
      <c r="BF69" s="397"/>
      <c r="BG69" s="397"/>
      <c r="BH69" s="397"/>
      <c r="BI69" s="397"/>
      <c r="BJ69" s="397"/>
      <c r="BK69" s="397"/>
      <c r="BL69" s="397"/>
      <c r="BM69" s="397"/>
      <c r="BN69" s="397"/>
      <c r="BO69" s="397"/>
      <c r="BP69" s="397"/>
      <c r="BQ69" s="397"/>
    </row>
    <row r="70" spans="1:69" s="162" customFormat="1" ht="12.75">
      <c r="A70" s="204"/>
      <c r="B70" s="216"/>
      <c r="C70" s="216"/>
      <c r="D70" s="216"/>
      <c r="E70" s="216"/>
      <c r="F70" s="216"/>
      <c r="G70" s="216"/>
      <c r="H70" s="216"/>
      <c r="I70" s="216"/>
      <c r="J70" s="534"/>
      <c r="K70" s="635"/>
      <c r="L70" s="796"/>
      <c r="M70" s="796"/>
      <c r="N70" s="796"/>
      <c r="O70" s="397"/>
      <c r="P70" s="397"/>
      <c r="Q70" s="397"/>
      <c r="R70" s="397"/>
      <c r="S70" s="397"/>
      <c r="T70" s="397"/>
      <c r="U70" s="617"/>
      <c r="V70" s="617"/>
      <c r="W70" s="900">
        <v>10</v>
      </c>
      <c r="X70" s="909">
        <v>82.44</v>
      </c>
      <c r="Y70" s="909">
        <v>131.47999999999999</v>
      </c>
      <c r="Z70" s="909">
        <v>63.86</v>
      </c>
      <c r="AA70" s="909">
        <v>23.33</v>
      </c>
      <c r="AB70" s="909">
        <v>16.84</v>
      </c>
      <c r="AC70" s="910">
        <v>435.11</v>
      </c>
      <c r="AD70" s="909">
        <v>175.54</v>
      </c>
      <c r="AE70" s="909">
        <v>52.55</v>
      </c>
      <c r="AF70" s="909">
        <v>15.41</v>
      </c>
      <c r="AG70" s="909">
        <v>22.31</v>
      </c>
      <c r="AH70" s="909">
        <v>307.52</v>
      </c>
      <c r="AI70" s="909">
        <v>98.38</v>
      </c>
      <c r="AJ70" s="397"/>
      <c r="AK70" s="397"/>
      <c r="AL70" s="397"/>
      <c r="AM70" s="397"/>
      <c r="AN70" s="397"/>
      <c r="AO70" s="397"/>
      <c r="AP70" s="914"/>
      <c r="AQ70" s="914"/>
      <c r="AR70" s="915"/>
      <c r="AS70" s="397"/>
      <c r="AT70" s="397"/>
      <c r="AU70" s="397"/>
      <c r="AV70" s="397"/>
      <c r="AW70" s="397"/>
      <c r="AX70" s="397"/>
      <c r="AY70" s="397"/>
      <c r="AZ70" s="397"/>
      <c r="BA70" s="397"/>
      <c r="BB70" s="397"/>
      <c r="BC70" s="397"/>
      <c r="BD70" s="397"/>
      <c r="BE70" s="397"/>
      <c r="BF70" s="397"/>
      <c r="BG70" s="397"/>
      <c r="BH70" s="397"/>
      <c r="BI70" s="397"/>
      <c r="BJ70" s="397"/>
      <c r="BK70" s="397"/>
      <c r="BL70" s="397"/>
      <c r="BM70" s="397"/>
      <c r="BN70" s="397"/>
      <c r="BO70" s="397"/>
      <c r="BP70" s="397"/>
      <c r="BQ70" s="397"/>
    </row>
    <row r="71" spans="1:69" s="162" customFormat="1" ht="12.75">
      <c r="A71" s="204"/>
      <c r="B71" s="216"/>
      <c r="C71" s="216"/>
      <c r="D71" s="216"/>
      <c r="E71" s="216"/>
      <c r="F71" s="216"/>
      <c r="G71" s="216"/>
      <c r="H71" s="216"/>
      <c r="I71" s="216"/>
      <c r="J71" s="534"/>
      <c r="K71" s="635"/>
      <c r="L71" s="796"/>
      <c r="M71" s="796"/>
      <c r="N71" s="796"/>
      <c r="O71" s="397"/>
      <c r="P71" s="397"/>
      <c r="Q71" s="397"/>
      <c r="R71" s="397"/>
      <c r="S71" s="397"/>
      <c r="T71" s="397"/>
      <c r="U71" s="617"/>
      <c r="V71" s="617"/>
      <c r="W71" s="900">
        <v>11</v>
      </c>
      <c r="X71" s="909">
        <v>79.385999999999996</v>
      </c>
      <c r="Y71" s="909">
        <v>168.71</v>
      </c>
      <c r="Z71" s="909">
        <v>149.82</v>
      </c>
      <c r="AA71" s="909">
        <v>21.65</v>
      </c>
      <c r="AB71" s="909">
        <v>17.920000000000002</v>
      </c>
      <c r="AC71" s="910">
        <v>268.85000000000002</v>
      </c>
      <c r="AD71" s="909">
        <v>139.57</v>
      </c>
      <c r="AE71" s="909">
        <v>35.479999999999997</v>
      </c>
      <c r="AF71" s="909">
        <v>11.194000000000001</v>
      </c>
      <c r="AG71" s="909">
        <v>11.012</v>
      </c>
      <c r="AH71" s="909">
        <v>267.10000000000002</v>
      </c>
      <c r="AI71" s="909">
        <v>73.144999999999996</v>
      </c>
      <c r="AJ71" s="397"/>
      <c r="AK71" s="397"/>
      <c r="AL71" s="397"/>
      <c r="AM71" s="397"/>
      <c r="AN71" s="397"/>
      <c r="AO71" s="397"/>
      <c r="AP71" s="914"/>
      <c r="AQ71" s="914"/>
      <c r="AR71" s="915"/>
      <c r="AS71" s="397"/>
      <c r="AT71" s="397"/>
      <c r="AU71" s="397"/>
      <c r="AV71" s="397"/>
      <c r="AW71" s="397"/>
      <c r="AX71" s="397"/>
      <c r="AY71" s="397"/>
      <c r="AZ71" s="397"/>
      <c r="BA71" s="397"/>
      <c r="BB71" s="397"/>
      <c r="BC71" s="397"/>
      <c r="BD71" s="397"/>
      <c r="BE71" s="397"/>
      <c r="BF71" s="397"/>
      <c r="BG71" s="397"/>
      <c r="BH71" s="397"/>
      <c r="BI71" s="397"/>
      <c r="BJ71" s="397"/>
      <c r="BK71" s="397"/>
      <c r="BL71" s="397"/>
      <c r="BM71" s="397"/>
      <c r="BN71" s="397"/>
      <c r="BO71" s="397"/>
      <c r="BP71" s="397"/>
      <c r="BQ71" s="397"/>
    </row>
    <row r="72" spans="1:69" s="162" customFormat="1" ht="12.75">
      <c r="A72" s="204"/>
      <c r="B72" s="216"/>
      <c r="C72" s="216"/>
      <c r="D72" s="216"/>
      <c r="E72" s="216"/>
      <c r="F72" s="216"/>
      <c r="G72" s="216"/>
      <c r="H72" s="216"/>
      <c r="I72" s="216"/>
      <c r="J72" s="534"/>
      <c r="K72" s="635"/>
      <c r="L72" s="796"/>
      <c r="M72" s="796"/>
      <c r="N72" s="796"/>
      <c r="O72" s="397"/>
      <c r="P72" s="397"/>
      <c r="Q72" s="397"/>
      <c r="R72" s="397"/>
      <c r="S72" s="397"/>
      <c r="T72" s="397"/>
      <c r="U72" s="617"/>
      <c r="V72" s="617">
        <v>12</v>
      </c>
      <c r="W72" s="900">
        <v>12</v>
      </c>
      <c r="X72" s="909">
        <v>79.385000000000005</v>
      </c>
      <c r="Y72" s="909">
        <v>283.36357334681884</v>
      </c>
      <c r="Z72" s="909">
        <v>237.20571463448616</v>
      </c>
      <c r="AA72" s="909">
        <v>27.377714429582827</v>
      </c>
      <c r="AB72" s="909">
        <v>22.34300013950887</v>
      </c>
      <c r="AC72" s="910">
        <v>380.93800136021173</v>
      </c>
      <c r="AD72" s="909">
        <v>144.48428562709242</v>
      </c>
      <c r="AE72" s="909">
        <v>34.888571330479174</v>
      </c>
      <c r="AF72" s="909">
        <v>21.529999869210325</v>
      </c>
      <c r="AG72" s="909">
        <v>11.088000297546349</v>
      </c>
      <c r="AH72" s="909">
        <v>256.24499947684097</v>
      </c>
      <c r="AI72" s="909">
        <v>60.913855961390873</v>
      </c>
      <c r="AJ72" s="397"/>
      <c r="AK72" s="397"/>
      <c r="AL72" s="397"/>
      <c r="AM72" s="397"/>
      <c r="AN72" s="397"/>
      <c r="AO72" s="397"/>
      <c r="AP72" s="914"/>
      <c r="AQ72" s="914"/>
      <c r="AR72" s="915"/>
      <c r="AS72" s="397"/>
      <c r="AT72" s="397"/>
      <c r="AU72" s="397"/>
      <c r="AV72" s="397"/>
      <c r="AW72" s="397"/>
      <c r="AX72" s="397"/>
      <c r="AY72" s="397"/>
      <c r="AZ72" s="397"/>
      <c r="BA72" s="397"/>
      <c r="BB72" s="397"/>
      <c r="BC72" s="397"/>
      <c r="BD72" s="397"/>
      <c r="BE72" s="397"/>
      <c r="BF72" s="397"/>
      <c r="BG72" s="397"/>
      <c r="BH72" s="397"/>
      <c r="BI72" s="397"/>
      <c r="BJ72" s="397"/>
      <c r="BK72" s="397"/>
      <c r="BL72" s="397"/>
      <c r="BM72" s="397"/>
      <c r="BN72" s="397"/>
      <c r="BO72" s="397"/>
      <c r="BP72" s="397"/>
      <c r="BQ72" s="397"/>
    </row>
    <row r="73" spans="1:69" s="162" customFormat="1" ht="12.75">
      <c r="A73" s="204"/>
      <c r="B73" s="216"/>
      <c r="C73" s="216"/>
      <c r="D73" s="216"/>
      <c r="E73" s="216"/>
      <c r="F73" s="216"/>
      <c r="G73" s="216"/>
      <c r="H73" s="216"/>
      <c r="I73" s="216"/>
      <c r="J73" s="534"/>
      <c r="K73" s="635"/>
      <c r="L73" s="796"/>
      <c r="M73" s="796"/>
      <c r="N73" s="796"/>
      <c r="O73" s="397"/>
      <c r="P73" s="397"/>
      <c r="Q73" s="397"/>
      <c r="R73" s="397"/>
      <c r="S73" s="397"/>
      <c r="T73" s="397"/>
      <c r="U73" s="617"/>
      <c r="V73" s="617"/>
      <c r="W73" s="900">
        <v>13</v>
      </c>
      <c r="X73" s="909">
        <v>106.27142769949758</v>
      </c>
      <c r="Y73" s="909">
        <v>166.3</v>
      </c>
      <c r="Z73" s="909">
        <v>146.00399999999999</v>
      </c>
      <c r="AA73" s="909">
        <v>18.302499999999998</v>
      </c>
      <c r="AB73" s="909">
        <v>13.263</v>
      </c>
      <c r="AC73" s="910">
        <v>284.01</v>
      </c>
      <c r="AD73" s="909">
        <v>128.37</v>
      </c>
      <c r="AE73" s="909">
        <v>35.216999999999999</v>
      </c>
      <c r="AF73" s="909">
        <v>13.0228</v>
      </c>
      <c r="AG73" s="909">
        <v>5.0830000000000002</v>
      </c>
      <c r="AH73" s="909">
        <v>172.56</v>
      </c>
      <c r="AI73" s="909">
        <v>49.094000000000001</v>
      </c>
      <c r="AJ73" s="397"/>
      <c r="AK73" s="397"/>
      <c r="AL73" s="397"/>
      <c r="AM73" s="397"/>
      <c r="AN73" s="397"/>
      <c r="AO73" s="397"/>
      <c r="AP73" s="914"/>
      <c r="AQ73" s="914"/>
      <c r="AR73" s="915"/>
      <c r="AS73" s="397"/>
      <c r="AT73" s="397"/>
      <c r="AU73" s="397"/>
      <c r="AV73" s="397"/>
      <c r="AW73" s="397"/>
      <c r="AX73" s="397"/>
      <c r="AY73" s="397"/>
      <c r="AZ73" s="397"/>
      <c r="BA73" s="397"/>
      <c r="BB73" s="397"/>
      <c r="BC73" s="397"/>
      <c r="BD73" s="397"/>
      <c r="BE73" s="397"/>
      <c r="BF73" s="397"/>
      <c r="BG73" s="397"/>
      <c r="BH73" s="397"/>
      <c r="BI73" s="397"/>
      <c r="BJ73" s="397"/>
      <c r="BK73" s="397"/>
      <c r="BL73" s="397"/>
      <c r="BM73" s="397"/>
      <c r="BN73" s="397"/>
      <c r="BO73" s="397"/>
      <c r="BP73" s="397"/>
      <c r="BQ73" s="397"/>
    </row>
    <row r="74" spans="1:69" s="162" customFormat="1" ht="12.75">
      <c r="A74" s="204"/>
      <c r="B74" s="216"/>
      <c r="C74" s="216"/>
      <c r="D74" s="216"/>
      <c r="E74" s="216"/>
      <c r="F74" s="216"/>
      <c r="G74" s="216"/>
      <c r="H74" s="216"/>
      <c r="I74" s="216"/>
      <c r="J74" s="534"/>
      <c r="K74" s="635"/>
      <c r="L74" s="796"/>
      <c r="M74" s="796"/>
      <c r="N74" s="796"/>
      <c r="O74" s="397"/>
      <c r="P74" s="397"/>
      <c r="Q74" s="397"/>
      <c r="R74" s="397"/>
      <c r="S74" s="397"/>
      <c r="T74" s="397"/>
      <c r="U74" s="617"/>
      <c r="V74" s="617"/>
      <c r="W74" s="900">
        <v>14</v>
      </c>
      <c r="X74" s="909">
        <v>81.84</v>
      </c>
      <c r="Y74" s="909">
        <v>135.46</v>
      </c>
      <c r="Z74" s="909">
        <v>119.48</v>
      </c>
      <c r="AA74" s="909">
        <v>17.7</v>
      </c>
      <c r="AB74" s="909">
        <v>7.28</v>
      </c>
      <c r="AC74" s="910">
        <v>319.68499755859301</v>
      </c>
      <c r="AD74" s="909">
        <v>172.46</v>
      </c>
      <c r="AE74" s="909">
        <v>34</v>
      </c>
      <c r="AF74" s="909">
        <v>10.01</v>
      </c>
      <c r="AG74" s="909">
        <v>2.54</v>
      </c>
      <c r="AH74" s="909">
        <v>207.4</v>
      </c>
      <c r="AI74" s="909">
        <v>81.2</v>
      </c>
      <c r="AJ74" s="397"/>
      <c r="AK74" s="397"/>
      <c r="AL74" s="397"/>
      <c r="AM74" s="397"/>
      <c r="AN74" s="397"/>
      <c r="AO74" s="397"/>
      <c r="AP74" s="914"/>
      <c r="AQ74" s="914"/>
      <c r="AR74" s="915"/>
      <c r="AS74" s="397"/>
      <c r="AT74" s="397"/>
      <c r="AU74" s="397"/>
      <c r="AV74" s="397"/>
      <c r="AW74" s="397"/>
      <c r="AX74" s="397"/>
      <c r="AY74" s="397"/>
      <c r="AZ74" s="397"/>
      <c r="BA74" s="397"/>
      <c r="BB74" s="397"/>
      <c r="BC74" s="397"/>
      <c r="BD74" s="397"/>
      <c r="BE74" s="397"/>
      <c r="BF74" s="397"/>
      <c r="BG74" s="397"/>
      <c r="BH74" s="397"/>
      <c r="BI74" s="397"/>
      <c r="BJ74" s="397"/>
      <c r="BK74" s="397"/>
      <c r="BL74" s="397"/>
      <c r="BM74" s="397"/>
      <c r="BN74" s="397"/>
      <c r="BO74" s="397"/>
      <c r="BP74" s="397"/>
      <c r="BQ74" s="397"/>
    </row>
    <row r="75" spans="1:69" s="162" customFormat="1" ht="12.75">
      <c r="A75" s="204"/>
      <c r="B75" s="216"/>
      <c r="C75" s="216"/>
      <c r="D75" s="216"/>
      <c r="E75" s="216"/>
      <c r="F75" s="216"/>
      <c r="G75" s="216"/>
      <c r="H75" s="216"/>
      <c r="I75" s="216"/>
      <c r="J75" s="534"/>
      <c r="K75" s="635"/>
      <c r="L75" s="796"/>
      <c r="M75" s="796"/>
      <c r="N75" s="796"/>
      <c r="O75" s="397"/>
      <c r="P75" s="397"/>
      <c r="Q75" s="397"/>
      <c r="R75" s="397"/>
      <c r="S75" s="397"/>
      <c r="T75" s="397"/>
      <c r="U75" s="617"/>
      <c r="V75" s="617"/>
      <c r="W75" s="900">
        <v>15</v>
      </c>
      <c r="X75" s="909">
        <v>64.599999999999994</v>
      </c>
      <c r="Y75" s="909">
        <v>144.72999999999999</v>
      </c>
      <c r="Z75" s="909">
        <v>117.33</v>
      </c>
      <c r="AA75" s="909">
        <v>17.95</v>
      </c>
      <c r="AB75" s="909">
        <v>10.97</v>
      </c>
      <c r="AC75" s="910">
        <v>334.82</v>
      </c>
      <c r="AD75" s="909">
        <v>134.32</v>
      </c>
      <c r="AE75" s="909">
        <v>34.4</v>
      </c>
      <c r="AF75" s="909">
        <v>10</v>
      </c>
      <c r="AG75" s="909">
        <v>2.68</v>
      </c>
      <c r="AH75" s="909">
        <v>268.58999999999997</v>
      </c>
      <c r="AI75" s="909">
        <v>99.91</v>
      </c>
      <c r="AJ75" s="397"/>
      <c r="AK75" s="397"/>
      <c r="AL75" s="397"/>
      <c r="AM75" s="397"/>
      <c r="AN75" s="397"/>
      <c r="AO75" s="397"/>
      <c r="AP75" s="914"/>
      <c r="AQ75" s="914"/>
      <c r="AR75" s="915"/>
      <c r="AS75" s="397"/>
      <c r="AT75" s="397"/>
      <c r="AU75" s="397"/>
      <c r="AV75" s="397"/>
      <c r="AW75" s="397"/>
      <c r="AX75" s="397"/>
      <c r="AY75" s="397"/>
      <c r="AZ75" s="397"/>
      <c r="BA75" s="397"/>
      <c r="BB75" s="397"/>
      <c r="BC75" s="397"/>
      <c r="BD75" s="397"/>
      <c r="BE75" s="397"/>
      <c r="BF75" s="397"/>
      <c r="BG75" s="397"/>
      <c r="BH75" s="397"/>
      <c r="BI75" s="397"/>
      <c r="BJ75" s="397"/>
      <c r="BK75" s="397"/>
      <c r="BL75" s="397"/>
      <c r="BM75" s="397"/>
      <c r="BN75" s="397"/>
      <c r="BO75" s="397"/>
      <c r="BP75" s="397"/>
      <c r="BQ75" s="397"/>
    </row>
    <row r="76" spans="1:69" s="162" customFormat="1" ht="12.75">
      <c r="A76" s="204"/>
      <c r="B76" s="216"/>
      <c r="C76" s="216"/>
      <c r="D76" s="216"/>
      <c r="E76" s="216"/>
      <c r="F76" s="216"/>
      <c r="G76" s="216"/>
      <c r="H76" s="216"/>
      <c r="I76" s="216"/>
      <c r="J76" s="534"/>
      <c r="K76" s="635"/>
      <c r="L76" s="796"/>
      <c r="M76" s="796"/>
      <c r="N76" s="796"/>
      <c r="O76" s="397"/>
      <c r="P76" s="397"/>
      <c r="Q76" s="397"/>
      <c r="R76" s="397"/>
      <c r="S76" s="397"/>
      <c r="T76" s="397"/>
      <c r="U76" s="617"/>
      <c r="V76" s="617">
        <v>16</v>
      </c>
      <c r="W76" s="900">
        <v>16</v>
      </c>
      <c r="X76" s="909">
        <v>78.33</v>
      </c>
      <c r="Y76" s="909">
        <v>119.2355706</v>
      </c>
      <c r="Z76" s="909">
        <v>96.842713489999994</v>
      </c>
      <c r="AA76" s="909">
        <v>15.54999978</v>
      </c>
      <c r="AB76" s="909">
        <v>7.3847143309999996</v>
      </c>
      <c r="AC76" s="910">
        <v>242.2711443</v>
      </c>
      <c r="AD76" s="909">
        <v>123.28142769999999</v>
      </c>
      <c r="AE76" s="909">
        <v>31.61571421</v>
      </c>
      <c r="AF76" s="909">
        <v>10.00857149</v>
      </c>
      <c r="AG76" s="909">
        <v>1.739714282</v>
      </c>
      <c r="AH76" s="909">
        <v>219.1407122</v>
      </c>
      <c r="AI76" s="909">
        <v>73.782856530000004</v>
      </c>
      <c r="AJ76" s="397"/>
      <c r="AK76" s="397"/>
      <c r="AL76" s="397"/>
      <c r="AM76" s="397"/>
      <c r="AN76" s="397"/>
      <c r="AO76" s="397"/>
      <c r="AP76" s="914"/>
      <c r="AQ76" s="914"/>
      <c r="AR76" s="915"/>
      <c r="AS76" s="397"/>
      <c r="AT76" s="397"/>
      <c r="AU76" s="397"/>
      <c r="AV76" s="397"/>
      <c r="AW76" s="397"/>
      <c r="AX76" s="397"/>
      <c r="AY76" s="397"/>
      <c r="AZ76" s="397"/>
      <c r="BA76" s="397"/>
      <c r="BB76" s="397"/>
      <c r="BC76" s="397"/>
      <c r="BD76" s="397"/>
      <c r="BE76" s="397"/>
      <c r="BF76" s="397"/>
      <c r="BG76" s="397"/>
      <c r="BH76" s="397"/>
      <c r="BI76" s="397"/>
      <c r="BJ76" s="397"/>
      <c r="BK76" s="397"/>
      <c r="BL76" s="397"/>
      <c r="BM76" s="397"/>
      <c r="BN76" s="397"/>
      <c r="BO76" s="397"/>
      <c r="BP76" s="397"/>
      <c r="BQ76" s="397"/>
    </row>
    <row r="77" spans="1:69" s="162" customFormat="1" ht="12.75">
      <c r="A77" s="204"/>
      <c r="B77" s="216"/>
      <c r="C77" s="216"/>
      <c r="D77" s="216"/>
      <c r="E77" s="216"/>
      <c r="F77" s="216"/>
      <c r="G77" s="216"/>
      <c r="H77" s="216"/>
      <c r="I77" s="216"/>
      <c r="J77" s="534"/>
      <c r="K77" s="635"/>
      <c r="L77" s="796"/>
      <c r="M77" s="796"/>
      <c r="N77" s="796"/>
      <c r="O77" s="397"/>
      <c r="P77" s="397"/>
      <c r="Q77" s="397"/>
      <c r="R77" s="397"/>
      <c r="S77" s="397"/>
      <c r="T77" s="397"/>
      <c r="U77" s="617"/>
      <c r="V77" s="617"/>
      <c r="W77" s="900">
        <v>17</v>
      </c>
      <c r="X77" s="909">
        <v>60.25714275</v>
      </c>
      <c r="Y77" s="909">
        <v>87.61</v>
      </c>
      <c r="Z77" s="909">
        <v>50</v>
      </c>
      <c r="AA77" s="909">
        <v>14.797000000000001</v>
      </c>
      <c r="AB77" s="909">
        <v>9.26</v>
      </c>
      <c r="AC77" s="910">
        <v>224.91</v>
      </c>
      <c r="AD77" s="909">
        <v>109.76</v>
      </c>
      <c r="AE77" s="909">
        <v>26.86</v>
      </c>
      <c r="AF77" s="909">
        <v>10</v>
      </c>
      <c r="AG77" s="909">
        <v>1.53</v>
      </c>
      <c r="AH77" s="909">
        <v>165.05</v>
      </c>
      <c r="AI77" s="909">
        <v>46.43</v>
      </c>
      <c r="AJ77" s="397"/>
      <c r="AK77" s="397"/>
      <c r="AL77" s="397"/>
      <c r="AM77" s="397"/>
      <c r="AN77" s="397"/>
      <c r="AO77" s="397"/>
      <c r="AP77" s="914"/>
      <c r="AQ77" s="914"/>
      <c r="AR77" s="915"/>
      <c r="AS77" s="397"/>
      <c r="AT77" s="397"/>
      <c r="AU77" s="397"/>
      <c r="AV77" s="397"/>
      <c r="AW77" s="397"/>
      <c r="AX77" s="397"/>
      <c r="AY77" s="397"/>
      <c r="AZ77" s="397"/>
      <c r="BA77" s="397"/>
      <c r="BB77" s="397"/>
      <c r="BC77" s="397"/>
      <c r="BD77" s="397"/>
      <c r="BE77" s="397"/>
      <c r="BF77" s="397"/>
      <c r="BG77" s="397"/>
      <c r="BH77" s="397"/>
      <c r="BI77" s="397"/>
      <c r="BJ77" s="397"/>
      <c r="BK77" s="397"/>
      <c r="BL77" s="397"/>
      <c r="BM77" s="397"/>
      <c r="BN77" s="397"/>
      <c r="BO77" s="397"/>
      <c r="BP77" s="397"/>
      <c r="BQ77" s="397"/>
    </row>
    <row r="78" spans="1:69" s="162" customFormat="1" ht="12.75">
      <c r="A78" s="204"/>
      <c r="B78" s="216"/>
      <c r="C78" s="216"/>
      <c r="D78" s="216"/>
      <c r="E78" s="216"/>
      <c r="F78" s="216"/>
      <c r="G78" s="216"/>
      <c r="H78" s="216"/>
      <c r="I78" s="216"/>
      <c r="J78" s="534"/>
      <c r="K78" s="635"/>
      <c r="L78" s="796"/>
      <c r="M78" s="796"/>
      <c r="N78" s="796"/>
      <c r="O78" s="397"/>
      <c r="P78" s="397"/>
      <c r="Q78" s="397"/>
      <c r="R78" s="397"/>
      <c r="S78" s="397"/>
      <c r="T78" s="397"/>
      <c r="U78" s="617"/>
      <c r="V78" s="617"/>
      <c r="W78" s="900">
        <v>18</v>
      </c>
      <c r="X78" s="909">
        <v>42.69</v>
      </c>
      <c r="Y78" s="909">
        <v>85.12</v>
      </c>
      <c r="Z78" s="909">
        <v>49.42</v>
      </c>
      <c r="AA78" s="909">
        <v>14.55</v>
      </c>
      <c r="AB78" s="909">
        <v>8</v>
      </c>
      <c r="AC78" s="910">
        <v>165.54</v>
      </c>
      <c r="AD78" s="909">
        <v>94.2</v>
      </c>
      <c r="AE78" s="909">
        <v>21.22</v>
      </c>
      <c r="AF78" s="909">
        <v>10.039999999999999</v>
      </c>
      <c r="AG78" s="909">
        <v>1.1060000000000001</v>
      </c>
      <c r="AH78" s="909">
        <v>119.089</v>
      </c>
      <c r="AI78" s="909">
        <v>40.600999999999999</v>
      </c>
      <c r="AJ78" s="397"/>
      <c r="AK78" s="397"/>
      <c r="AL78" s="397"/>
      <c r="AM78" s="397"/>
      <c r="AN78" s="397"/>
      <c r="AO78" s="397"/>
      <c r="AP78" s="914"/>
      <c r="AQ78" s="914"/>
      <c r="AR78" s="915"/>
      <c r="AS78" s="397"/>
      <c r="AT78" s="397"/>
      <c r="AU78" s="397"/>
      <c r="AV78" s="397"/>
      <c r="AW78" s="397"/>
      <c r="AX78" s="397"/>
      <c r="AY78" s="397"/>
      <c r="AZ78" s="397"/>
      <c r="BA78" s="397"/>
      <c r="BB78" s="397"/>
      <c r="BC78" s="397"/>
      <c r="BD78" s="397"/>
      <c r="BE78" s="397"/>
      <c r="BF78" s="397"/>
      <c r="BG78" s="397"/>
      <c r="BH78" s="397"/>
      <c r="BI78" s="397"/>
      <c r="BJ78" s="397"/>
      <c r="BK78" s="397"/>
      <c r="BL78" s="397"/>
      <c r="BM78" s="397"/>
      <c r="BN78" s="397"/>
      <c r="BO78" s="397"/>
      <c r="BP78" s="397"/>
      <c r="BQ78" s="397"/>
    </row>
    <row r="79" spans="1:69" s="162" customFormat="1" ht="12.75">
      <c r="A79" s="204"/>
      <c r="B79" s="216"/>
      <c r="C79" s="216"/>
      <c r="D79" s="216"/>
      <c r="E79" s="216"/>
      <c r="F79" s="216"/>
      <c r="G79" s="216"/>
      <c r="H79" s="216"/>
      <c r="I79" s="216"/>
      <c r="J79" s="534"/>
      <c r="K79" s="635"/>
      <c r="L79" s="796"/>
      <c r="M79" s="796"/>
      <c r="N79" s="796"/>
      <c r="O79" s="397"/>
      <c r="P79" s="397"/>
      <c r="Q79" s="397"/>
      <c r="R79" s="397"/>
      <c r="S79" s="397"/>
      <c r="T79" s="397"/>
      <c r="U79" s="617"/>
      <c r="V79" s="617"/>
      <c r="W79" s="900">
        <v>19</v>
      </c>
      <c r="X79" s="909">
        <v>28.51</v>
      </c>
      <c r="Y79" s="909">
        <v>72.61</v>
      </c>
      <c r="Z79" s="909">
        <v>35.74</v>
      </c>
      <c r="AA79" s="909">
        <v>13.66</v>
      </c>
      <c r="AB79" s="909">
        <v>6.6</v>
      </c>
      <c r="AC79" s="910">
        <v>146.38</v>
      </c>
      <c r="AD79" s="909">
        <v>94.697000000000003</v>
      </c>
      <c r="AE79" s="909">
        <v>19.11</v>
      </c>
      <c r="AF79" s="909">
        <v>9.94</v>
      </c>
      <c r="AG79" s="909">
        <v>1.4219999999999999</v>
      </c>
      <c r="AH79" s="909">
        <v>92.77</v>
      </c>
      <c r="AI79" s="909">
        <v>44.54</v>
      </c>
      <c r="AJ79" s="397"/>
      <c r="AK79" s="397"/>
      <c r="AL79" s="397"/>
      <c r="AM79" s="397"/>
      <c r="AN79" s="397"/>
      <c r="AO79" s="397"/>
      <c r="AP79" s="914"/>
      <c r="AQ79" s="914"/>
      <c r="AR79" s="915"/>
      <c r="AS79" s="397"/>
      <c r="AT79" s="397"/>
      <c r="AU79" s="397"/>
      <c r="AV79" s="397"/>
      <c r="AW79" s="397"/>
      <c r="AX79" s="397"/>
      <c r="AY79" s="397"/>
      <c r="AZ79" s="397"/>
      <c r="BA79" s="397"/>
      <c r="BB79" s="397"/>
      <c r="BC79" s="397"/>
      <c r="BD79" s="397"/>
      <c r="BE79" s="397"/>
      <c r="BF79" s="397"/>
      <c r="BG79" s="397"/>
      <c r="BH79" s="397"/>
      <c r="BI79" s="397"/>
      <c r="BJ79" s="397"/>
      <c r="BK79" s="397"/>
      <c r="BL79" s="397"/>
      <c r="BM79" s="397"/>
      <c r="BN79" s="397"/>
      <c r="BO79" s="397"/>
      <c r="BP79" s="397"/>
      <c r="BQ79" s="397"/>
    </row>
    <row r="80" spans="1:69" s="162" customFormat="1" ht="12.75">
      <c r="A80" s="204"/>
      <c r="B80" s="216"/>
      <c r="C80" s="216"/>
      <c r="D80" s="216"/>
      <c r="E80" s="216"/>
      <c r="F80" s="216"/>
      <c r="G80" s="216"/>
      <c r="H80" s="216"/>
      <c r="I80" s="216"/>
      <c r="J80" s="534"/>
      <c r="K80" s="635"/>
      <c r="L80" s="796"/>
      <c r="M80" s="796"/>
      <c r="N80" s="796"/>
      <c r="O80" s="397"/>
      <c r="P80" s="397"/>
      <c r="Q80" s="397"/>
      <c r="R80" s="397"/>
      <c r="S80" s="397"/>
      <c r="T80" s="397"/>
      <c r="U80" s="617"/>
      <c r="V80" s="617">
        <v>20</v>
      </c>
      <c r="W80" s="900">
        <v>20</v>
      </c>
      <c r="X80" s="909">
        <v>35.168999810000003</v>
      </c>
      <c r="Y80" s="909">
        <v>131.49528609999999</v>
      </c>
      <c r="Z80" s="909">
        <v>63.049000329999998</v>
      </c>
      <c r="AA80" s="909">
        <v>13.311428619999999</v>
      </c>
      <c r="AB80" s="909">
        <v>5.4271428930000001</v>
      </c>
      <c r="AC80" s="910">
        <v>134.76942879999999</v>
      </c>
      <c r="AD80" s="909">
        <v>86.832857399999995</v>
      </c>
      <c r="AE80" s="909">
        <v>19.79285703</v>
      </c>
      <c r="AF80" s="909">
        <v>10.00285721</v>
      </c>
      <c r="AG80" s="909">
        <v>1.410000001</v>
      </c>
      <c r="AH80" s="909">
        <v>83.964998519999995</v>
      </c>
      <c r="AI80" s="909">
        <v>26.044285909999999</v>
      </c>
      <c r="AJ80" s="397"/>
      <c r="AK80" s="397"/>
      <c r="AL80" s="397"/>
      <c r="AM80" s="397"/>
      <c r="AN80" s="397"/>
      <c r="AO80" s="397"/>
      <c r="AP80" s="914"/>
      <c r="AQ80" s="914"/>
      <c r="AR80" s="915"/>
      <c r="AS80" s="397"/>
      <c r="AT80" s="397"/>
      <c r="AU80" s="397"/>
      <c r="AV80" s="397"/>
      <c r="AW80" s="397"/>
      <c r="AX80" s="397"/>
      <c r="AY80" s="397"/>
      <c r="AZ80" s="397"/>
      <c r="BA80" s="397"/>
      <c r="BB80" s="397"/>
      <c r="BC80" s="397"/>
      <c r="BD80" s="397"/>
      <c r="BE80" s="397"/>
      <c r="BF80" s="397"/>
      <c r="BG80" s="397"/>
      <c r="BH80" s="397"/>
      <c r="BI80" s="397"/>
      <c r="BJ80" s="397"/>
      <c r="BK80" s="397"/>
      <c r="BL80" s="397"/>
      <c r="BM80" s="397"/>
      <c r="BN80" s="397"/>
      <c r="BO80" s="397"/>
      <c r="BP80" s="397"/>
      <c r="BQ80" s="397"/>
    </row>
    <row r="81" spans="1:69" s="162" customFormat="1" ht="12.75">
      <c r="A81" s="204"/>
      <c r="B81" s="216"/>
      <c r="C81" s="216"/>
      <c r="D81" s="216"/>
      <c r="E81" s="216"/>
      <c r="F81" s="216"/>
      <c r="G81" s="216"/>
      <c r="H81" s="216"/>
      <c r="I81" s="216"/>
      <c r="J81" s="534"/>
      <c r="K81" s="635"/>
      <c r="L81" s="796"/>
      <c r="M81" s="796"/>
      <c r="N81" s="796"/>
      <c r="O81" s="397"/>
      <c r="P81" s="397"/>
      <c r="Q81" s="397"/>
      <c r="R81" s="397"/>
      <c r="S81" s="397"/>
      <c r="T81" s="397"/>
      <c r="U81" s="617"/>
      <c r="V81" s="617"/>
      <c r="W81" s="900">
        <v>21</v>
      </c>
      <c r="X81" s="909">
        <v>29.271428790000002</v>
      </c>
      <c r="Y81" s="909">
        <v>75.344715120000004</v>
      </c>
      <c r="Z81" s="909">
        <v>58.513571599999999</v>
      </c>
      <c r="AA81" s="909">
        <v>11.43428557</v>
      </c>
      <c r="AB81" s="909">
        <v>3.7200000289999999</v>
      </c>
      <c r="AC81" s="910">
        <v>114.5781435</v>
      </c>
      <c r="AD81" s="909">
        <v>68.318569729999993</v>
      </c>
      <c r="AE81" s="909">
        <v>14.84571416</v>
      </c>
      <c r="AF81" s="909">
        <v>10.00857162</v>
      </c>
      <c r="AG81" s="909">
        <v>1.4790000059999999</v>
      </c>
      <c r="AH81" s="909">
        <v>65.562856949999997</v>
      </c>
      <c r="AI81" s="909">
        <v>21.073571609999998</v>
      </c>
      <c r="AJ81" s="397"/>
      <c r="AK81" s="397"/>
      <c r="AL81" s="397"/>
      <c r="AM81" s="397"/>
      <c r="AN81" s="397"/>
      <c r="AO81" s="397"/>
      <c r="AP81" s="914"/>
      <c r="AQ81" s="914"/>
      <c r="AR81" s="915"/>
      <c r="AS81" s="397"/>
      <c r="AT81" s="397"/>
      <c r="AU81" s="397"/>
      <c r="AV81" s="397"/>
      <c r="AW81" s="397"/>
      <c r="AX81" s="397"/>
      <c r="AY81" s="397"/>
      <c r="AZ81" s="397"/>
      <c r="BA81" s="397"/>
      <c r="BB81" s="397"/>
      <c r="BC81" s="397"/>
      <c r="BD81" s="397"/>
      <c r="BE81" s="397"/>
      <c r="BF81" s="397"/>
      <c r="BG81" s="397"/>
      <c r="BH81" s="397"/>
      <c r="BI81" s="397"/>
      <c r="BJ81" s="397"/>
      <c r="BK81" s="397"/>
      <c r="BL81" s="397"/>
      <c r="BM81" s="397"/>
      <c r="BN81" s="397"/>
      <c r="BO81" s="397"/>
      <c r="BP81" s="397"/>
      <c r="BQ81" s="397"/>
    </row>
    <row r="82" spans="1:69" s="162" customFormat="1" ht="12.75">
      <c r="A82" s="204"/>
      <c r="B82" s="216"/>
      <c r="C82" s="216"/>
      <c r="D82" s="216"/>
      <c r="E82" s="216"/>
      <c r="F82" s="216"/>
      <c r="G82" s="216"/>
      <c r="H82" s="216"/>
      <c r="I82" s="216"/>
      <c r="J82" s="534"/>
      <c r="K82" s="635"/>
      <c r="L82" s="796"/>
      <c r="M82" s="796"/>
      <c r="N82" s="796"/>
      <c r="O82" s="397"/>
      <c r="P82" s="397"/>
      <c r="Q82" s="397"/>
      <c r="R82" s="397"/>
      <c r="S82" s="397"/>
      <c r="T82" s="397"/>
      <c r="U82" s="617"/>
      <c r="V82" s="617"/>
      <c r="W82" s="900">
        <v>22</v>
      </c>
      <c r="X82" s="909">
        <v>26.585714339999999</v>
      </c>
      <c r="Y82" s="909">
        <v>59.612285610000001</v>
      </c>
      <c r="Z82" s="909">
        <v>62.080428529999999</v>
      </c>
      <c r="AA82" s="909">
        <v>11.052285875592885</v>
      </c>
      <c r="AB82" s="909">
        <v>3.3728571278708288</v>
      </c>
      <c r="AC82" s="910">
        <v>115.02742876325301</v>
      </c>
      <c r="AD82" s="909">
        <v>61.075714111328075</v>
      </c>
      <c r="AE82" s="909">
        <v>12.268571444920086</v>
      </c>
      <c r="AF82" s="909">
        <v>10.010000092642615</v>
      </c>
      <c r="AG82" s="909">
        <v>1.7637142960000001</v>
      </c>
      <c r="AH82" s="909">
        <v>57.502857210000002</v>
      </c>
      <c r="AI82" s="909">
        <v>20.06771415</v>
      </c>
      <c r="AJ82" s="397"/>
      <c r="AK82" s="397"/>
      <c r="AL82" s="397"/>
      <c r="AM82" s="397"/>
      <c r="AN82" s="397"/>
      <c r="AO82" s="397"/>
      <c r="AP82" s="914"/>
      <c r="AQ82" s="914"/>
      <c r="AR82" s="915"/>
      <c r="AS82" s="397"/>
      <c r="AT82" s="397"/>
      <c r="AU82" s="397"/>
      <c r="AV82" s="397"/>
      <c r="AW82" s="397"/>
      <c r="AX82" s="397"/>
      <c r="AY82" s="397"/>
      <c r="AZ82" s="397"/>
      <c r="BA82" s="397"/>
      <c r="BB82" s="397"/>
      <c r="BC82" s="397"/>
      <c r="BD82" s="397"/>
      <c r="BE82" s="397"/>
      <c r="BF82" s="397"/>
      <c r="BG82" s="397"/>
      <c r="BH82" s="397"/>
      <c r="BI82" s="397"/>
      <c r="BJ82" s="397"/>
      <c r="BK82" s="397"/>
      <c r="BL82" s="397"/>
      <c r="BM82" s="397"/>
      <c r="BN82" s="397"/>
      <c r="BO82" s="397"/>
      <c r="BP82" s="397"/>
      <c r="BQ82" s="397"/>
    </row>
    <row r="83" spans="1:69" s="162" customFormat="1" ht="12.75">
      <c r="A83" s="204"/>
      <c r="B83" s="216"/>
      <c r="C83" s="216"/>
      <c r="D83" s="216"/>
      <c r="E83" s="216"/>
      <c r="F83" s="216"/>
      <c r="G83" s="216"/>
      <c r="H83" s="216"/>
      <c r="I83" s="216"/>
      <c r="J83" s="534"/>
      <c r="K83" s="635"/>
      <c r="L83" s="796"/>
      <c r="M83" s="796"/>
      <c r="N83" s="796"/>
      <c r="O83" s="397"/>
      <c r="P83" s="397"/>
      <c r="Q83" s="397"/>
      <c r="R83" s="397"/>
      <c r="S83" s="397"/>
      <c r="T83" s="397"/>
      <c r="U83" s="617"/>
      <c r="V83" s="617"/>
      <c r="W83" s="900">
        <v>23</v>
      </c>
      <c r="X83" s="909">
        <v>21.46</v>
      </c>
      <c r="Y83" s="909">
        <v>45.06</v>
      </c>
      <c r="Z83" s="909">
        <v>30.1</v>
      </c>
      <c r="AA83" s="909">
        <v>10.09</v>
      </c>
      <c r="AB83" s="909">
        <v>2.0499999999999998</v>
      </c>
      <c r="AC83" s="910">
        <v>101.04</v>
      </c>
      <c r="AD83" s="909">
        <v>47.76</v>
      </c>
      <c r="AE83" s="909">
        <v>10.95</v>
      </c>
      <c r="AF83" s="909">
        <v>10</v>
      </c>
      <c r="AG83" s="909">
        <v>1.65</v>
      </c>
      <c r="AH83" s="909">
        <v>51.89</v>
      </c>
      <c r="AI83" s="909">
        <v>15.036</v>
      </c>
      <c r="AJ83" s="397"/>
      <c r="AK83" s="397"/>
      <c r="AL83" s="397"/>
      <c r="AM83" s="397"/>
      <c r="AN83" s="397"/>
      <c r="AO83" s="397"/>
      <c r="AP83" s="914"/>
      <c r="AQ83" s="914"/>
      <c r="AR83" s="915"/>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7"/>
      <c r="BO83" s="397"/>
      <c r="BP83" s="397"/>
      <c r="BQ83" s="397"/>
    </row>
    <row r="84" spans="1:69" s="162" customFormat="1" ht="40.5" customHeight="1">
      <c r="A84" s="204"/>
      <c r="B84" s="216"/>
      <c r="C84" s="216"/>
      <c r="D84" s="216"/>
      <c r="E84" s="216"/>
      <c r="F84" s="216"/>
      <c r="G84" s="216"/>
      <c r="H84" s="216"/>
      <c r="I84" s="216"/>
      <c r="J84" s="534"/>
      <c r="K84" s="635"/>
      <c r="L84" s="796"/>
      <c r="M84" s="796"/>
      <c r="N84" s="796"/>
      <c r="O84" s="397"/>
      <c r="P84" s="397"/>
      <c r="Q84" s="397"/>
      <c r="R84" s="397"/>
      <c r="S84" s="397"/>
      <c r="T84" s="397"/>
      <c r="U84" s="617"/>
      <c r="V84" s="617">
        <v>24</v>
      </c>
      <c r="W84" s="900">
        <v>24</v>
      </c>
      <c r="X84" s="909">
        <v>18.829999999999998</v>
      </c>
      <c r="Y84" s="909">
        <v>39.22</v>
      </c>
      <c r="Z84" s="909">
        <v>22.76</v>
      </c>
      <c r="AA84" s="909">
        <v>9.61</v>
      </c>
      <c r="AB84" s="909">
        <v>2.5099999999999998</v>
      </c>
      <c r="AC84" s="910">
        <v>92.81</v>
      </c>
      <c r="AD84" s="909">
        <v>46.73</v>
      </c>
      <c r="AE84" s="909">
        <v>10.98</v>
      </c>
      <c r="AF84" s="909">
        <v>10</v>
      </c>
      <c r="AG84" s="909">
        <v>1.65</v>
      </c>
      <c r="AH84" s="909">
        <v>47.66</v>
      </c>
      <c r="AI84" s="909">
        <v>13.44</v>
      </c>
      <c r="AJ84" s="397"/>
      <c r="AK84" s="397"/>
      <c r="AL84" s="397"/>
      <c r="AM84" s="397"/>
      <c r="AN84" s="397"/>
      <c r="AO84" s="397"/>
      <c r="AP84" s="914"/>
      <c r="AQ84" s="914"/>
      <c r="AR84" s="915"/>
      <c r="AS84" s="397"/>
      <c r="AT84" s="397"/>
      <c r="AU84" s="397"/>
      <c r="AV84" s="397"/>
      <c r="AW84" s="397"/>
      <c r="AX84" s="397"/>
      <c r="AY84" s="397"/>
      <c r="AZ84" s="397"/>
      <c r="BA84" s="397"/>
      <c r="BB84" s="397"/>
      <c r="BC84" s="397"/>
      <c r="BD84" s="397"/>
      <c r="BE84" s="397"/>
      <c r="BF84" s="397"/>
      <c r="BG84" s="397"/>
      <c r="BH84" s="397"/>
      <c r="BI84" s="397"/>
      <c r="BJ84" s="397"/>
      <c r="BK84" s="397"/>
      <c r="BL84" s="397"/>
      <c r="BM84" s="397"/>
      <c r="BN84" s="397"/>
      <c r="BO84" s="397"/>
      <c r="BP84" s="397"/>
      <c r="BQ84" s="397"/>
    </row>
    <row r="85" spans="1:69" s="162" customFormat="1" ht="12.75">
      <c r="A85" s="204"/>
      <c r="B85" s="216"/>
      <c r="C85" s="216"/>
      <c r="D85" s="216"/>
      <c r="E85" s="216"/>
      <c r="F85" s="216"/>
      <c r="G85" s="216"/>
      <c r="H85" s="216"/>
      <c r="I85" s="216"/>
      <c r="J85" s="534"/>
      <c r="K85" s="635"/>
      <c r="L85" s="796"/>
      <c r="M85" s="796"/>
      <c r="N85" s="796"/>
      <c r="O85" s="397"/>
      <c r="P85" s="397"/>
      <c r="Q85" s="397"/>
      <c r="R85" s="397"/>
      <c r="S85" s="397"/>
      <c r="T85" s="397"/>
      <c r="U85" s="617"/>
      <c r="V85" s="617"/>
      <c r="W85" s="900">
        <v>25</v>
      </c>
      <c r="X85" s="909">
        <v>17.614000000000001</v>
      </c>
      <c r="Y85" s="909">
        <v>35.65</v>
      </c>
      <c r="Z85" s="909">
        <v>16.28</v>
      </c>
      <c r="AA85" s="909">
        <v>9.0299999999999994</v>
      </c>
      <c r="AB85" s="909">
        <v>2.41</v>
      </c>
      <c r="AC85" s="910">
        <v>84.18</v>
      </c>
      <c r="AD85" s="909">
        <v>47.56</v>
      </c>
      <c r="AE85" s="909">
        <v>10.367000000000001</v>
      </c>
      <c r="AF85" s="909">
        <v>10</v>
      </c>
      <c r="AG85" s="909">
        <v>1.89</v>
      </c>
      <c r="AH85" s="909">
        <v>43.03</v>
      </c>
      <c r="AI85" s="909">
        <v>11.38</v>
      </c>
      <c r="AJ85" s="397"/>
      <c r="AK85" s="397"/>
      <c r="AL85" s="397"/>
      <c r="AM85" s="397"/>
      <c r="AN85" s="397"/>
      <c r="AO85" s="397"/>
      <c r="AP85" s="914"/>
      <c r="AQ85" s="914"/>
      <c r="AR85" s="915"/>
      <c r="AS85" s="397"/>
      <c r="AT85" s="397"/>
      <c r="AU85" s="397"/>
      <c r="AV85" s="397"/>
      <c r="AW85" s="397"/>
      <c r="AX85" s="397"/>
      <c r="AY85" s="397"/>
      <c r="AZ85" s="397"/>
      <c r="BA85" s="397"/>
      <c r="BB85" s="397"/>
      <c r="BC85" s="397"/>
      <c r="BD85" s="397"/>
      <c r="BE85" s="397"/>
      <c r="BF85" s="397"/>
      <c r="BG85" s="397"/>
      <c r="BH85" s="397"/>
      <c r="BI85" s="397"/>
      <c r="BJ85" s="397"/>
      <c r="BK85" s="397"/>
      <c r="BL85" s="397"/>
      <c r="BM85" s="397"/>
      <c r="BN85" s="397"/>
      <c r="BO85" s="397"/>
      <c r="BP85" s="397"/>
      <c r="BQ85" s="397"/>
    </row>
    <row r="86" spans="1:69" s="162" customFormat="1" ht="12.75">
      <c r="A86" s="204"/>
      <c r="B86" s="216"/>
      <c r="C86" s="216"/>
      <c r="D86" s="216"/>
      <c r="E86" s="216"/>
      <c r="F86" s="216"/>
      <c r="G86" s="216"/>
      <c r="H86" s="216"/>
      <c r="I86" s="216"/>
      <c r="J86" s="534"/>
      <c r="K86" s="635"/>
      <c r="L86" s="796"/>
      <c r="M86" s="796"/>
      <c r="N86" s="796"/>
      <c r="O86" s="397"/>
      <c r="P86" s="397"/>
      <c r="Q86" s="397"/>
      <c r="R86" s="397"/>
      <c r="S86" s="397"/>
      <c r="T86" s="397"/>
      <c r="U86" s="617"/>
      <c r="V86" s="617"/>
      <c r="W86" s="900">
        <v>26</v>
      </c>
      <c r="X86" s="909">
        <v>16.271428790000002</v>
      </c>
      <c r="Y86" s="909">
        <v>32.878427780000003</v>
      </c>
      <c r="Z86" s="909">
        <v>13.60685703</v>
      </c>
      <c r="AA86" s="909">
        <v>8.5145713260000004</v>
      </c>
      <c r="AB86" s="909">
        <v>2.8185714480000001</v>
      </c>
      <c r="AC86" s="910">
        <v>73.514571599999996</v>
      </c>
      <c r="AD86" s="909">
        <v>39.89285769</v>
      </c>
      <c r="AE86" s="909">
        <v>8.9742856710000005</v>
      </c>
      <c r="AF86" s="909">
        <v>10.001428600000001</v>
      </c>
      <c r="AG86" s="909">
        <v>1.6758571520000001</v>
      </c>
      <c r="AH86" s="909">
        <v>39.17514311</v>
      </c>
      <c r="AI86" s="909">
        <v>10</v>
      </c>
      <c r="AJ86" s="397"/>
      <c r="AK86" s="397"/>
      <c r="AL86" s="397"/>
      <c r="AM86" s="397"/>
      <c r="AN86" s="397"/>
      <c r="AO86" s="397"/>
      <c r="AP86" s="914"/>
      <c r="AQ86" s="914"/>
      <c r="AR86" s="915"/>
      <c r="AS86" s="397"/>
      <c r="AT86" s="397"/>
      <c r="AU86" s="397"/>
      <c r="AV86" s="397"/>
      <c r="AW86" s="397"/>
      <c r="AX86" s="397"/>
      <c r="AY86" s="397"/>
      <c r="AZ86" s="397"/>
      <c r="BA86" s="397"/>
      <c r="BB86" s="397"/>
      <c r="BC86" s="397"/>
      <c r="BD86" s="397"/>
      <c r="BE86" s="397"/>
      <c r="BF86" s="397"/>
      <c r="BG86" s="397"/>
      <c r="BH86" s="397"/>
      <c r="BI86" s="397"/>
      <c r="BJ86" s="397"/>
      <c r="BK86" s="397"/>
      <c r="BL86" s="397"/>
      <c r="BM86" s="397"/>
      <c r="BN86" s="397"/>
      <c r="BO86" s="397"/>
      <c r="BP86" s="397"/>
      <c r="BQ86" s="397"/>
    </row>
    <row r="87" spans="1:69" s="162" customFormat="1" ht="12.75">
      <c r="A87" s="204"/>
      <c r="B87" s="216"/>
      <c r="C87" s="216"/>
      <c r="D87" s="216"/>
      <c r="E87" s="216"/>
      <c r="F87" s="216"/>
      <c r="G87" s="216"/>
      <c r="H87" s="216"/>
      <c r="I87" s="216"/>
      <c r="J87" s="534"/>
      <c r="K87" s="635"/>
      <c r="L87" s="796"/>
      <c r="M87" s="796"/>
      <c r="N87" s="796"/>
      <c r="O87" s="397"/>
      <c r="P87" s="397"/>
      <c r="Q87" s="397"/>
      <c r="R87" s="397"/>
      <c r="S87" s="397"/>
      <c r="T87" s="397"/>
      <c r="U87" s="617"/>
      <c r="V87" s="617"/>
      <c r="W87" s="900">
        <v>27</v>
      </c>
      <c r="X87" s="909">
        <v>16.23</v>
      </c>
      <c r="Y87" s="909">
        <v>31.86</v>
      </c>
      <c r="Z87" s="909">
        <v>11.76</v>
      </c>
      <c r="AA87" s="909">
        <v>8.7200000000000006</v>
      </c>
      <c r="AB87" s="909">
        <v>2.5099999999999998</v>
      </c>
      <c r="AC87" s="910">
        <v>78.14</v>
      </c>
      <c r="AD87" s="909">
        <v>35.340000000000003</v>
      </c>
      <c r="AE87" s="909">
        <v>9.23</v>
      </c>
      <c r="AF87" s="909">
        <v>10</v>
      </c>
      <c r="AG87" s="909">
        <v>1.29</v>
      </c>
      <c r="AH87" s="909">
        <v>42.66</v>
      </c>
      <c r="AI87" s="909">
        <v>9.59</v>
      </c>
      <c r="AJ87" s="397"/>
      <c r="AK87" s="397"/>
      <c r="AL87" s="397"/>
      <c r="AM87" s="397"/>
      <c r="AN87" s="397"/>
      <c r="AO87" s="397"/>
      <c r="AP87" s="914"/>
      <c r="AQ87" s="914"/>
      <c r="AR87" s="915"/>
      <c r="AS87" s="397"/>
      <c r="AT87" s="397"/>
      <c r="AU87" s="397"/>
      <c r="AV87" s="397"/>
      <c r="AW87" s="397"/>
      <c r="AX87" s="397"/>
      <c r="AY87" s="397"/>
      <c r="AZ87" s="397"/>
      <c r="BA87" s="397"/>
      <c r="BB87" s="397"/>
      <c r="BC87" s="397"/>
      <c r="BD87" s="397"/>
      <c r="BE87" s="397"/>
      <c r="BF87" s="397"/>
      <c r="BG87" s="397"/>
      <c r="BH87" s="397"/>
      <c r="BI87" s="397"/>
      <c r="BJ87" s="397"/>
      <c r="BK87" s="397"/>
      <c r="BL87" s="397"/>
      <c r="BM87" s="397"/>
      <c r="BN87" s="397"/>
      <c r="BO87" s="397"/>
      <c r="BP87" s="397"/>
      <c r="BQ87" s="397"/>
    </row>
    <row r="88" spans="1:69" s="162" customFormat="1" ht="12.75">
      <c r="A88" s="204"/>
      <c r="B88" s="216"/>
      <c r="C88" s="216"/>
      <c r="D88" s="216"/>
      <c r="E88" s="216"/>
      <c r="F88" s="216"/>
      <c r="G88" s="216"/>
      <c r="H88" s="216"/>
      <c r="I88" s="216"/>
      <c r="J88" s="534"/>
      <c r="K88" s="635"/>
      <c r="L88" s="796"/>
      <c r="M88" s="796"/>
      <c r="N88" s="796"/>
      <c r="O88" s="397"/>
      <c r="P88" s="397"/>
      <c r="Q88" s="397"/>
      <c r="R88" s="397"/>
      <c r="S88" s="397"/>
      <c r="T88" s="397"/>
      <c r="U88" s="617"/>
      <c r="V88" s="617">
        <v>28</v>
      </c>
      <c r="W88" s="900">
        <v>28</v>
      </c>
      <c r="X88" s="909">
        <v>15.585714339999999</v>
      </c>
      <c r="Y88" s="909">
        <v>28.237714220000001</v>
      </c>
      <c r="Z88" s="909">
        <v>11.887571469999999</v>
      </c>
      <c r="AA88" s="909">
        <v>8.3142856869999999</v>
      </c>
      <c r="AB88" s="909">
        <v>1.9500000310000001</v>
      </c>
      <c r="AC88" s="910">
        <v>94.135857720000004</v>
      </c>
      <c r="AD88" s="909">
        <v>30.624285830000002</v>
      </c>
      <c r="AE88" s="909">
        <v>8.2042856900000007</v>
      </c>
      <c r="AF88" s="909">
        <v>10.004285810000001</v>
      </c>
      <c r="AG88" s="909">
        <v>1.798428621</v>
      </c>
      <c r="AH88" s="909">
        <v>38.501427790000001</v>
      </c>
      <c r="AI88" s="909">
        <v>8.4171430039999997</v>
      </c>
      <c r="AJ88" s="397"/>
      <c r="AK88" s="397"/>
      <c r="AL88" s="397"/>
      <c r="AM88" s="397"/>
      <c r="AN88" s="397"/>
      <c r="AO88" s="397"/>
      <c r="AP88" s="914"/>
      <c r="AQ88" s="914"/>
      <c r="AR88" s="921"/>
      <c r="AS88" s="397"/>
      <c r="AT88" s="397"/>
      <c r="AU88" s="397"/>
      <c r="AV88" s="397"/>
      <c r="AW88" s="397"/>
      <c r="AX88" s="397"/>
      <c r="AY88" s="397"/>
      <c r="AZ88" s="397"/>
      <c r="BA88" s="397"/>
      <c r="BB88" s="397"/>
      <c r="BC88" s="397"/>
      <c r="BD88" s="397"/>
      <c r="BE88" s="397"/>
      <c r="BF88" s="397"/>
      <c r="BG88" s="397"/>
      <c r="BH88" s="397"/>
      <c r="BI88" s="397"/>
      <c r="BJ88" s="397"/>
      <c r="BK88" s="397"/>
      <c r="BL88" s="397"/>
      <c r="BM88" s="397"/>
      <c r="BN88" s="397"/>
      <c r="BO88" s="397"/>
      <c r="BP88" s="397"/>
      <c r="BQ88" s="397"/>
    </row>
    <row r="89" spans="1:69" s="162" customFormat="1" ht="12.75">
      <c r="A89" s="204"/>
      <c r="B89" s="216"/>
      <c r="C89" s="216"/>
      <c r="D89" s="216"/>
      <c r="E89" s="216"/>
      <c r="F89" s="216"/>
      <c r="G89" s="216"/>
      <c r="H89" s="216"/>
      <c r="I89" s="216"/>
      <c r="J89" s="534"/>
      <c r="K89" s="635"/>
      <c r="L89" s="796"/>
      <c r="M89" s="796"/>
      <c r="N89" s="796"/>
      <c r="O89" s="397"/>
      <c r="P89" s="397"/>
      <c r="Q89" s="397"/>
      <c r="R89" s="397"/>
      <c r="S89" s="397"/>
      <c r="T89" s="397"/>
      <c r="U89" s="617"/>
      <c r="V89" s="617"/>
      <c r="W89" s="900">
        <v>29</v>
      </c>
      <c r="X89" s="909">
        <v>14.93</v>
      </c>
      <c r="Y89" s="909">
        <v>26.65</v>
      </c>
      <c r="Z89" s="909">
        <v>10.27</v>
      </c>
      <c r="AA89" s="909">
        <v>8.1028571810041097</v>
      </c>
      <c r="AB89" s="909">
        <v>1.9357143130000001</v>
      </c>
      <c r="AC89" s="910">
        <v>90.32</v>
      </c>
      <c r="AD89" s="909">
        <v>30.7200001307896</v>
      </c>
      <c r="AE89" s="909">
        <v>7.5200000490461001</v>
      </c>
      <c r="AF89" s="909">
        <v>10</v>
      </c>
      <c r="AG89" s="909">
        <v>1.4</v>
      </c>
      <c r="AH89" s="909">
        <v>35.53</v>
      </c>
      <c r="AI89" s="909">
        <v>8.27</v>
      </c>
      <c r="AJ89" s="397"/>
      <c r="AK89" s="397"/>
      <c r="AL89" s="397"/>
      <c r="AM89" s="397"/>
      <c r="AN89" s="397"/>
      <c r="AO89" s="397"/>
      <c r="AP89" s="914"/>
      <c r="AQ89" s="914"/>
      <c r="AR89" s="915"/>
      <c r="AS89" s="397"/>
      <c r="AT89" s="397"/>
      <c r="AU89" s="397"/>
      <c r="AV89" s="397"/>
      <c r="AW89" s="397"/>
      <c r="AX89" s="397"/>
      <c r="AY89" s="397"/>
      <c r="AZ89" s="397"/>
      <c r="BA89" s="397"/>
      <c r="BB89" s="397"/>
      <c r="BC89" s="397"/>
      <c r="BD89" s="397"/>
      <c r="BE89" s="397"/>
      <c r="BF89" s="397"/>
      <c r="BG89" s="397"/>
      <c r="BH89" s="397"/>
      <c r="BI89" s="397"/>
      <c r="BJ89" s="397"/>
      <c r="BK89" s="397"/>
      <c r="BL89" s="397"/>
      <c r="BM89" s="397"/>
      <c r="BN89" s="397"/>
      <c r="BO89" s="397"/>
      <c r="BP89" s="397"/>
      <c r="BQ89" s="397"/>
    </row>
    <row r="90" spans="1:69" s="162" customFormat="1" ht="12.75">
      <c r="A90" s="204"/>
      <c r="B90" s="216"/>
      <c r="C90" s="216"/>
      <c r="D90" s="216"/>
      <c r="E90" s="216"/>
      <c r="F90" s="216"/>
      <c r="G90" s="216"/>
      <c r="H90" s="216"/>
      <c r="I90" s="216"/>
      <c r="J90" s="534"/>
      <c r="K90" s="635"/>
      <c r="L90" s="796"/>
      <c r="M90" s="796"/>
      <c r="N90" s="796"/>
      <c r="O90" s="397"/>
      <c r="P90" s="397"/>
      <c r="Q90" s="397"/>
      <c r="R90" s="397"/>
      <c r="S90" s="397"/>
      <c r="T90" s="397"/>
      <c r="U90" s="617"/>
      <c r="V90" s="617"/>
      <c r="W90" s="900">
        <v>30</v>
      </c>
      <c r="X90" s="909">
        <v>13.502856935773542</v>
      </c>
      <c r="Y90" s="909">
        <v>26.615142549787187</v>
      </c>
      <c r="Z90" s="909">
        <v>8.3531428745814704</v>
      </c>
      <c r="AA90" s="909">
        <v>6.9451428140912697</v>
      </c>
      <c r="AB90" s="909">
        <v>1.1404285771506149</v>
      </c>
      <c r="AC90" s="910">
        <v>79.859856741768922</v>
      </c>
      <c r="AD90" s="909">
        <v>26.590000152587869</v>
      </c>
      <c r="AE90" s="909">
        <v>7.6185714857918834</v>
      </c>
      <c r="AF90" s="909">
        <v>10</v>
      </c>
      <c r="AG90" s="909">
        <v>2.1097143036978538</v>
      </c>
      <c r="AH90" s="909">
        <v>34.39142826625276</v>
      </c>
      <c r="AI90" s="909">
        <v>6.896428448813297</v>
      </c>
      <c r="AJ90" s="397"/>
      <c r="AK90" s="397"/>
      <c r="AL90" s="397"/>
      <c r="AM90" s="397"/>
      <c r="AN90" s="397"/>
      <c r="AO90" s="397"/>
      <c r="AP90" s="914"/>
      <c r="AQ90" s="914"/>
      <c r="AR90" s="915"/>
      <c r="AS90" s="397"/>
      <c r="AT90" s="397"/>
      <c r="AU90" s="397"/>
      <c r="AV90" s="397"/>
      <c r="AW90" s="397"/>
      <c r="AX90" s="397"/>
      <c r="AY90" s="397"/>
      <c r="AZ90" s="397"/>
      <c r="BA90" s="397"/>
      <c r="BB90" s="397"/>
      <c r="BC90" s="397"/>
      <c r="BD90" s="397"/>
      <c r="BE90" s="397"/>
      <c r="BF90" s="397"/>
      <c r="BG90" s="397"/>
      <c r="BH90" s="397"/>
      <c r="BI90" s="397"/>
      <c r="BJ90" s="397"/>
      <c r="BK90" s="397"/>
      <c r="BL90" s="397"/>
      <c r="BM90" s="397"/>
      <c r="BN90" s="397"/>
      <c r="BO90" s="397"/>
      <c r="BP90" s="397"/>
      <c r="BQ90" s="397"/>
    </row>
    <row r="91" spans="1:69" s="162" customFormat="1" ht="12.75">
      <c r="A91" s="204"/>
      <c r="B91" s="216"/>
      <c r="C91" s="216"/>
      <c r="D91" s="216"/>
      <c r="E91" s="216"/>
      <c r="F91" s="216"/>
      <c r="G91" s="216"/>
      <c r="H91" s="216"/>
      <c r="I91" s="216"/>
      <c r="J91" s="534"/>
      <c r="K91" s="635"/>
      <c r="L91" s="796"/>
      <c r="M91" s="796"/>
      <c r="N91" s="796"/>
      <c r="O91" s="397"/>
      <c r="P91" s="397"/>
      <c r="Q91" s="397"/>
      <c r="R91" s="397"/>
      <c r="S91" s="397"/>
      <c r="T91" s="397"/>
      <c r="U91" s="617"/>
      <c r="V91" s="617"/>
      <c r="W91" s="900">
        <v>31</v>
      </c>
      <c r="X91" s="909">
        <v>13.61371449</v>
      </c>
      <c r="Y91" s="909">
        <v>28.730000090000001</v>
      </c>
      <c r="Z91" s="909">
        <v>7.3187142100000004</v>
      </c>
      <c r="AA91" s="909">
        <v>7.4785713469999999</v>
      </c>
      <c r="AB91" s="909">
        <v>0.64999997600000003</v>
      </c>
      <c r="AC91" s="910">
        <v>62.572570800000001</v>
      </c>
      <c r="AD91" s="909">
        <v>23.922857010000001</v>
      </c>
      <c r="AE91" s="909">
        <v>7.2285714150000002</v>
      </c>
      <c r="AF91" s="909">
        <v>10.00857149</v>
      </c>
      <c r="AG91" s="909">
        <v>1.8491428750000001</v>
      </c>
      <c r="AH91" s="909">
        <v>35.190714149999998</v>
      </c>
      <c r="AI91" s="909">
        <v>5.7529999869999999</v>
      </c>
      <c r="AJ91" s="397"/>
      <c r="AK91" s="397"/>
      <c r="AL91" s="397"/>
      <c r="AM91" s="397"/>
      <c r="AN91" s="397"/>
      <c r="AO91" s="397"/>
      <c r="AP91" s="914"/>
      <c r="AQ91" s="914"/>
      <c r="AR91" s="915"/>
      <c r="AS91" s="397"/>
      <c r="AT91" s="397"/>
      <c r="AU91" s="397"/>
      <c r="AV91" s="397"/>
      <c r="AW91" s="397"/>
      <c r="AX91" s="397"/>
      <c r="AY91" s="397"/>
      <c r="AZ91" s="397"/>
      <c r="BA91" s="397"/>
      <c r="BB91" s="397"/>
      <c r="BC91" s="397"/>
      <c r="BD91" s="397"/>
      <c r="BE91" s="397"/>
      <c r="BF91" s="397"/>
      <c r="BG91" s="397"/>
      <c r="BH91" s="397"/>
      <c r="BI91" s="397"/>
      <c r="BJ91" s="397"/>
      <c r="BK91" s="397"/>
      <c r="BL91" s="397"/>
      <c r="BM91" s="397"/>
      <c r="BN91" s="397"/>
      <c r="BO91" s="397"/>
      <c r="BP91" s="397"/>
      <c r="BQ91" s="397"/>
    </row>
    <row r="92" spans="1:69" s="162" customFormat="1" ht="12.75">
      <c r="A92" s="204"/>
      <c r="B92" s="216"/>
      <c r="C92" s="216"/>
      <c r="D92" s="216"/>
      <c r="E92" s="216"/>
      <c r="F92" s="216"/>
      <c r="G92" s="216"/>
      <c r="H92" s="216"/>
      <c r="I92" s="216"/>
      <c r="J92" s="534"/>
      <c r="K92" s="635"/>
      <c r="L92" s="796"/>
      <c r="M92" s="796"/>
      <c r="N92" s="796"/>
      <c r="O92" s="397"/>
      <c r="P92" s="397"/>
      <c r="Q92" s="397"/>
      <c r="R92" s="397"/>
      <c r="S92" s="397"/>
      <c r="T92" s="397"/>
      <c r="U92" s="617"/>
      <c r="V92" s="617">
        <v>32</v>
      </c>
      <c r="W92" s="900">
        <v>32</v>
      </c>
      <c r="X92" s="909">
        <v>13.74</v>
      </c>
      <c r="Y92" s="909">
        <v>30.58</v>
      </c>
      <c r="Z92" s="909">
        <v>6.6262857573372926</v>
      </c>
      <c r="AA92" s="909">
        <v>7.71</v>
      </c>
      <c r="AB92" s="909">
        <v>1.59</v>
      </c>
      <c r="AC92" s="910">
        <v>66.010000000000005</v>
      </c>
      <c r="AD92" s="909">
        <v>29.69</v>
      </c>
      <c r="AE92" s="909">
        <v>8.18</v>
      </c>
      <c r="AF92" s="909">
        <v>10.01</v>
      </c>
      <c r="AG92" s="909">
        <v>2.0099999999999998</v>
      </c>
      <c r="AH92" s="909">
        <v>39.28</v>
      </c>
      <c r="AI92" s="909">
        <v>7.41</v>
      </c>
      <c r="AJ92" s="397"/>
      <c r="AK92" s="397"/>
      <c r="AL92" s="397"/>
      <c r="AM92" s="397"/>
      <c r="AN92" s="397"/>
      <c r="AO92" s="397"/>
      <c r="AP92" s="914"/>
      <c r="AQ92" s="914"/>
      <c r="AR92" s="915"/>
      <c r="AS92" s="397"/>
      <c r="AT92" s="397"/>
      <c r="AU92" s="397"/>
      <c r="AV92" s="397"/>
      <c r="AW92" s="397"/>
      <c r="AX92" s="397"/>
      <c r="AY92" s="397"/>
      <c r="AZ92" s="397"/>
      <c r="BA92" s="397"/>
      <c r="BB92" s="397"/>
      <c r="BC92" s="397"/>
      <c r="BD92" s="397"/>
      <c r="BE92" s="397"/>
      <c r="BF92" s="397"/>
      <c r="BG92" s="397"/>
      <c r="BH92" s="397"/>
      <c r="BI92" s="397"/>
      <c r="BJ92" s="397"/>
      <c r="BK92" s="397"/>
      <c r="BL92" s="397"/>
      <c r="BM92" s="397"/>
      <c r="BN92" s="397"/>
      <c r="BO92" s="397"/>
      <c r="BP92" s="397"/>
      <c r="BQ92" s="397"/>
    </row>
    <row r="93" spans="1:69" s="162" customFormat="1" ht="12.75">
      <c r="A93" s="204"/>
      <c r="B93" s="216"/>
      <c r="C93" s="216"/>
      <c r="D93" s="216"/>
      <c r="E93" s="216"/>
      <c r="F93" s="216"/>
      <c r="G93" s="216"/>
      <c r="H93" s="216"/>
      <c r="I93" s="216"/>
      <c r="J93" s="534"/>
      <c r="K93" s="635"/>
      <c r="L93" s="796"/>
      <c r="M93" s="796"/>
      <c r="N93" s="796"/>
      <c r="O93" s="397"/>
      <c r="P93" s="397"/>
      <c r="Q93" s="397"/>
      <c r="R93" s="397"/>
      <c r="S93" s="397"/>
      <c r="T93" s="397"/>
      <c r="U93" s="617"/>
      <c r="V93" s="617"/>
      <c r="W93" s="900">
        <v>33</v>
      </c>
      <c r="X93" s="909">
        <v>12.47</v>
      </c>
      <c r="Y93" s="909">
        <v>30.24</v>
      </c>
      <c r="Z93" s="909">
        <v>6.4</v>
      </c>
      <c r="AA93" s="909">
        <v>7.59</v>
      </c>
      <c r="AB93" s="909">
        <v>2.27</v>
      </c>
      <c r="AC93" s="910">
        <v>60.96</v>
      </c>
      <c r="AD93" s="909">
        <v>27.66</v>
      </c>
      <c r="AE93" s="909">
        <v>8.11</v>
      </c>
      <c r="AF93" s="909">
        <v>10.16</v>
      </c>
      <c r="AG93" s="909">
        <v>1.81</v>
      </c>
      <c r="AH93" s="909">
        <v>43.2</v>
      </c>
      <c r="AI93" s="909">
        <v>9.2959999999999994</v>
      </c>
      <c r="AJ93" s="397"/>
      <c r="AK93" s="397"/>
      <c r="AL93" s="397"/>
      <c r="AM93" s="397"/>
      <c r="AN93" s="397"/>
      <c r="AO93" s="397"/>
      <c r="AP93" s="914"/>
      <c r="AQ93" s="914"/>
      <c r="AR93" s="915"/>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7"/>
      <c r="BO93" s="397"/>
      <c r="BP93" s="397"/>
      <c r="BQ93" s="397"/>
    </row>
    <row r="94" spans="1:69" s="162" customFormat="1" ht="12.75">
      <c r="A94" s="204"/>
      <c r="B94" s="216"/>
      <c r="C94" s="216"/>
      <c r="D94" s="216"/>
      <c r="E94" s="216"/>
      <c r="F94" s="216"/>
      <c r="G94" s="216"/>
      <c r="H94" s="216"/>
      <c r="I94" s="216"/>
      <c r="J94" s="534"/>
      <c r="K94" s="635"/>
      <c r="L94" s="796"/>
      <c r="M94" s="796"/>
      <c r="N94" s="796"/>
      <c r="O94" s="397"/>
      <c r="P94" s="397"/>
      <c r="Q94" s="397"/>
      <c r="R94" s="397"/>
      <c r="S94" s="397"/>
      <c r="T94" s="397"/>
      <c r="U94" s="617"/>
      <c r="V94" s="617"/>
      <c r="W94" s="900">
        <v>34</v>
      </c>
      <c r="X94" s="909">
        <v>12.67</v>
      </c>
      <c r="Y94" s="909">
        <v>31.73</v>
      </c>
      <c r="Z94" s="909">
        <v>5.44</v>
      </c>
      <c r="AA94" s="909">
        <v>7.13</v>
      </c>
      <c r="AB94" s="909">
        <v>1.92</v>
      </c>
      <c r="AC94" s="910">
        <v>64.84</v>
      </c>
      <c r="AD94" s="909">
        <v>23.8</v>
      </c>
      <c r="AE94" s="909">
        <v>7.3</v>
      </c>
      <c r="AF94" s="909">
        <v>10.01</v>
      </c>
      <c r="AG94" s="909">
        <v>2.09</v>
      </c>
      <c r="AH94" s="909">
        <v>41.6</v>
      </c>
      <c r="AI94" s="909">
        <v>9.6</v>
      </c>
      <c r="AJ94" s="397"/>
      <c r="AK94" s="397"/>
      <c r="AL94" s="397"/>
      <c r="AM94" s="397"/>
      <c r="AN94" s="397"/>
      <c r="AO94" s="397"/>
      <c r="AP94" s="914"/>
      <c r="AQ94" s="914"/>
      <c r="AR94" s="915"/>
      <c r="AS94" s="397"/>
      <c r="AT94" s="397"/>
      <c r="AU94" s="397"/>
      <c r="AV94" s="397"/>
      <c r="AW94" s="397"/>
      <c r="AX94" s="397"/>
      <c r="AY94" s="397"/>
      <c r="AZ94" s="397"/>
      <c r="BA94" s="397"/>
      <c r="BB94" s="397"/>
      <c r="BC94" s="397"/>
      <c r="BD94" s="397"/>
      <c r="BE94" s="397"/>
      <c r="BF94" s="397"/>
      <c r="BG94" s="397"/>
      <c r="BH94" s="397"/>
      <c r="BI94" s="397"/>
      <c r="BJ94" s="397"/>
      <c r="BK94" s="397"/>
      <c r="BL94" s="397"/>
      <c r="BM94" s="397"/>
      <c r="BN94" s="397"/>
      <c r="BO94" s="397"/>
      <c r="BP94" s="397"/>
      <c r="BQ94" s="397"/>
    </row>
    <row r="95" spans="1:69" s="162" customFormat="1" ht="12.75">
      <c r="A95" s="204"/>
      <c r="B95" s="216"/>
      <c r="C95" s="216"/>
      <c r="D95" s="216"/>
      <c r="E95" s="216"/>
      <c r="F95" s="216"/>
      <c r="G95" s="216"/>
      <c r="H95" s="216"/>
      <c r="I95" s="216"/>
      <c r="J95" s="534"/>
      <c r="K95" s="635"/>
      <c r="L95" s="796"/>
      <c r="M95" s="796"/>
      <c r="N95" s="796"/>
      <c r="O95" s="397"/>
      <c r="P95" s="397"/>
      <c r="Q95" s="397"/>
      <c r="R95" s="397"/>
      <c r="S95" s="397"/>
      <c r="T95" s="397"/>
      <c r="U95" s="617"/>
      <c r="V95" s="617"/>
      <c r="W95" s="900">
        <v>35</v>
      </c>
      <c r="X95" s="909">
        <v>11.766666730244934</v>
      </c>
      <c r="Y95" s="909">
        <v>29.105667114257798</v>
      </c>
      <c r="Z95" s="909">
        <v>5.0230000813802063</v>
      </c>
      <c r="AA95" s="909">
        <v>6.9800000190734801</v>
      </c>
      <c r="AB95" s="909">
        <v>1.9199999570846498</v>
      </c>
      <c r="AC95" s="910">
        <v>59.800332387288364</v>
      </c>
      <c r="AD95" s="909">
        <v>23.433333079020169</v>
      </c>
      <c r="AE95" s="909">
        <v>6.9866666793823207</v>
      </c>
      <c r="AF95" s="909">
        <v>10.01</v>
      </c>
      <c r="AG95" s="909">
        <v>2.0118571349552661</v>
      </c>
      <c r="AH95" s="909">
        <v>34.785000119890448</v>
      </c>
      <c r="AI95" s="909">
        <v>7.3328572000775987</v>
      </c>
      <c r="AJ95" s="397"/>
      <c r="AK95" s="397"/>
      <c r="AL95" s="397"/>
      <c r="AM95" s="397"/>
      <c r="AN95" s="397"/>
      <c r="AO95" s="397"/>
      <c r="AP95" s="914"/>
      <c r="AQ95" s="916"/>
      <c r="AR95" s="915"/>
      <c r="AS95" s="397"/>
      <c r="AT95" s="397"/>
      <c r="AU95" s="397"/>
      <c r="AV95" s="397"/>
      <c r="AW95" s="397"/>
      <c r="AX95" s="397"/>
      <c r="AY95" s="397"/>
      <c r="AZ95" s="397"/>
      <c r="BA95" s="397"/>
      <c r="BB95" s="397"/>
      <c r="BC95" s="397"/>
      <c r="BD95" s="397"/>
      <c r="BE95" s="397"/>
      <c r="BF95" s="397"/>
      <c r="BG95" s="397"/>
      <c r="BH95" s="397"/>
      <c r="BI95" s="397"/>
      <c r="BJ95" s="397"/>
      <c r="BK95" s="397"/>
      <c r="BL95" s="397"/>
      <c r="BM95" s="397"/>
      <c r="BN95" s="397"/>
      <c r="BO95" s="397"/>
      <c r="BP95" s="397"/>
      <c r="BQ95" s="397"/>
    </row>
    <row r="96" spans="1:69" s="162" customFormat="1" ht="12.75">
      <c r="A96" s="204"/>
      <c r="B96" s="216"/>
      <c r="C96" s="216"/>
      <c r="D96" s="216"/>
      <c r="E96" s="216"/>
      <c r="F96" s="216"/>
      <c r="G96" s="216"/>
      <c r="H96" s="216"/>
      <c r="I96" s="216"/>
      <c r="J96" s="534"/>
      <c r="K96" s="635"/>
      <c r="L96" s="796"/>
      <c r="M96" s="796"/>
      <c r="N96" s="796"/>
      <c r="O96" s="397"/>
      <c r="P96" s="397"/>
      <c r="Q96" s="397"/>
      <c r="R96" s="397"/>
      <c r="S96" s="397"/>
      <c r="T96" s="397"/>
      <c r="U96" s="617"/>
      <c r="V96" s="617">
        <v>36</v>
      </c>
      <c r="W96" s="900">
        <v>36</v>
      </c>
      <c r="X96" s="909">
        <v>13.800000190734799</v>
      </c>
      <c r="Y96" s="909">
        <v>30.579000473022401</v>
      </c>
      <c r="Z96" s="909">
        <v>6.1409997940063397</v>
      </c>
      <c r="AA96" s="909">
        <v>7</v>
      </c>
      <c r="AB96" s="909">
        <v>2.1640000343322701</v>
      </c>
      <c r="AC96" s="910">
        <v>64.350997924804602</v>
      </c>
      <c r="AD96" s="909">
        <v>23</v>
      </c>
      <c r="AE96" s="909">
        <v>6.67000007629394</v>
      </c>
      <c r="AF96" s="909">
        <v>10.5</v>
      </c>
      <c r="AG96" s="909">
        <v>1.20000004768371</v>
      </c>
      <c r="AH96" s="909">
        <v>32.310001373291001</v>
      </c>
      <c r="AI96" s="909">
        <v>6.97300004959106</v>
      </c>
      <c r="AJ96" s="397"/>
      <c r="AK96" s="397"/>
      <c r="AL96" s="397"/>
      <c r="AM96" s="397"/>
      <c r="AN96" s="397"/>
      <c r="AO96" s="397"/>
      <c r="AP96" s="914"/>
      <c r="AQ96" s="916"/>
      <c r="AR96" s="915"/>
      <c r="AS96" s="397"/>
      <c r="AT96" s="397"/>
      <c r="AU96" s="397"/>
      <c r="AV96" s="397"/>
      <c r="AW96" s="397"/>
      <c r="AX96" s="397"/>
      <c r="AY96" s="397"/>
      <c r="AZ96" s="397"/>
      <c r="BA96" s="397"/>
      <c r="BB96" s="397"/>
      <c r="BC96" s="397"/>
      <c r="BD96" s="397"/>
      <c r="BE96" s="397"/>
      <c r="BF96" s="397"/>
      <c r="BG96" s="397"/>
      <c r="BH96" s="397"/>
      <c r="BI96" s="397"/>
      <c r="BJ96" s="397"/>
      <c r="BK96" s="397"/>
      <c r="BL96" s="397"/>
      <c r="BM96" s="397"/>
      <c r="BN96" s="397"/>
      <c r="BO96" s="397"/>
      <c r="BP96" s="397"/>
      <c r="BQ96" s="397"/>
    </row>
    <row r="97" spans="1:69" s="162" customFormat="1" ht="12.75">
      <c r="A97" s="204"/>
      <c r="B97" s="216"/>
      <c r="C97" s="216"/>
      <c r="D97" s="216"/>
      <c r="E97" s="216"/>
      <c r="F97" s="216"/>
      <c r="G97" s="216"/>
      <c r="H97" s="216"/>
      <c r="I97" s="216"/>
      <c r="J97" s="534"/>
      <c r="K97" s="635"/>
      <c r="L97" s="796"/>
      <c r="M97" s="796"/>
      <c r="N97" s="796"/>
      <c r="O97" s="397"/>
      <c r="P97" s="397"/>
      <c r="Q97" s="397"/>
      <c r="R97" s="397"/>
      <c r="S97" s="397"/>
      <c r="T97" s="397"/>
      <c r="U97" s="617"/>
      <c r="V97" s="617"/>
      <c r="W97" s="900">
        <v>37</v>
      </c>
      <c r="X97" s="909">
        <v>14.228571483067071</v>
      </c>
      <c r="Y97" s="909">
        <v>32.723000390189</v>
      </c>
      <c r="Z97" s="909">
        <v>4.9454285760000003</v>
      </c>
      <c r="AA97" s="909">
        <v>7.2014284819999999</v>
      </c>
      <c r="AB97" s="909">
        <v>1.3999999759999999</v>
      </c>
      <c r="AC97" s="910">
        <v>63.919498443603501</v>
      </c>
      <c r="AD97" s="909">
        <v>28.721428190000001</v>
      </c>
      <c r="AE97" s="909">
        <v>6.6328571180000004</v>
      </c>
      <c r="AF97" s="909">
        <v>9.9283333333333346</v>
      </c>
      <c r="AG97" s="909">
        <v>1.8319999831063358</v>
      </c>
      <c r="AH97" s="909">
        <v>35.785714830000003</v>
      </c>
      <c r="AI97" s="909">
        <v>7.0742856775011305</v>
      </c>
      <c r="AJ97" s="397"/>
      <c r="AK97" s="397"/>
      <c r="AL97" s="397"/>
      <c r="AM97" s="397"/>
      <c r="AN97" s="397"/>
      <c r="AO97" s="397"/>
      <c r="AP97" s="914"/>
      <c r="AQ97" s="914"/>
      <c r="AR97" s="915"/>
      <c r="AS97" s="397"/>
      <c r="AT97" s="397"/>
      <c r="AU97" s="397"/>
      <c r="AV97" s="397"/>
      <c r="AW97" s="397"/>
      <c r="AX97" s="397"/>
      <c r="AY97" s="397"/>
      <c r="AZ97" s="397"/>
      <c r="BA97" s="397"/>
      <c r="BB97" s="397"/>
      <c r="BC97" s="397"/>
      <c r="BD97" s="397"/>
      <c r="BE97" s="397"/>
      <c r="BF97" s="397"/>
      <c r="BG97" s="397"/>
      <c r="BH97" s="397"/>
      <c r="BI97" s="397"/>
      <c r="BJ97" s="397"/>
      <c r="BK97" s="397"/>
      <c r="BL97" s="397"/>
      <c r="BM97" s="397"/>
      <c r="BN97" s="397"/>
      <c r="BO97" s="397"/>
      <c r="BP97" s="397"/>
      <c r="BQ97" s="397"/>
    </row>
    <row r="98" spans="1:69" s="162" customFormat="1" ht="12.75">
      <c r="A98" s="204"/>
      <c r="B98" s="216"/>
      <c r="C98" s="216"/>
      <c r="D98" s="216"/>
      <c r="E98" s="216"/>
      <c r="F98" s="216"/>
      <c r="G98" s="216"/>
      <c r="H98" s="216"/>
      <c r="I98" s="216"/>
      <c r="J98" s="534"/>
      <c r="K98" s="635"/>
      <c r="L98" s="796"/>
      <c r="M98" s="796"/>
      <c r="N98" s="796"/>
      <c r="O98" s="397"/>
      <c r="P98" s="397"/>
      <c r="Q98" s="397"/>
      <c r="R98" s="397"/>
      <c r="S98" s="397"/>
      <c r="T98" s="397"/>
      <c r="U98" s="617"/>
      <c r="V98" s="617"/>
      <c r="W98" s="900">
        <v>38</v>
      </c>
      <c r="X98" s="909">
        <v>15.157142909999999</v>
      </c>
      <c r="Y98" s="909">
        <v>38.73833338</v>
      </c>
      <c r="Z98" s="909">
        <v>4.7753333250000001</v>
      </c>
      <c r="AA98" s="909">
        <v>7.0799999920000003</v>
      </c>
      <c r="AB98" s="909">
        <v>0.80900001499999996</v>
      </c>
      <c r="AC98" s="910">
        <v>72.23585783</v>
      </c>
      <c r="AD98" s="909">
        <v>38.034285949999997</v>
      </c>
      <c r="AE98" s="909">
        <v>6.5185714450000001</v>
      </c>
      <c r="AF98" s="909">
        <v>10.001428600000001</v>
      </c>
      <c r="AG98" s="909">
        <v>1.9189999959999999</v>
      </c>
      <c r="AH98" s="909">
        <v>42.055714739999999</v>
      </c>
      <c r="AI98" s="909">
        <v>7.3512855940000001</v>
      </c>
      <c r="AJ98" s="397"/>
      <c r="AK98" s="397"/>
      <c r="AL98" s="397"/>
      <c r="AM98" s="397"/>
      <c r="AN98" s="397"/>
      <c r="AO98" s="397"/>
      <c r="AP98" s="914"/>
      <c r="AQ98" s="914"/>
      <c r="AR98" s="915"/>
      <c r="AS98" s="397"/>
      <c r="AT98" s="397"/>
      <c r="AU98" s="397"/>
      <c r="AV98" s="397"/>
      <c r="AW98" s="397"/>
      <c r="AX98" s="397"/>
      <c r="AY98" s="397"/>
      <c r="AZ98" s="397"/>
      <c r="BA98" s="397"/>
      <c r="BB98" s="397"/>
      <c r="BC98" s="397"/>
      <c r="BD98" s="397"/>
      <c r="BE98" s="397"/>
      <c r="BF98" s="397"/>
      <c r="BG98" s="397"/>
      <c r="BH98" s="397"/>
      <c r="BI98" s="397"/>
      <c r="BJ98" s="397"/>
      <c r="BK98" s="397"/>
      <c r="BL98" s="397"/>
      <c r="BM98" s="397"/>
      <c r="BN98" s="397"/>
      <c r="BO98" s="397"/>
      <c r="BP98" s="397"/>
      <c r="BQ98" s="397"/>
    </row>
    <row r="99" spans="1:69" s="162" customFormat="1" ht="12.75">
      <c r="A99" s="204"/>
      <c r="B99" s="216"/>
      <c r="C99" s="216"/>
      <c r="D99" s="216"/>
      <c r="E99" s="216"/>
      <c r="F99" s="216"/>
      <c r="G99" s="216"/>
      <c r="H99" s="216"/>
      <c r="I99" s="216"/>
      <c r="J99" s="534"/>
      <c r="K99" s="635"/>
      <c r="L99" s="796"/>
      <c r="M99" s="796"/>
      <c r="N99" s="796"/>
      <c r="O99" s="397"/>
      <c r="P99" s="397"/>
      <c r="Q99" s="397"/>
      <c r="R99" s="397"/>
      <c r="S99" s="397"/>
      <c r="T99" s="397"/>
      <c r="U99" s="617"/>
      <c r="V99" s="617">
        <v>39</v>
      </c>
      <c r="W99" s="900">
        <v>39</v>
      </c>
      <c r="X99" s="909">
        <v>14.257142884390658</v>
      </c>
      <c r="Y99" s="909">
        <v>34.80900083269389</v>
      </c>
      <c r="Z99" s="909">
        <v>4.1092857973916139</v>
      </c>
      <c r="AA99" s="909">
        <v>6.8248571668352369</v>
      </c>
      <c r="AB99" s="909">
        <v>0.84642858164651058</v>
      </c>
      <c r="AC99" s="910">
        <v>72.897999999999996</v>
      </c>
      <c r="AD99" s="909">
        <v>36.480000087193012</v>
      </c>
      <c r="AE99" s="909">
        <v>7.5385714258466416</v>
      </c>
      <c r="AF99" s="909">
        <v>9.9984999999999999</v>
      </c>
      <c r="AG99" s="909">
        <v>1.9850000000000001</v>
      </c>
      <c r="AH99" s="909">
        <v>39.878572191510841</v>
      </c>
      <c r="AI99" s="909">
        <v>12.0242857251848</v>
      </c>
      <c r="AJ99" s="397"/>
      <c r="AK99" s="397"/>
      <c r="AL99" s="397"/>
      <c r="AM99" s="397"/>
      <c r="AN99" s="397"/>
      <c r="AO99" s="397"/>
      <c r="AP99" s="914"/>
      <c r="AQ99" s="914"/>
      <c r="AR99" s="915"/>
      <c r="AS99" s="397"/>
      <c r="AT99" s="397"/>
      <c r="AU99" s="397"/>
      <c r="AV99" s="397"/>
      <c r="AW99" s="397"/>
      <c r="AX99" s="397"/>
      <c r="AY99" s="397"/>
      <c r="AZ99" s="397"/>
      <c r="BA99" s="397"/>
      <c r="BB99" s="397"/>
      <c r="BC99" s="397"/>
      <c r="BD99" s="397"/>
      <c r="BE99" s="397"/>
      <c r="BF99" s="397"/>
      <c r="BG99" s="397"/>
      <c r="BH99" s="397"/>
      <c r="BI99" s="397"/>
      <c r="BJ99" s="397"/>
      <c r="BK99" s="397"/>
      <c r="BL99" s="397"/>
      <c r="BM99" s="397"/>
      <c r="BN99" s="397"/>
      <c r="BO99" s="397"/>
      <c r="BP99" s="397"/>
      <c r="BQ99" s="397"/>
    </row>
    <row r="100" spans="1:69" s="162" customFormat="1" ht="12.75">
      <c r="A100" s="204"/>
      <c r="B100" s="216"/>
      <c r="C100" s="216"/>
      <c r="D100" s="216"/>
      <c r="E100" s="216"/>
      <c r="F100" s="216"/>
      <c r="G100" s="216"/>
      <c r="H100" s="216"/>
      <c r="I100" s="216"/>
      <c r="J100" s="534"/>
      <c r="K100" s="635"/>
      <c r="L100" s="796"/>
      <c r="M100" s="796"/>
      <c r="N100" s="796"/>
      <c r="O100" s="397"/>
      <c r="P100" s="397"/>
      <c r="Q100" s="397"/>
      <c r="R100" s="397"/>
      <c r="S100" s="397"/>
      <c r="T100" s="397"/>
      <c r="U100" s="617"/>
      <c r="V100" s="617"/>
      <c r="W100" s="900">
        <v>40</v>
      </c>
      <c r="X100" s="909">
        <v>15.11</v>
      </c>
      <c r="Y100" s="909">
        <v>35.9</v>
      </c>
      <c r="Z100" s="909">
        <v>4.0540000000000003</v>
      </c>
      <c r="AA100" s="909">
        <v>6.77</v>
      </c>
      <c r="AB100" s="909">
        <v>1.57</v>
      </c>
      <c r="AC100" s="910">
        <v>74.19</v>
      </c>
      <c r="AD100" s="909">
        <v>37.44</v>
      </c>
      <c r="AE100" s="909">
        <v>7.56</v>
      </c>
      <c r="AF100" s="909">
        <v>10.006</v>
      </c>
      <c r="AG100" s="909">
        <v>1.8959999999999999</v>
      </c>
      <c r="AH100" s="909">
        <v>35.11</v>
      </c>
      <c r="AI100" s="909">
        <v>12.5</v>
      </c>
      <c r="AJ100" s="397"/>
      <c r="AK100" s="397"/>
      <c r="AL100" s="397"/>
      <c r="AM100" s="397"/>
      <c r="AN100" s="397"/>
      <c r="AO100" s="397"/>
      <c r="AP100" s="914"/>
      <c r="AQ100" s="914"/>
      <c r="AR100" s="915"/>
      <c r="AS100" s="397"/>
      <c r="AT100" s="397"/>
      <c r="AU100" s="397"/>
      <c r="AV100" s="397"/>
      <c r="AW100" s="397"/>
      <c r="AX100" s="397"/>
      <c r="AY100" s="397"/>
      <c r="AZ100" s="397"/>
      <c r="BA100" s="397"/>
      <c r="BB100" s="397"/>
      <c r="BC100" s="397"/>
      <c r="BD100" s="397"/>
      <c r="BE100" s="397"/>
      <c r="BF100" s="397"/>
      <c r="BG100" s="397"/>
      <c r="BH100" s="397"/>
      <c r="BI100" s="397"/>
      <c r="BJ100" s="397"/>
      <c r="BK100" s="397"/>
      <c r="BL100" s="397"/>
      <c r="BM100" s="397"/>
      <c r="BN100" s="397"/>
      <c r="BO100" s="397"/>
      <c r="BP100" s="397"/>
      <c r="BQ100" s="397"/>
    </row>
    <row r="101" spans="1:69" s="162" customFormat="1" ht="12.75">
      <c r="A101" s="204"/>
      <c r="B101" s="216"/>
      <c r="C101" s="216"/>
      <c r="D101" s="216"/>
      <c r="E101" s="216"/>
      <c r="F101" s="216"/>
      <c r="G101" s="216"/>
      <c r="H101" s="216"/>
      <c r="I101" s="216"/>
      <c r="J101" s="534"/>
      <c r="K101" s="635"/>
      <c r="L101" s="796"/>
      <c r="M101" s="796"/>
      <c r="N101" s="796"/>
      <c r="O101" s="397"/>
      <c r="P101" s="397"/>
      <c r="Q101" s="397"/>
      <c r="R101" s="397"/>
      <c r="S101" s="397"/>
      <c r="T101" s="397"/>
      <c r="U101" s="617"/>
      <c r="V101" s="617"/>
      <c r="W101" s="900">
        <v>41</v>
      </c>
      <c r="X101" s="909">
        <v>16.670000000000002</v>
      </c>
      <c r="Y101" s="909">
        <v>46.35</v>
      </c>
      <c r="Z101" s="909">
        <v>5.84</v>
      </c>
      <c r="AA101" s="909">
        <v>6.75</v>
      </c>
      <c r="AB101" s="909">
        <v>1.41</v>
      </c>
      <c r="AC101" s="910">
        <v>61.765000000000001</v>
      </c>
      <c r="AD101" s="909">
        <v>26.27</v>
      </c>
      <c r="AE101" s="909">
        <v>6.15</v>
      </c>
      <c r="AF101" s="909">
        <v>10.003</v>
      </c>
      <c r="AG101" s="909">
        <v>1.45</v>
      </c>
      <c r="AH101" s="909">
        <v>33.85</v>
      </c>
      <c r="AI101" s="909">
        <v>11.69</v>
      </c>
      <c r="AJ101" s="397"/>
      <c r="AK101" s="397"/>
      <c r="AL101" s="397"/>
      <c r="AM101" s="397"/>
      <c r="AN101" s="397"/>
      <c r="AO101" s="397"/>
      <c r="AP101" s="917"/>
      <c r="AQ101" s="914"/>
      <c r="AR101" s="915"/>
      <c r="AS101" s="397"/>
      <c r="AT101" s="397"/>
      <c r="AU101" s="397"/>
      <c r="AV101" s="397"/>
      <c r="AW101" s="397"/>
      <c r="AX101" s="397"/>
      <c r="AY101" s="397"/>
      <c r="AZ101" s="397"/>
      <c r="BA101" s="397"/>
      <c r="BB101" s="397"/>
      <c r="BC101" s="397"/>
      <c r="BD101" s="397"/>
      <c r="BE101" s="397"/>
      <c r="BF101" s="397"/>
      <c r="BG101" s="397"/>
      <c r="BH101" s="397"/>
      <c r="BI101" s="397"/>
      <c r="BJ101" s="397"/>
      <c r="BK101" s="397"/>
      <c r="BL101" s="397"/>
      <c r="BM101" s="397"/>
      <c r="BN101" s="397"/>
      <c r="BO101" s="397"/>
      <c r="BP101" s="397"/>
      <c r="BQ101" s="397"/>
    </row>
    <row r="102" spans="1:69" s="171" customFormat="1" ht="12" customHeight="1">
      <c r="A102" s="204"/>
      <c r="B102" s="216"/>
      <c r="C102" s="216"/>
      <c r="D102" s="216"/>
      <c r="E102" s="216"/>
      <c r="F102" s="216"/>
      <c r="G102" s="216"/>
      <c r="H102" s="216"/>
      <c r="I102" s="216"/>
      <c r="J102" s="535"/>
      <c r="K102" s="775"/>
      <c r="L102" s="490"/>
      <c r="M102" s="490"/>
      <c r="N102" s="490"/>
      <c r="O102" s="398"/>
      <c r="P102" s="398"/>
      <c r="Q102" s="398"/>
      <c r="R102" s="398"/>
      <c r="S102" s="398"/>
      <c r="T102" s="398"/>
      <c r="U102" s="617"/>
      <c r="V102" s="617"/>
      <c r="W102" s="900">
        <v>42</v>
      </c>
      <c r="X102" s="909">
        <v>15.74</v>
      </c>
      <c r="Y102" s="909">
        <v>46.9</v>
      </c>
      <c r="Z102" s="909">
        <v>6.71</v>
      </c>
      <c r="AA102" s="909">
        <v>6.8819999999999997</v>
      </c>
      <c r="AB102" s="909">
        <v>1.8280000000000001</v>
      </c>
      <c r="AC102" s="910">
        <v>59.17</v>
      </c>
      <c r="AD102" s="909">
        <v>29.35</v>
      </c>
      <c r="AE102" s="909">
        <v>7.25</v>
      </c>
      <c r="AF102" s="909">
        <v>10</v>
      </c>
      <c r="AG102" s="909">
        <v>1.2998000000000001</v>
      </c>
      <c r="AH102" s="909">
        <v>35.061999999999998</v>
      </c>
      <c r="AI102" s="909">
        <v>8.66</v>
      </c>
      <c r="AJ102" s="398"/>
      <c r="AK102" s="398"/>
      <c r="AL102" s="398"/>
      <c r="AM102" s="398"/>
      <c r="AN102" s="398"/>
      <c r="AO102" s="398"/>
      <c r="AP102" s="917"/>
      <c r="AQ102" s="914"/>
      <c r="AR102" s="915"/>
      <c r="AS102" s="398"/>
      <c r="AT102" s="398"/>
      <c r="AU102" s="398"/>
      <c r="AV102" s="398"/>
      <c r="AW102" s="398"/>
      <c r="AX102" s="398"/>
      <c r="AY102" s="398"/>
      <c r="AZ102" s="398"/>
      <c r="BA102" s="398"/>
      <c r="BB102" s="398"/>
      <c r="BC102" s="398"/>
      <c r="BD102" s="398"/>
      <c r="BE102" s="398"/>
      <c r="BF102" s="398"/>
      <c r="BG102" s="398"/>
      <c r="BH102" s="398"/>
      <c r="BI102" s="398"/>
      <c r="BJ102" s="398"/>
      <c r="BK102" s="398"/>
      <c r="BL102" s="398"/>
      <c r="BM102" s="398"/>
      <c r="BN102" s="398"/>
      <c r="BO102" s="398"/>
      <c r="BP102" s="398"/>
      <c r="BQ102" s="398"/>
    </row>
    <row r="103" spans="1:69" s="169" customFormat="1" ht="14.1" customHeight="1">
      <c r="A103" s="204"/>
      <c r="B103" s="216"/>
      <c r="C103" s="216"/>
      <c r="D103" s="216"/>
      <c r="E103" s="216"/>
      <c r="F103" s="216"/>
      <c r="G103" s="216"/>
      <c r="H103" s="216"/>
      <c r="I103" s="216"/>
      <c r="J103" s="536"/>
      <c r="K103" s="491"/>
      <c r="L103" s="491"/>
      <c r="M103" s="491"/>
      <c r="N103" s="491"/>
      <c r="O103" s="399"/>
      <c r="P103" s="399"/>
      <c r="Q103" s="399"/>
      <c r="R103" s="399"/>
      <c r="S103" s="399"/>
      <c r="T103" s="399"/>
      <c r="U103" s="617"/>
      <c r="V103" s="617">
        <v>43</v>
      </c>
      <c r="W103" s="900">
        <v>43</v>
      </c>
      <c r="X103" s="909">
        <v>19.09</v>
      </c>
      <c r="Y103" s="909">
        <v>61.18</v>
      </c>
      <c r="Z103" s="909">
        <v>17.54</v>
      </c>
      <c r="AA103" s="909">
        <v>8.36</v>
      </c>
      <c r="AB103" s="909">
        <v>3.86</v>
      </c>
      <c r="AC103" s="910">
        <v>72.53</v>
      </c>
      <c r="AD103" s="909">
        <v>47.29</v>
      </c>
      <c r="AE103" s="909">
        <v>8.82</v>
      </c>
      <c r="AF103" s="909">
        <v>10.01</v>
      </c>
      <c r="AG103" s="909">
        <v>1.1467000000000001</v>
      </c>
      <c r="AH103" s="909">
        <v>41.86</v>
      </c>
      <c r="AI103" s="909">
        <v>9.673</v>
      </c>
      <c r="AJ103" s="399"/>
      <c r="AK103" s="399"/>
      <c r="AL103" s="399"/>
      <c r="AM103" s="399"/>
      <c r="AN103" s="399"/>
      <c r="AO103" s="399"/>
      <c r="AP103" s="917"/>
      <c r="AQ103" s="914"/>
      <c r="AR103" s="915"/>
      <c r="AS103" s="399"/>
      <c r="AT103" s="399"/>
      <c r="AU103" s="399"/>
      <c r="AV103" s="399"/>
      <c r="AW103" s="399"/>
      <c r="AX103" s="399"/>
      <c r="AY103" s="399"/>
      <c r="AZ103" s="399"/>
      <c r="BA103" s="399"/>
      <c r="BB103" s="399"/>
      <c r="BC103" s="399"/>
      <c r="BD103" s="399"/>
      <c r="BE103" s="399"/>
      <c r="BF103" s="399"/>
      <c r="BG103" s="399"/>
      <c r="BH103" s="399"/>
      <c r="BI103" s="399"/>
      <c r="BJ103" s="399"/>
      <c r="BK103" s="399"/>
      <c r="BL103" s="399"/>
      <c r="BM103" s="399"/>
      <c r="BN103" s="399"/>
      <c r="BO103" s="399"/>
      <c r="BP103" s="399"/>
      <c r="BQ103" s="399"/>
    </row>
    <row r="104" spans="1:69" s="140" customFormat="1" ht="12" customHeight="1">
      <c r="A104" s="204"/>
      <c r="B104" s="216"/>
      <c r="C104" s="216"/>
      <c r="D104" s="216"/>
      <c r="E104" s="216"/>
      <c r="F104" s="216"/>
      <c r="G104" s="216"/>
      <c r="H104" s="216"/>
      <c r="I104" s="216"/>
      <c r="J104" s="534"/>
      <c r="K104" s="635"/>
      <c r="L104" s="799"/>
      <c r="M104" s="799"/>
      <c r="N104" s="799"/>
      <c r="O104" s="400"/>
      <c r="P104" s="400"/>
      <c r="Q104" s="400"/>
      <c r="R104" s="400"/>
      <c r="S104" s="400"/>
      <c r="T104" s="400"/>
      <c r="U104" s="617"/>
      <c r="V104" s="617"/>
      <c r="W104" s="900">
        <v>44</v>
      </c>
      <c r="X104" s="909">
        <v>18.899999999999999</v>
      </c>
      <c r="Y104" s="909">
        <v>47.64</v>
      </c>
      <c r="Z104" s="909">
        <v>11.26</v>
      </c>
      <c r="AA104" s="909">
        <v>7.36</v>
      </c>
      <c r="AB104" s="909">
        <v>3.34</v>
      </c>
      <c r="AC104" s="910">
        <v>69.37</v>
      </c>
      <c r="AD104" s="909">
        <v>37.5</v>
      </c>
      <c r="AE104" s="909">
        <v>9.32</v>
      </c>
      <c r="AF104" s="909">
        <v>10</v>
      </c>
      <c r="AG104" s="909">
        <v>1.0329999999999999</v>
      </c>
      <c r="AH104" s="909">
        <v>40.99</v>
      </c>
      <c r="AI104" s="909">
        <v>11.93</v>
      </c>
      <c r="AJ104" s="400"/>
      <c r="AK104" s="400"/>
      <c r="AL104" s="400"/>
      <c r="AM104" s="400"/>
      <c r="AN104" s="400"/>
      <c r="AO104" s="400"/>
      <c r="AP104" s="914"/>
      <c r="AQ104" s="914"/>
      <c r="AR104" s="915"/>
      <c r="AS104" s="400"/>
      <c r="AT104" s="400"/>
      <c r="AU104" s="400"/>
      <c r="AV104" s="400"/>
      <c r="AW104" s="400"/>
      <c r="AX104" s="400"/>
      <c r="AY104" s="400"/>
      <c r="AZ104" s="400"/>
      <c r="BA104" s="400"/>
      <c r="BB104" s="400"/>
      <c r="BC104" s="400"/>
      <c r="BD104" s="400"/>
      <c r="BE104" s="400"/>
      <c r="BF104" s="400"/>
      <c r="BG104" s="400"/>
      <c r="BH104" s="400"/>
      <c r="BI104" s="400"/>
      <c r="BJ104" s="400"/>
      <c r="BK104" s="400"/>
      <c r="BL104" s="400"/>
      <c r="BM104" s="400"/>
      <c r="BN104" s="400"/>
      <c r="BO104" s="400"/>
      <c r="BP104" s="400"/>
      <c r="BQ104" s="400"/>
    </row>
    <row r="105" spans="1:69" s="140" customFormat="1" ht="12" customHeight="1">
      <c r="A105" s="204"/>
      <c r="B105" s="216"/>
      <c r="C105" s="216"/>
      <c r="D105" s="216"/>
      <c r="E105" s="216"/>
      <c r="F105" s="216"/>
      <c r="G105" s="216"/>
      <c r="H105" s="216"/>
      <c r="I105" s="216"/>
      <c r="J105" s="534"/>
      <c r="K105" s="635"/>
      <c r="L105" s="799"/>
      <c r="M105" s="799"/>
      <c r="N105" s="799"/>
      <c r="O105" s="400"/>
      <c r="P105" s="400"/>
      <c r="Q105" s="400"/>
      <c r="R105" s="400"/>
      <c r="S105" s="400"/>
      <c r="T105" s="400"/>
      <c r="U105" s="617"/>
      <c r="V105" s="617"/>
      <c r="W105" s="900">
        <v>45</v>
      </c>
      <c r="X105" s="909">
        <v>25.86</v>
      </c>
      <c r="Y105" s="909">
        <v>57.13</v>
      </c>
      <c r="Z105" s="909">
        <v>16.84</v>
      </c>
      <c r="AA105" s="909">
        <v>7.94</v>
      </c>
      <c r="AB105" s="909">
        <v>4.54</v>
      </c>
      <c r="AC105" s="910">
        <v>81.2</v>
      </c>
      <c r="AD105" s="909">
        <v>105.06</v>
      </c>
      <c r="AE105" s="909">
        <v>17.329999999999998</v>
      </c>
      <c r="AF105" s="909">
        <v>10.01</v>
      </c>
      <c r="AG105" s="909">
        <v>1.56</v>
      </c>
      <c r="AH105" s="909">
        <v>54.37</v>
      </c>
      <c r="AI105" s="909">
        <v>16.29</v>
      </c>
      <c r="AJ105" s="400"/>
      <c r="AK105" s="400"/>
      <c r="AL105" s="400"/>
      <c r="AM105" s="400"/>
      <c r="AN105" s="400"/>
      <c r="AO105" s="400"/>
      <c r="AP105" s="914"/>
      <c r="AQ105" s="914"/>
      <c r="AR105" s="915"/>
      <c r="AS105" s="400"/>
      <c r="AT105" s="400"/>
      <c r="AU105" s="400"/>
      <c r="AV105" s="400"/>
      <c r="AW105" s="400"/>
      <c r="AX105" s="400"/>
      <c r="AY105" s="400"/>
      <c r="AZ105" s="400"/>
      <c r="BA105" s="400"/>
      <c r="BB105" s="400"/>
      <c r="BC105" s="400"/>
      <c r="BD105" s="400"/>
      <c r="BE105" s="400"/>
      <c r="BF105" s="400"/>
      <c r="BG105" s="400"/>
      <c r="BH105" s="400"/>
      <c r="BI105" s="400"/>
      <c r="BJ105" s="400"/>
      <c r="BK105" s="400"/>
      <c r="BL105" s="400"/>
      <c r="BM105" s="400"/>
      <c r="BN105" s="400"/>
      <c r="BO105" s="400"/>
      <c r="BP105" s="400"/>
      <c r="BQ105" s="400"/>
    </row>
    <row r="106" spans="1:69" s="140" customFormat="1" ht="12" customHeight="1">
      <c r="A106" s="204"/>
      <c r="B106" s="216"/>
      <c r="C106" s="216"/>
      <c r="D106" s="216"/>
      <c r="E106" s="216"/>
      <c r="F106" s="216"/>
      <c r="G106" s="216"/>
      <c r="H106" s="216"/>
      <c r="I106" s="216"/>
      <c r="J106" s="534"/>
      <c r="K106" s="635"/>
      <c r="L106" s="799"/>
      <c r="M106" s="799"/>
      <c r="N106" s="799"/>
      <c r="O106" s="400"/>
      <c r="P106" s="400"/>
      <c r="Q106" s="400"/>
      <c r="R106" s="400"/>
      <c r="S106" s="400"/>
      <c r="T106" s="400"/>
      <c r="U106" s="617"/>
      <c r="V106" s="617"/>
      <c r="W106" s="900">
        <v>46</v>
      </c>
      <c r="X106" s="909">
        <v>26.7</v>
      </c>
      <c r="Y106" s="909">
        <v>72.62</v>
      </c>
      <c r="Z106" s="909">
        <v>24.07</v>
      </c>
      <c r="AA106" s="909">
        <v>9.76</v>
      </c>
      <c r="AB106" s="909">
        <v>6.16</v>
      </c>
      <c r="AC106" s="910">
        <v>117.17</v>
      </c>
      <c r="AD106" s="909">
        <v>102.46</v>
      </c>
      <c r="AE106" s="909">
        <v>13.6</v>
      </c>
      <c r="AF106" s="909">
        <v>10.007</v>
      </c>
      <c r="AG106" s="909">
        <v>1.7775000000000001</v>
      </c>
      <c r="AH106" s="909">
        <v>68.680000000000007</v>
      </c>
      <c r="AI106" s="909">
        <v>16.026</v>
      </c>
      <c r="AJ106" s="400"/>
      <c r="AK106" s="400"/>
      <c r="AL106" s="400"/>
      <c r="AM106" s="400"/>
      <c r="AN106" s="400"/>
      <c r="AO106" s="400"/>
      <c r="AP106" s="914"/>
      <c r="AQ106" s="914"/>
      <c r="AR106" s="915"/>
      <c r="AS106" s="400"/>
      <c r="AT106" s="400"/>
      <c r="AU106" s="400"/>
      <c r="AV106" s="400"/>
      <c r="AW106" s="400"/>
      <c r="AX106" s="400"/>
      <c r="AY106" s="400"/>
      <c r="AZ106" s="400"/>
      <c r="BA106" s="400"/>
      <c r="BB106" s="400"/>
      <c r="BC106" s="400"/>
      <c r="BD106" s="400"/>
      <c r="BE106" s="400"/>
      <c r="BF106" s="400"/>
      <c r="BG106" s="400"/>
      <c r="BH106" s="400"/>
      <c r="BI106" s="400"/>
      <c r="BJ106" s="400"/>
      <c r="BK106" s="400"/>
      <c r="BL106" s="400"/>
      <c r="BM106" s="400"/>
      <c r="BN106" s="400"/>
      <c r="BO106" s="400"/>
      <c r="BP106" s="400"/>
      <c r="BQ106" s="400"/>
    </row>
    <row r="107" spans="1:69" s="179" customFormat="1" ht="12" customHeight="1">
      <c r="A107" s="204"/>
      <c r="B107" s="216"/>
      <c r="C107" s="216"/>
      <c r="D107" s="216"/>
      <c r="E107" s="216"/>
      <c r="F107" s="216"/>
      <c r="G107" s="216"/>
      <c r="H107" s="216"/>
      <c r="I107" s="216"/>
      <c r="J107" s="537"/>
      <c r="K107" s="492"/>
      <c r="L107" s="492"/>
      <c r="M107" s="492"/>
      <c r="N107" s="492"/>
      <c r="O107" s="401"/>
      <c r="P107" s="401"/>
      <c r="Q107" s="401"/>
      <c r="R107" s="401"/>
      <c r="S107" s="401"/>
      <c r="T107" s="401"/>
      <c r="U107" s="617"/>
      <c r="V107" s="617"/>
      <c r="W107" s="900">
        <v>47</v>
      </c>
      <c r="X107" s="909">
        <v>25.93</v>
      </c>
      <c r="Y107" s="909">
        <v>62.65</v>
      </c>
      <c r="Z107" s="909">
        <v>50.4</v>
      </c>
      <c r="AA107" s="909">
        <v>8.19</v>
      </c>
      <c r="AB107" s="909">
        <v>4.76</v>
      </c>
      <c r="AC107" s="910">
        <v>90.89</v>
      </c>
      <c r="AD107" s="909">
        <v>51.21</v>
      </c>
      <c r="AE107" s="909">
        <v>12.141999999999999</v>
      </c>
      <c r="AF107" s="909">
        <v>10.01</v>
      </c>
      <c r="AG107" s="909">
        <v>1.9159999999999999</v>
      </c>
      <c r="AH107" s="909">
        <v>45.02</v>
      </c>
      <c r="AI107" s="909">
        <v>14.11</v>
      </c>
      <c r="AJ107" s="401"/>
      <c r="AK107" s="401"/>
      <c r="AL107" s="401"/>
      <c r="AM107" s="401"/>
      <c r="AN107" s="401"/>
      <c r="AO107" s="401"/>
      <c r="AP107" s="914"/>
      <c r="AQ107" s="914"/>
      <c r="AR107" s="915"/>
      <c r="AS107" s="401"/>
      <c r="AT107" s="401"/>
      <c r="AU107" s="401"/>
      <c r="AV107" s="401"/>
      <c r="AW107" s="401"/>
      <c r="AX107" s="401"/>
      <c r="AY107" s="401"/>
      <c r="AZ107" s="401"/>
      <c r="BA107" s="401"/>
      <c r="BB107" s="401"/>
      <c r="BC107" s="401"/>
      <c r="BD107" s="401"/>
      <c r="BE107" s="401"/>
      <c r="BF107" s="401"/>
      <c r="BG107" s="401"/>
      <c r="BH107" s="401"/>
      <c r="BI107" s="401"/>
      <c r="BJ107" s="401"/>
      <c r="BK107" s="401"/>
      <c r="BL107" s="401"/>
      <c r="BM107" s="401"/>
      <c r="BN107" s="401"/>
      <c r="BO107" s="401"/>
      <c r="BP107" s="401"/>
      <c r="BQ107" s="401"/>
    </row>
    <row r="108" spans="1:69" s="140" customFormat="1" ht="12" customHeight="1">
      <c r="A108" s="204"/>
      <c r="B108" s="216"/>
      <c r="C108" s="216"/>
      <c r="D108" s="216"/>
      <c r="E108" s="216"/>
      <c r="F108" s="216"/>
      <c r="G108" s="216"/>
      <c r="H108" s="216"/>
      <c r="I108" s="216"/>
      <c r="J108" s="534"/>
      <c r="K108" s="635"/>
      <c r="L108" s="799"/>
      <c r="M108" s="799"/>
      <c r="N108" s="799"/>
      <c r="O108" s="400"/>
      <c r="P108" s="400"/>
      <c r="Q108" s="400"/>
      <c r="R108" s="400"/>
      <c r="S108" s="400"/>
      <c r="T108" s="400"/>
      <c r="U108" s="617"/>
      <c r="V108" s="617">
        <v>48</v>
      </c>
      <c r="W108" s="900">
        <v>48</v>
      </c>
      <c r="X108" s="909">
        <v>35.64</v>
      </c>
      <c r="Y108" s="909">
        <v>83.52</v>
      </c>
      <c r="Z108" s="909">
        <v>55.63</v>
      </c>
      <c r="AA108" s="909">
        <v>9.2100000000000009</v>
      </c>
      <c r="AB108" s="909">
        <v>5.88</v>
      </c>
      <c r="AC108" s="910">
        <v>77.62</v>
      </c>
      <c r="AD108" s="909">
        <v>70.7</v>
      </c>
      <c r="AE108" s="909">
        <v>10.96</v>
      </c>
      <c r="AF108" s="909">
        <v>10</v>
      </c>
      <c r="AG108" s="909">
        <v>1.0449999999999999</v>
      </c>
      <c r="AH108" s="909">
        <v>54.12</v>
      </c>
      <c r="AI108" s="909">
        <v>16.25</v>
      </c>
      <c r="AJ108" s="400"/>
      <c r="AK108" s="400"/>
      <c r="AL108" s="400"/>
      <c r="AM108" s="400"/>
      <c r="AN108" s="400"/>
      <c r="AO108" s="400"/>
      <c r="AP108" s="914"/>
      <c r="AQ108" s="914"/>
      <c r="AR108" s="915"/>
      <c r="AS108" s="400"/>
      <c r="AT108" s="400"/>
      <c r="AU108" s="400"/>
      <c r="AV108" s="400"/>
      <c r="AW108" s="400"/>
      <c r="AX108" s="400"/>
      <c r="AY108" s="400"/>
      <c r="AZ108" s="400"/>
      <c r="BA108" s="400"/>
      <c r="BB108" s="400"/>
      <c r="BC108" s="400"/>
      <c r="BD108" s="400"/>
      <c r="BE108" s="400"/>
      <c r="BF108" s="400"/>
      <c r="BG108" s="400"/>
      <c r="BH108" s="400"/>
      <c r="BI108" s="400"/>
      <c r="BJ108" s="400"/>
      <c r="BK108" s="400"/>
      <c r="BL108" s="400"/>
      <c r="BM108" s="400"/>
      <c r="BN108" s="400"/>
      <c r="BO108" s="400"/>
      <c r="BP108" s="400"/>
      <c r="BQ108" s="400"/>
    </row>
    <row r="109" spans="1:69" s="140" customFormat="1" ht="12" customHeight="1">
      <c r="A109" s="204"/>
      <c r="B109" s="216"/>
      <c r="C109" s="216"/>
      <c r="D109" s="216"/>
      <c r="E109" s="216"/>
      <c r="F109" s="216"/>
      <c r="G109" s="216"/>
      <c r="H109" s="216"/>
      <c r="I109" s="216"/>
      <c r="J109" s="533"/>
      <c r="K109" s="769"/>
      <c r="L109" s="799"/>
      <c r="M109" s="799"/>
      <c r="N109" s="799"/>
      <c r="O109" s="400"/>
      <c r="P109" s="400"/>
      <c r="Q109" s="400"/>
      <c r="R109" s="400"/>
      <c r="S109" s="400"/>
      <c r="T109" s="400"/>
      <c r="U109" s="617"/>
      <c r="V109" s="617"/>
      <c r="W109" s="900">
        <v>49</v>
      </c>
      <c r="X109" s="909">
        <v>30.428599999999999</v>
      </c>
      <c r="Y109" s="909">
        <v>80.849999999999994</v>
      </c>
      <c r="Z109" s="909">
        <v>24.84</v>
      </c>
      <c r="AA109" s="909">
        <v>7.82</v>
      </c>
      <c r="AB109" s="909">
        <v>4.407</v>
      </c>
      <c r="AC109" s="910">
        <v>76.048000000000002</v>
      </c>
      <c r="AD109" s="909">
        <v>83.28</v>
      </c>
      <c r="AE109" s="909">
        <v>18.809999999999999</v>
      </c>
      <c r="AF109" s="909">
        <v>9.7970000000000006</v>
      </c>
      <c r="AG109" s="909">
        <v>0.55000000000000004</v>
      </c>
      <c r="AH109" s="909">
        <v>68.64</v>
      </c>
      <c r="AI109" s="909">
        <v>18.876000000000001</v>
      </c>
      <c r="AJ109" s="400"/>
      <c r="AK109" s="400"/>
      <c r="AL109" s="400"/>
      <c r="AM109" s="400"/>
      <c r="AN109" s="400"/>
      <c r="AO109" s="400"/>
      <c r="AP109" s="914"/>
      <c r="AQ109" s="914"/>
      <c r="AR109" s="915"/>
      <c r="AS109" s="400"/>
      <c r="AT109" s="400"/>
      <c r="AU109" s="400"/>
      <c r="AV109" s="400"/>
      <c r="AW109" s="400"/>
      <c r="AX109" s="400"/>
      <c r="AY109" s="400"/>
      <c r="AZ109" s="400"/>
      <c r="BA109" s="400"/>
      <c r="BB109" s="400"/>
      <c r="BC109" s="400"/>
      <c r="BD109" s="400"/>
      <c r="BE109" s="400"/>
      <c r="BF109" s="400"/>
      <c r="BG109" s="400"/>
      <c r="BH109" s="400"/>
      <c r="BI109" s="400"/>
      <c r="BJ109" s="400"/>
      <c r="BK109" s="400"/>
      <c r="BL109" s="400"/>
      <c r="BM109" s="400"/>
      <c r="BN109" s="400"/>
      <c r="BO109" s="400"/>
      <c r="BP109" s="400"/>
      <c r="BQ109" s="400"/>
    </row>
    <row r="110" spans="1:69" s="140" customFormat="1" ht="12" customHeight="1">
      <c r="A110" s="204"/>
      <c r="B110" s="216"/>
      <c r="C110" s="216"/>
      <c r="D110" s="216"/>
      <c r="E110" s="216"/>
      <c r="F110" s="216"/>
      <c r="G110" s="216"/>
      <c r="H110" s="216"/>
      <c r="I110" s="216"/>
      <c r="J110" s="797"/>
      <c r="K110" s="799"/>
      <c r="L110" s="799"/>
      <c r="M110" s="799"/>
      <c r="N110" s="799"/>
      <c r="O110" s="400"/>
      <c r="P110" s="400"/>
      <c r="Q110" s="400"/>
      <c r="R110" s="400"/>
      <c r="S110" s="400"/>
      <c r="T110" s="400"/>
      <c r="U110" s="617"/>
      <c r="V110" s="617"/>
      <c r="W110" s="900">
        <v>50</v>
      </c>
      <c r="X110" s="909">
        <v>22.7</v>
      </c>
      <c r="Y110" s="909">
        <v>63.198999999999998</v>
      </c>
      <c r="Z110" s="909">
        <v>17.25</v>
      </c>
      <c r="AA110" s="909">
        <v>8.0939999999999994</v>
      </c>
      <c r="AB110" s="909">
        <v>4.99</v>
      </c>
      <c r="AC110" s="910">
        <v>74.156999999999996</v>
      </c>
      <c r="AD110" s="909">
        <v>68.84</v>
      </c>
      <c r="AE110" s="909">
        <v>17.55</v>
      </c>
      <c r="AF110" s="909">
        <v>10.211399999999999</v>
      </c>
      <c r="AG110" s="909">
        <v>1.0795999999999999</v>
      </c>
      <c r="AH110" s="909">
        <v>70.275999999999996</v>
      </c>
      <c r="AI110" s="909">
        <v>21.06</v>
      </c>
      <c r="AJ110" s="400"/>
      <c r="AK110" s="400"/>
      <c r="AL110" s="400"/>
      <c r="AM110" s="400"/>
      <c r="AN110" s="400"/>
      <c r="AO110" s="400"/>
      <c r="AP110" s="914"/>
      <c r="AQ110" s="914"/>
      <c r="AR110" s="915"/>
      <c r="AS110" s="400"/>
      <c r="AT110" s="400"/>
      <c r="AU110" s="400"/>
      <c r="AV110" s="400"/>
      <c r="AW110" s="400"/>
      <c r="AX110" s="400"/>
      <c r="AY110" s="400"/>
      <c r="AZ110" s="400"/>
      <c r="BA110" s="400"/>
      <c r="BB110" s="400"/>
      <c r="BC110" s="400"/>
      <c r="BD110" s="400"/>
      <c r="BE110" s="400"/>
      <c r="BF110" s="400"/>
      <c r="BG110" s="400"/>
      <c r="BH110" s="400"/>
      <c r="BI110" s="400"/>
      <c r="BJ110" s="400"/>
      <c r="BK110" s="400"/>
      <c r="BL110" s="400"/>
      <c r="BM110" s="400"/>
      <c r="BN110" s="400"/>
      <c r="BO110" s="400"/>
      <c r="BP110" s="400"/>
      <c r="BQ110" s="400"/>
    </row>
    <row r="111" spans="1:69" s="140" customFormat="1" ht="12" customHeight="1">
      <c r="A111" s="204"/>
      <c r="B111" s="216"/>
      <c r="C111" s="216"/>
      <c r="D111" s="216"/>
      <c r="E111" s="216"/>
      <c r="F111" s="216"/>
      <c r="G111" s="216"/>
      <c r="H111" s="216"/>
      <c r="I111" s="216"/>
      <c r="J111" s="797"/>
      <c r="K111" s="799"/>
      <c r="L111" s="799"/>
      <c r="M111" s="799"/>
      <c r="N111" s="799"/>
      <c r="O111" s="400"/>
      <c r="P111" s="400"/>
      <c r="Q111" s="400"/>
      <c r="R111" s="400"/>
      <c r="S111" s="400"/>
      <c r="T111" s="400"/>
      <c r="U111" s="617"/>
      <c r="V111" s="617">
        <v>51</v>
      </c>
      <c r="W111" s="900">
        <v>51</v>
      </c>
      <c r="X111" s="909">
        <v>46.13</v>
      </c>
      <c r="Y111" s="909">
        <v>87.03</v>
      </c>
      <c r="Z111" s="909">
        <v>16.510000000000002</v>
      </c>
      <c r="AA111" s="909">
        <v>14.24</v>
      </c>
      <c r="AB111" s="909">
        <v>12.81</v>
      </c>
      <c r="AC111" s="910">
        <v>174.00200000000001</v>
      </c>
      <c r="AD111" s="909">
        <v>147.96</v>
      </c>
      <c r="AE111" s="909">
        <v>28.163</v>
      </c>
      <c r="AF111" s="909">
        <v>10</v>
      </c>
      <c r="AG111" s="909">
        <v>0.79949999999999999</v>
      </c>
      <c r="AH111" s="909">
        <v>224.41200000000001</v>
      </c>
      <c r="AI111" s="909">
        <v>46.25</v>
      </c>
      <c r="AJ111" s="400"/>
      <c r="AK111" s="400"/>
      <c r="AL111" s="400"/>
      <c r="AM111" s="400"/>
      <c r="AN111" s="400"/>
      <c r="AO111" s="400"/>
      <c r="AP111" s="914"/>
      <c r="AQ111" s="914"/>
      <c r="AR111" s="915"/>
      <c r="AS111" s="400"/>
      <c r="AT111" s="400"/>
      <c r="AU111" s="400"/>
      <c r="AV111" s="400"/>
      <c r="AW111" s="400"/>
      <c r="AX111" s="400"/>
      <c r="AY111" s="400"/>
      <c r="AZ111" s="400"/>
      <c r="BA111" s="400"/>
      <c r="BB111" s="400"/>
      <c r="BC111" s="400"/>
      <c r="BD111" s="400"/>
      <c r="BE111" s="400"/>
      <c r="BF111" s="400"/>
      <c r="BG111" s="400"/>
      <c r="BH111" s="400"/>
      <c r="BI111" s="400"/>
      <c r="BJ111" s="400"/>
      <c r="BK111" s="400"/>
      <c r="BL111" s="400"/>
      <c r="BM111" s="400"/>
      <c r="BN111" s="400"/>
      <c r="BO111" s="400"/>
      <c r="BP111" s="400"/>
      <c r="BQ111" s="400"/>
    </row>
    <row r="112" spans="1:69" s="140" customFormat="1" ht="12" customHeight="1">
      <c r="A112" s="204"/>
      <c r="B112" s="216"/>
      <c r="C112" s="216"/>
      <c r="D112" s="216"/>
      <c r="E112" s="216"/>
      <c r="F112" s="216"/>
      <c r="G112" s="216"/>
      <c r="H112" s="216"/>
      <c r="I112" s="216"/>
      <c r="J112" s="797"/>
      <c r="K112" s="799"/>
      <c r="L112" s="799"/>
      <c r="M112" s="799"/>
      <c r="N112" s="799"/>
      <c r="O112" s="400"/>
      <c r="P112" s="400"/>
      <c r="Q112" s="400"/>
      <c r="R112" s="400"/>
      <c r="S112" s="400"/>
      <c r="T112" s="400"/>
      <c r="U112" s="617"/>
      <c r="V112" s="617"/>
      <c r="W112" s="900">
        <v>52</v>
      </c>
      <c r="X112" s="909">
        <v>63.850999999999999</v>
      </c>
      <c r="Y112" s="909">
        <v>110.661</v>
      </c>
      <c r="Z112" s="909">
        <v>18.1387</v>
      </c>
      <c r="AA112" s="909">
        <v>15.1157</v>
      </c>
      <c r="AB112" s="909">
        <v>15.846</v>
      </c>
      <c r="AC112" s="910">
        <v>338.70569999999998</v>
      </c>
      <c r="AD112" s="909">
        <v>198.84569999999999</v>
      </c>
      <c r="AE112" s="909">
        <v>41.433</v>
      </c>
      <c r="AF112" s="909">
        <v>10.01</v>
      </c>
      <c r="AG112" s="909">
        <v>1.25685</v>
      </c>
      <c r="AH112" s="909">
        <v>214.35</v>
      </c>
      <c r="AI112" s="909">
        <v>76.91</v>
      </c>
      <c r="AJ112" s="400"/>
      <c r="AK112" s="400"/>
      <c r="AL112" s="400"/>
      <c r="AM112" s="400"/>
      <c r="AN112" s="400"/>
      <c r="AO112" s="400"/>
      <c r="AP112" s="914"/>
      <c r="AQ112" s="914"/>
      <c r="AR112" s="915"/>
      <c r="AS112" s="400"/>
      <c r="AT112" s="400"/>
      <c r="AU112" s="400"/>
      <c r="AV112" s="400"/>
      <c r="AW112" s="400"/>
      <c r="AX112" s="400"/>
      <c r="AY112" s="400"/>
      <c r="AZ112" s="400"/>
      <c r="BA112" s="400"/>
      <c r="BB112" s="400"/>
      <c r="BC112" s="400"/>
      <c r="BD112" s="400"/>
      <c r="BE112" s="400"/>
      <c r="BF112" s="400"/>
      <c r="BG112" s="400"/>
      <c r="BH112" s="400"/>
      <c r="BI112" s="400"/>
      <c r="BJ112" s="400"/>
      <c r="BK112" s="400"/>
      <c r="BL112" s="400"/>
      <c r="BM112" s="400"/>
      <c r="BN112" s="400"/>
      <c r="BO112" s="400"/>
      <c r="BP112" s="400"/>
      <c r="BQ112" s="400"/>
    </row>
    <row r="113" spans="1:69" s="140" customFormat="1" ht="12" customHeight="1">
      <c r="A113" s="204"/>
      <c r="B113" s="216"/>
      <c r="C113" s="216"/>
      <c r="D113" s="216"/>
      <c r="E113" s="216"/>
      <c r="F113" s="216"/>
      <c r="G113" s="216"/>
      <c r="H113" s="216"/>
      <c r="I113" s="216"/>
      <c r="J113" s="797"/>
      <c r="K113" s="799"/>
      <c r="L113" s="799"/>
      <c r="M113" s="799"/>
      <c r="N113" s="799"/>
      <c r="O113" s="400"/>
      <c r="P113" s="400"/>
      <c r="Q113" s="400"/>
      <c r="R113" s="400"/>
      <c r="S113" s="400"/>
      <c r="T113" s="400"/>
      <c r="U113" s="617">
        <v>2016</v>
      </c>
      <c r="V113" s="922">
        <v>1</v>
      </c>
      <c r="W113" s="900">
        <v>1</v>
      </c>
      <c r="X113" s="909">
        <v>40.61</v>
      </c>
      <c r="Y113" s="909">
        <v>96.75</v>
      </c>
      <c r="Z113" s="909">
        <v>16.37</v>
      </c>
      <c r="AA113" s="909">
        <v>12.12</v>
      </c>
      <c r="AB113" s="909">
        <v>8.33</v>
      </c>
      <c r="AC113" s="910">
        <v>165.03200000000001</v>
      </c>
      <c r="AD113" s="909">
        <v>95.83</v>
      </c>
      <c r="AE113" s="909">
        <v>18.5</v>
      </c>
      <c r="AF113" s="909">
        <v>10.01</v>
      </c>
      <c r="AG113" s="909">
        <v>1.23</v>
      </c>
      <c r="AH113" s="909">
        <v>109.19</v>
      </c>
      <c r="AI113" s="909">
        <v>37.270000000000003</v>
      </c>
      <c r="AJ113" s="400"/>
      <c r="AK113" s="400"/>
      <c r="AL113" s="400"/>
      <c r="AM113" s="400"/>
      <c r="AN113" s="400"/>
      <c r="AO113" s="400"/>
      <c r="AP113" s="914"/>
      <c r="AQ113" s="914"/>
      <c r="AR113" s="915"/>
      <c r="AS113" s="400"/>
      <c r="AT113" s="400"/>
      <c r="AU113" s="400"/>
      <c r="AV113" s="400"/>
      <c r="AW113" s="400"/>
      <c r="AX113" s="400"/>
      <c r="AY113" s="400"/>
      <c r="AZ113" s="400"/>
      <c r="BA113" s="400"/>
      <c r="BB113" s="400"/>
      <c r="BC113" s="400"/>
      <c r="BD113" s="400"/>
      <c r="BE113" s="400"/>
      <c r="BF113" s="400"/>
      <c r="BG113" s="400"/>
      <c r="BH113" s="400"/>
      <c r="BI113" s="400"/>
      <c r="BJ113" s="400"/>
      <c r="BK113" s="400"/>
      <c r="BL113" s="400"/>
      <c r="BM113" s="400"/>
      <c r="BN113" s="400"/>
      <c r="BO113" s="400"/>
      <c r="BP113" s="400"/>
      <c r="BQ113" s="400"/>
    </row>
    <row r="114" spans="1:69" s="140" customFormat="1" ht="12" customHeight="1">
      <c r="A114" s="204"/>
      <c r="B114" s="216"/>
      <c r="C114" s="216"/>
      <c r="D114" s="216"/>
      <c r="E114" s="216"/>
      <c r="F114" s="216"/>
      <c r="G114" s="216"/>
      <c r="H114" s="216"/>
      <c r="I114" s="216"/>
      <c r="J114" s="797"/>
      <c r="K114" s="799"/>
      <c r="L114" s="799"/>
      <c r="M114" s="799"/>
      <c r="N114" s="799"/>
      <c r="O114" s="400"/>
      <c r="P114" s="400"/>
      <c r="Q114" s="400"/>
      <c r="R114" s="400"/>
      <c r="S114" s="400"/>
      <c r="T114" s="400"/>
      <c r="U114" s="617"/>
      <c r="V114" s="922"/>
      <c r="W114" s="900">
        <v>2</v>
      </c>
      <c r="X114" s="909">
        <v>29.82</v>
      </c>
      <c r="Y114" s="909">
        <v>76.510000000000005</v>
      </c>
      <c r="Z114" s="909">
        <v>15.9</v>
      </c>
      <c r="AA114" s="909">
        <v>10.45</v>
      </c>
      <c r="AB114" s="909">
        <v>5.38</v>
      </c>
      <c r="AC114" s="910">
        <v>137.04</v>
      </c>
      <c r="AD114" s="909">
        <v>78.260000000000005</v>
      </c>
      <c r="AE114" s="909">
        <v>13.1</v>
      </c>
      <c r="AF114" s="909">
        <v>10</v>
      </c>
      <c r="AG114" s="909">
        <v>1.18</v>
      </c>
      <c r="AH114" s="909">
        <v>177.91</v>
      </c>
      <c r="AI114" s="909">
        <v>53.34</v>
      </c>
      <c r="AJ114" s="400"/>
      <c r="AK114" s="400"/>
      <c r="AL114" s="400"/>
      <c r="AM114" s="400"/>
      <c r="AN114" s="400"/>
      <c r="AO114" s="400"/>
      <c r="AP114" s="914"/>
      <c r="AQ114" s="914"/>
      <c r="AR114" s="915"/>
      <c r="AS114" s="400"/>
      <c r="AT114" s="400"/>
      <c r="AU114" s="400"/>
      <c r="AV114" s="400"/>
      <c r="AW114" s="400"/>
      <c r="AX114" s="400"/>
      <c r="AY114" s="400"/>
      <c r="AZ114" s="400"/>
      <c r="BA114" s="400"/>
      <c r="BB114" s="400"/>
      <c r="BC114" s="400"/>
      <c r="BD114" s="400"/>
      <c r="BE114" s="400"/>
      <c r="BF114" s="400"/>
      <c r="BG114" s="400"/>
      <c r="BH114" s="400"/>
      <c r="BI114" s="400"/>
      <c r="BJ114" s="400"/>
      <c r="BK114" s="400"/>
      <c r="BL114" s="400"/>
      <c r="BM114" s="400"/>
      <c r="BN114" s="400"/>
      <c r="BO114" s="400"/>
      <c r="BP114" s="400"/>
      <c r="BQ114" s="400"/>
    </row>
    <row r="115" spans="1:69" s="140" customFormat="1" ht="12" customHeight="1">
      <c r="A115" s="204"/>
      <c r="B115" s="216"/>
      <c r="C115" s="216"/>
      <c r="D115" s="216"/>
      <c r="E115" s="216"/>
      <c r="F115" s="216"/>
      <c r="G115" s="216"/>
      <c r="H115" s="216"/>
      <c r="I115" s="216"/>
      <c r="J115" s="797"/>
      <c r="K115" s="799"/>
      <c r="L115" s="799"/>
      <c r="M115" s="799"/>
      <c r="N115" s="799"/>
      <c r="O115" s="400"/>
      <c r="P115" s="400"/>
      <c r="Q115" s="400"/>
      <c r="R115" s="400"/>
      <c r="S115" s="400"/>
      <c r="T115" s="400"/>
      <c r="U115" s="617"/>
      <c r="V115" s="922"/>
      <c r="W115" s="900">
        <v>3</v>
      </c>
      <c r="X115" s="909">
        <v>27.06</v>
      </c>
      <c r="Y115" s="909">
        <v>80.096000000000004</v>
      </c>
      <c r="Z115" s="909">
        <v>29.21</v>
      </c>
      <c r="AA115" s="909">
        <v>10.396000000000001</v>
      </c>
      <c r="AB115" s="909">
        <v>5.29</v>
      </c>
      <c r="AC115" s="910">
        <v>102.45</v>
      </c>
      <c r="AD115" s="909">
        <v>101.264</v>
      </c>
      <c r="AE115" s="909">
        <v>15.26</v>
      </c>
      <c r="AF115" s="909">
        <v>10.01</v>
      </c>
      <c r="AG115" s="909">
        <v>1.2529999999999999</v>
      </c>
      <c r="AH115" s="909">
        <v>248.28</v>
      </c>
      <c r="AI115" s="909">
        <v>76.69</v>
      </c>
      <c r="AJ115" s="400"/>
      <c r="AK115" s="400"/>
      <c r="AL115" s="400"/>
      <c r="AM115" s="400"/>
      <c r="AN115" s="400"/>
      <c r="AO115" s="400"/>
      <c r="AP115" s="914"/>
      <c r="AQ115" s="914"/>
      <c r="AR115" s="915"/>
      <c r="AS115" s="400"/>
      <c r="AT115" s="400"/>
      <c r="AU115" s="400"/>
      <c r="AV115" s="400"/>
      <c r="AW115" s="400"/>
      <c r="AX115" s="400"/>
      <c r="AY115" s="400"/>
      <c r="AZ115" s="400"/>
      <c r="BA115" s="400"/>
      <c r="BB115" s="400"/>
      <c r="BC115" s="400"/>
      <c r="BD115" s="400"/>
      <c r="BE115" s="400"/>
      <c r="BF115" s="400"/>
      <c r="BG115" s="400"/>
      <c r="BH115" s="400"/>
      <c r="BI115" s="400"/>
      <c r="BJ115" s="400"/>
      <c r="BK115" s="400"/>
      <c r="BL115" s="400"/>
      <c r="BM115" s="400"/>
      <c r="BN115" s="400"/>
      <c r="BO115" s="400"/>
      <c r="BP115" s="400"/>
      <c r="BQ115" s="400"/>
    </row>
    <row r="116" spans="1:69" s="179" customFormat="1" ht="12" customHeight="1">
      <c r="A116" s="204"/>
      <c r="B116" s="216"/>
      <c r="C116" s="216"/>
      <c r="D116" s="216"/>
      <c r="E116" s="216"/>
      <c r="F116" s="216"/>
      <c r="G116" s="216"/>
      <c r="H116" s="216"/>
      <c r="I116" s="216"/>
      <c r="J116" s="537"/>
      <c r="K116" s="492"/>
      <c r="L116" s="492"/>
      <c r="M116" s="492"/>
      <c r="N116" s="492"/>
      <c r="O116" s="401"/>
      <c r="P116" s="401"/>
      <c r="Q116" s="401"/>
      <c r="R116" s="401"/>
      <c r="S116" s="401"/>
      <c r="T116" s="401"/>
      <c r="U116" s="617"/>
      <c r="V116" s="922">
        <v>4</v>
      </c>
      <c r="W116" s="900">
        <v>4</v>
      </c>
      <c r="X116" s="909">
        <v>27.93</v>
      </c>
      <c r="Y116" s="909">
        <v>77.09</v>
      </c>
      <c r="Z116" s="909">
        <v>20.7</v>
      </c>
      <c r="AA116" s="909">
        <v>10.32</v>
      </c>
      <c r="AB116" s="909">
        <v>6.0640000000000001</v>
      </c>
      <c r="AC116" s="910">
        <v>93.71</v>
      </c>
      <c r="AD116" s="909">
        <v>79.73</v>
      </c>
      <c r="AE116" s="909">
        <v>12.66</v>
      </c>
      <c r="AF116" s="909">
        <v>10.01</v>
      </c>
      <c r="AG116" s="909">
        <v>1.22</v>
      </c>
      <c r="AH116" s="909">
        <v>142.55000000000001</v>
      </c>
      <c r="AI116" s="909">
        <v>40.92</v>
      </c>
      <c r="AJ116" s="401"/>
      <c r="AK116" s="401"/>
      <c r="AL116" s="401"/>
      <c r="AM116" s="401"/>
      <c r="AN116" s="401"/>
      <c r="AO116" s="401"/>
      <c r="AP116" s="923"/>
      <c r="AQ116" s="914"/>
      <c r="AR116" s="915"/>
      <c r="AS116" s="401"/>
      <c r="AT116" s="401"/>
      <c r="AU116" s="401"/>
      <c r="AV116" s="401"/>
      <c r="AW116" s="401"/>
      <c r="AX116" s="401"/>
      <c r="AY116" s="401"/>
      <c r="AZ116" s="401"/>
      <c r="BA116" s="401"/>
      <c r="BB116" s="401"/>
      <c r="BC116" s="401"/>
      <c r="BD116" s="401"/>
      <c r="BE116" s="401"/>
      <c r="BF116" s="401"/>
      <c r="BG116" s="401"/>
      <c r="BH116" s="401"/>
      <c r="BI116" s="401"/>
      <c r="BJ116" s="401"/>
      <c r="BK116" s="401"/>
      <c r="BL116" s="401"/>
      <c r="BM116" s="401"/>
      <c r="BN116" s="401"/>
      <c r="BO116" s="401"/>
      <c r="BP116" s="401"/>
      <c r="BQ116" s="401"/>
    </row>
    <row r="117" spans="1:69" s="140" customFormat="1" ht="12" customHeight="1">
      <c r="A117" s="204"/>
      <c r="B117" s="216"/>
      <c r="C117" s="216"/>
      <c r="D117" s="216"/>
      <c r="E117" s="216"/>
      <c r="F117" s="216"/>
      <c r="G117" s="216"/>
      <c r="H117" s="216"/>
      <c r="I117" s="216"/>
      <c r="J117" s="797"/>
      <c r="K117" s="799"/>
      <c r="L117" s="799"/>
      <c r="M117" s="799"/>
      <c r="N117" s="799"/>
      <c r="O117" s="400"/>
      <c r="P117" s="400"/>
      <c r="Q117" s="400"/>
      <c r="R117" s="400"/>
      <c r="S117" s="400"/>
      <c r="T117" s="400"/>
      <c r="U117" s="617"/>
      <c r="V117" s="922"/>
      <c r="W117" s="900">
        <v>5</v>
      </c>
      <c r="X117" s="909">
        <v>49.585999999999999</v>
      </c>
      <c r="Y117" s="909">
        <v>140.12</v>
      </c>
      <c r="Z117" s="909">
        <v>74.02</v>
      </c>
      <c r="AA117" s="909">
        <v>14.34</v>
      </c>
      <c r="AB117" s="909">
        <v>9.59</v>
      </c>
      <c r="AC117" s="910">
        <v>142.55000000000001</v>
      </c>
      <c r="AD117" s="909">
        <v>128.66</v>
      </c>
      <c r="AE117" s="909">
        <v>24.24</v>
      </c>
      <c r="AF117" s="909">
        <v>10.01</v>
      </c>
      <c r="AG117" s="909">
        <v>1.17</v>
      </c>
      <c r="AH117" s="909">
        <v>251.59399999999999</v>
      </c>
      <c r="AI117" s="909">
        <v>58.97</v>
      </c>
      <c r="AJ117" s="400"/>
      <c r="AK117" s="400"/>
      <c r="AL117" s="400"/>
      <c r="AM117" s="400"/>
      <c r="AN117" s="400"/>
      <c r="AO117" s="400"/>
      <c r="AP117" s="914"/>
      <c r="AQ117" s="914"/>
      <c r="AR117" s="915"/>
      <c r="AS117" s="400"/>
      <c r="AT117" s="400"/>
      <c r="AU117" s="400"/>
      <c r="AV117" s="400"/>
      <c r="AW117" s="400"/>
      <c r="AX117" s="400"/>
      <c r="AY117" s="400"/>
      <c r="AZ117" s="400"/>
      <c r="BA117" s="400"/>
      <c r="BB117" s="400"/>
      <c r="BC117" s="400"/>
      <c r="BD117" s="400"/>
      <c r="BE117" s="400"/>
      <c r="BF117" s="400"/>
      <c r="BG117" s="400"/>
      <c r="BH117" s="400"/>
      <c r="BI117" s="400"/>
      <c r="BJ117" s="400"/>
      <c r="BK117" s="400"/>
      <c r="BL117" s="400"/>
      <c r="BM117" s="400"/>
      <c r="BN117" s="400"/>
      <c r="BO117" s="400"/>
      <c r="BP117" s="400"/>
      <c r="BQ117" s="400"/>
    </row>
    <row r="118" spans="1:69" s="179" customFormat="1" ht="12" customHeight="1">
      <c r="A118" s="204"/>
      <c r="B118" s="216"/>
      <c r="C118" s="216"/>
      <c r="D118" s="216"/>
      <c r="E118" s="216"/>
      <c r="F118" s="216"/>
      <c r="G118" s="216"/>
      <c r="H118" s="216"/>
      <c r="I118" s="216"/>
      <c r="J118" s="805"/>
      <c r="K118" s="806"/>
      <c r="L118" s="492"/>
      <c r="M118" s="492"/>
      <c r="N118" s="492"/>
      <c r="O118" s="401"/>
      <c r="P118" s="401"/>
      <c r="Q118" s="401"/>
      <c r="R118" s="401"/>
      <c r="S118" s="401"/>
      <c r="T118" s="401"/>
      <c r="U118" s="402"/>
      <c r="V118" s="922"/>
      <c r="W118" s="900">
        <v>6</v>
      </c>
      <c r="X118" s="909">
        <v>57</v>
      </c>
      <c r="Y118" s="909">
        <v>144.66999999999999</v>
      </c>
      <c r="Z118" s="909">
        <v>78.08</v>
      </c>
      <c r="AA118" s="909">
        <v>14.98</v>
      </c>
      <c r="AB118" s="909">
        <v>12.82</v>
      </c>
      <c r="AC118" s="910">
        <v>223.15</v>
      </c>
      <c r="AD118" s="909">
        <v>174.87</v>
      </c>
      <c r="AE118" s="909">
        <v>35.18</v>
      </c>
      <c r="AF118" s="909">
        <v>9.01</v>
      </c>
      <c r="AG118" s="909">
        <v>0.82</v>
      </c>
      <c r="AH118" s="909">
        <v>388.05428210000002</v>
      </c>
      <c r="AI118" s="909">
        <v>80.41</v>
      </c>
      <c r="AJ118" s="401"/>
      <c r="AK118" s="401"/>
      <c r="AL118" s="401"/>
      <c r="AM118" s="401"/>
      <c r="AN118" s="401"/>
      <c r="AO118" s="401"/>
      <c r="AP118" s="914"/>
      <c r="AQ118" s="914"/>
      <c r="AR118" s="915"/>
      <c r="AS118" s="401"/>
      <c r="AT118" s="401"/>
      <c r="AU118" s="401"/>
      <c r="AV118" s="401"/>
      <c r="AW118" s="401"/>
      <c r="AX118" s="401"/>
      <c r="AY118" s="401"/>
      <c r="AZ118" s="401"/>
      <c r="BA118" s="401"/>
      <c r="BB118" s="401"/>
      <c r="BC118" s="401"/>
      <c r="BD118" s="401"/>
      <c r="BE118" s="401"/>
      <c r="BF118" s="401"/>
      <c r="BG118" s="401"/>
      <c r="BH118" s="401"/>
      <c r="BI118" s="401"/>
      <c r="BJ118" s="401"/>
      <c r="BK118" s="401"/>
      <c r="BL118" s="401"/>
      <c r="BM118" s="401"/>
      <c r="BN118" s="401"/>
      <c r="BO118" s="401"/>
      <c r="BP118" s="401"/>
      <c r="BQ118" s="401"/>
    </row>
    <row r="119" spans="1:69" s="140" customFormat="1" ht="12" customHeight="1">
      <c r="A119" s="204"/>
      <c r="B119" s="216"/>
      <c r="C119" s="216"/>
      <c r="D119" s="216"/>
      <c r="E119" s="216"/>
      <c r="F119" s="216"/>
      <c r="G119" s="216"/>
      <c r="H119" s="216"/>
      <c r="I119" s="216"/>
      <c r="J119" s="807"/>
      <c r="K119" s="808"/>
      <c r="L119" s="799"/>
      <c r="M119" s="799"/>
      <c r="N119" s="799"/>
      <c r="O119" s="400"/>
      <c r="P119" s="400"/>
      <c r="Q119" s="400"/>
      <c r="R119" s="400"/>
      <c r="S119" s="400"/>
      <c r="T119" s="400"/>
      <c r="U119" s="402"/>
      <c r="V119" s="922"/>
      <c r="W119" s="900">
        <v>7</v>
      </c>
      <c r="X119" s="909">
        <v>52.31</v>
      </c>
      <c r="Y119" s="909">
        <v>117.32</v>
      </c>
      <c r="Z119" s="909">
        <v>41.34</v>
      </c>
      <c r="AA119" s="909">
        <v>15.86</v>
      </c>
      <c r="AB119" s="909">
        <v>12.43</v>
      </c>
      <c r="AC119" s="910">
        <v>223.86</v>
      </c>
      <c r="AD119" s="909">
        <v>126.56</v>
      </c>
      <c r="AE119" s="909">
        <v>25.04</v>
      </c>
      <c r="AF119" s="909">
        <v>9.01</v>
      </c>
      <c r="AG119" s="909">
        <v>1.59</v>
      </c>
      <c r="AH119" s="909">
        <v>283.21000240000001</v>
      </c>
      <c r="AI119" s="909">
        <v>53.36</v>
      </c>
      <c r="AJ119" s="400"/>
      <c r="AK119" s="400"/>
      <c r="AL119" s="400"/>
      <c r="AM119" s="400"/>
      <c r="AN119" s="400"/>
      <c r="AO119" s="400"/>
      <c r="AP119" s="914"/>
      <c r="AQ119" s="914"/>
      <c r="AR119" s="915"/>
      <c r="AS119" s="400"/>
      <c r="AT119" s="400"/>
      <c r="AU119" s="400"/>
      <c r="AV119" s="400"/>
      <c r="AW119" s="400"/>
      <c r="AX119" s="400"/>
      <c r="AY119" s="400"/>
      <c r="AZ119" s="400"/>
      <c r="BA119" s="400"/>
      <c r="BB119" s="400"/>
      <c r="BC119" s="400"/>
      <c r="BD119" s="400"/>
      <c r="BE119" s="400"/>
      <c r="BF119" s="400"/>
      <c r="BG119" s="400"/>
      <c r="BH119" s="400"/>
      <c r="BI119" s="400"/>
      <c r="BJ119" s="400"/>
      <c r="BK119" s="400"/>
      <c r="BL119" s="400"/>
      <c r="BM119" s="400"/>
      <c r="BN119" s="400"/>
      <c r="BO119" s="400"/>
      <c r="BP119" s="400"/>
      <c r="BQ119" s="400"/>
    </row>
    <row r="120" spans="1:69" ht="12" customHeight="1">
      <c r="A120" s="204"/>
      <c r="B120" s="216"/>
      <c r="C120" s="216"/>
      <c r="D120" s="216"/>
      <c r="E120" s="216"/>
      <c r="F120" s="216"/>
      <c r="G120" s="216"/>
      <c r="H120" s="216"/>
      <c r="I120" s="216"/>
      <c r="V120" s="922">
        <v>8</v>
      </c>
      <c r="W120" s="900">
        <v>8</v>
      </c>
      <c r="X120" s="909">
        <v>57.96</v>
      </c>
      <c r="Y120" s="909">
        <v>140.31</v>
      </c>
      <c r="Z120" s="909">
        <v>96.52</v>
      </c>
      <c r="AA120" s="909">
        <v>22.12</v>
      </c>
      <c r="AB120" s="909">
        <v>19.3</v>
      </c>
      <c r="AC120" s="910">
        <v>297.45999999999998</v>
      </c>
      <c r="AD120" s="909">
        <v>188.83</v>
      </c>
      <c r="AE120" s="909">
        <v>26.72</v>
      </c>
      <c r="AF120" s="909">
        <v>18.309999999999999</v>
      </c>
      <c r="AG120" s="909">
        <v>14.62</v>
      </c>
      <c r="AH120" s="909">
        <v>414.29357470000002</v>
      </c>
      <c r="AI120" s="909">
        <v>65.55</v>
      </c>
    </row>
    <row r="121" spans="1:69" ht="12" customHeight="1">
      <c r="A121" s="204"/>
      <c r="B121" s="216"/>
      <c r="C121" s="216"/>
      <c r="D121" s="216"/>
      <c r="E121" s="216"/>
      <c r="F121" s="216"/>
      <c r="G121" s="216"/>
      <c r="H121" s="216"/>
      <c r="I121" s="216"/>
      <c r="V121" s="922"/>
      <c r="W121" s="900">
        <v>9</v>
      </c>
      <c r="X121" s="909">
        <v>100.51885660000001</v>
      </c>
      <c r="Y121" s="909">
        <v>268.94750210000001</v>
      </c>
      <c r="Z121" s="909">
        <v>150.104332</v>
      </c>
      <c r="AA121" s="909">
        <v>31.986428669999999</v>
      </c>
      <c r="AB121" s="909">
        <v>19.514333090000001</v>
      </c>
      <c r="AC121" s="910">
        <v>326.48699649999998</v>
      </c>
      <c r="AD121" s="909">
        <v>170.33500290000001</v>
      </c>
      <c r="AE121" s="909">
        <v>30.940000529999999</v>
      </c>
      <c r="AF121" s="909">
        <v>16.54985727582655</v>
      </c>
      <c r="AG121" s="909">
        <v>7.4597144130000004</v>
      </c>
      <c r="AH121" s="909">
        <v>382.60643219999997</v>
      </c>
      <c r="AI121" s="909">
        <v>72.96314185</v>
      </c>
    </row>
    <row r="122" spans="1:69" ht="12" customHeight="1">
      <c r="A122" s="204"/>
      <c r="B122" s="216"/>
      <c r="C122" s="216"/>
      <c r="D122" s="216"/>
      <c r="E122" s="216"/>
      <c r="F122" s="216"/>
      <c r="G122" s="216"/>
      <c r="H122" s="216"/>
      <c r="I122" s="216"/>
      <c r="V122" s="922"/>
      <c r="W122" s="900">
        <v>10</v>
      </c>
      <c r="X122" s="909">
        <v>75.15657152448378</v>
      </c>
      <c r="Y122" s="909">
        <v>243.71150207519463</v>
      </c>
      <c r="Z122" s="909">
        <v>181.79733530680286</v>
      </c>
      <c r="AA122" s="909">
        <v>21.817856924874398</v>
      </c>
      <c r="AB122" s="909">
        <v>20.1870002746582</v>
      </c>
      <c r="AC122" s="910">
        <v>281.91442869999997</v>
      </c>
      <c r="AD122" s="909">
        <v>164.05856977190246</v>
      </c>
      <c r="AE122" s="909">
        <v>30.751428604125927</v>
      </c>
      <c r="AF122" s="909">
        <v>9.5257144655499921</v>
      </c>
      <c r="AG122" s="909">
        <v>2.1815714495522598</v>
      </c>
      <c r="AH122" s="909">
        <v>245.78571646554084</v>
      </c>
      <c r="AI122" s="909">
        <v>47.002858298165428</v>
      </c>
    </row>
    <row r="123" spans="1:69" ht="12" customHeight="1">
      <c r="A123" s="204"/>
      <c r="B123" s="216"/>
      <c r="C123" s="216"/>
      <c r="D123" s="216"/>
      <c r="E123" s="216"/>
      <c r="F123" s="216"/>
      <c r="G123" s="216"/>
      <c r="H123" s="216"/>
      <c r="I123" s="216"/>
      <c r="V123" s="922"/>
      <c r="W123" s="900">
        <v>11</v>
      </c>
      <c r="X123" s="909">
        <v>52.24</v>
      </c>
      <c r="Y123" s="909">
        <v>154.21</v>
      </c>
      <c r="Z123" s="909">
        <v>79.12</v>
      </c>
      <c r="AA123" s="909">
        <v>21.645000185285259</v>
      </c>
      <c r="AB123" s="909">
        <v>18.452999932425314</v>
      </c>
      <c r="AC123" s="910">
        <v>302.97000000000003</v>
      </c>
      <c r="AD123" s="909">
        <v>146.11571393694155</v>
      </c>
      <c r="AE123" s="909">
        <v>26.230000359671411</v>
      </c>
      <c r="AF123" s="909">
        <v>10.001428604125973</v>
      </c>
      <c r="AG123" s="909">
        <v>1.7041428429739771</v>
      </c>
      <c r="AH123" s="909">
        <v>239.62</v>
      </c>
      <c r="AI123" s="909">
        <v>42.29</v>
      </c>
    </row>
    <row r="124" spans="1:69" ht="12" customHeight="1">
      <c r="A124" s="197"/>
      <c r="B124" s="197"/>
      <c r="C124" s="197"/>
      <c r="D124" s="197"/>
      <c r="E124" s="197"/>
      <c r="F124" s="197"/>
      <c r="G124" s="197"/>
      <c r="H124" s="197"/>
      <c r="I124" s="197"/>
      <c r="V124" s="402">
        <v>12</v>
      </c>
      <c r="W124" s="402">
        <v>12</v>
      </c>
      <c r="X124" s="909">
        <v>44.628571101597331</v>
      </c>
      <c r="Y124" s="909">
        <v>116.62271445138057</v>
      </c>
      <c r="Z124" s="909">
        <v>41.373285293579045</v>
      </c>
      <c r="AA124" s="909">
        <v>15.247000013078916</v>
      </c>
      <c r="AB124" s="909">
        <v>12.7100000381469</v>
      </c>
      <c r="AC124" s="910">
        <v>179.33771623883899</v>
      </c>
      <c r="AD124" s="909">
        <v>114.18428584507485</v>
      </c>
      <c r="AE124" s="909">
        <v>18.61999988555905</v>
      </c>
      <c r="AF124" s="909">
        <v>9.9999999999999964</v>
      </c>
      <c r="AG124" s="909">
        <v>1.2444285835538544</v>
      </c>
      <c r="AH124" s="909">
        <v>150.27357046944684</v>
      </c>
      <c r="AI124" s="909">
        <v>24.915714263915959</v>
      </c>
    </row>
    <row r="125" spans="1:69" ht="22.5" customHeight="1">
      <c r="A125" s="1350"/>
      <c r="B125" s="1350"/>
      <c r="C125" s="1350"/>
      <c r="D125" s="1350"/>
      <c r="E125" s="1350"/>
      <c r="F125" s="1350"/>
      <c r="G125" s="1350"/>
      <c r="H125" s="1350"/>
      <c r="I125" s="1350"/>
      <c r="W125" s="402">
        <v>13</v>
      </c>
      <c r="X125" s="909">
        <v>42.599998474121001</v>
      </c>
      <c r="Y125" s="909">
        <v>120.78800201416</v>
      </c>
      <c r="Z125" s="909">
        <v>93.665000915527301</v>
      </c>
      <c r="AA125" s="909">
        <v>17.322999954223601</v>
      </c>
      <c r="AB125" s="909">
        <v>15.171999931335399</v>
      </c>
      <c r="AC125" s="910">
        <v>130.67500305175699</v>
      </c>
      <c r="AD125" s="909">
        <v>89.040000915527301</v>
      </c>
      <c r="AE125" s="909">
        <v>15.310000419616699</v>
      </c>
      <c r="AF125" s="909">
        <v>10</v>
      </c>
      <c r="AG125" s="909">
        <v>1.0199999809265099</v>
      </c>
      <c r="AH125" s="909">
        <v>116.33999633789</v>
      </c>
      <c r="AI125" s="909">
        <v>24.159999847412099</v>
      </c>
    </row>
    <row r="126" spans="1:69" ht="12" customHeight="1">
      <c r="A126" s="204"/>
      <c r="B126" s="216"/>
      <c r="C126" s="216"/>
      <c r="D126" s="216"/>
      <c r="E126" s="216"/>
      <c r="F126" s="216"/>
      <c r="G126" s="216"/>
      <c r="H126" s="216"/>
      <c r="I126" s="216"/>
      <c r="W126" s="402">
        <v>14</v>
      </c>
      <c r="X126" s="909">
        <v>49.743000030517535</v>
      </c>
      <c r="Y126" s="909">
        <v>125.66285814557708</v>
      </c>
      <c r="Z126" s="909">
        <v>131.74585723876913</v>
      </c>
      <c r="AA126" s="909">
        <v>14.828142711094401</v>
      </c>
      <c r="AB126" s="909">
        <v>13.217000007629398</v>
      </c>
      <c r="AC126" s="910">
        <v>121.81457192557171</v>
      </c>
      <c r="AD126" s="909">
        <v>78.037142072405103</v>
      </c>
      <c r="AE126" s="909">
        <v>14.082857131957956</v>
      </c>
      <c r="AF126" s="909">
        <v>10.001428604125973</v>
      </c>
      <c r="AG126" s="909">
        <v>1.3691428899764975</v>
      </c>
      <c r="AH126" s="909">
        <v>126.18428475516127</v>
      </c>
      <c r="AI126" s="909">
        <v>22.646999904087572</v>
      </c>
    </row>
    <row r="127" spans="1:69" ht="12" customHeight="1">
      <c r="A127" s="204"/>
      <c r="B127" s="216"/>
      <c r="C127" s="216"/>
      <c r="D127" s="216"/>
      <c r="E127" s="216"/>
      <c r="F127" s="216"/>
      <c r="G127" s="216"/>
      <c r="H127" s="216"/>
      <c r="I127" s="216"/>
      <c r="W127" s="402">
        <v>15</v>
      </c>
      <c r="X127" s="909">
        <v>54.414285387311615</v>
      </c>
      <c r="Y127" s="909">
        <v>127.68985639299636</v>
      </c>
      <c r="Z127" s="909">
        <v>71.706143515450577</v>
      </c>
      <c r="AA127" s="909">
        <v>15.017142977033298</v>
      </c>
      <c r="AB127" s="909">
        <v>11.291000366210898</v>
      </c>
      <c r="AC127" s="910">
        <v>184.69442967006074</v>
      </c>
      <c r="AD127" s="909">
        <v>74.048570905412902</v>
      </c>
      <c r="AE127" s="909">
        <v>17.312857082911869</v>
      </c>
      <c r="AF127" s="909">
        <v>10.005714416503881</v>
      </c>
      <c r="AG127" s="909">
        <v>1.6558571543012313</v>
      </c>
      <c r="AH127" s="909">
        <v>140.54571315220355</v>
      </c>
      <c r="AI127" s="909">
        <v>22.742571422031897</v>
      </c>
    </row>
    <row r="128" spans="1:69" ht="25.5" customHeight="1">
      <c r="A128" s="204"/>
      <c r="B128" s="1344"/>
      <c r="C128" s="1344"/>
      <c r="D128" s="475"/>
      <c r="E128" s="475"/>
      <c r="F128" s="476"/>
      <c r="G128" s="216"/>
      <c r="H128" s="216"/>
      <c r="I128" s="216"/>
      <c r="V128" s="402">
        <v>16</v>
      </c>
      <c r="W128" s="402">
        <v>16</v>
      </c>
      <c r="X128" s="909">
        <v>47.73</v>
      </c>
      <c r="Y128" s="909">
        <v>97.4</v>
      </c>
      <c r="Z128" s="909">
        <v>53.49</v>
      </c>
      <c r="AA128" s="909">
        <v>13.98</v>
      </c>
      <c r="AB128" s="909">
        <v>11.63</v>
      </c>
      <c r="AC128" s="910">
        <v>164.52</v>
      </c>
      <c r="AD128" s="909">
        <v>81.069999999999993</v>
      </c>
      <c r="AE128" s="909">
        <v>21.07</v>
      </c>
      <c r="AF128" s="909">
        <v>10.01</v>
      </c>
      <c r="AG128" s="909">
        <v>1.27</v>
      </c>
      <c r="AH128" s="909">
        <v>141.29</v>
      </c>
      <c r="AI128" s="909">
        <v>23.21</v>
      </c>
    </row>
    <row r="129" spans="1:35" ht="15" customHeight="1">
      <c r="A129" s="204"/>
      <c r="B129" s="477"/>
      <c r="C129" s="478"/>
      <c r="D129" s="477"/>
      <c r="E129" s="477"/>
      <c r="F129" s="479"/>
      <c r="G129" s="216"/>
      <c r="H129" s="216"/>
      <c r="I129" s="216"/>
      <c r="W129" s="402">
        <v>17</v>
      </c>
      <c r="X129" s="909">
        <v>42.142857687813873</v>
      </c>
      <c r="Y129" s="909">
        <v>85.487143380301248</v>
      </c>
      <c r="Z129" s="909">
        <v>51.424428122384178</v>
      </c>
      <c r="AA129" s="909">
        <v>12.944285669999999</v>
      </c>
      <c r="AB129" s="909">
        <v>10.010000228881799</v>
      </c>
      <c r="AC129" s="910">
        <v>152.88357325962556</v>
      </c>
      <c r="AD129" s="909">
        <v>64.311428070000005</v>
      </c>
      <c r="AE129" s="909">
        <v>16.638571469999999</v>
      </c>
      <c r="AF129" s="909">
        <v>10.004285812377887</v>
      </c>
      <c r="AG129" s="909">
        <v>1.7342857122421229</v>
      </c>
      <c r="AH129" s="909">
        <v>105.73500061035119</v>
      </c>
      <c r="AI129" s="909">
        <v>19.724285806928286</v>
      </c>
    </row>
    <row r="130" spans="1:35" ht="15" customHeight="1">
      <c r="A130" s="204"/>
      <c r="B130" s="477"/>
      <c r="C130" s="478"/>
      <c r="D130" s="477"/>
      <c r="E130" s="477"/>
      <c r="F130" s="479"/>
      <c r="G130" s="216"/>
      <c r="H130" s="216"/>
      <c r="I130" s="216"/>
      <c r="W130" s="402">
        <v>18</v>
      </c>
      <c r="X130" s="909">
        <v>27.452428545270582</v>
      </c>
      <c r="Y130" s="909">
        <v>62.369998931884716</v>
      </c>
      <c r="Z130" s="909">
        <v>34.353571755545424</v>
      </c>
      <c r="AA130" s="909">
        <v>10.727142742701899</v>
      </c>
      <c r="AB130" s="909">
        <v>6.3112858363560251</v>
      </c>
      <c r="AC130" s="910">
        <v>98.225285121372636</v>
      </c>
      <c r="AD130" s="909">
        <v>46.242857796805197</v>
      </c>
      <c r="AE130" s="909">
        <v>10.637142998831566</v>
      </c>
      <c r="AF130" s="909">
        <v>10.007143020629858</v>
      </c>
      <c r="AG130" s="909">
        <v>1.4345714194433998</v>
      </c>
      <c r="AH130" s="909">
        <v>72.620000566754968</v>
      </c>
      <c r="AI130" s="909">
        <v>14.075714383806471</v>
      </c>
    </row>
    <row r="131" spans="1:35" ht="15" customHeight="1">
      <c r="A131" s="204"/>
      <c r="B131" s="477"/>
      <c r="C131" s="478"/>
      <c r="D131" s="477"/>
      <c r="E131" s="477"/>
      <c r="F131" s="479"/>
      <c r="G131" s="216"/>
      <c r="H131" s="216"/>
      <c r="I131" s="216"/>
      <c r="W131" s="402">
        <v>19</v>
      </c>
      <c r="X131" s="909">
        <v>21.857142584664455</v>
      </c>
      <c r="Y131" s="909">
        <v>58.684285300118525</v>
      </c>
      <c r="Z131" s="909">
        <v>29.207143238612552</v>
      </c>
      <c r="AA131" s="909">
        <v>9.4342857088361427</v>
      </c>
      <c r="AB131" s="909">
        <v>7.4910001754760689</v>
      </c>
      <c r="AC131" s="910">
        <v>86.615142822265582</v>
      </c>
      <c r="AD131" s="909">
        <v>41.954286302838973</v>
      </c>
      <c r="AE131" s="909">
        <v>9.4342857088361427</v>
      </c>
      <c r="AF131" s="909">
        <v>10.004285812377914</v>
      </c>
      <c r="AG131" s="909">
        <v>1.3051428794860784</v>
      </c>
      <c r="AH131" s="909">
        <v>60.497857775006928</v>
      </c>
      <c r="AI131" s="909">
        <v>12.797142846243686</v>
      </c>
    </row>
    <row r="132" spans="1:35" ht="15" customHeight="1">
      <c r="A132" s="204"/>
      <c r="B132" s="477"/>
      <c r="C132" s="478"/>
      <c r="D132" s="477"/>
      <c r="E132" s="477"/>
      <c r="F132" s="479"/>
      <c r="G132" s="216"/>
      <c r="H132" s="216"/>
      <c r="I132" s="216"/>
      <c r="V132" s="402">
        <v>20</v>
      </c>
      <c r="W132" s="402">
        <v>20</v>
      </c>
      <c r="X132" s="909">
        <v>19.5</v>
      </c>
      <c r="Y132" s="909">
        <v>54</v>
      </c>
      <c r="Z132" s="909">
        <v>22.1</v>
      </c>
      <c r="AA132" s="909">
        <v>9.1999999999999993</v>
      </c>
      <c r="AB132" s="909">
        <v>6.8</v>
      </c>
      <c r="AC132" s="910">
        <v>78.2</v>
      </c>
      <c r="AD132" s="909">
        <v>39.6</v>
      </c>
      <c r="AE132" s="909">
        <v>8.6</v>
      </c>
      <c r="AF132" s="909">
        <v>10</v>
      </c>
      <c r="AG132" s="909">
        <v>1.6</v>
      </c>
      <c r="AH132" s="909">
        <v>56.6</v>
      </c>
      <c r="AI132" s="909">
        <v>12.9</v>
      </c>
    </row>
    <row r="133" spans="1:35" ht="15" customHeight="1">
      <c r="A133" s="204"/>
      <c r="B133" s="477"/>
      <c r="C133" s="478"/>
      <c r="D133" s="477"/>
      <c r="E133" s="477"/>
      <c r="F133" s="479"/>
      <c r="G133" s="216"/>
      <c r="H133" s="216"/>
      <c r="I133" s="216"/>
      <c r="W133" s="402">
        <v>21</v>
      </c>
      <c r="X133" s="909">
        <v>19.485713958740185</v>
      </c>
      <c r="Y133" s="909">
        <v>50.756999969482365</v>
      </c>
      <c r="Z133" s="909">
        <v>17.473428726196214</v>
      </c>
      <c r="AA133" s="909">
        <v>9.0128573008945967</v>
      </c>
      <c r="AB133" s="909">
        <v>5.4099998474121005</v>
      </c>
      <c r="AC133" s="910">
        <v>73.744141714913454</v>
      </c>
      <c r="AD133" s="909">
        <v>44.79285812377924</v>
      </c>
      <c r="AE133" s="909">
        <v>10.11999988555907</v>
      </c>
      <c r="AF133" s="909">
        <v>10.011428560529414</v>
      </c>
      <c r="AG133" s="909">
        <v>1.2349999972752113</v>
      </c>
      <c r="AH133" s="909">
        <v>52.17071369716097</v>
      </c>
      <c r="AI133" s="909">
        <v>11.968571390424414</v>
      </c>
    </row>
    <row r="134" spans="1:35" ht="15" customHeight="1">
      <c r="A134" s="204"/>
      <c r="B134" s="477"/>
      <c r="C134" s="478"/>
      <c r="D134" s="477"/>
      <c r="E134" s="477"/>
      <c r="F134" s="479"/>
      <c r="G134" s="216"/>
      <c r="H134" s="216"/>
      <c r="I134" s="216"/>
      <c r="W134" s="402">
        <v>22</v>
      </c>
      <c r="X134" s="909">
        <v>16.329999999999998</v>
      </c>
      <c r="Y134" s="909">
        <v>46.59</v>
      </c>
      <c r="Z134" s="909">
        <v>17.04</v>
      </c>
      <c r="AA134" s="909">
        <v>7.95</v>
      </c>
      <c r="AB134" s="909">
        <v>3.82</v>
      </c>
      <c r="AC134" s="910">
        <v>66.739999999999995</v>
      </c>
      <c r="AD134" s="909">
        <v>34.01</v>
      </c>
      <c r="AE134" s="909">
        <v>8.15</v>
      </c>
      <c r="AF134" s="909">
        <v>10.02</v>
      </c>
      <c r="AG134" s="909">
        <v>1.52</v>
      </c>
      <c r="AH134" s="909">
        <v>46.88</v>
      </c>
      <c r="AI134" s="909">
        <v>9.89</v>
      </c>
    </row>
    <row r="135" spans="1:35" ht="15" customHeight="1">
      <c r="A135" s="204"/>
      <c r="B135" s="477"/>
      <c r="C135" s="478"/>
      <c r="D135" s="477"/>
      <c r="E135" s="477"/>
      <c r="F135" s="479"/>
      <c r="G135" s="216"/>
      <c r="H135" s="216"/>
      <c r="I135" s="216"/>
      <c r="W135" s="402">
        <v>23</v>
      </c>
      <c r="X135" s="909">
        <v>15.18</v>
      </c>
      <c r="Y135" s="909">
        <v>40.29</v>
      </c>
      <c r="Z135" s="909">
        <v>22.12</v>
      </c>
      <c r="AA135" s="909">
        <v>7.6</v>
      </c>
      <c r="AB135" s="909">
        <v>3.22</v>
      </c>
      <c r="AC135" s="910">
        <v>59.4</v>
      </c>
      <c r="AD135" s="909">
        <v>28.71</v>
      </c>
      <c r="AE135" s="909">
        <v>7.74</v>
      </c>
      <c r="AF135" s="909">
        <v>10</v>
      </c>
      <c r="AG135" s="909">
        <v>1.55</v>
      </c>
      <c r="AH135" s="909">
        <v>43.39</v>
      </c>
      <c r="AI135" s="909">
        <v>8.57</v>
      </c>
    </row>
    <row r="136" spans="1:35" ht="15" customHeight="1">
      <c r="A136" s="204"/>
      <c r="B136" s="477"/>
      <c r="C136" s="478"/>
      <c r="D136" s="477"/>
      <c r="E136" s="477"/>
      <c r="F136" s="479"/>
      <c r="G136" s="216"/>
      <c r="H136" s="216"/>
      <c r="I136" s="216"/>
      <c r="V136" s="402">
        <v>24</v>
      </c>
      <c r="W136" s="402">
        <v>24</v>
      </c>
      <c r="X136" s="909">
        <v>15.1</v>
      </c>
      <c r="Y136" s="909">
        <v>35.630000000000003</v>
      </c>
      <c r="Z136" s="909">
        <v>13.87</v>
      </c>
      <c r="AA136" s="909">
        <v>9.57</v>
      </c>
      <c r="AB136" s="909">
        <v>3.42</v>
      </c>
      <c r="AC136" s="910">
        <v>54.3</v>
      </c>
      <c r="AD136" s="909">
        <v>30.83</v>
      </c>
      <c r="AE136" s="909">
        <v>7.53</v>
      </c>
      <c r="AF136" s="909">
        <v>10</v>
      </c>
      <c r="AG136" s="909">
        <v>1.6</v>
      </c>
      <c r="AH136" s="909">
        <v>40.28</v>
      </c>
      <c r="AI136" s="909">
        <v>9.6</v>
      </c>
    </row>
    <row r="137" spans="1:35" ht="15" customHeight="1">
      <c r="A137" s="204"/>
      <c r="B137" s="477"/>
      <c r="C137" s="478"/>
      <c r="D137" s="477"/>
      <c r="E137" s="477"/>
      <c r="F137" s="479"/>
      <c r="G137" s="216"/>
      <c r="H137" s="216"/>
      <c r="I137" s="216"/>
      <c r="W137" s="402">
        <v>25</v>
      </c>
      <c r="X137" s="909">
        <v>18.016999930000001</v>
      </c>
      <c r="Y137" s="909">
        <v>34.608428410000002</v>
      </c>
      <c r="Z137" s="909">
        <v>10.78285721</v>
      </c>
      <c r="AA137" s="909">
        <v>9.0548571179999993</v>
      </c>
      <c r="AB137" s="909">
        <v>3.2130000590000001</v>
      </c>
      <c r="AC137" s="910">
        <v>56.674428669999998</v>
      </c>
      <c r="AD137" s="909">
        <v>25.690000260000001</v>
      </c>
      <c r="AE137" s="909">
        <v>6.9342856409999998</v>
      </c>
      <c r="AF137" s="909">
        <v>10.00571442</v>
      </c>
      <c r="AG137" s="909">
        <v>1.254714302</v>
      </c>
      <c r="AH137" s="909">
        <v>37.560714179999998</v>
      </c>
      <c r="AI137" s="909">
        <v>7.91285726</v>
      </c>
    </row>
    <row r="138" spans="1:35" ht="15" customHeight="1">
      <c r="A138" s="204"/>
      <c r="B138" s="477"/>
      <c r="C138" s="478"/>
      <c r="D138" s="477"/>
      <c r="E138" s="477"/>
      <c r="F138" s="479"/>
      <c r="G138" s="216"/>
      <c r="H138" s="216"/>
      <c r="I138" s="216"/>
      <c r="W138" s="402">
        <v>26</v>
      </c>
      <c r="X138" s="909">
        <v>16.489714209999999</v>
      </c>
      <c r="Y138" s="909">
        <v>34.074285510000003</v>
      </c>
      <c r="Z138" s="909">
        <v>9.5958572120000003</v>
      </c>
      <c r="AA138" s="909">
        <v>8.8612857550000008</v>
      </c>
      <c r="AB138" s="909">
        <v>3.5</v>
      </c>
      <c r="AC138" s="910">
        <v>68.087428501674069</v>
      </c>
      <c r="AD138" s="909">
        <v>30.317143300000001</v>
      </c>
      <c r="AE138" s="909">
        <v>8.8971428190000008</v>
      </c>
      <c r="AF138" s="909">
        <v>10</v>
      </c>
      <c r="AG138" s="909">
        <v>1.4324285809999999</v>
      </c>
      <c r="AH138" s="909">
        <v>37.759999409999999</v>
      </c>
      <c r="AI138" s="909">
        <v>8.911428656</v>
      </c>
    </row>
    <row r="139" spans="1:35" ht="15" customHeight="1">
      <c r="A139" s="204"/>
      <c r="B139" s="477"/>
      <c r="C139" s="478"/>
      <c r="D139" s="477"/>
      <c r="E139" s="477"/>
      <c r="F139" s="479"/>
      <c r="G139" s="216"/>
      <c r="H139" s="216"/>
      <c r="I139" s="216"/>
      <c r="W139" s="402">
        <v>27</v>
      </c>
      <c r="X139" s="909">
        <v>16.199999810000001</v>
      </c>
      <c r="Y139" s="909">
        <v>29.599571770000001</v>
      </c>
      <c r="Z139" s="909">
        <v>7.8892858370000001</v>
      </c>
      <c r="AA139" s="909">
        <v>8.3185714990000008</v>
      </c>
      <c r="AB139" s="909">
        <v>4.0900001530000001</v>
      </c>
      <c r="AC139" s="910">
        <v>60.110428400000004</v>
      </c>
      <c r="AD139" s="909">
        <v>28.581429350000001</v>
      </c>
      <c r="AE139" s="909">
        <v>7.9442856649999998</v>
      </c>
      <c r="AF139" s="909">
        <v>10.001428600000001</v>
      </c>
      <c r="AG139" s="909">
        <v>1.455999987</v>
      </c>
      <c r="AH139" s="909">
        <v>35.967143470000003</v>
      </c>
      <c r="AI139" s="909">
        <v>7.2057142259999996</v>
      </c>
    </row>
    <row r="140" spans="1:35" ht="15" customHeight="1">
      <c r="A140" s="204"/>
      <c r="B140" s="477"/>
      <c r="C140" s="478"/>
      <c r="D140" s="477"/>
      <c r="E140" s="477"/>
      <c r="F140" s="479"/>
      <c r="G140" s="216"/>
      <c r="H140" s="216"/>
      <c r="I140" s="216"/>
      <c r="V140" s="402">
        <v>28</v>
      </c>
      <c r="W140" s="402">
        <v>28</v>
      </c>
      <c r="X140" s="909">
        <v>12.016285760000001</v>
      </c>
      <c r="Y140" s="909">
        <v>29.3955713</v>
      </c>
      <c r="Z140" s="909">
        <v>7.2334286140000001</v>
      </c>
      <c r="AA140" s="909">
        <v>7.789714268</v>
      </c>
      <c r="AB140" s="909">
        <v>3.119999886</v>
      </c>
      <c r="AC140" s="910">
        <v>60.986856189999997</v>
      </c>
      <c r="AD140" s="909">
        <v>27.099999836512943</v>
      </c>
      <c r="AE140" s="909">
        <v>7.4514284819999999</v>
      </c>
      <c r="AF140" s="909">
        <v>10.0128573</v>
      </c>
      <c r="AG140" s="909">
        <v>1.5508571609999999</v>
      </c>
      <c r="AH140" s="909">
        <v>47.66357095</v>
      </c>
      <c r="AI140" s="909">
        <v>9.9999998639999994</v>
      </c>
    </row>
    <row r="141" spans="1:35" ht="15" customHeight="1">
      <c r="A141" s="204"/>
      <c r="B141" s="477"/>
      <c r="C141" s="478"/>
      <c r="D141" s="477"/>
      <c r="E141" s="477"/>
      <c r="F141" s="479"/>
      <c r="G141" s="216"/>
      <c r="H141" s="216"/>
      <c r="I141" s="216"/>
      <c r="W141" s="402">
        <v>29</v>
      </c>
      <c r="X141" s="909">
        <v>10.423571450000001</v>
      </c>
      <c r="Y141" s="909">
        <v>32.468857079999999</v>
      </c>
      <c r="Z141" s="909">
        <v>6.729428564</v>
      </c>
      <c r="AA141" s="909">
        <v>7.1615714349999999</v>
      </c>
      <c r="AB141" s="909">
        <v>3.4249999519999998</v>
      </c>
      <c r="AC141" s="910">
        <v>56.540714260000001</v>
      </c>
      <c r="AD141" s="909">
        <v>23.477142610000001</v>
      </c>
      <c r="AE141" s="909">
        <v>6.2828570089999998</v>
      </c>
      <c r="AF141" s="909">
        <v>10.001428600000001</v>
      </c>
      <c r="AG141" s="909">
        <v>2.1035714489999999</v>
      </c>
      <c r="AH141" s="909">
        <v>44.25</v>
      </c>
      <c r="AI141" s="909">
        <v>6.7128572460000004</v>
      </c>
    </row>
    <row r="142" spans="1:35" ht="15" customHeight="1">
      <c r="A142" s="204"/>
      <c r="B142" s="477"/>
      <c r="C142" s="478"/>
      <c r="D142" s="477"/>
      <c r="E142" s="477"/>
      <c r="F142" s="479"/>
      <c r="G142" s="216"/>
      <c r="H142" s="216"/>
      <c r="I142" s="216"/>
      <c r="W142" s="402">
        <v>30</v>
      </c>
      <c r="X142" s="909">
        <v>10.043285640000001</v>
      </c>
      <c r="Y142" s="909">
        <v>32.112285890000003</v>
      </c>
      <c r="Z142" s="909">
        <v>5.6338571819999999</v>
      </c>
      <c r="AA142" s="909">
        <v>6.6714285440000003</v>
      </c>
      <c r="AB142" s="909">
        <v>2.8789999489999998</v>
      </c>
      <c r="AC142" s="910">
        <v>65.491856709999993</v>
      </c>
      <c r="AD142" s="909">
        <v>21.095714300000001</v>
      </c>
      <c r="AE142" s="909">
        <v>5.8057142669999999</v>
      </c>
      <c r="AF142" s="909">
        <v>10.01142883</v>
      </c>
      <c r="AG142" s="909">
        <v>1.8491428750000001</v>
      </c>
      <c r="AH142" s="909">
        <v>42.498571668352326</v>
      </c>
      <c r="AI142" s="909">
        <v>6.0797142300000004</v>
      </c>
    </row>
    <row r="143" spans="1:35" ht="15" customHeight="1">
      <c r="A143" s="204"/>
      <c r="B143" s="477"/>
      <c r="C143" s="478"/>
      <c r="D143" s="477"/>
      <c r="E143" s="477"/>
      <c r="F143" s="479"/>
      <c r="G143" s="216"/>
      <c r="H143" s="216"/>
      <c r="I143" s="216"/>
      <c r="W143" s="402">
        <v>31</v>
      </c>
      <c r="X143" s="909">
        <v>10.086428642272944</v>
      </c>
      <c r="Y143" s="909">
        <v>29.132714407784558</v>
      </c>
      <c r="Z143" s="909">
        <v>5.181999887738904</v>
      </c>
      <c r="AA143" s="909">
        <v>6.2387143543788328</v>
      </c>
      <c r="AB143" s="909">
        <v>2.9382856232779297</v>
      </c>
      <c r="AC143" s="910">
        <v>65.491856711251344</v>
      </c>
      <c r="AD143" s="909">
        <v>20.037142889840243</v>
      </c>
      <c r="AE143" s="909">
        <v>5.4814286231994549</v>
      </c>
      <c r="AF143" s="909">
        <v>10.011428833007772</v>
      </c>
      <c r="AG143" s="909">
        <v>1.8019999946866672</v>
      </c>
      <c r="AH143" s="909">
        <v>39.98428617204933</v>
      </c>
      <c r="AI143" s="909">
        <v>4.9059999329703157</v>
      </c>
    </row>
    <row r="144" spans="1:35" ht="15" customHeight="1">
      <c r="A144" s="204"/>
      <c r="B144" s="477"/>
      <c r="C144" s="478"/>
      <c r="D144" s="477"/>
      <c r="E144" s="477"/>
      <c r="F144" s="479"/>
      <c r="G144" s="216"/>
      <c r="H144" s="216"/>
      <c r="I144" s="216"/>
      <c r="V144" s="402">
        <v>32</v>
      </c>
      <c r="W144" s="402">
        <v>32</v>
      </c>
      <c r="X144" s="909">
        <v>12.08228561</v>
      </c>
      <c r="Y144" s="909">
        <v>34.150143489999998</v>
      </c>
      <c r="Z144" s="909">
        <v>4.8032856669999999</v>
      </c>
      <c r="AA144" s="909">
        <v>6.1697142459999998</v>
      </c>
      <c r="AB144" s="909">
        <v>3.2030000689999998</v>
      </c>
      <c r="AC144" s="910">
        <v>49.942714418571427</v>
      </c>
      <c r="AD144" s="909">
        <v>23.275714059999999</v>
      </c>
      <c r="AE144" s="909">
        <v>5.8257142479999997</v>
      </c>
      <c r="AF144" s="909">
        <v>10.004285810000001</v>
      </c>
      <c r="AG144" s="909">
        <v>1.2214285650000001</v>
      </c>
      <c r="AH144" s="909">
        <v>36.654999320000002</v>
      </c>
      <c r="AI144" s="909">
        <v>4.0242800000000001</v>
      </c>
    </row>
    <row r="145" spans="1:35" ht="15" customHeight="1">
      <c r="A145" s="204"/>
      <c r="B145" s="477"/>
      <c r="C145" s="478"/>
      <c r="D145" s="477"/>
      <c r="E145" s="477"/>
      <c r="F145" s="479"/>
      <c r="G145" s="216"/>
      <c r="H145" s="216"/>
      <c r="I145" s="216"/>
      <c r="W145" s="402">
        <v>33</v>
      </c>
      <c r="X145" s="909">
        <v>11.874000004359614</v>
      </c>
      <c r="Y145" s="909">
        <v>35.225571223667643</v>
      </c>
      <c r="Z145" s="909">
        <v>4.3821428843906904</v>
      </c>
      <c r="AA145" s="909">
        <v>6.3728570940000004</v>
      </c>
      <c r="AB145" s="909">
        <v>2.841857144</v>
      </c>
      <c r="AC145" s="910">
        <v>57.183571406773112</v>
      </c>
      <c r="AD145" s="909">
        <v>22.619999750000002</v>
      </c>
      <c r="AE145" s="909">
        <v>5.5228571210000004</v>
      </c>
      <c r="AF145" s="909">
        <v>10</v>
      </c>
      <c r="AG145" s="909">
        <v>1.3032857349940685</v>
      </c>
      <c r="AH145" s="909">
        <v>35.152857099999999</v>
      </c>
      <c r="AI145" s="909">
        <v>4.354285752</v>
      </c>
    </row>
    <row r="146" spans="1:35" ht="15" customHeight="1">
      <c r="A146" s="204"/>
      <c r="B146" s="477"/>
      <c r="C146" s="478"/>
      <c r="D146" s="477"/>
      <c r="E146" s="477"/>
      <c r="F146" s="479"/>
      <c r="G146" s="216"/>
      <c r="H146" s="216"/>
      <c r="I146" s="216"/>
      <c r="W146" s="402">
        <v>34</v>
      </c>
      <c r="X146" s="909">
        <v>10.842857090000001</v>
      </c>
      <c r="Y146" s="909">
        <v>35.168570930000001</v>
      </c>
      <c r="Z146" s="909">
        <v>13.837000059999999</v>
      </c>
      <c r="AA146" s="909">
        <v>6.1195714130000001</v>
      </c>
      <c r="AB146" s="909">
        <v>3.058000088</v>
      </c>
      <c r="AC146" s="910">
        <v>49.366142269999997</v>
      </c>
      <c r="AD146" s="909">
        <v>25.04757145</v>
      </c>
      <c r="AE146" s="909">
        <v>5.8727143149999996</v>
      </c>
      <c r="AF146" s="909">
        <v>10.00857162</v>
      </c>
      <c r="AG146" s="909">
        <v>1.2842857160000001</v>
      </c>
      <c r="AH146" s="909">
        <v>34.115715029999997</v>
      </c>
      <c r="AI146" s="909">
        <v>4.3511429509999999</v>
      </c>
    </row>
    <row r="147" spans="1:35" ht="15" customHeight="1">
      <c r="A147" s="132"/>
      <c r="B147" s="477"/>
      <c r="C147" s="478"/>
      <c r="D147" s="477"/>
      <c r="E147" s="477"/>
      <c r="F147" s="479"/>
      <c r="G147" s="236"/>
      <c r="H147" s="221"/>
      <c r="I147" s="221"/>
      <c r="W147" s="402">
        <v>35</v>
      </c>
      <c r="X147" s="909">
        <v>10.48142842</v>
      </c>
      <c r="Y147" s="909">
        <v>37.824428560000001</v>
      </c>
      <c r="Z147" s="909">
        <v>3.922857182</v>
      </c>
      <c r="AA147" s="909">
        <v>5.9814286230000002</v>
      </c>
      <c r="AB147" s="909">
        <v>1.506999969</v>
      </c>
      <c r="AC147" s="910">
        <v>56.934856959999998</v>
      </c>
      <c r="AD147" s="909">
        <v>21.374285830000002</v>
      </c>
      <c r="AE147" s="909">
        <v>4.9342857090000001</v>
      </c>
      <c r="AF147" s="909">
        <v>10.28714289</v>
      </c>
      <c r="AG147" s="909">
        <v>1.5979999810000001</v>
      </c>
      <c r="AH147" s="909">
        <v>30.92</v>
      </c>
      <c r="AI147" s="909">
        <v>5.3042856629999999</v>
      </c>
    </row>
    <row r="148" spans="1:35" ht="15" customHeight="1">
      <c r="A148" s="237"/>
      <c r="B148" s="477"/>
      <c r="C148" s="478"/>
      <c r="D148" s="477"/>
      <c r="E148" s="477"/>
      <c r="F148" s="479"/>
      <c r="G148" s="195"/>
      <c r="H148" s="239"/>
      <c r="I148" s="239"/>
      <c r="V148" s="402">
        <v>36</v>
      </c>
      <c r="W148" s="402">
        <v>36</v>
      </c>
      <c r="X148" s="909">
        <v>11.85</v>
      </c>
      <c r="Y148" s="909">
        <v>39.78</v>
      </c>
      <c r="Z148" s="909">
        <v>4.9800000000000004</v>
      </c>
      <c r="AA148" s="909">
        <v>6.03</v>
      </c>
      <c r="AB148" s="909">
        <v>2.8</v>
      </c>
      <c r="AC148" s="910">
        <v>48.51</v>
      </c>
      <c r="AD148" s="909">
        <v>22.661428449999999</v>
      </c>
      <c r="AE148" s="909">
        <v>4.9800000000000004</v>
      </c>
      <c r="AF148" s="909">
        <v>11.01</v>
      </c>
      <c r="AG148" s="909">
        <v>1.63</v>
      </c>
      <c r="AH148" s="909">
        <v>30.922143120000001</v>
      </c>
      <c r="AI148" s="909">
        <v>7.46</v>
      </c>
    </row>
    <row r="149" spans="1:35" ht="15" customHeight="1">
      <c r="A149" s="195"/>
      <c r="B149" s="477"/>
      <c r="C149" s="478"/>
      <c r="D149" s="477"/>
      <c r="E149" s="477"/>
      <c r="F149" s="479"/>
      <c r="G149" s="238"/>
      <c r="H149" s="239"/>
      <c r="I149" s="239"/>
      <c r="W149" s="402">
        <v>37</v>
      </c>
      <c r="X149" s="909">
        <v>12.08</v>
      </c>
      <c r="Y149" s="909">
        <v>44.25</v>
      </c>
      <c r="Z149" s="909">
        <v>4.92</v>
      </c>
      <c r="AA149" s="909">
        <v>6.03</v>
      </c>
      <c r="AB149" s="909">
        <v>2.37</v>
      </c>
      <c r="AC149" s="910">
        <v>43.99</v>
      </c>
      <c r="AD149" s="909">
        <v>19.149999999999999</v>
      </c>
      <c r="AE149" s="909">
        <v>5.31</v>
      </c>
      <c r="AF149" s="909">
        <v>11</v>
      </c>
      <c r="AG149" s="909">
        <v>1.59</v>
      </c>
      <c r="AH149" s="909">
        <v>29.33</v>
      </c>
      <c r="AI149" s="909">
        <v>7.79</v>
      </c>
    </row>
    <row r="150" spans="1:35" ht="15" customHeight="1">
      <c r="A150" s="195"/>
      <c r="B150" s="477"/>
      <c r="C150" s="478"/>
      <c r="D150" s="477"/>
      <c r="E150" s="477"/>
      <c r="F150" s="479"/>
      <c r="G150" s="195"/>
      <c r="H150" s="239"/>
      <c r="I150" s="239"/>
      <c r="W150" s="402">
        <v>38</v>
      </c>
      <c r="X150" s="909">
        <v>11.88371427</v>
      </c>
      <c r="Y150" s="909">
        <v>41.311858039999997</v>
      </c>
      <c r="Z150" s="909">
        <v>4.6447142870000002</v>
      </c>
      <c r="AA150" s="909">
        <v>6.5951428410000004</v>
      </c>
      <c r="AB150" s="909">
        <v>3.0060000420000001</v>
      </c>
      <c r="AC150" s="910">
        <v>47.220570700000003</v>
      </c>
      <c r="AD150" s="909">
        <v>22.304285589999999</v>
      </c>
      <c r="AE150" s="909">
        <v>5.581428528</v>
      </c>
      <c r="AF150" s="909">
        <v>10.85142858</v>
      </c>
      <c r="AG150" s="909">
        <v>1.5402856890000001</v>
      </c>
      <c r="AH150" s="909">
        <v>34.179286410000003</v>
      </c>
      <c r="AI150" s="909">
        <v>8.5442856379999998</v>
      </c>
    </row>
    <row r="151" spans="1:35" ht="15" customHeight="1">
      <c r="A151" s="240"/>
      <c r="B151" s="477"/>
      <c r="C151" s="478"/>
      <c r="D151" s="477"/>
      <c r="E151" s="477"/>
      <c r="F151" s="479"/>
      <c r="G151" s="240"/>
      <c r="H151" s="240"/>
      <c r="I151" s="240"/>
      <c r="V151" s="402">
        <v>39</v>
      </c>
      <c r="W151" s="402">
        <v>39</v>
      </c>
      <c r="X151" s="909">
        <v>13.06</v>
      </c>
      <c r="Y151" s="909">
        <v>41.13</v>
      </c>
      <c r="Z151" s="909">
        <v>4.2699999999999996</v>
      </c>
      <c r="AA151" s="909">
        <v>6.84</v>
      </c>
      <c r="AB151" s="909">
        <v>3.32</v>
      </c>
      <c r="AC151" s="910">
        <v>63.05</v>
      </c>
      <c r="AD151" s="909">
        <v>48.7</v>
      </c>
      <c r="AE151" s="909">
        <v>7.81</v>
      </c>
      <c r="AF151" s="909">
        <v>11.15</v>
      </c>
      <c r="AG151" s="909">
        <v>1.32</v>
      </c>
      <c r="AH151" s="909">
        <v>38.82</v>
      </c>
      <c r="AI151" s="909">
        <v>6.81</v>
      </c>
    </row>
    <row r="152" spans="1:35" ht="15" customHeight="1">
      <c r="A152" s="241"/>
      <c r="B152" s="477"/>
      <c r="C152" s="478"/>
      <c r="D152" s="477"/>
      <c r="E152" s="477"/>
      <c r="F152" s="479"/>
      <c r="G152" s="195"/>
      <c r="H152" s="239"/>
      <c r="I152" s="239"/>
      <c r="W152" s="402">
        <v>40</v>
      </c>
      <c r="X152" s="909">
        <v>15.95</v>
      </c>
      <c r="Y152" s="909">
        <v>46.47</v>
      </c>
      <c r="Z152" s="909">
        <v>5.36</v>
      </c>
      <c r="AA152" s="909">
        <v>7.69</v>
      </c>
      <c r="AB152" s="909">
        <v>3.16</v>
      </c>
      <c r="AC152" s="910">
        <v>61.54</v>
      </c>
      <c r="AD152" s="909">
        <v>37.93</v>
      </c>
      <c r="AE152" s="909">
        <v>7.92</v>
      </c>
      <c r="AF152" s="909">
        <v>11.01</v>
      </c>
      <c r="AG152" s="909">
        <v>1.38</v>
      </c>
      <c r="AH152" s="909">
        <v>43.88</v>
      </c>
      <c r="AI152" s="909">
        <v>6.28</v>
      </c>
    </row>
    <row r="153" spans="1:35" ht="8.85" customHeight="1">
      <c r="A153" s="195"/>
      <c r="B153" s="195"/>
      <c r="C153" s="195"/>
      <c r="D153" s="195"/>
      <c r="E153" s="195"/>
      <c r="F153" s="195"/>
      <c r="G153" s="195"/>
      <c r="H153" s="242"/>
      <c r="I153" s="242"/>
      <c r="W153" s="402">
        <v>41</v>
      </c>
      <c r="X153" s="909">
        <v>15.85</v>
      </c>
      <c r="Y153" s="909">
        <v>37.270000000000003</v>
      </c>
      <c r="Z153" s="909">
        <v>6.97</v>
      </c>
      <c r="AA153" s="909">
        <v>7.1</v>
      </c>
      <c r="AB153" s="909">
        <v>2.9</v>
      </c>
      <c r="AC153" s="910">
        <v>58.12</v>
      </c>
      <c r="AD153" s="909">
        <v>48.92</v>
      </c>
      <c r="AE153" s="909">
        <v>8.59</v>
      </c>
      <c r="AF153" s="909">
        <v>11</v>
      </c>
      <c r="AG153" s="909">
        <v>1.32</v>
      </c>
      <c r="AH153" s="909">
        <v>45.63</v>
      </c>
      <c r="AI153" s="909">
        <v>9.93</v>
      </c>
    </row>
    <row r="154" spans="1:35" ht="8.85" customHeight="1">
      <c r="A154" s="197"/>
      <c r="B154" s="197"/>
      <c r="C154" s="197"/>
      <c r="D154" s="197"/>
      <c r="E154" s="197"/>
      <c r="F154" s="197"/>
      <c r="G154" s="197"/>
      <c r="H154" s="197"/>
      <c r="I154" s="197"/>
      <c r="W154" s="402">
        <v>42</v>
      </c>
      <c r="X154" s="909">
        <v>15.55</v>
      </c>
      <c r="Y154" s="909">
        <v>48.57</v>
      </c>
      <c r="Z154" s="909">
        <v>11.1</v>
      </c>
      <c r="AA154" s="909">
        <v>6.76</v>
      </c>
      <c r="AB154" s="909">
        <v>2.87</v>
      </c>
      <c r="AC154" s="910">
        <v>58.89</v>
      </c>
      <c r="AD154" s="909">
        <v>55.62</v>
      </c>
      <c r="AE154" s="909">
        <v>9.51</v>
      </c>
      <c r="AF154" s="909">
        <v>11.01</v>
      </c>
      <c r="AG154" s="909">
        <v>1.22</v>
      </c>
      <c r="AH154" s="909">
        <v>52.62</v>
      </c>
      <c r="AI154" s="909">
        <v>9.68</v>
      </c>
    </row>
    <row r="155" spans="1:35" ht="8.85" customHeight="1">
      <c r="A155" s="197"/>
      <c r="B155" s="197"/>
      <c r="C155" s="197"/>
      <c r="D155" s="197"/>
      <c r="E155" s="197"/>
      <c r="F155" s="197"/>
      <c r="G155" s="197"/>
      <c r="H155" s="197"/>
      <c r="I155" s="197"/>
      <c r="V155" s="402">
        <v>43</v>
      </c>
      <c r="W155" s="402">
        <v>43</v>
      </c>
      <c r="X155" s="909">
        <v>13.17</v>
      </c>
      <c r="Y155" s="909">
        <v>35.32</v>
      </c>
      <c r="Z155" s="909">
        <v>6.01</v>
      </c>
      <c r="AA155" s="909">
        <v>6.53</v>
      </c>
      <c r="AB155" s="909">
        <v>2.37</v>
      </c>
      <c r="AC155" s="910">
        <v>69.2</v>
      </c>
      <c r="AD155" s="909">
        <v>54.58</v>
      </c>
      <c r="AE155" s="909">
        <v>8.23</v>
      </c>
      <c r="AF155" s="909">
        <v>11.01</v>
      </c>
      <c r="AG155" s="909">
        <v>1.35</v>
      </c>
      <c r="AH155" s="909">
        <v>50.71</v>
      </c>
      <c r="AI155" s="909">
        <v>10.33</v>
      </c>
    </row>
    <row r="156" spans="1:35" ht="8.85" customHeight="1">
      <c r="A156" s="197"/>
      <c r="B156" s="197"/>
      <c r="C156" s="197"/>
      <c r="D156" s="197"/>
      <c r="E156" s="197"/>
      <c r="F156" s="197"/>
      <c r="G156" s="197"/>
      <c r="H156" s="197"/>
      <c r="I156" s="197"/>
      <c r="W156" s="402">
        <v>44</v>
      </c>
      <c r="X156" s="909">
        <v>13.18</v>
      </c>
      <c r="Y156" s="909">
        <v>36.83</v>
      </c>
      <c r="Z156" s="909">
        <v>4.57</v>
      </c>
      <c r="AA156" s="909">
        <v>7.58</v>
      </c>
      <c r="AB156" s="909">
        <v>4.8899999999999997</v>
      </c>
      <c r="AC156" s="910">
        <v>51.59</v>
      </c>
      <c r="AD156" s="909">
        <v>57.65</v>
      </c>
      <c r="AE156" s="909">
        <v>7.72</v>
      </c>
      <c r="AF156" s="909">
        <v>11.01</v>
      </c>
      <c r="AG156" s="909">
        <v>1.47</v>
      </c>
      <c r="AH156" s="909">
        <v>48.41</v>
      </c>
      <c r="AI156" s="909">
        <v>11.29</v>
      </c>
    </row>
    <row r="157" spans="1:35" ht="8.85" customHeight="1">
      <c r="A157" s="197"/>
      <c r="B157" s="197"/>
      <c r="C157" s="197"/>
      <c r="D157" s="197"/>
      <c r="E157" s="197"/>
      <c r="F157" s="197"/>
      <c r="G157" s="197"/>
      <c r="H157" s="197"/>
      <c r="I157" s="197"/>
      <c r="W157" s="402">
        <v>45</v>
      </c>
      <c r="X157" s="909">
        <v>13.49</v>
      </c>
      <c r="Y157" s="909">
        <v>39.520000000000003</v>
      </c>
      <c r="Z157" s="909">
        <v>4.83</v>
      </c>
      <c r="AA157" s="909">
        <v>6.95</v>
      </c>
      <c r="AB157" s="909">
        <v>1.61</v>
      </c>
      <c r="AC157" s="910">
        <v>72.92</v>
      </c>
      <c r="AD157" s="909">
        <v>67.069999999999993</v>
      </c>
      <c r="AE157" s="909">
        <v>6.9</v>
      </c>
      <c r="AF157" s="909">
        <v>11</v>
      </c>
      <c r="AG157" s="909">
        <v>1.42</v>
      </c>
      <c r="AH157" s="909">
        <v>47.24</v>
      </c>
      <c r="AI157" s="909">
        <v>9</v>
      </c>
    </row>
    <row r="158" spans="1:35" ht="8.85" customHeight="1">
      <c r="A158" s="197"/>
      <c r="B158" s="197"/>
      <c r="C158" s="197"/>
      <c r="D158" s="197"/>
      <c r="E158" s="197"/>
      <c r="F158" s="197"/>
      <c r="G158" s="197"/>
      <c r="H158" s="197"/>
      <c r="I158" s="197"/>
      <c r="W158" s="402">
        <v>46</v>
      </c>
      <c r="X158" s="909">
        <v>15.4</v>
      </c>
      <c r="Y158" s="909">
        <v>53.38</v>
      </c>
      <c r="Z158" s="909">
        <v>3.73</v>
      </c>
      <c r="AA158" s="909">
        <v>6.86</v>
      </c>
      <c r="AB158" s="909">
        <v>1.64</v>
      </c>
      <c r="AC158" s="910">
        <v>58.4</v>
      </c>
      <c r="AD158" s="909">
        <v>34.979999999999997</v>
      </c>
      <c r="AE158" s="909">
        <v>5.07</v>
      </c>
      <c r="AF158" s="909">
        <v>11.01</v>
      </c>
      <c r="AG158" s="909">
        <v>1.38</v>
      </c>
      <c r="AH158" s="909">
        <v>40.61</v>
      </c>
      <c r="AI158" s="909">
        <v>8.81</v>
      </c>
    </row>
    <row r="159" spans="1:35" ht="8.85" customHeight="1">
      <c r="A159" s="197"/>
      <c r="B159" s="197"/>
      <c r="C159" s="197"/>
      <c r="D159" s="197"/>
      <c r="E159" s="197"/>
      <c r="F159" s="197"/>
      <c r="G159" s="197"/>
      <c r="H159" s="197"/>
      <c r="I159" s="197"/>
      <c r="W159" s="402">
        <v>47</v>
      </c>
      <c r="X159" s="909">
        <v>16.41</v>
      </c>
      <c r="Y159" s="909">
        <v>61.85</v>
      </c>
      <c r="Z159" s="909">
        <v>2.52</v>
      </c>
      <c r="AA159" s="909">
        <v>6.99</v>
      </c>
      <c r="AB159" s="909">
        <v>1.51</v>
      </c>
      <c r="AC159" s="910">
        <v>52.55</v>
      </c>
      <c r="AD159" s="909">
        <v>29.08</v>
      </c>
      <c r="AE159" s="909">
        <v>4.2699999999999996</v>
      </c>
      <c r="AF159" s="909">
        <v>11</v>
      </c>
      <c r="AG159" s="909">
        <v>1.63</v>
      </c>
      <c r="AH159" s="909">
        <v>41.63</v>
      </c>
      <c r="AI159" s="909">
        <v>9.35</v>
      </c>
    </row>
    <row r="160" spans="1:35" ht="8.85" customHeight="1">
      <c r="A160" s="197"/>
      <c r="B160" s="197"/>
      <c r="C160" s="197"/>
      <c r="D160" s="197"/>
      <c r="E160" s="197"/>
      <c r="F160" s="197"/>
      <c r="G160" s="197"/>
      <c r="H160" s="197"/>
      <c r="I160" s="197"/>
      <c r="V160" s="402">
        <v>48</v>
      </c>
      <c r="W160" s="402">
        <v>48</v>
      </c>
      <c r="X160" s="909">
        <v>16.329999999999998</v>
      </c>
      <c r="Y160" s="909">
        <v>65.33</v>
      </c>
      <c r="Z160" s="909">
        <v>3.57</v>
      </c>
      <c r="AA160" s="909">
        <v>7.11</v>
      </c>
      <c r="AB160" s="909">
        <v>1.47</v>
      </c>
      <c r="AC160" s="910">
        <v>53.43</v>
      </c>
      <c r="AD160" s="909">
        <v>88.06</v>
      </c>
      <c r="AE160" s="909">
        <v>7.88</v>
      </c>
      <c r="AF160" s="909">
        <v>10.86</v>
      </c>
      <c r="AG160" s="909">
        <v>1.6</v>
      </c>
      <c r="AH160" s="909">
        <v>41.01</v>
      </c>
      <c r="AI160" s="909">
        <v>14.19</v>
      </c>
    </row>
    <row r="161" spans="1:35" ht="8.85" customHeight="1">
      <c r="A161" s="197"/>
      <c r="B161" s="197"/>
      <c r="C161" s="197"/>
      <c r="D161" s="197"/>
      <c r="E161" s="197"/>
      <c r="F161" s="197"/>
      <c r="G161" s="197"/>
      <c r="H161" s="197"/>
      <c r="I161" s="197"/>
      <c r="W161" s="402">
        <v>49</v>
      </c>
      <c r="X161" s="909">
        <v>20.239999999999998</v>
      </c>
      <c r="Y161" s="909">
        <v>66.680000000000007</v>
      </c>
      <c r="Z161" s="909">
        <v>6.1</v>
      </c>
      <c r="AA161" s="909">
        <v>8.43</v>
      </c>
      <c r="AB161" s="909">
        <v>2.2400000000000002</v>
      </c>
      <c r="AC161" s="910">
        <v>61.07</v>
      </c>
      <c r="AD161" s="909">
        <v>106.59</v>
      </c>
      <c r="AE161" s="909">
        <v>16.09</v>
      </c>
      <c r="AF161" s="909">
        <v>10.5</v>
      </c>
      <c r="AG161" s="909">
        <v>1.1200000000000001</v>
      </c>
      <c r="AH161" s="909">
        <v>83.6</v>
      </c>
      <c r="AI161" s="909">
        <v>22.62</v>
      </c>
    </row>
    <row r="162" spans="1:35" ht="8.85" customHeight="1">
      <c r="A162" s="197"/>
      <c r="B162" s="197"/>
      <c r="C162" s="197"/>
      <c r="D162" s="197"/>
      <c r="E162" s="197"/>
      <c r="F162" s="197"/>
      <c r="G162" s="197"/>
      <c r="H162" s="197"/>
      <c r="I162" s="197"/>
      <c r="W162" s="402">
        <v>50</v>
      </c>
      <c r="X162" s="909">
        <v>19.809999999999999</v>
      </c>
      <c r="Y162" s="909">
        <v>61.31</v>
      </c>
      <c r="Z162" s="909">
        <v>6.69</v>
      </c>
      <c r="AA162" s="909">
        <v>8.32</v>
      </c>
      <c r="AB162" s="909">
        <v>2.19</v>
      </c>
      <c r="AC162" s="910">
        <v>78.02</v>
      </c>
      <c r="AD162" s="909">
        <v>104.79</v>
      </c>
      <c r="AE162" s="909">
        <v>18.649999999999999</v>
      </c>
      <c r="AF162" s="909">
        <v>10.51</v>
      </c>
      <c r="AG162" s="909">
        <v>1.1399999999999999</v>
      </c>
      <c r="AH162" s="909">
        <v>66.8</v>
      </c>
      <c r="AI162" s="909">
        <v>22.62</v>
      </c>
    </row>
    <row r="163" spans="1:35" ht="8.85" customHeight="1">
      <c r="A163" s="197"/>
      <c r="B163" s="197"/>
      <c r="C163" s="197"/>
      <c r="D163" s="197"/>
      <c r="E163" s="197"/>
      <c r="F163" s="197"/>
      <c r="G163" s="197"/>
      <c r="H163" s="197"/>
      <c r="I163" s="197"/>
      <c r="W163" s="402">
        <v>51</v>
      </c>
      <c r="X163" s="909">
        <v>21.91</v>
      </c>
      <c r="Y163" s="909">
        <v>70.790000000000006</v>
      </c>
      <c r="Z163" s="909">
        <v>13.15</v>
      </c>
      <c r="AA163" s="909">
        <v>9.08</v>
      </c>
      <c r="AB163" s="909">
        <v>3.71</v>
      </c>
      <c r="AC163" s="910">
        <v>67.64</v>
      </c>
      <c r="AD163" s="909">
        <v>69.61</v>
      </c>
      <c r="AE163" s="909">
        <v>11.22</v>
      </c>
      <c r="AF163" s="909">
        <v>10.5</v>
      </c>
      <c r="AG163" s="909">
        <v>1.37</v>
      </c>
      <c r="AH163" s="909">
        <v>55.42</v>
      </c>
      <c r="AI163" s="909">
        <v>17.489999999999998</v>
      </c>
    </row>
    <row r="164" spans="1:35" ht="8.85" customHeight="1">
      <c r="A164" s="197"/>
      <c r="B164" s="197"/>
      <c r="C164" s="197"/>
      <c r="D164" s="197"/>
      <c r="E164" s="197"/>
      <c r="F164" s="197"/>
      <c r="G164" s="197"/>
      <c r="H164" s="197"/>
      <c r="I164" s="197"/>
      <c r="V164" s="402">
        <v>52</v>
      </c>
      <c r="W164" s="402">
        <v>52</v>
      </c>
      <c r="X164" s="909">
        <v>22</v>
      </c>
      <c r="Y164" s="909">
        <v>77.430000000000007</v>
      </c>
      <c r="Z164" s="909">
        <v>17.760000000000002</v>
      </c>
      <c r="AA164" s="909">
        <v>8.42</v>
      </c>
      <c r="AB164" s="909">
        <v>3.57</v>
      </c>
      <c r="AC164" s="910">
        <v>56.19</v>
      </c>
      <c r="AD164" s="909">
        <v>58.45</v>
      </c>
      <c r="AE164" s="909">
        <v>8.01</v>
      </c>
      <c r="AF164" s="909">
        <v>10.51</v>
      </c>
      <c r="AG164" s="909">
        <v>1.53</v>
      </c>
      <c r="AH164" s="909">
        <v>59.55</v>
      </c>
      <c r="AI164" s="909">
        <v>18.61</v>
      </c>
    </row>
    <row r="165" spans="1:35" ht="8.85" customHeight="1">
      <c r="A165" s="197"/>
      <c r="B165" s="197"/>
      <c r="C165" s="197"/>
      <c r="D165" s="197"/>
      <c r="E165" s="197"/>
      <c r="F165" s="197"/>
      <c r="G165" s="197"/>
      <c r="H165" s="197"/>
      <c r="I165" s="197"/>
      <c r="U165" s="617">
        <v>2017</v>
      </c>
      <c r="V165" s="922">
        <v>1</v>
      </c>
      <c r="W165" s="900">
        <v>1</v>
      </c>
      <c r="X165" s="909">
        <v>41.55</v>
      </c>
      <c r="Y165" s="909">
        <v>103.58</v>
      </c>
      <c r="Z165" s="909">
        <v>29.67</v>
      </c>
      <c r="AA165" s="909">
        <v>13.85</v>
      </c>
      <c r="AB165" s="909">
        <v>11.3</v>
      </c>
      <c r="AC165" s="910">
        <v>104.02</v>
      </c>
      <c r="AD165" s="909">
        <v>148.43</v>
      </c>
      <c r="AE165" s="909">
        <v>24.1</v>
      </c>
      <c r="AF165" s="909">
        <v>10.220000000000001</v>
      </c>
      <c r="AG165" s="909">
        <v>3.28</v>
      </c>
      <c r="AH165" s="909">
        <v>89.46</v>
      </c>
      <c r="AI165" s="909">
        <v>25.43</v>
      </c>
    </row>
    <row r="166" spans="1:35" ht="8.85" customHeight="1">
      <c r="A166" s="197"/>
      <c r="B166" s="197"/>
      <c r="C166" s="197"/>
      <c r="D166" s="197"/>
      <c r="E166" s="197"/>
      <c r="F166" s="197"/>
      <c r="G166" s="197"/>
      <c r="H166" s="197"/>
      <c r="I166" s="197"/>
      <c r="U166" s="617"/>
      <c r="V166" s="922"/>
      <c r="W166" s="900">
        <v>2</v>
      </c>
      <c r="X166" s="909">
        <v>39.6</v>
      </c>
      <c r="Y166" s="909">
        <v>105.01</v>
      </c>
      <c r="Z166" s="909">
        <v>51.2</v>
      </c>
      <c r="AA166" s="909">
        <v>14.96</v>
      </c>
      <c r="AB166" s="909">
        <v>15.4</v>
      </c>
      <c r="AC166" s="910">
        <v>143.97</v>
      </c>
      <c r="AD166" s="909">
        <v>175.88</v>
      </c>
      <c r="AE166" s="909">
        <v>33.74</v>
      </c>
      <c r="AF166" s="909">
        <v>10.17</v>
      </c>
      <c r="AG166" s="909">
        <v>6.45</v>
      </c>
      <c r="AH166" s="909">
        <v>178.14</v>
      </c>
      <c r="AI166" s="909">
        <v>55.67</v>
      </c>
    </row>
    <row r="167" spans="1:35" ht="8.85" customHeight="1">
      <c r="A167" s="197"/>
      <c r="B167" s="197"/>
      <c r="C167" s="197"/>
      <c r="D167" s="197"/>
      <c r="E167" s="197"/>
      <c r="F167" s="197"/>
      <c r="G167" s="197"/>
      <c r="H167" s="197"/>
      <c r="I167" s="197"/>
      <c r="U167" s="617"/>
      <c r="V167" s="922"/>
      <c r="W167" s="900">
        <v>3</v>
      </c>
      <c r="X167" s="909">
        <v>73.650000000000006</v>
      </c>
      <c r="Y167" s="909">
        <v>137.41</v>
      </c>
      <c r="Z167" s="909">
        <v>43.26</v>
      </c>
      <c r="AA167" s="909">
        <v>28.98</v>
      </c>
      <c r="AB167" s="909">
        <v>21.94</v>
      </c>
      <c r="AC167" s="910">
        <v>355.12</v>
      </c>
      <c r="AD167" s="909">
        <v>177.57</v>
      </c>
      <c r="AE167" s="909">
        <v>35.49</v>
      </c>
      <c r="AF167" s="909">
        <v>10</v>
      </c>
      <c r="AG167" s="909">
        <v>9.0500000000000007</v>
      </c>
      <c r="AH167" s="909">
        <v>174.94</v>
      </c>
      <c r="AI167" s="909">
        <v>58.31</v>
      </c>
    </row>
    <row r="168" spans="1:35" ht="8.85" customHeight="1">
      <c r="A168" s="197"/>
      <c r="B168" s="197"/>
      <c r="C168" s="197"/>
      <c r="D168" s="197"/>
      <c r="E168" s="197"/>
      <c r="F168" s="197"/>
      <c r="G168" s="197"/>
      <c r="H168" s="197"/>
      <c r="I168" s="197"/>
      <c r="U168" s="617"/>
      <c r="V168" s="922">
        <v>4</v>
      </c>
      <c r="W168" s="900">
        <v>4</v>
      </c>
      <c r="X168" s="909">
        <v>65.03</v>
      </c>
      <c r="Y168" s="909">
        <v>127.83</v>
      </c>
      <c r="Z168" s="909">
        <v>32.72</v>
      </c>
      <c r="AA168" s="909">
        <v>30.46</v>
      </c>
      <c r="AB168" s="909">
        <v>23.91</v>
      </c>
      <c r="AC168" s="910">
        <v>519.4</v>
      </c>
      <c r="AD168" s="909">
        <v>205.76</v>
      </c>
      <c r="AE168" s="909">
        <v>48.48</v>
      </c>
      <c r="AF168" s="909">
        <v>10</v>
      </c>
      <c r="AG168" s="909">
        <v>2.4300000000000002</v>
      </c>
      <c r="AH168" s="909">
        <v>141.31</v>
      </c>
      <c r="AI168" s="909">
        <v>47.49</v>
      </c>
    </row>
    <row r="169" spans="1:35" ht="8.85" customHeight="1">
      <c r="A169" s="197"/>
      <c r="B169" s="197"/>
      <c r="C169" s="197"/>
      <c r="D169" s="197"/>
      <c r="E169" s="197"/>
      <c r="F169" s="197"/>
      <c r="G169" s="197"/>
      <c r="H169" s="197"/>
      <c r="I169" s="197"/>
      <c r="W169" s="900">
        <v>5</v>
      </c>
      <c r="X169" s="402">
        <v>56.95</v>
      </c>
      <c r="Y169" s="402">
        <v>97.31</v>
      </c>
      <c r="Z169" s="402">
        <v>48.46</v>
      </c>
      <c r="AA169" s="402">
        <v>21.36</v>
      </c>
      <c r="AB169" s="402">
        <v>18.07</v>
      </c>
      <c r="AC169" s="402">
        <v>330.78</v>
      </c>
      <c r="AD169" s="402">
        <v>123.41</v>
      </c>
      <c r="AE169" s="402">
        <v>25.33</v>
      </c>
      <c r="AF169" s="402">
        <v>11.41</v>
      </c>
      <c r="AG169" s="402">
        <v>2.87</v>
      </c>
      <c r="AH169" s="402">
        <v>123.59</v>
      </c>
      <c r="AI169" s="402">
        <v>45.46</v>
      </c>
    </row>
    <row r="170" spans="1:35" ht="8.85" customHeight="1">
      <c r="A170" s="197"/>
      <c r="B170" s="197"/>
      <c r="C170" s="197"/>
      <c r="D170" s="197"/>
      <c r="E170" s="197"/>
      <c r="F170" s="197"/>
      <c r="G170" s="197"/>
      <c r="H170" s="197"/>
      <c r="I170" s="197"/>
      <c r="W170" s="900">
        <v>6</v>
      </c>
      <c r="X170" s="402">
        <v>61.87</v>
      </c>
      <c r="Y170" s="402">
        <v>123.44</v>
      </c>
      <c r="Z170" s="402">
        <v>72.52</v>
      </c>
      <c r="AA170" s="402">
        <v>25.42</v>
      </c>
      <c r="AB170" s="402">
        <v>21.42</v>
      </c>
      <c r="AC170" s="402">
        <v>200.58</v>
      </c>
      <c r="AD170" s="402">
        <v>108.48</v>
      </c>
      <c r="AE170" s="402">
        <v>22.99</v>
      </c>
      <c r="AF170" s="402">
        <v>10.57</v>
      </c>
      <c r="AG170" s="402">
        <v>3.01</v>
      </c>
      <c r="AH170" s="402">
        <v>85.48</v>
      </c>
      <c r="AI170" s="402">
        <v>8.9600000000000009</v>
      </c>
    </row>
    <row r="171" spans="1:35" ht="8.85" customHeight="1">
      <c r="A171" s="197"/>
      <c r="B171" s="197"/>
      <c r="C171" s="197"/>
      <c r="D171" s="197"/>
      <c r="E171" s="197"/>
      <c r="F171" s="197"/>
      <c r="G171" s="197"/>
      <c r="H171" s="197"/>
      <c r="I171" s="197"/>
      <c r="W171" s="900">
        <v>7</v>
      </c>
      <c r="X171" s="402">
        <v>77.569999999999993</v>
      </c>
      <c r="Y171" s="402">
        <v>145.02000000000001</v>
      </c>
      <c r="Z171" s="402">
        <v>59.16</v>
      </c>
      <c r="AA171" s="402">
        <v>35.43</v>
      </c>
      <c r="AB171" s="402">
        <v>25.12</v>
      </c>
      <c r="AC171" s="402">
        <v>393.69</v>
      </c>
      <c r="AD171" s="402">
        <v>144.62</v>
      </c>
      <c r="AE171" s="402">
        <v>39.44</v>
      </c>
      <c r="AF171" s="402">
        <v>10</v>
      </c>
      <c r="AG171" s="402">
        <v>2.88</v>
      </c>
      <c r="AH171" s="402">
        <v>100.57</v>
      </c>
      <c r="AI171" s="402">
        <v>9.42</v>
      </c>
    </row>
    <row r="172" spans="1:35" ht="8.85" customHeight="1">
      <c r="A172" s="197"/>
      <c r="B172" s="197"/>
      <c r="C172" s="197"/>
      <c r="D172" s="197"/>
      <c r="E172" s="197"/>
      <c r="F172" s="197"/>
      <c r="G172" s="197"/>
      <c r="H172" s="197"/>
      <c r="I172" s="197"/>
      <c r="V172" s="402">
        <v>8</v>
      </c>
      <c r="W172" s="900">
        <v>8</v>
      </c>
      <c r="X172" s="402">
        <v>86.94</v>
      </c>
      <c r="Y172" s="402">
        <v>175.03</v>
      </c>
      <c r="Z172" s="402">
        <v>24.36</v>
      </c>
      <c r="AA172" s="402">
        <v>30.45</v>
      </c>
      <c r="AB172" s="402">
        <v>23.33</v>
      </c>
      <c r="AC172" s="402">
        <v>345.37</v>
      </c>
      <c r="AD172" s="402">
        <v>140.63</v>
      </c>
      <c r="AE172" s="402">
        <v>30.47</v>
      </c>
      <c r="AF172" s="402">
        <v>9.58</v>
      </c>
      <c r="AG172" s="402">
        <v>2.0699999999999998</v>
      </c>
      <c r="AH172" s="402">
        <v>163.72999999999999</v>
      </c>
      <c r="AI172" s="402">
        <v>58.84</v>
      </c>
    </row>
    <row r="173" spans="1:35" ht="8.85" customHeight="1">
      <c r="A173" s="197"/>
      <c r="B173" s="197"/>
      <c r="C173" s="197"/>
      <c r="D173" s="197"/>
      <c r="E173" s="197"/>
      <c r="F173" s="197"/>
      <c r="G173" s="197"/>
      <c r="H173" s="197"/>
      <c r="I173" s="197"/>
      <c r="W173" s="900">
        <v>9</v>
      </c>
      <c r="X173" s="402">
        <v>85.13</v>
      </c>
      <c r="Y173" s="402">
        <v>206.14</v>
      </c>
      <c r="Z173" s="402">
        <v>39.07</v>
      </c>
      <c r="AA173" s="402">
        <v>37.72</v>
      </c>
      <c r="AB173" s="402">
        <v>24.83</v>
      </c>
      <c r="AC173" s="402">
        <v>567.22</v>
      </c>
      <c r="AD173" s="402">
        <v>245.85</v>
      </c>
      <c r="AE173" s="402">
        <v>67.56</v>
      </c>
      <c r="AF173" s="402">
        <v>9.01</v>
      </c>
      <c r="AG173" s="402">
        <v>7.33</v>
      </c>
      <c r="AH173" s="402">
        <v>285.31</v>
      </c>
      <c r="AI173" s="402">
        <v>102.26</v>
      </c>
    </row>
    <row r="174" spans="1:35" ht="8.85" customHeight="1">
      <c r="A174" s="197"/>
      <c r="B174" s="197"/>
      <c r="C174" s="197"/>
      <c r="D174" s="197"/>
      <c r="E174" s="197"/>
      <c r="F174" s="197"/>
      <c r="G174" s="197"/>
      <c r="H174" s="197"/>
      <c r="I174" s="197"/>
      <c r="W174" s="402">
        <v>10</v>
      </c>
      <c r="X174" s="402">
        <v>84.78</v>
      </c>
      <c r="Y174" s="402">
        <v>270.17</v>
      </c>
      <c r="Z174" s="402">
        <v>109.16</v>
      </c>
      <c r="AA174" s="402">
        <v>36.46</v>
      </c>
      <c r="AB174" s="402">
        <v>24.95</v>
      </c>
      <c r="AC174" s="402">
        <v>467.04</v>
      </c>
      <c r="AD174" s="402">
        <v>188.01</v>
      </c>
      <c r="AE174" s="402">
        <v>50.5</v>
      </c>
      <c r="AF174" s="402">
        <v>10.06</v>
      </c>
      <c r="AG174" s="402">
        <v>3.71</v>
      </c>
      <c r="AH174" s="402">
        <v>374.33</v>
      </c>
      <c r="AI174" s="402">
        <v>83.74</v>
      </c>
    </row>
    <row r="175" spans="1:35" ht="8.85" customHeight="1">
      <c r="A175" s="197"/>
      <c r="B175" s="197"/>
      <c r="C175" s="197"/>
      <c r="D175" s="197"/>
      <c r="E175" s="197"/>
      <c r="F175" s="197"/>
      <c r="G175" s="197"/>
      <c r="H175" s="197"/>
      <c r="I175" s="197"/>
      <c r="W175" s="402">
        <v>11</v>
      </c>
      <c r="X175" s="402">
        <v>84.78</v>
      </c>
      <c r="Y175" s="402">
        <v>376.42</v>
      </c>
      <c r="Z175" s="402">
        <v>188.18</v>
      </c>
      <c r="AA175" s="402">
        <v>35.590000000000003</v>
      </c>
      <c r="AB175" s="402">
        <v>26.89</v>
      </c>
      <c r="AC175" s="402">
        <v>448.3</v>
      </c>
      <c r="AD175" s="402">
        <v>169.95</v>
      </c>
      <c r="AE175" s="402">
        <v>51.21</v>
      </c>
      <c r="AF175" s="402">
        <v>26.15</v>
      </c>
      <c r="AG175" s="402">
        <v>8.66</v>
      </c>
      <c r="AH175" s="402">
        <v>219.86</v>
      </c>
      <c r="AI175" s="402">
        <v>62.42</v>
      </c>
    </row>
    <row r="176" spans="1:35" ht="8.85" customHeight="1">
      <c r="A176" s="197"/>
      <c r="B176" s="197"/>
      <c r="C176" s="197"/>
      <c r="D176" s="197"/>
      <c r="E176" s="197"/>
      <c r="F176" s="197"/>
      <c r="G176" s="197"/>
      <c r="H176" s="197"/>
      <c r="I176" s="197"/>
      <c r="V176" s="402">
        <v>12</v>
      </c>
      <c r="W176" s="402">
        <v>12</v>
      </c>
      <c r="X176" s="402">
        <v>106.16</v>
      </c>
      <c r="Y176" s="402">
        <v>351.57</v>
      </c>
      <c r="Z176" s="402">
        <v>159.6</v>
      </c>
      <c r="AA176" s="402">
        <v>37.82</v>
      </c>
      <c r="AB176" s="402">
        <v>20.6</v>
      </c>
      <c r="AC176" s="402">
        <v>350.87</v>
      </c>
      <c r="AD176" s="402">
        <v>146.01</v>
      </c>
      <c r="AE176" s="402">
        <v>38.08</v>
      </c>
      <c r="AF176" s="402">
        <v>12.43</v>
      </c>
      <c r="AG176" s="402">
        <v>5.63</v>
      </c>
      <c r="AH176" s="402">
        <v>190.11</v>
      </c>
      <c r="AI176" s="402">
        <v>52.01</v>
      </c>
    </row>
    <row r="177" spans="1:35" ht="8.85" customHeight="1">
      <c r="A177" s="197"/>
      <c r="B177" s="197"/>
      <c r="C177" s="197"/>
      <c r="D177" s="197"/>
      <c r="E177" s="197"/>
      <c r="F177" s="197"/>
      <c r="G177" s="197"/>
      <c r="H177" s="197"/>
      <c r="I177" s="197"/>
      <c r="W177" s="402">
        <v>13</v>
      </c>
      <c r="X177" s="402">
        <v>101.71</v>
      </c>
      <c r="Y177" s="402">
        <v>384.37</v>
      </c>
      <c r="Z177" s="402">
        <v>161.77000000000001</v>
      </c>
      <c r="AA177" s="402">
        <v>35.93</v>
      </c>
      <c r="AB177" s="402">
        <v>25.47</v>
      </c>
      <c r="AC177" s="402">
        <v>380.48</v>
      </c>
      <c r="AD177" s="402">
        <v>173.02</v>
      </c>
      <c r="AE177" s="402">
        <v>38.869999999999997</v>
      </c>
      <c r="AF177" s="402">
        <v>11.98</v>
      </c>
      <c r="AG177" s="402">
        <v>5.83</v>
      </c>
      <c r="AH177" s="402">
        <v>272.08999999999997</v>
      </c>
      <c r="AI177" s="402">
        <v>65.430000000000007</v>
      </c>
    </row>
    <row r="178" spans="1:35" ht="8.85" customHeight="1">
      <c r="A178" s="197"/>
      <c r="B178" s="197"/>
      <c r="C178" s="197"/>
      <c r="D178" s="197"/>
      <c r="E178" s="197"/>
      <c r="F178" s="197"/>
      <c r="G178" s="197"/>
      <c r="H178" s="197"/>
      <c r="I178" s="197"/>
      <c r="W178" s="402">
        <v>14</v>
      </c>
      <c r="X178" s="402">
        <v>83.1</v>
      </c>
      <c r="Y178" s="402">
        <v>337.84</v>
      </c>
      <c r="Z178" s="402">
        <v>115.43</v>
      </c>
      <c r="AA178" s="402">
        <v>42.9</v>
      </c>
      <c r="AB178" s="402">
        <v>27.42</v>
      </c>
      <c r="AC178" s="402">
        <v>427.28</v>
      </c>
      <c r="AD178" s="402">
        <v>137.65</v>
      </c>
      <c r="AE178" s="402">
        <v>35.950000000000003</v>
      </c>
      <c r="AF178" s="402">
        <v>28.72</v>
      </c>
      <c r="AG178" s="402">
        <v>4.95</v>
      </c>
      <c r="AH178" s="402">
        <v>301.82</v>
      </c>
      <c r="AI178" s="402">
        <v>71.06</v>
      </c>
    </row>
    <row r="179" spans="1:35" ht="8.85" customHeight="1">
      <c r="A179" s="197"/>
      <c r="B179" s="197"/>
      <c r="C179" s="197"/>
      <c r="D179" s="197"/>
      <c r="E179" s="197"/>
      <c r="F179" s="197"/>
      <c r="G179" s="197"/>
      <c r="H179" s="197"/>
      <c r="I179" s="197"/>
      <c r="W179" s="402">
        <v>15</v>
      </c>
      <c r="X179" s="402">
        <v>61.23</v>
      </c>
      <c r="Y179" s="402">
        <v>282.32</v>
      </c>
      <c r="Z179" s="402">
        <v>98.92</v>
      </c>
      <c r="AA179" s="402">
        <v>31.19</v>
      </c>
      <c r="AB179" s="402">
        <v>20.8</v>
      </c>
      <c r="AC179" s="402">
        <v>334.14</v>
      </c>
      <c r="AD179" s="402">
        <v>129.9</v>
      </c>
      <c r="AE179" s="402">
        <v>29.93</v>
      </c>
      <c r="AF179" s="402">
        <v>16.28</v>
      </c>
      <c r="AG179" s="402">
        <v>1.82</v>
      </c>
      <c r="AH179" s="402">
        <v>203.49</v>
      </c>
      <c r="AI179" s="402">
        <v>77.099999999999994</v>
      </c>
    </row>
    <row r="180" spans="1:35" ht="8.85" customHeight="1">
      <c r="A180" s="197"/>
      <c r="B180" s="197"/>
      <c r="C180" s="197"/>
      <c r="D180" s="197"/>
      <c r="E180" s="197"/>
      <c r="F180" s="197"/>
      <c r="G180" s="197"/>
      <c r="H180" s="197"/>
      <c r="I180" s="197"/>
      <c r="V180" s="402">
        <v>16</v>
      </c>
      <c r="W180" s="402">
        <v>16</v>
      </c>
      <c r="X180" s="402">
        <v>49.8</v>
      </c>
      <c r="Y180" s="402">
        <v>191.65</v>
      </c>
      <c r="Z180" s="402">
        <v>82.48</v>
      </c>
      <c r="AA180" s="402">
        <v>22.8</v>
      </c>
      <c r="AB180" s="402">
        <v>15.73</v>
      </c>
      <c r="AC180" s="402">
        <v>218.96</v>
      </c>
      <c r="AD180" s="402">
        <v>100.66</v>
      </c>
      <c r="AE180" s="402">
        <v>21.85</v>
      </c>
      <c r="AF180" s="402">
        <v>15.43</v>
      </c>
      <c r="AG180" s="402">
        <v>2.33</v>
      </c>
      <c r="AH180" s="402">
        <v>155.33000000000001</v>
      </c>
      <c r="AI180" s="402">
        <v>48.77</v>
      </c>
    </row>
    <row r="181" spans="1:35" ht="8.85" customHeight="1">
      <c r="A181" s="197"/>
      <c r="B181" s="197"/>
      <c r="C181" s="197"/>
      <c r="D181" s="197"/>
      <c r="E181" s="197"/>
      <c r="F181" s="197"/>
      <c r="G181" s="197"/>
      <c r="H181" s="197"/>
      <c r="I181" s="197"/>
      <c r="W181" s="402">
        <v>17</v>
      </c>
      <c r="X181" s="402">
        <v>40.21</v>
      </c>
      <c r="Y181" s="402">
        <v>160.35</v>
      </c>
      <c r="Z181" s="402">
        <v>77.02</v>
      </c>
      <c r="AA181" s="402">
        <v>20.18</v>
      </c>
      <c r="AB181" s="402">
        <v>13.18</v>
      </c>
      <c r="AC181" s="402">
        <v>180.47</v>
      </c>
      <c r="AD181" s="402">
        <v>91.24</v>
      </c>
      <c r="AE181" s="402">
        <v>18.89</v>
      </c>
      <c r="AF181" s="402">
        <v>12.29</v>
      </c>
      <c r="AG181" s="402">
        <v>1.9</v>
      </c>
      <c r="AH181" s="402">
        <v>111.37</v>
      </c>
      <c r="AI181" s="402">
        <v>34.409999999999997</v>
      </c>
    </row>
    <row r="182" spans="1:35" ht="8.85" customHeight="1">
      <c r="A182" s="197"/>
      <c r="B182" s="197"/>
      <c r="C182" s="197"/>
      <c r="D182" s="197"/>
      <c r="E182" s="197"/>
      <c r="F182" s="197"/>
      <c r="G182" s="197"/>
      <c r="H182" s="197"/>
      <c r="I182" s="197"/>
      <c r="U182" s="618"/>
      <c r="V182" s="617"/>
      <c r="W182" s="900">
        <v>18</v>
      </c>
      <c r="X182" s="924">
        <v>43.46</v>
      </c>
      <c r="Y182" s="924">
        <v>136.65</v>
      </c>
      <c r="Z182" s="924">
        <v>62.63</v>
      </c>
      <c r="AA182" s="924">
        <v>19.84</v>
      </c>
      <c r="AB182" s="924">
        <v>14.23</v>
      </c>
      <c r="AC182" s="924">
        <v>212.89</v>
      </c>
      <c r="AD182" s="924">
        <v>98.95</v>
      </c>
      <c r="AE182" s="924">
        <v>19.899999999999999</v>
      </c>
      <c r="AF182" s="924">
        <v>11.64</v>
      </c>
      <c r="AG182" s="924">
        <v>1.46</v>
      </c>
      <c r="AH182" s="924">
        <v>117.05</v>
      </c>
      <c r="AI182" s="924">
        <v>28.8</v>
      </c>
    </row>
    <row r="183" spans="1:35" ht="8.85" customHeight="1">
      <c r="A183" s="197"/>
      <c r="B183" s="197"/>
      <c r="C183" s="197"/>
      <c r="D183" s="197"/>
      <c r="E183" s="197"/>
      <c r="F183" s="197"/>
      <c r="G183" s="197"/>
      <c r="H183" s="197"/>
      <c r="I183" s="197"/>
      <c r="U183" s="618"/>
      <c r="V183" s="617"/>
      <c r="W183" s="900">
        <v>19</v>
      </c>
      <c r="X183" s="924">
        <v>35.65</v>
      </c>
      <c r="Y183" s="924">
        <v>135.97</v>
      </c>
      <c r="Z183" s="924">
        <v>93.03</v>
      </c>
      <c r="AA183" s="924">
        <v>21.4</v>
      </c>
      <c r="AB183" s="924">
        <v>15.58</v>
      </c>
      <c r="AC183" s="924">
        <v>199.54</v>
      </c>
      <c r="AD183" s="924">
        <v>89.02</v>
      </c>
      <c r="AE183" s="924">
        <v>15.9</v>
      </c>
      <c r="AF183" s="924">
        <v>11</v>
      </c>
      <c r="AG183" s="924">
        <v>1.36</v>
      </c>
      <c r="AH183" s="924">
        <v>79.2</v>
      </c>
      <c r="AI183" s="924">
        <v>22.78</v>
      </c>
    </row>
    <row r="184" spans="1:35" ht="8.85" customHeight="1">
      <c r="A184" s="197"/>
      <c r="B184" s="197"/>
      <c r="C184" s="197"/>
      <c r="D184" s="197"/>
      <c r="E184" s="197"/>
      <c r="F184" s="197"/>
      <c r="G184" s="197"/>
      <c r="H184" s="197"/>
      <c r="I184" s="197"/>
      <c r="U184" s="618"/>
      <c r="V184" s="617">
        <v>20</v>
      </c>
      <c r="W184" s="900">
        <v>20</v>
      </c>
      <c r="X184" s="924">
        <v>26.22</v>
      </c>
      <c r="Y184" s="924">
        <v>135.66</v>
      </c>
      <c r="Z184" s="924">
        <v>72.349999999999994</v>
      </c>
      <c r="AA184" s="924">
        <v>17.23</v>
      </c>
      <c r="AB184" s="924">
        <v>13.26</v>
      </c>
      <c r="AC184" s="924">
        <v>136.84</v>
      </c>
      <c r="AD184" s="924">
        <v>72.95</v>
      </c>
      <c r="AE184" s="924">
        <v>15.03</v>
      </c>
      <c r="AF184" s="924">
        <v>11</v>
      </c>
      <c r="AG184" s="924">
        <v>1.98</v>
      </c>
      <c r="AH184" s="924">
        <v>69.37</v>
      </c>
      <c r="AI184" s="924">
        <v>17.8</v>
      </c>
    </row>
    <row r="185" spans="1:35" ht="8.85" customHeight="1">
      <c r="A185" s="197"/>
      <c r="B185" s="197"/>
      <c r="C185" s="197"/>
      <c r="D185" s="197"/>
      <c r="E185" s="197"/>
      <c r="F185" s="197"/>
      <c r="G185" s="197"/>
      <c r="H185" s="197"/>
      <c r="I185" s="197"/>
      <c r="U185" s="618"/>
      <c r="V185" s="617"/>
      <c r="W185" s="900">
        <v>21</v>
      </c>
      <c r="X185" s="402">
        <v>27.95</v>
      </c>
      <c r="Y185" s="402">
        <v>113.82</v>
      </c>
      <c r="Z185" s="402">
        <v>90.75</v>
      </c>
      <c r="AA185" s="402">
        <v>16.09</v>
      </c>
      <c r="AB185" s="402">
        <v>13.67</v>
      </c>
      <c r="AC185" s="402">
        <v>116.86</v>
      </c>
      <c r="AD185" s="402">
        <v>99.42</v>
      </c>
      <c r="AE185" s="402">
        <v>20.059999999999999</v>
      </c>
      <c r="AF185" s="402">
        <v>11.01</v>
      </c>
      <c r="AG185" s="402">
        <v>1.6</v>
      </c>
      <c r="AH185" s="402">
        <v>68.8</v>
      </c>
      <c r="AI185" s="402">
        <v>17.84</v>
      </c>
    </row>
    <row r="186" spans="1:35" ht="8.85" customHeight="1">
      <c r="A186" s="197"/>
      <c r="B186" s="197"/>
      <c r="C186" s="197"/>
      <c r="D186" s="197"/>
      <c r="E186" s="197"/>
      <c r="F186" s="197"/>
      <c r="G186" s="197"/>
      <c r="H186" s="197"/>
      <c r="I186" s="197"/>
      <c r="U186" s="618"/>
      <c r="V186" s="617"/>
      <c r="W186" s="900">
        <v>22</v>
      </c>
      <c r="X186" s="402">
        <v>32.409999999999997</v>
      </c>
      <c r="Y186" s="402">
        <v>64.03</v>
      </c>
      <c r="Z186" s="402">
        <v>53.02</v>
      </c>
      <c r="AA186" s="402">
        <v>15.1</v>
      </c>
      <c r="AB186" s="402">
        <v>13.61</v>
      </c>
      <c r="AC186" s="402">
        <v>118.58</v>
      </c>
      <c r="AD186" s="402">
        <v>79.099999999999994</v>
      </c>
      <c r="AE186" s="402">
        <v>16</v>
      </c>
      <c r="AF186" s="402">
        <v>11</v>
      </c>
      <c r="AG186" s="402">
        <v>1.01</v>
      </c>
      <c r="AH186" s="402">
        <v>69.05</v>
      </c>
      <c r="AI186" s="402">
        <v>16.37</v>
      </c>
    </row>
    <row r="187" spans="1:35" ht="8.85" customHeight="1">
      <c r="A187" s="197"/>
      <c r="B187" s="197"/>
      <c r="C187" s="197"/>
      <c r="D187" s="197"/>
      <c r="E187" s="197"/>
      <c r="F187" s="197"/>
      <c r="G187" s="197"/>
      <c r="H187" s="197"/>
      <c r="I187" s="197"/>
      <c r="U187" s="618"/>
      <c r="V187" s="617"/>
      <c r="W187" s="900"/>
      <c r="X187" s="924"/>
      <c r="Y187" s="924"/>
      <c r="Z187" s="924"/>
      <c r="AA187" s="924"/>
      <c r="AB187" s="924"/>
      <c r="AC187" s="924"/>
      <c r="AD187" s="924"/>
      <c r="AE187" s="924"/>
      <c r="AF187" s="924"/>
      <c r="AG187" s="924"/>
      <c r="AH187" s="924"/>
      <c r="AI187" s="924"/>
    </row>
    <row r="188" spans="1:35" ht="8.85" customHeight="1">
      <c r="A188" s="197"/>
      <c r="B188" s="197"/>
      <c r="C188" s="197"/>
      <c r="D188" s="197"/>
      <c r="E188" s="197"/>
      <c r="F188" s="197"/>
      <c r="G188" s="197"/>
      <c r="H188" s="197"/>
      <c r="I188" s="197"/>
      <c r="U188" s="618"/>
      <c r="V188" s="617"/>
      <c r="W188" s="900"/>
      <c r="X188" s="924"/>
      <c r="Y188" s="924"/>
      <c r="Z188" s="924"/>
      <c r="AA188" s="924"/>
      <c r="AB188" s="924"/>
      <c r="AC188" s="924"/>
      <c r="AD188" s="924"/>
      <c r="AE188" s="924"/>
      <c r="AF188" s="924"/>
      <c r="AG188" s="924"/>
      <c r="AH188" s="924"/>
      <c r="AI188" s="924"/>
    </row>
    <row r="189" spans="1:35" ht="8.85" customHeight="1">
      <c r="A189" s="197"/>
      <c r="B189" s="197"/>
      <c r="C189" s="197"/>
      <c r="D189" s="197"/>
      <c r="E189" s="197"/>
      <c r="F189" s="197"/>
      <c r="G189" s="197"/>
      <c r="H189" s="197"/>
      <c r="I189" s="197"/>
      <c r="U189" s="618"/>
      <c r="V189" s="617"/>
      <c r="W189" s="900"/>
      <c r="X189" s="924"/>
      <c r="Y189" s="924"/>
      <c r="Z189" s="924"/>
      <c r="AA189" s="924"/>
      <c r="AB189" s="924"/>
      <c r="AC189" s="924"/>
      <c r="AD189" s="924"/>
      <c r="AE189" s="924"/>
      <c r="AF189" s="924"/>
      <c r="AG189" s="924"/>
      <c r="AH189" s="924"/>
      <c r="AI189" s="924"/>
    </row>
    <row r="190" spans="1:35" ht="8.85" customHeight="1">
      <c r="A190" s="197"/>
      <c r="B190" s="197"/>
      <c r="C190" s="197"/>
      <c r="D190" s="197"/>
      <c r="E190" s="197"/>
      <c r="F190" s="197"/>
      <c r="G190" s="197"/>
      <c r="H190" s="197"/>
      <c r="I190" s="197"/>
      <c r="U190" s="618"/>
      <c r="V190" s="617"/>
      <c r="W190" s="900"/>
      <c r="X190" s="924"/>
      <c r="Y190" s="924"/>
      <c r="Z190" s="924"/>
      <c r="AA190" s="924"/>
      <c r="AB190" s="924"/>
      <c r="AC190" s="924"/>
      <c r="AD190" s="924"/>
      <c r="AE190" s="924"/>
      <c r="AF190" s="924"/>
      <c r="AG190" s="924"/>
      <c r="AH190" s="924"/>
      <c r="AI190" s="924"/>
    </row>
    <row r="191" spans="1:35" ht="8.85" customHeight="1">
      <c r="A191" s="197"/>
      <c r="B191" s="197"/>
      <c r="C191" s="197"/>
      <c r="D191" s="197"/>
      <c r="E191" s="197"/>
      <c r="F191" s="197"/>
      <c r="G191" s="197"/>
      <c r="H191" s="197"/>
      <c r="I191" s="197"/>
      <c r="U191" s="618"/>
      <c r="V191" s="617"/>
      <c r="W191" s="900"/>
      <c r="X191" s="924"/>
      <c r="Y191" s="924"/>
      <c r="Z191" s="924"/>
      <c r="AA191" s="924"/>
      <c r="AB191" s="924"/>
      <c r="AC191" s="924"/>
      <c r="AD191" s="924"/>
      <c r="AE191" s="924"/>
      <c r="AF191" s="924"/>
      <c r="AG191" s="924"/>
      <c r="AH191" s="924"/>
      <c r="AI191" s="924"/>
    </row>
    <row r="192" spans="1:35" ht="8.85" customHeight="1">
      <c r="A192" s="197"/>
      <c r="B192" s="197"/>
      <c r="C192" s="197"/>
      <c r="D192" s="197"/>
      <c r="E192" s="197"/>
      <c r="F192" s="197"/>
      <c r="G192" s="197"/>
      <c r="H192" s="197"/>
      <c r="I192" s="197"/>
      <c r="U192" s="618"/>
      <c r="V192" s="617"/>
      <c r="W192" s="900"/>
      <c r="X192" s="924"/>
      <c r="Y192" s="924"/>
      <c r="Z192" s="924"/>
      <c r="AA192" s="924"/>
      <c r="AB192" s="924"/>
      <c r="AC192" s="924"/>
      <c r="AD192" s="924"/>
      <c r="AE192" s="924"/>
      <c r="AF192" s="924"/>
      <c r="AG192" s="924"/>
      <c r="AH192" s="924"/>
      <c r="AI192" s="924"/>
    </row>
    <row r="193" spans="1:35" ht="8.85" customHeight="1">
      <c r="A193" s="197"/>
      <c r="B193" s="197"/>
      <c r="C193" s="197"/>
      <c r="D193" s="197"/>
      <c r="E193" s="197"/>
      <c r="F193" s="197"/>
      <c r="G193" s="197"/>
      <c r="H193" s="197"/>
      <c r="I193" s="197"/>
      <c r="U193" s="618"/>
      <c r="V193" s="617"/>
      <c r="W193" s="900"/>
      <c r="X193" s="924"/>
      <c r="Y193" s="924"/>
      <c r="Z193" s="924"/>
      <c r="AA193" s="924"/>
      <c r="AB193" s="924"/>
      <c r="AC193" s="924"/>
      <c r="AD193" s="924"/>
      <c r="AE193" s="924"/>
      <c r="AF193" s="924"/>
      <c r="AG193" s="924"/>
      <c r="AH193" s="924"/>
      <c r="AI193" s="924"/>
    </row>
    <row r="194" spans="1:35" ht="8.85" customHeight="1">
      <c r="A194" s="197"/>
      <c r="B194" s="197"/>
      <c r="C194" s="197"/>
      <c r="D194" s="197"/>
      <c r="E194" s="197"/>
      <c r="F194" s="197"/>
      <c r="G194" s="197"/>
      <c r="H194" s="197"/>
      <c r="I194" s="197"/>
      <c r="U194" s="618"/>
      <c r="V194" s="617"/>
      <c r="W194" s="900"/>
      <c r="X194" s="924"/>
      <c r="Y194" s="924"/>
      <c r="Z194" s="924"/>
      <c r="AA194" s="924"/>
      <c r="AB194" s="924"/>
      <c r="AC194" s="924"/>
      <c r="AD194" s="924"/>
      <c r="AE194" s="924"/>
      <c r="AF194" s="924"/>
      <c r="AG194" s="924"/>
      <c r="AH194" s="924"/>
      <c r="AI194" s="924"/>
    </row>
    <row r="195" spans="1:35" ht="8.85" customHeight="1">
      <c r="A195" s="197"/>
      <c r="B195" s="197"/>
      <c r="C195" s="197"/>
      <c r="D195" s="197"/>
      <c r="E195" s="197"/>
      <c r="F195" s="197"/>
      <c r="G195" s="197"/>
      <c r="H195" s="197"/>
      <c r="I195" s="197"/>
      <c r="U195" s="618"/>
      <c r="V195" s="617"/>
      <c r="W195" s="900"/>
      <c r="X195" s="924"/>
      <c r="Y195" s="924"/>
      <c r="Z195" s="924"/>
      <c r="AA195" s="924"/>
      <c r="AB195" s="924"/>
      <c r="AC195" s="924"/>
      <c r="AD195" s="924"/>
      <c r="AE195" s="924"/>
      <c r="AF195" s="924"/>
      <c r="AG195" s="924"/>
      <c r="AH195" s="924"/>
      <c r="AI195" s="924"/>
    </row>
    <row r="196" spans="1:35" ht="8.85" customHeight="1">
      <c r="A196" s="197"/>
      <c r="B196" s="197"/>
      <c r="C196" s="197"/>
      <c r="D196" s="197"/>
      <c r="E196" s="197"/>
      <c r="F196" s="197"/>
      <c r="G196" s="197"/>
      <c r="H196" s="197"/>
      <c r="I196" s="197"/>
      <c r="U196" s="618"/>
      <c r="V196" s="617"/>
      <c r="W196" s="900"/>
      <c r="X196" s="924"/>
      <c r="Y196" s="924"/>
      <c r="Z196" s="924"/>
      <c r="AA196" s="924"/>
      <c r="AB196" s="924"/>
      <c r="AC196" s="924"/>
      <c r="AD196" s="924"/>
      <c r="AE196" s="924"/>
      <c r="AF196" s="924"/>
      <c r="AG196" s="924"/>
      <c r="AH196" s="924"/>
      <c r="AI196" s="924"/>
    </row>
    <row r="197" spans="1:35" ht="8.85" customHeight="1">
      <c r="A197" s="197"/>
      <c r="B197" s="197"/>
      <c r="C197" s="197"/>
      <c r="D197" s="197"/>
      <c r="E197" s="197"/>
      <c r="F197" s="197"/>
      <c r="G197" s="197"/>
      <c r="H197" s="197"/>
      <c r="I197" s="197"/>
      <c r="U197" s="618"/>
      <c r="V197" s="617"/>
      <c r="W197" s="900"/>
      <c r="X197" s="924"/>
      <c r="Y197" s="924"/>
      <c r="Z197" s="924"/>
      <c r="AA197" s="924"/>
      <c r="AB197" s="924"/>
      <c r="AC197" s="924"/>
      <c r="AD197" s="924"/>
      <c r="AE197" s="924"/>
      <c r="AF197" s="924"/>
      <c r="AG197" s="924"/>
      <c r="AH197" s="924"/>
      <c r="AI197" s="924"/>
    </row>
    <row r="198" spans="1:35" ht="8.85" customHeight="1">
      <c r="A198" s="197"/>
      <c r="B198" s="197"/>
      <c r="C198" s="197"/>
      <c r="D198" s="197"/>
      <c r="E198" s="197"/>
      <c r="F198" s="197"/>
      <c r="G198" s="197"/>
      <c r="H198" s="197"/>
      <c r="I198" s="197"/>
      <c r="U198" s="618"/>
      <c r="V198" s="617"/>
      <c r="W198" s="900"/>
      <c r="X198" s="924"/>
      <c r="Y198" s="924"/>
      <c r="Z198" s="924"/>
      <c r="AA198" s="924"/>
      <c r="AB198" s="924"/>
      <c r="AC198" s="924"/>
      <c r="AD198" s="924"/>
      <c r="AE198" s="924"/>
      <c r="AF198" s="924"/>
      <c r="AG198" s="924"/>
      <c r="AH198" s="924"/>
      <c r="AI198" s="924"/>
    </row>
    <row r="199" spans="1:35" ht="8.85" customHeight="1">
      <c r="A199" s="197"/>
      <c r="B199" s="197"/>
      <c r="C199" s="197"/>
      <c r="D199" s="197"/>
      <c r="E199" s="197"/>
      <c r="F199" s="197"/>
      <c r="G199" s="197"/>
      <c r="H199" s="197"/>
      <c r="I199" s="197"/>
      <c r="U199" s="618"/>
      <c r="V199" s="617"/>
      <c r="W199" s="900"/>
      <c r="X199" s="924"/>
      <c r="Y199" s="924"/>
      <c r="Z199" s="924"/>
      <c r="AA199" s="924"/>
      <c r="AB199" s="924"/>
      <c r="AC199" s="924"/>
      <c r="AD199" s="924"/>
      <c r="AE199" s="924"/>
      <c r="AF199" s="924"/>
      <c r="AG199" s="924"/>
      <c r="AH199" s="924"/>
      <c r="AI199" s="924"/>
    </row>
    <row r="200" spans="1:35" ht="8.85" customHeight="1">
      <c r="A200" s="197"/>
      <c r="B200" s="197"/>
      <c r="C200" s="197"/>
      <c r="D200" s="197"/>
      <c r="E200" s="197"/>
      <c r="F200" s="197"/>
      <c r="G200" s="197"/>
      <c r="H200" s="197"/>
      <c r="I200" s="197"/>
      <c r="U200" s="618"/>
      <c r="V200" s="617"/>
      <c r="W200" s="900"/>
      <c r="X200" s="924"/>
      <c r="Y200" s="924"/>
      <c r="Z200" s="924"/>
      <c r="AA200" s="924"/>
      <c r="AB200" s="924"/>
      <c r="AC200" s="924"/>
      <c r="AD200" s="924"/>
      <c r="AE200" s="924"/>
      <c r="AF200" s="924"/>
      <c r="AG200" s="924"/>
      <c r="AH200" s="924"/>
      <c r="AI200" s="924"/>
    </row>
    <row r="201" spans="1:35" ht="8.85" customHeight="1">
      <c r="A201" s="197"/>
      <c r="B201" s="197"/>
      <c r="C201" s="197"/>
      <c r="D201" s="197"/>
      <c r="E201" s="197"/>
      <c r="F201" s="197"/>
      <c r="G201" s="197"/>
      <c r="H201" s="197"/>
      <c r="I201" s="197"/>
      <c r="U201" s="618"/>
      <c r="V201" s="617"/>
      <c r="W201" s="900"/>
      <c r="X201" s="924"/>
      <c r="Y201" s="924"/>
      <c r="Z201" s="924"/>
      <c r="AA201" s="924"/>
      <c r="AB201" s="924"/>
      <c r="AC201" s="924"/>
      <c r="AD201" s="924"/>
      <c r="AE201" s="924"/>
      <c r="AF201" s="924"/>
      <c r="AG201" s="924"/>
      <c r="AH201" s="924"/>
      <c r="AI201" s="924"/>
    </row>
    <row r="202" spans="1:35" ht="8.85" customHeight="1">
      <c r="A202" s="197"/>
      <c r="B202" s="197"/>
      <c r="C202" s="197"/>
      <c r="D202" s="197"/>
      <c r="E202" s="197"/>
      <c r="F202" s="197"/>
      <c r="G202" s="197"/>
      <c r="H202" s="197"/>
      <c r="I202" s="197"/>
      <c r="U202" s="618"/>
      <c r="V202" s="617"/>
      <c r="W202" s="900"/>
      <c r="X202" s="924"/>
      <c r="Y202" s="924"/>
      <c r="Z202" s="924"/>
      <c r="AA202" s="924"/>
      <c r="AB202" s="924"/>
      <c r="AC202" s="924"/>
      <c r="AD202" s="924"/>
      <c r="AE202" s="924"/>
      <c r="AF202" s="924"/>
      <c r="AG202" s="924"/>
      <c r="AH202" s="924"/>
      <c r="AI202" s="924"/>
    </row>
    <row r="203" spans="1:35" ht="8.85" customHeight="1">
      <c r="A203" s="197"/>
      <c r="B203" s="197"/>
      <c r="C203" s="197"/>
      <c r="D203" s="197"/>
      <c r="E203" s="197"/>
      <c r="F203" s="197"/>
      <c r="G203" s="197"/>
      <c r="H203" s="197"/>
      <c r="I203" s="197"/>
      <c r="U203" s="618"/>
      <c r="V203" s="617"/>
      <c r="W203" s="900"/>
      <c r="X203" s="924"/>
      <c r="Y203" s="924"/>
      <c r="Z203" s="924"/>
      <c r="AA203" s="924"/>
      <c r="AB203" s="924"/>
      <c r="AC203" s="924"/>
      <c r="AD203" s="924"/>
      <c r="AE203" s="924"/>
      <c r="AF203" s="924"/>
      <c r="AG203" s="924"/>
      <c r="AH203" s="924"/>
      <c r="AI203" s="924"/>
    </row>
    <row r="204" spans="1:35" ht="8.85" customHeight="1">
      <c r="A204" s="197"/>
      <c r="B204" s="197"/>
      <c r="C204" s="197"/>
      <c r="D204" s="197"/>
      <c r="E204" s="197"/>
      <c r="F204" s="197"/>
      <c r="G204" s="197"/>
      <c r="H204" s="197"/>
      <c r="I204" s="197"/>
      <c r="U204" s="618"/>
      <c r="V204" s="617"/>
      <c r="W204" s="900"/>
      <c r="X204" s="924"/>
      <c r="Y204" s="924"/>
      <c r="Z204" s="924"/>
      <c r="AA204" s="924"/>
      <c r="AB204" s="924"/>
      <c r="AC204" s="924"/>
      <c r="AD204" s="924"/>
      <c r="AE204" s="924"/>
      <c r="AF204" s="924"/>
      <c r="AG204" s="924"/>
      <c r="AH204" s="924"/>
      <c r="AI204" s="924"/>
    </row>
    <row r="205" spans="1:35" ht="8.85" customHeight="1">
      <c r="A205" s="197"/>
      <c r="B205" s="197"/>
      <c r="C205" s="197"/>
      <c r="D205" s="197"/>
      <c r="E205" s="197"/>
      <c r="F205" s="197"/>
      <c r="G205" s="197"/>
      <c r="H205" s="197"/>
      <c r="I205" s="197"/>
      <c r="U205" s="618"/>
      <c r="V205" s="617"/>
      <c r="W205" s="900"/>
      <c r="X205" s="924"/>
      <c r="Y205" s="924"/>
      <c r="Z205" s="924"/>
      <c r="AA205" s="924"/>
      <c r="AB205" s="924"/>
      <c r="AC205" s="924"/>
      <c r="AD205" s="924"/>
      <c r="AE205" s="924"/>
      <c r="AF205" s="924"/>
      <c r="AG205" s="924"/>
      <c r="AH205" s="924"/>
      <c r="AI205" s="924"/>
    </row>
    <row r="206" spans="1:35" ht="8.85" customHeight="1">
      <c r="A206" s="197"/>
      <c r="B206" s="197"/>
      <c r="C206" s="197"/>
      <c r="D206" s="197"/>
      <c r="E206" s="197"/>
      <c r="F206" s="197"/>
      <c r="G206" s="197"/>
      <c r="H206" s="197"/>
      <c r="I206" s="197"/>
      <c r="U206" s="618"/>
      <c r="V206" s="617"/>
      <c r="W206" s="900"/>
      <c r="X206" s="924"/>
      <c r="Y206" s="924"/>
      <c r="Z206" s="924"/>
      <c r="AA206" s="924"/>
      <c r="AB206" s="924"/>
      <c r="AC206" s="924"/>
      <c r="AD206" s="924"/>
      <c r="AE206" s="924"/>
      <c r="AF206" s="924"/>
      <c r="AG206" s="924"/>
      <c r="AH206" s="924"/>
      <c r="AI206" s="924"/>
    </row>
    <row r="207" spans="1:35" ht="8.85" customHeight="1">
      <c r="A207" s="197"/>
      <c r="B207" s="197"/>
      <c r="C207" s="197"/>
      <c r="D207" s="197"/>
      <c r="E207" s="197"/>
      <c r="F207" s="197"/>
      <c r="G207" s="197"/>
      <c r="H207" s="197"/>
      <c r="I207" s="197"/>
      <c r="U207" s="618"/>
      <c r="V207" s="617"/>
      <c r="W207" s="900"/>
      <c r="X207" s="924"/>
      <c r="Y207" s="924"/>
      <c r="Z207" s="924"/>
      <c r="AA207" s="924"/>
      <c r="AB207" s="924"/>
      <c r="AC207" s="924"/>
      <c r="AD207" s="924"/>
      <c r="AE207" s="924"/>
      <c r="AF207" s="924"/>
      <c r="AG207" s="924"/>
      <c r="AH207" s="924"/>
      <c r="AI207" s="924"/>
    </row>
    <row r="208" spans="1:35" ht="8.85" customHeight="1">
      <c r="A208" s="197"/>
      <c r="B208" s="197"/>
      <c r="C208" s="197"/>
      <c r="D208" s="197"/>
      <c r="E208" s="197"/>
      <c r="F208" s="197"/>
      <c r="G208" s="197"/>
      <c r="H208" s="197"/>
      <c r="I208" s="197"/>
      <c r="U208" s="618"/>
      <c r="V208" s="617"/>
      <c r="W208" s="900"/>
      <c r="X208" s="924"/>
      <c r="Y208" s="924"/>
      <c r="Z208" s="924"/>
      <c r="AA208" s="924"/>
      <c r="AB208" s="924"/>
      <c r="AC208" s="924"/>
      <c r="AD208" s="924"/>
      <c r="AE208" s="924"/>
      <c r="AF208" s="924"/>
      <c r="AG208" s="924"/>
      <c r="AH208" s="924"/>
      <c r="AI208" s="924"/>
    </row>
    <row r="209" spans="1:35" ht="8.85" customHeight="1">
      <c r="A209" s="197"/>
      <c r="B209" s="197"/>
      <c r="C209" s="197"/>
      <c r="D209" s="197"/>
      <c r="E209" s="197"/>
      <c r="F209" s="197"/>
      <c r="G209" s="197"/>
      <c r="H209" s="197"/>
      <c r="I209" s="197"/>
      <c r="U209" s="618"/>
      <c r="V209" s="617"/>
      <c r="W209" s="900"/>
      <c r="X209" s="924"/>
      <c r="Y209" s="924"/>
      <c r="Z209" s="924"/>
      <c r="AA209" s="924"/>
      <c r="AB209" s="924"/>
      <c r="AC209" s="924"/>
      <c r="AD209" s="924"/>
      <c r="AE209" s="924"/>
      <c r="AF209" s="924"/>
      <c r="AG209" s="924"/>
      <c r="AH209" s="924"/>
      <c r="AI209" s="924"/>
    </row>
    <row r="210" spans="1:35" ht="8.85" customHeight="1">
      <c r="A210" s="197"/>
      <c r="B210" s="197"/>
      <c r="C210" s="197"/>
      <c r="D210" s="197"/>
      <c r="E210" s="197"/>
      <c r="F210" s="197"/>
      <c r="G210" s="197"/>
      <c r="H210" s="197"/>
      <c r="I210" s="197"/>
      <c r="U210" s="618"/>
      <c r="V210" s="617"/>
      <c r="W210" s="900"/>
      <c r="X210" s="924"/>
      <c r="Y210" s="924"/>
      <c r="Z210" s="924"/>
      <c r="AA210" s="924"/>
      <c r="AB210" s="924"/>
      <c r="AC210" s="924"/>
      <c r="AD210" s="924"/>
      <c r="AE210" s="924"/>
      <c r="AF210" s="924"/>
      <c r="AG210" s="924"/>
      <c r="AH210" s="924"/>
      <c r="AI210" s="924"/>
    </row>
    <row r="211" spans="1:35" ht="8.85" customHeight="1">
      <c r="A211" s="197"/>
      <c r="B211" s="197"/>
      <c r="C211" s="197"/>
      <c r="D211" s="197"/>
      <c r="E211" s="197"/>
      <c r="F211" s="197"/>
      <c r="G211" s="197"/>
      <c r="H211" s="197"/>
      <c r="I211" s="197"/>
      <c r="U211" s="618"/>
      <c r="V211" s="617"/>
      <c r="W211" s="900"/>
      <c r="X211" s="924"/>
      <c r="Y211" s="924"/>
      <c r="Z211" s="924"/>
      <c r="AA211" s="924"/>
      <c r="AB211" s="924"/>
      <c r="AC211" s="924"/>
      <c r="AD211" s="924"/>
      <c r="AE211" s="924"/>
      <c r="AF211" s="924"/>
      <c r="AG211" s="924"/>
      <c r="AH211" s="924"/>
      <c r="AI211" s="924"/>
    </row>
    <row r="212" spans="1:35" ht="8.85" customHeight="1">
      <c r="A212" s="197"/>
      <c r="B212" s="197"/>
      <c r="C212" s="197"/>
      <c r="D212" s="197"/>
      <c r="E212" s="197"/>
      <c r="F212" s="197"/>
      <c r="G212" s="197"/>
      <c r="H212" s="197"/>
      <c r="I212" s="197"/>
      <c r="U212" s="618"/>
      <c r="V212" s="617"/>
      <c r="W212" s="900"/>
      <c r="X212" s="924"/>
      <c r="Y212" s="924"/>
      <c r="Z212" s="924"/>
      <c r="AA212" s="924"/>
      <c r="AB212" s="924"/>
      <c r="AC212" s="924"/>
      <c r="AD212" s="924"/>
      <c r="AE212" s="924"/>
      <c r="AF212" s="924"/>
      <c r="AG212" s="924"/>
      <c r="AH212" s="924"/>
      <c r="AI212" s="924"/>
    </row>
    <row r="213" spans="1:35" ht="8.85" customHeight="1">
      <c r="A213" s="197"/>
      <c r="B213" s="197"/>
      <c r="C213" s="197"/>
      <c r="D213" s="197"/>
      <c r="E213" s="197"/>
      <c r="F213" s="197"/>
      <c r="G213" s="197"/>
      <c r="H213" s="197"/>
      <c r="I213" s="197"/>
      <c r="U213" s="618"/>
      <c r="V213" s="617"/>
      <c r="W213" s="900"/>
      <c r="X213" s="924"/>
      <c r="Y213" s="924"/>
      <c r="Z213" s="924"/>
      <c r="AA213" s="924"/>
      <c r="AB213" s="924"/>
      <c r="AC213" s="924"/>
      <c r="AD213" s="924"/>
      <c r="AE213" s="924"/>
      <c r="AF213" s="924"/>
      <c r="AG213" s="924"/>
      <c r="AH213" s="924"/>
      <c r="AI213" s="924"/>
    </row>
    <row r="214" spans="1:35" ht="8.85" customHeight="1">
      <c r="A214" s="197"/>
      <c r="B214" s="197"/>
      <c r="C214" s="197"/>
      <c r="D214" s="197"/>
      <c r="E214" s="197"/>
      <c r="F214" s="197"/>
      <c r="G214" s="197"/>
      <c r="H214" s="197"/>
      <c r="I214" s="197"/>
      <c r="U214" s="618"/>
      <c r="V214" s="617"/>
      <c r="W214" s="900"/>
      <c r="X214" s="924"/>
      <c r="Y214" s="924"/>
      <c r="Z214" s="924"/>
      <c r="AA214" s="924"/>
      <c r="AB214" s="924"/>
      <c r="AC214" s="924"/>
      <c r="AD214" s="924"/>
      <c r="AE214" s="924"/>
      <c r="AF214" s="924"/>
      <c r="AG214" s="924"/>
      <c r="AH214" s="924"/>
      <c r="AI214" s="924"/>
    </row>
    <row r="215" spans="1:35" ht="8.85" customHeight="1">
      <c r="A215" s="197"/>
      <c r="B215" s="197"/>
      <c r="C215" s="197"/>
      <c r="D215" s="197"/>
      <c r="E215" s="197"/>
      <c r="F215" s="197"/>
      <c r="G215" s="197"/>
      <c r="H215" s="197"/>
      <c r="I215" s="197"/>
      <c r="U215" s="618"/>
      <c r="V215" s="617"/>
      <c r="W215" s="900"/>
      <c r="X215" s="924"/>
      <c r="Y215" s="924"/>
      <c r="Z215" s="924"/>
      <c r="AA215" s="924"/>
      <c r="AB215" s="924"/>
      <c r="AC215" s="924"/>
      <c r="AD215" s="924"/>
      <c r="AE215" s="924"/>
      <c r="AF215" s="924"/>
      <c r="AG215" s="924"/>
      <c r="AH215" s="924"/>
      <c r="AI215" s="924"/>
    </row>
    <row r="216" spans="1:35" ht="8.85" customHeight="1">
      <c r="A216" s="197"/>
      <c r="B216" s="197"/>
      <c r="C216" s="197"/>
      <c r="D216" s="197"/>
      <c r="E216" s="197"/>
      <c r="F216" s="197"/>
      <c r="G216" s="197"/>
      <c r="H216" s="197"/>
      <c r="I216" s="197"/>
      <c r="U216" s="618"/>
      <c r="V216" s="617"/>
      <c r="W216" s="900"/>
      <c r="X216" s="924"/>
      <c r="Y216" s="924"/>
      <c r="Z216" s="924"/>
      <c r="AA216" s="924"/>
      <c r="AB216" s="924"/>
      <c r="AC216" s="924"/>
      <c r="AD216" s="924"/>
      <c r="AE216" s="924"/>
      <c r="AF216" s="924"/>
      <c r="AG216" s="924"/>
      <c r="AH216" s="924"/>
      <c r="AI216" s="924"/>
    </row>
    <row r="217" spans="1:35" ht="8.85" customHeight="1">
      <c r="A217" s="197"/>
      <c r="B217" s="197"/>
      <c r="C217" s="197"/>
      <c r="D217" s="197"/>
      <c r="E217" s="197"/>
      <c r="F217" s="197"/>
      <c r="G217" s="197"/>
      <c r="H217" s="197"/>
      <c r="I217" s="197"/>
      <c r="U217" s="618"/>
      <c r="V217" s="617"/>
      <c r="W217" s="900"/>
      <c r="X217" s="924"/>
      <c r="Y217" s="924"/>
      <c r="Z217" s="924"/>
      <c r="AA217" s="924"/>
      <c r="AB217" s="924"/>
      <c r="AC217" s="924"/>
      <c r="AD217" s="924"/>
      <c r="AE217" s="924"/>
      <c r="AF217" s="924"/>
      <c r="AG217" s="924"/>
      <c r="AH217" s="924"/>
      <c r="AI217" s="924"/>
    </row>
    <row r="218" spans="1:35" ht="8.85" customHeight="1">
      <c r="A218" s="197"/>
      <c r="B218" s="197"/>
      <c r="C218" s="197"/>
      <c r="D218" s="197"/>
      <c r="E218" s="197"/>
      <c r="F218" s="197"/>
      <c r="G218" s="197"/>
      <c r="H218" s="197"/>
      <c r="I218" s="197"/>
      <c r="U218" s="618"/>
      <c r="V218" s="617"/>
      <c r="W218" s="900"/>
      <c r="X218" s="924"/>
      <c r="Y218" s="924"/>
      <c r="Z218" s="924"/>
      <c r="AA218" s="924"/>
      <c r="AB218" s="924"/>
      <c r="AC218" s="924"/>
      <c r="AD218" s="924"/>
      <c r="AE218" s="924"/>
      <c r="AF218" s="924"/>
      <c r="AG218" s="924"/>
      <c r="AH218" s="924"/>
      <c r="AI218" s="924"/>
    </row>
    <row r="219" spans="1:35" ht="8.85" customHeight="1">
      <c r="A219" s="197"/>
      <c r="B219" s="197"/>
      <c r="C219" s="197"/>
      <c r="D219" s="197"/>
      <c r="E219" s="197"/>
      <c r="F219" s="197"/>
      <c r="G219" s="197"/>
      <c r="H219" s="197"/>
      <c r="I219" s="197"/>
      <c r="U219" s="618"/>
      <c r="V219" s="617"/>
      <c r="W219" s="900"/>
      <c r="X219" s="924"/>
      <c r="Y219" s="924"/>
      <c r="Z219" s="924"/>
      <c r="AA219" s="924"/>
      <c r="AB219" s="924"/>
      <c r="AC219" s="924"/>
      <c r="AD219" s="924"/>
      <c r="AE219" s="924"/>
      <c r="AF219" s="924"/>
      <c r="AG219" s="924"/>
      <c r="AH219" s="924"/>
      <c r="AI219" s="924"/>
    </row>
    <row r="220" spans="1:35" ht="8.85" customHeight="1">
      <c r="A220" s="197"/>
      <c r="B220" s="197"/>
      <c r="C220" s="197"/>
      <c r="D220" s="197"/>
      <c r="E220" s="197"/>
      <c r="F220" s="197"/>
      <c r="G220" s="197"/>
      <c r="H220" s="197"/>
      <c r="I220" s="197"/>
      <c r="U220" s="618"/>
      <c r="V220" s="617"/>
      <c r="W220" s="900"/>
      <c r="X220" s="924"/>
      <c r="Y220" s="924"/>
      <c r="Z220" s="924"/>
      <c r="AA220" s="924"/>
      <c r="AB220" s="924"/>
      <c r="AC220" s="924"/>
      <c r="AD220" s="924"/>
      <c r="AE220" s="924"/>
      <c r="AF220" s="924"/>
      <c r="AG220" s="924"/>
      <c r="AH220" s="924"/>
      <c r="AI220" s="924"/>
    </row>
    <row r="221" spans="1:35" ht="8.85" customHeight="1">
      <c r="A221" s="197"/>
      <c r="B221" s="197"/>
      <c r="C221" s="197"/>
      <c r="D221" s="197"/>
      <c r="E221" s="197"/>
      <c r="F221" s="197"/>
      <c r="G221" s="197"/>
      <c r="H221" s="197"/>
      <c r="I221" s="197"/>
      <c r="U221" s="618"/>
      <c r="V221" s="617"/>
      <c r="W221" s="900"/>
      <c r="X221" s="924"/>
      <c r="Y221" s="924"/>
      <c r="Z221" s="924"/>
      <c r="AA221" s="924"/>
      <c r="AB221" s="924"/>
      <c r="AC221" s="924"/>
      <c r="AD221" s="924"/>
      <c r="AE221" s="924"/>
      <c r="AF221" s="924"/>
      <c r="AG221" s="924"/>
      <c r="AH221" s="924"/>
      <c r="AI221" s="924"/>
    </row>
    <row r="222" spans="1:35" ht="8.85" customHeight="1">
      <c r="A222" s="197"/>
      <c r="B222" s="197"/>
      <c r="C222" s="197"/>
      <c r="D222" s="197"/>
      <c r="E222" s="197"/>
      <c r="F222" s="197"/>
      <c r="G222" s="197"/>
      <c r="H222" s="197"/>
      <c r="I222" s="197"/>
      <c r="U222" s="618"/>
      <c r="V222" s="617"/>
      <c r="W222" s="900"/>
      <c r="X222" s="924"/>
      <c r="Y222" s="924"/>
      <c r="Z222" s="924"/>
      <c r="AA222" s="924"/>
      <c r="AB222" s="924"/>
      <c r="AC222" s="924"/>
      <c r="AD222" s="924"/>
      <c r="AE222" s="924"/>
      <c r="AF222" s="924"/>
      <c r="AG222" s="924"/>
      <c r="AH222" s="924"/>
      <c r="AI222" s="924"/>
    </row>
    <row r="223" spans="1:35" ht="8.85" customHeight="1">
      <c r="A223" s="197"/>
      <c r="B223" s="197"/>
      <c r="C223" s="197"/>
      <c r="D223" s="197"/>
      <c r="E223" s="197"/>
      <c r="F223" s="197"/>
      <c r="G223" s="197"/>
      <c r="H223" s="197"/>
      <c r="I223" s="197"/>
      <c r="U223" s="618"/>
      <c r="V223" s="617"/>
      <c r="W223" s="900"/>
      <c r="X223" s="924"/>
      <c r="Y223" s="924"/>
      <c r="Z223" s="924"/>
      <c r="AA223" s="924"/>
      <c r="AB223" s="924"/>
      <c r="AC223" s="924"/>
      <c r="AD223" s="924"/>
      <c r="AE223" s="924"/>
      <c r="AF223" s="924"/>
      <c r="AG223" s="924"/>
      <c r="AH223" s="924"/>
      <c r="AI223" s="924"/>
    </row>
    <row r="224" spans="1:35" ht="8.85" customHeight="1">
      <c r="A224" s="197"/>
      <c r="B224" s="197"/>
      <c r="C224" s="197"/>
      <c r="D224" s="197"/>
      <c r="E224" s="197"/>
      <c r="F224" s="197"/>
      <c r="G224" s="197"/>
      <c r="H224" s="197"/>
      <c r="I224" s="197"/>
      <c r="U224" s="618"/>
      <c r="V224" s="617"/>
      <c r="W224" s="900"/>
      <c r="X224" s="924"/>
      <c r="Y224" s="924"/>
      <c r="Z224" s="924"/>
      <c r="AA224" s="924"/>
      <c r="AB224" s="924"/>
      <c r="AC224" s="924"/>
      <c r="AD224" s="924"/>
      <c r="AE224" s="924"/>
      <c r="AF224" s="924"/>
      <c r="AG224" s="924"/>
      <c r="AH224" s="924"/>
      <c r="AI224" s="924"/>
    </row>
    <row r="225" spans="1:35" ht="8.85" customHeight="1">
      <c r="A225" s="197"/>
      <c r="B225" s="197"/>
      <c r="C225" s="197"/>
      <c r="D225" s="197"/>
      <c r="E225" s="197"/>
      <c r="F225" s="197"/>
      <c r="G225" s="197"/>
      <c r="H225" s="197"/>
      <c r="I225" s="197"/>
      <c r="U225" s="618"/>
      <c r="V225" s="617"/>
      <c r="W225" s="900"/>
      <c r="X225" s="924"/>
      <c r="Y225" s="924"/>
      <c r="Z225" s="924"/>
      <c r="AA225" s="924"/>
      <c r="AB225" s="924"/>
      <c r="AC225" s="924"/>
      <c r="AD225" s="924"/>
      <c r="AE225" s="924"/>
      <c r="AF225" s="924"/>
      <c r="AG225" s="924"/>
      <c r="AH225" s="924"/>
      <c r="AI225" s="924"/>
    </row>
    <row r="226" spans="1:35" ht="8.85" customHeight="1">
      <c r="A226" s="197"/>
      <c r="B226" s="197"/>
      <c r="C226" s="197"/>
      <c r="D226" s="197"/>
      <c r="E226" s="197"/>
      <c r="F226" s="197"/>
      <c r="G226" s="197"/>
      <c r="H226" s="197"/>
      <c r="I226" s="197"/>
      <c r="U226" s="618"/>
      <c r="V226" s="617"/>
      <c r="W226" s="900"/>
      <c r="X226" s="924"/>
      <c r="Y226" s="924"/>
      <c r="Z226" s="924"/>
      <c r="AA226" s="924"/>
      <c r="AB226" s="924"/>
      <c r="AC226" s="924"/>
      <c r="AD226" s="924"/>
      <c r="AE226" s="924"/>
      <c r="AF226" s="924"/>
      <c r="AG226" s="924"/>
      <c r="AH226" s="924"/>
      <c r="AI226" s="924"/>
    </row>
    <row r="227" spans="1:35" ht="8.85" customHeight="1">
      <c r="A227" s="197"/>
      <c r="B227" s="197"/>
      <c r="C227" s="197"/>
      <c r="D227" s="197"/>
      <c r="E227" s="197"/>
      <c r="F227" s="197"/>
      <c r="G227" s="197"/>
      <c r="H227" s="197"/>
      <c r="I227" s="197"/>
      <c r="U227" s="618"/>
      <c r="V227" s="617"/>
      <c r="W227" s="900"/>
      <c r="X227" s="924"/>
      <c r="Y227" s="924"/>
      <c r="Z227" s="924"/>
      <c r="AA227" s="924"/>
      <c r="AB227" s="924"/>
      <c r="AC227" s="924"/>
      <c r="AD227" s="924"/>
      <c r="AE227" s="924"/>
      <c r="AF227" s="924"/>
      <c r="AG227" s="924"/>
      <c r="AH227" s="924"/>
      <c r="AI227" s="924"/>
    </row>
    <row r="228" spans="1:35" ht="8.85" customHeight="1">
      <c r="A228" s="197"/>
      <c r="B228" s="197"/>
      <c r="C228" s="197"/>
      <c r="D228" s="197"/>
      <c r="E228" s="197"/>
      <c r="F228" s="197"/>
      <c r="G228" s="197"/>
      <c r="H228" s="197"/>
      <c r="I228" s="197"/>
      <c r="U228" s="618"/>
      <c r="V228" s="617"/>
      <c r="W228" s="900"/>
      <c r="X228" s="924"/>
      <c r="Y228" s="924"/>
      <c r="Z228" s="924"/>
      <c r="AA228" s="924"/>
      <c r="AB228" s="924"/>
      <c r="AC228" s="924"/>
      <c r="AD228" s="924"/>
      <c r="AE228" s="924"/>
      <c r="AF228" s="924"/>
      <c r="AG228" s="924"/>
      <c r="AH228" s="924"/>
      <c r="AI228" s="924"/>
    </row>
    <row r="229" spans="1:35" ht="8.85" customHeight="1">
      <c r="A229" s="197"/>
      <c r="B229" s="197"/>
      <c r="C229" s="197"/>
      <c r="D229" s="197"/>
      <c r="E229" s="197"/>
      <c r="F229" s="197"/>
      <c r="G229" s="197"/>
      <c r="H229" s="197"/>
      <c r="I229" s="197"/>
      <c r="U229" s="618"/>
      <c r="V229" s="617"/>
      <c r="W229" s="900"/>
      <c r="X229" s="924"/>
      <c r="Y229" s="924"/>
      <c r="Z229" s="924"/>
      <c r="AA229" s="924"/>
      <c r="AB229" s="924"/>
      <c r="AC229" s="924"/>
      <c r="AD229" s="924"/>
      <c r="AE229" s="924"/>
      <c r="AF229" s="924"/>
      <c r="AG229" s="924"/>
      <c r="AH229" s="924"/>
      <c r="AI229" s="924"/>
    </row>
    <row r="230" spans="1:35" ht="8.85" customHeight="1">
      <c r="A230" s="197"/>
      <c r="B230" s="197"/>
      <c r="C230" s="197"/>
      <c r="D230" s="197"/>
      <c r="E230" s="197"/>
      <c r="F230" s="197"/>
      <c r="G230" s="197"/>
      <c r="H230" s="197"/>
      <c r="I230" s="197"/>
      <c r="U230" s="618"/>
      <c r="V230" s="617"/>
      <c r="W230" s="900"/>
      <c r="X230" s="924"/>
      <c r="Y230" s="924"/>
      <c r="Z230" s="924"/>
      <c r="AA230" s="924"/>
      <c r="AB230" s="924"/>
      <c r="AC230" s="924"/>
      <c r="AD230" s="924"/>
      <c r="AE230" s="924"/>
      <c r="AF230" s="924"/>
      <c r="AG230" s="924"/>
      <c r="AH230" s="924"/>
      <c r="AI230" s="924"/>
    </row>
    <row r="231" spans="1:35" ht="8.85" customHeight="1">
      <c r="A231" s="197"/>
      <c r="B231" s="197"/>
      <c r="C231" s="197"/>
      <c r="D231" s="197"/>
      <c r="E231" s="197"/>
      <c r="F231" s="197"/>
      <c r="G231" s="197"/>
      <c r="H231" s="197"/>
      <c r="I231" s="197"/>
      <c r="U231" s="618"/>
      <c r="V231" s="617"/>
      <c r="W231" s="900"/>
      <c r="X231" s="924"/>
      <c r="Y231" s="924"/>
      <c r="Z231" s="924"/>
      <c r="AA231" s="924"/>
      <c r="AB231" s="924"/>
      <c r="AC231" s="924"/>
      <c r="AD231" s="924"/>
      <c r="AE231" s="924"/>
      <c r="AF231" s="924"/>
      <c r="AG231" s="924"/>
      <c r="AH231" s="924"/>
      <c r="AI231" s="924"/>
    </row>
    <row r="232" spans="1:35" ht="8.85" customHeight="1">
      <c r="A232" s="197"/>
      <c r="B232" s="197"/>
      <c r="C232" s="197"/>
      <c r="D232" s="197"/>
      <c r="E232" s="197"/>
      <c r="F232" s="197"/>
      <c r="G232" s="197"/>
      <c r="H232" s="197"/>
      <c r="I232" s="197"/>
      <c r="U232" s="618"/>
      <c r="V232" s="617"/>
      <c r="W232" s="900"/>
      <c r="X232" s="924"/>
      <c r="Y232" s="924"/>
      <c r="Z232" s="924"/>
      <c r="AA232" s="924"/>
      <c r="AB232" s="924"/>
      <c r="AC232" s="924"/>
      <c r="AD232" s="924"/>
      <c r="AE232" s="924"/>
      <c r="AF232" s="924"/>
      <c r="AG232" s="924"/>
      <c r="AH232" s="924"/>
      <c r="AI232" s="924"/>
    </row>
    <row r="233" spans="1:35" ht="8.85" customHeight="1">
      <c r="A233" s="197"/>
      <c r="B233" s="197"/>
      <c r="C233" s="197"/>
      <c r="D233" s="197"/>
      <c r="E233" s="197"/>
      <c r="F233" s="197"/>
      <c r="G233" s="197"/>
      <c r="H233" s="197"/>
      <c r="I233" s="197"/>
      <c r="U233" s="618"/>
      <c r="V233" s="617"/>
      <c r="W233" s="900"/>
      <c r="X233" s="924"/>
      <c r="Y233" s="924"/>
      <c r="Z233" s="924"/>
      <c r="AA233" s="924"/>
      <c r="AB233" s="924"/>
      <c r="AC233" s="924"/>
      <c r="AD233" s="924"/>
      <c r="AE233" s="924"/>
      <c r="AF233" s="924"/>
      <c r="AG233" s="924"/>
      <c r="AH233" s="924"/>
      <c r="AI233" s="924"/>
    </row>
    <row r="234" spans="1:35" ht="8.85" customHeight="1">
      <c r="A234" s="197"/>
      <c r="B234" s="197"/>
      <c r="C234" s="197"/>
      <c r="D234" s="197"/>
      <c r="E234" s="197"/>
      <c r="F234" s="197"/>
      <c r="G234" s="197"/>
      <c r="H234" s="197"/>
      <c r="I234" s="197"/>
      <c r="U234" s="618"/>
      <c r="V234" s="617"/>
      <c r="W234" s="900"/>
      <c r="X234" s="924"/>
      <c r="Y234" s="924"/>
      <c r="Z234" s="924"/>
      <c r="AA234" s="924"/>
      <c r="AB234" s="924"/>
      <c r="AC234" s="924"/>
      <c r="AD234" s="924"/>
      <c r="AE234" s="924"/>
      <c r="AF234" s="924"/>
      <c r="AG234" s="924"/>
      <c r="AH234" s="924"/>
      <c r="AI234" s="924"/>
    </row>
    <row r="235" spans="1:35" ht="8.85" customHeight="1">
      <c r="A235" s="197"/>
      <c r="B235" s="197"/>
      <c r="C235" s="197"/>
      <c r="D235" s="197"/>
      <c r="E235" s="197"/>
      <c r="F235" s="197"/>
      <c r="G235" s="197"/>
      <c r="H235" s="197"/>
      <c r="I235" s="197"/>
      <c r="U235" s="618"/>
      <c r="V235" s="617"/>
      <c r="W235" s="900"/>
      <c r="X235" s="924"/>
      <c r="Y235" s="924"/>
      <c r="Z235" s="924"/>
      <c r="AA235" s="924"/>
      <c r="AB235" s="924"/>
      <c r="AC235" s="924"/>
      <c r="AD235" s="924"/>
      <c r="AE235" s="924"/>
      <c r="AF235" s="924"/>
      <c r="AG235" s="924"/>
      <c r="AH235" s="924"/>
      <c r="AI235" s="924"/>
    </row>
    <row r="236" spans="1:35" ht="8.85" customHeight="1">
      <c r="A236" s="197"/>
      <c r="B236" s="197"/>
      <c r="C236" s="197"/>
      <c r="D236" s="197"/>
      <c r="E236" s="197"/>
      <c r="F236" s="197"/>
      <c r="G236" s="197"/>
      <c r="H236" s="197"/>
      <c r="I236" s="197"/>
      <c r="U236" s="618"/>
      <c r="V236" s="617"/>
      <c r="W236" s="900"/>
      <c r="X236" s="924"/>
      <c r="Y236" s="924"/>
      <c r="Z236" s="924"/>
      <c r="AA236" s="924"/>
      <c r="AB236" s="924"/>
      <c r="AC236" s="924"/>
      <c r="AD236" s="924"/>
      <c r="AE236" s="924"/>
      <c r="AF236" s="924"/>
      <c r="AG236" s="924"/>
      <c r="AH236" s="924"/>
      <c r="AI236" s="924"/>
    </row>
    <row r="237" spans="1:35" ht="8.85" customHeight="1">
      <c r="A237" s="197"/>
      <c r="B237" s="197"/>
      <c r="C237" s="197"/>
      <c r="D237" s="197"/>
      <c r="E237" s="197"/>
      <c r="F237" s="197"/>
      <c r="G237" s="197"/>
      <c r="H237" s="197"/>
      <c r="I237" s="197"/>
      <c r="U237" s="618"/>
      <c r="V237" s="617"/>
      <c r="W237" s="900"/>
      <c r="X237" s="924"/>
      <c r="Y237" s="924"/>
      <c r="Z237" s="924"/>
      <c r="AA237" s="924"/>
      <c r="AB237" s="924"/>
      <c r="AC237" s="924"/>
      <c r="AD237" s="924"/>
      <c r="AE237" s="924"/>
      <c r="AF237" s="924"/>
      <c r="AG237" s="924"/>
      <c r="AH237" s="924"/>
      <c r="AI237" s="924"/>
    </row>
    <row r="238" spans="1:35" ht="8.85" customHeight="1">
      <c r="A238" s="197"/>
      <c r="B238" s="197"/>
      <c r="C238" s="197"/>
      <c r="D238" s="197"/>
      <c r="E238" s="197"/>
      <c r="F238" s="197"/>
      <c r="G238" s="197"/>
      <c r="H238" s="197"/>
      <c r="I238" s="197"/>
      <c r="U238" s="618"/>
      <c r="V238" s="617"/>
      <c r="W238" s="900"/>
      <c r="X238" s="924"/>
      <c r="Y238" s="924"/>
      <c r="Z238" s="924"/>
      <c r="AA238" s="924"/>
      <c r="AB238" s="924"/>
      <c r="AC238" s="924"/>
      <c r="AD238" s="924"/>
      <c r="AE238" s="924"/>
      <c r="AF238" s="924"/>
      <c r="AG238" s="924"/>
      <c r="AH238" s="924"/>
      <c r="AI238" s="924"/>
    </row>
    <row r="239" spans="1:35" ht="8.85" customHeight="1">
      <c r="A239" s="197"/>
      <c r="B239" s="197"/>
      <c r="C239" s="197"/>
      <c r="D239" s="197"/>
      <c r="E239" s="197"/>
      <c r="F239" s="197"/>
      <c r="G239" s="197"/>
      <c r="H239" s="197"/>
      <c r="I239" s="197"/>
      <c r="U239" s="618"/>
      <c r="V239" s="617"/>
      <c r="W239" s="900"/>
      <c r="X239" s="924"/>
      <c r="Y239" s="924"/>
      <c r="Z239" s="924"/>
      <c r="AA239" s="924"/>
      <c r="AB239" s="924"/>
      <c r="AC239" s="924"/>
      <c r="AD239" s="924"/>
      <c r="AE239" s="924"/>
      <c r="AF239" s="924"/>
      <c r="AG239" s="924"/>
      <c r="AH239" s="924"/>
      <c r="AI239" s="924"/>
    </row>
    <row r="240" spans="1:35" ht="8.85" customHeight="1">
      <c r="A240" s="197"/>
      <c r="B240" s="197"/>
      <c r="C240" s="197"/>
      <c r="D240" s="197"/>
      <c r="E240" s="197"/>
      <c r="F240" s="197"/>
      <c r="G240" s="197"/>
      <c r="H240" s="197"/>
      <c r="I240" s="197"/>
      <c r="U240" s="618"/>
      <c r="V240" s="617"/>
      <c r="W240" s="900"/>
      <c r="X240" s="924"/>
      <c r="Y240" s="924"/>
      <c r="Z240" s="924"/>
      <c r="AA240" s="924"/>
      <c r="AB240" s="924"/>
      <c r="AC240" s="924"/>
      <c r="AD240" s="924"/>
      <c r="AE240" s="924"/>
      <c r="AF240" s="924"/>
      <c r="AG240" s="924"/>
      <c r="AH240" s="924"/>
      <c r="AI240" s="924"/>
    </row>
    <row r="241" spans="1:35" ht="8.85" customHeight="1">
      <c r="A241" s="197"/>
      <c r="B241" s="197"/>
      <c r="C241" s="197"/>
      <c r="D241" s="197"/>
      <c r="E241" s="197"/>
      <c r="F241" s="197"/>
      <c r="G241" s="197"/>
      <c r="H241" s="197"/>
      <c r="I241" s="197"/>
      <c r="U241" s="618"/>
      <c r="V241" s="617"/>
      <c r="W241" s="900"/>
      <c r="X241" s="924"/>
      <c r="Y241" s="924"/>
      <c r="Z241" s="924"/>
      <c r="AA241" s="924"/>
      <c r="AB241" s="924"/>
      <c r="AC241" s="924"/>
      <c r="AD241" s="924"/>
      <c r="AE241" s="924"/>
      <c r="AF241" s="924"/>
      <c r="AG241" s="924"/>
      <c r="AH241" s="924"/>
      <c r="AI241" s="924"/>
    </row>
    <row r="242" spans="1:35" ht="8.85" customHeight="1">
      <c r="A242" s="197"/>
      <c r="B242" s="197"/>
      <c r="C242" s="197"/>
      <c r="D242" s="197"/>
      <c r="E242" s="197"/>
      <c r="F242" s="197"/>
      <c r="G242" s="197"/>
      <c r="H242" s="197"/>
      <c r="I242" s="197"/>
      <c r="U242" s="618"/>
      <c r="V242" s="617"/>
      <c r="W242" s="900"/>
      <c r="X242" s="924"/>
      <c r="Y242" s="924"/>
      <c r="Z242" s="924"/>
      <c r="AA242" s="924"/>
      <c r="AB242" s="924"/>
      <c r="AC242" s="924"/>
      <c r="AD242" s="924"/>
      <c r="AE242" s="924"/>
      <c r="AF242" s="924"/>
      <c r="AG242" s="924"/>
      <c r="AH242" s="924"/>
      <c r="AI242" s="924"/>
    </row>
    <row r="243" spans="1:35" ht="8.85" customHeight="1">
      <c r="A243" s="197"/>
      <c r="B243" s="197"/>
      <c r="C243" s="197"/>
      <c r="D243" s="197"/>
      <c r="E243" s="197"/>
      <c r="F243" s="197"/>
      <c r="G243" s="197"/>
      <c r="H243" s="197"/>
      <c r="I243" s="197"/>
      <c r="U243" s="618"/>
      <c r="V243" s="617"/>
      <c r="W243" s="900"/>
      <c r="X243" s="924"/>
      <c r="Y243" s="924"/>
      <c r="Z243" s="924"/>
      <c r="AA243" s="924"/>
      <c r="AB243" s="924"/>
      <c r="AC243" s="924"/>
      <c r="AD243" s="924"/>
      <c r="AE243" s="924"/>
      <c r="AF243" s="924"/>
      <c r="AG243" s="924"/>
      <c r="AH243" s="924"/>
      <c r="AI243" s="924"/>
    </row>
    <row r="244" spans="1:35" ht="8.85" customHeight="1">
      <c r="A244" s="197"/>
      <c r="B244" s="197"/>
      <c r="C244" s="197"/>
      <c r="D244" s="197"/>
      <c r="E244" s="197"/>
      <c r="F244" s="197"/>
      <c r="G244" s="197"/>
      <c r="H244" s="197"/>
      <c r="I244" s="197"/>
      <c r="U244" s="618"/>
      <c r="V244" s="617"/>
      <c r="W244" s="900"/>
      <c r="X244" s="924"/>
      <c r="Y244" s="924"/>
      <c r="Z244" s="924"/>
      <c r="AA244" s="924"/>
      <c r="AB244" s="924"/>
      <c r="AC244" s="924"/>
      <c r="AD244" s="924"/>
      <c r="AE244" s="924"/>
      <c r="AF244" s="924"/>
      <c r="AG244" s="924"/>
      <c r="AH244" s="924"/>
      <c r="AI244" s="924"/>
    </row>
    <row r="245" spans="1:35" ht="8.85" customHeight="1">
      <c r="A245" s="197"/>
      <c r="B245" s="197"/>
      <c r="C245" s="197"/>
      <c r="D245" s="197"/>
      <c r="E245" s="197"/>
      <c r="F245" s="197"/>
      <c r="G245" s="197"/>
      <c r="H245" s="197"/>
      <c r="I245" s="197"/>
      <c r="U245" s="618"/>
      <c r="V245" s="617"/>
      <c r="W245" s="900"/>
      <c r="X245" s="924"/>
      <c r="Y245" s="924"/>
      <c r="Z245" s="924"/>
      <c r="AA245" s="924"/>
      <c r="AB245" s="924"/>
      <c r="AC245" s="924"/>
      <c r="AD245" s="924"/>
      <c r="AE245" s="924"/>
      <c r="AF245" s="924"/>
      <c r="AG245" s="924"/>
      <c r="AH245" s="924"/>
      <c r="AI245" s="924"/>
    </row>
    <row r="246" spans="1:35" ht="8.85" customHeight="1">
      <c r="A246" s="197"/>
      <c r="B246" s="197"/>
      <c r="C246" s="197"/>
      <c r="D246" s="197"/>
      <c r="E246" s="197"/>
      <c r="F246" s="197"/>
      <c r="G246" s="197"/>
      <c r="H246" s="197"/>
      <c r="I246" s="197"/>
      <c r="U246" s="618"/>
      <c r="V246" s="617"/>
      <c r="W246" s="900"/>
      <c r="X246" s="924"/>
      <c r="Y246" s="924"/>
      <c r="Z246" s="924"/>
      <c r="AA246" s="924"/>
      <c r="AB246" s="924"/>
      <c r="AC246" s="924"/>
      <c r="AD246" s="924"/>
      <c r="AE246" s="924"/>
      <c r="AF246" s="924"/>
      <c r="AG246" s="924"/>
      <c r="AH246" s="924"/>
      <c r="AI246" s="924"/>
    </row>
    <row r="247" spans="1:35" ht="8.85" customHeight="1">
      <c r="A247" s="197"/>
      <c r="B247" s="197"/>
      <c r="C247" s="197"/>
      <c r="D247" s="197"/>
      <c r="E247" s="197"/>
      <c r="F247" s="197"/>
      <c r="G247" s="197"/>
      <c r="H247" s="197"/>
      <c r="I247" s="197"/>
      <c r="U247" s="618"/>
      <c r="V247" s="617"/>
      <c r="W247" s="900"/>
      <c r="X247" s="924"/>
      <c r="Y247" s="924"/>
      <c r="Z247" s="924"/>
      <c r="AA247" s="924"/>
      <c r="AB247" s="924"/>
      <c r="AC247" s="924"/>
      <c r="AD247" s="924"/>
      <c r="AE247" s="924"/>
      <c r="AF247" s="924"/>
      <c r="AG247" s="924"/>
      <c r="AH247" s="924"/>
      <c r="AI247" s="924"/>
    </row>
    <row r="248" spans="1:35" ht="8.85" customHeight="1">
      <c r="A248" s="197"/>
      <c r="B248" s="197"/>
      <c r="C248" s="197"/>
      <c r="D248" s="197"/>
      <c r="E248" s="197"/>
      <c r="F248" s="197"/>
      <c r="G248" s="197"/>
      <c r="H248" s="197"/>
      <c r="I248" s="197"/>
      <c r="U248" s="618"/>
      <c r="V248" s="617"/>
      <c r="W248" s="900"/>
      <c r="X248" s="924"/>
      <c r="Y248" s="924"/>
      <c r="Z248" s="924"/>
      <c r="AA248" s="924"/>
      <c r="AB248" s="924"/>
      <c r="AC248" s="924"/>
      <c r="AD248" s="924"/>
      <c r="AE248" s="924"/>
      <c r="AF248" s="924"/>
      <c r="AG248" s="924"/>
      <c r="AH248" s="924"/>
      <c r="AI248" s="924"/>
    </row>
    <row r="249" spans="1:35" ht="8.85" customHeight="1">
      <c r="A249" s="197"/>
      <c r="B249" s="197"/>
      <c r="C249" s="197"/>
      <c r="D249" s="197"/>
      <c r="E249" s="197"/>
      <c r="F249" s="197"/>
      <c r="G249" s="197"/>
      <c r="H249" s="197"/>
      <c r="I249" s="197"/>
      <c r="U249" s="618"/>
      <c r="V249" s="617"/>
      <c r="W249" s="900"/>
      <c r="X249" s="924"/>
      <c r="Y249" s="924"/>
      <c r="Z249" s="924"/>
      <c r="AA249" s="924"/>
      <c r="AB249" s="924"/>
      <c r="AC249" s="924"/>
      <c r="AD249" s="924"/>
      <c r="AE249" s="924"/>
      <c r="AF249" s="924"/>
      <c r="AG249" s="924"/>
      <c r="AH249" s="924"/>
      <c r="AI249" s="924"/>
    </row>
    <row r="250" spans="1:35" ht="8.85" customHeight="1">
      <c r="A250" s="197"/>
      <c r="B250" s="197"/>
      <c r="C250" s="197"/>
      <c r="D250" s="197"/>
      <c r="E250" s="197"/>
      <c r="F250" s="197"/>
      <c r="G250" s="197"/>
      <c r="H250" s="197"/>
      <c r="I250" s="197"/>
      <c r="U250" s="618"/>
      <c r="V250" s="617"/>
      <c r="W250" s="900"/>
      <c r="X250" s="924"/>
      <c r="Y250" s="924"/>
      <c r="Z250" s="924"/>
      <c r="AA250" s="924"/>
      <c r="AB250" s="924"/>
      <c r="AC250" s="924"/>
      <c r="AD250" s="924"/>
      <c r="AE250" s="924"/>
      <c r="AF250" s="924"/>
      <c r="AG250" s="924"/>
      <c r="AH250" s="924"/>
      <c r="AI250" s="924"/>
    </row>
    <row r="251" spans="1:35" ht="8.85" customHeight="1">
      <c r="A251" s="197"/>
      <c r="B251" s="197"/>
      <c r="C251" s="197"/>
      <c r="D251" s="197"/>
      <c r="E251" s="197"/>
      <c r="F251" s="197"/>
      <c r="G251" s="197"/>
      <c r="H251" s="197"/>
      <c r="I251" s="197"/>
      <c r="U251" s="618"/>
      <c r="V251" s="617"/>
      <c r="W251" s="900"/>
      <c r="X251" s="924"/>
      <c r="Y251" s="924"/>
      <c r="Z251" s="924"/>
      <c r="AA251" s="924"/>
      <c r="AB251" s="924"/>
      <c r="AC251" s="924"/>
      <c r="AD251" s="924"/>
      <c r="AE251" s="924"/>
      <c r="AF251" s="924"/>
      <c r="AG251" s="924"/>
      <c r="AH251" s="924"/>
      <c r="AI251" s="924"/>
    </row>
    <row r="252" spans="1:35" ht="8.85" customHeight="1">
      <c r="A252" s="197"/>
      <c r="B252" s="197"/>
      <c r="C252" s="197"/>
      <c r="D252" s="197"/>
      <c r="E252" s="197"/>
      <c r="F252" s="197"/>
      <c r="G252" s="197"/>
      <c r="H252" s="197"/>
      <c r="I252" s="197"/>
      <c r="U252" s="618"/>
      <c r="V252" s="617"/>
      <c r="W252" s="900"/>
      <c r="X252" s="924"/>
      <c r="Y252" s="924"/>
      <c r="Z252" s="924"/>
      <c r="AA252" s="924"/>
      <c r="AB252" s="924"/>
      <c r="AC252" s="924"/>
      <c r="AD252" s="924"/>
      <c r="AE252" s="924"/>
      <c r="AF252" s="924"/>
      <c r="AG252" s="924"/>
      <c r="AH252" s="924"/>
      <c r="AI252" s="924"/>
    </row>
    <row r="253" spans="1:35" ht="8.85" customHeight="1">
      <c r="A253" s="197"/>
      <c r="B253" s="197"/>
      <c r="C253" s="197"/>
      <c r="D253" s="197"/>
      <c r="E253" s="197"/>
      <c r="F253" s="197"/>
      <c r="G253" s="197"/>
      <c r="H253" s="197"/>
      <c r="I253" s="197"/>
      <c r="U253" s="618"/>
      <c r="V253" s="617"/>
      <c r="W253" s="900"/>
      <c r="X253" s="924"/>
      <c r="Y253" s="924"/>
      <c r="Z253" s="924"/>
      <c r="AA253" s="924"/>
      <c r="AB253" s="924"/>
      <c r="AC253" s="924"/>
      <c r="AD253" s="924"/>
      <c r="AE253" s="924"/>
      <c r="AF253" s="924"/>
      <c r="AG253" s="924"/>
      <c r="AH253" s="924"/>
      <c r="AI253" s="924"/>
    </row>
    <row r="254" spans="1:35" ht="8.85" customHeight="1">
      <c r="A254" s="197"/>
      <c r="B254" s="197"/>
      <c r="C254" s="197"/>
      <c r="D254" s="197"/>
      <c r="E254" s="197"/>
      <c r="F254" s="197"/>
      <c r="G254" s="197"/>
      <c r="H254" s="197"/>
      <c r="I254" s="197"/>
      <c r="U254" s="618"/>
      <c r="V254" s="617"/>
      <c r="W254" s="900"/>
      <c r="X254" s="924"/>
      <c r="Y254" s="924"/>
      <c r="Z254" s="924"/>
      <c r="AA254" s="924"/>
      <c r="AB254" s="924"/>
      <c r="AC254" s="924"/>
      <c r="AD254" s="924"/>
      <c r="AE254" s="924"/>
      <c r="AF254" s="924"/>
      <c r="AG254" s="924"/>
      <c r="AH254" s="924"/>
      <c r="AI254" s="924"/>
    </row>
    <row r="255" spans="1:35" ht="8.85" customHeight="1">
      <c r="A255" s="197"/>
      <c r="B255" s="197"/>
      <c r="C255" s="197"/>
      <c r="D255" s="197"/>
      <c r="E255" s="197"/>
      <c r="F255" s="197"/>
      <c r="G255" s="197"/>
      <c r="H255" s="197"/>
      <c r="I255" s="197"/>
      <c r="U255" s="618"/>
      <c r="V255" s="617"/>
      <c r="W255" s="900"/>
      <c r="X255" s="924"/>
      <c r="Y255" s="924"/>
      <c r="Z255" s="924"/>
      <c r="AA255" s="924"/>
      <c r="AB255" s="924"/>
      <c r="AC255" s="924"/>
      <c r="AD255" s="924"/>
      <c r="AE255" s="924"/>
      <c r="AF255" s="924"/>
      <c r="AG255" s="924"/>
      <c r="AH255" s="924"/>
      <c r="AI255" s="924"/>
    </row>
    <row r="256" spans="1:35" ht="8.85" customHeight="1">
      <c r="A256" s="197"/>
      <c r="B256" s="197"/>
      <c r="C256" s="197"/>
      <c r="D256" s="197"/>
      <c r="E256" s="197"/>
      <c r="F256" s="197"/>
      <c r="G256" s="197"/>
      <c r="H256" s="197"/>
      <c r="I256" s="197"/>
      <c r="U256" s="618"/>
      <c r="V256" s="617"/>
      <c r="W256" s="900"/>
      <c r="X256" s="924"/>
      <c r="Y256" s="924"/>
      <c r="Z256" s="924"/>
      <c r="AA256" s="924"/>
      <c r="AB256" s="924"/>
      <c r="AC256" s="924"/>
      <c r="AD256" s="924"/>
      <c r="AE256" s="924"/>
      <c r="AF256" s="924"/>
      <c r="AG256" s="924"/>
      <c r="AH256" s="924"/>
      <c r="AI256" s="924"/>
    </row>
    <row r="257" spans="1:35" ht="8.85" customHeight="1">
      <c r="A257" s="197"/>
      <c r="B257" s="197"/>
      <c r="C257" s="197"/>
      <c r="D257" s="197"/>
      <c r="E257" s="197"/>
      <c r="F257" s="197"/>
      <c r="G257" s="197"/>
      <c r="H257" s="197"/>
      <c r="I257" s="197"/>
      <c r="U257" s="618"/>
      <c r="V257" s="617"/>
      <c r="W257" s="900"/>
      <c r="X257" s="924"/>
      <c r="Y257" s="924"/>
      <c r="Z257" s="924"/>
      <c r="AA257" s="924"/>
      <c r="AB257" s="924"/>
      <c r="AC257" s="924"/>
      <c r="AD257" s="924"/>
      <c r="AE257" s="924"/>
      <c r="AF257" s="924"/>
      <c r="AG257" s="924"/>
      <c r="AH257" s="924"/>
      <c r="AI257" s="924"/>
    </row>
    <row r="258" spans="1:35" ht="8.85" customHeight="1">
      <c r="A258" s="197"/>
      <c r="B258" s="197"/>
      <c r="C258" s="197"/>
      <c r="D258" s="197"/>
      <c r="E258" s="197"/>
      <c r="F258" s="197"/>
      <c r="G258" s="197"/>
      <c r="H258" s="197"/>
      <c r="I258" s="197"/>
      <c r="U258" s="618"/>
      <c r="V258" s="617"/>
      <c r="W258" s="900"/>
      <c r="X258" s="924"/>
      <c r="Y258" s="924"/>
      <c r="Z258" s="924"/>
      <c r="AA258" s="924"/>
      <c r="AB258" s="924"/>
      <c r="AC258" s="924"/>
      <c r="AD258" s="924"/>
      <c r="AE258" s="924"/>
      <c r="AF258" s="924"/>
      <c r="AG258" s="924"/>
      <c r="AH258" s="924"/>
      <c r="AI258" s="924"/>
    </row>
    <row r="259" spans="1:35" ht="8.85" customHeight="1">
      <c r="A259" s="197"/>
      <c r="B259" s="197"/>
      <c r="C259" s="197"/>
      <c r="D259" s="197"/>
      <c r="E259" s="197"/>
      <c r="F259" s="197"/>
      <c r="G259" s="197"/>
      <c r="H259" s="197"/>
      <c r="I259" s="197"/>
      <c r="U259" s="618"/>
      <c r="V259" s="617"/>
      <c r="W259" s="900"/>
      <c r="X259" s="924"/>
      <c r="Y259" s="924"/>
      <c r="Z259" s="924"/>
      <c r="AA259" s="924"/>
      <c r="AB259" s="924"/>
      <c r="AC259" s="924"/>
      <c r="AD259" s="924"/>
      <c r="AE259" s="924"/>
      <c r="AF259" s="924"/>
      <c r="AG259" s="924"/>
      <c r="AH259" s="924"/>
      <c r="AI259" s="924"/>
    </row>
    <row r="260" spans="1:35" ht="8.85" customHeight="1">
      <c r="A260" s="197"/>
      <c r="B260" s="197"/>
      <c r="C260" s="197"/>
      <c r="D260" s="197"/>
      <c r="E260" s="197"/>
      <c r="F260" s="197"/>
      <c r="G260" s="197"/>
      <c r="H260" s="197"/>
      <c r="I260" s="197"/>
      <c r="U260" s="618"/>
      <c r="V260" s="617"/>
      <c r="W260" s="900"/>
      <c r="X260" s="924"/>
      <c r="Y260" s="924"/>
      <c r="Z260" s="924"/>
      <c r="AA260" s="924"/>
      <c r="AB260" s="924"/>
      <c r="AC260" s="924"/>
      <c r="AD260" s="924"/>
      <c r="AE260" s="924"/>
      <c r="AF260" s="924"/>
      <c r="AG260" s="924"/>
      <c r="AH260" s="924"/>
      <c r="AI260" s="924"/>
    </row>
    <row r="261" spans="1:35" ht="8.85" customHeight="1">
      <c r="A261" s="197"/>
      <c r="B261" s="197"/>
      <c r="C261" s="197"/>
      <c r="D261" s="197"/>
      <c r="E261" s="197"/>
      <c r="F261" s="197"/>
      <c r="G261" s="197"/>
      <c r="H261" s="197"/>
      <c r="I261" s="197"/>
      <c r="U261" s="618"/>
      <c r="V261" s="617"/>
      <c r="W261" s="900"/>
      <c r="X261" s="924"/>
      <c r="Y261" s="924"/>
      <c r="Z261" s="924"/>
      <c r="AA261" s="924"/>
      <c r="AB261" s="924"/>
      <c r="AC261" s="924"/>
      <c r="AD261" s="924"/>
      <c r="AE261" s="924"/>
      <c r="AF261" s="924"/>
      <c r="AG261" s="924"/>
      <c r="AH261" s="924"/>
      <c r="AI261" s="924"/>
    </row>
    <row r="262" spans="1:35" ht="8.85" customHeight="1">
      <c r="A262" s="197"/>
      <c r="B262" s="197"/>
      <c r="C262" s="197"/>
      <c r="D262" s="197"/>
      <c r="E262" s="197"/>
      <c r="F262" s="197"/>
      <c r="G262" s="197"/>
      <c r="H262" s="197"/>
      <c r="I262" s="197"/>
      <c r="U262" s="618"/>
      <c r="V262" s="617"/>
      <c r="W262" s="900"/>
      <c r="X262" s="924"/>
      <c r="Y262" s="924"/>
      <c r="Z262" s="924"/>
      <c r="AA262" s="924"/>
      <c r="AB262" s="924"/>
      <c r="AC262" s="924"/>
      <c r="AD262" s="924"/>
      <c r="AE262" s="924"/>
      <c r="AF262" s="924"/>
      <c r="AG262" s="924"/>
      <c r="AH262" s="924"/>
      <c r="AI262" s="924"/>
    </row>
    <row r="263" spans="1:35" ht="8.85" customHeight="1">
      <c r="A263" s="197"/>
      <c r="B263" s="197"/>
      <c r="C263" s="197"/>
      <c r="D263" s="197"/>
      <c r="E263" s="197"/>
      <c r="F263" s="197"/>
      <c r="G263" s="197"/>
      <c r="H263" s="197"/>
      <c r="I263" s="197"/>
      <c r="U263" s="618"/>
      <c r="V263" s="617"/>
      <c r="W263" s="900"/>
      <c r="X263" s="924"/>
      <c r="Y263" s="924"/>
      <c r="Z263" s="924"/>
      <c r="AA263" s="924"/>
      <c r="AB263" s="924"/>
      <c r="AC263" s="924"/>
      <c r="AD263" s="924"/>
      <c r="AE263" s="924"/>
      <c r="AF263" s="924"/>
      <c r="AG263" s="924"/>
      <c r="AH263" s="924"/>
      <c r="AI263" s="924"/>
    </row>
    <row r="264" spans="1:35" ht="8.85" customHeight="1">
      <c r="A264" s="197"/>
      <c r="B264" s="197"/>
      <c r="C264" s="197"/>
      <c r="D264" s="197"/>
      <c r="E264" s="197"/>
      <c r="F264" s="197"/>
      <c r="G264" s="197"/>
      <c r="H264" s="197"/>
      <c r="I264" s="197"/>
      <c r="U264" s="618"/>
      <c r="V264" s="617"/>
      <c r="W264" s="900"/>
      <c r="X264" s="924"/>
      <c r="Y264" s="924"/>
      <c r="Z264" s="924"/>
      <c r="AA264" s="924"/>
      <c r="AB264" s="924"/>
      <c r="AC264" s="924"/>
      <c r="AD264" s="924"/>
      <c r="AE264" s="924"/>
      <c r="AF264" s="924"/>
      <c r="AG264" s="924"/>
      <c r="AH264" s="924"/>
      <c r="AI264" s="924"/>
    </row>
    <row r="265" spans="1:35" ht="8.85" customHeight="1">
      <c r="A265" s="197"/>
      <c r="B265" s="197"/>
      <c r="C265" s="197"/>
      <c r="D265" s="197"/>
      <c r="E265" s="197"/>
      <c r="F265" s="197"/>
      <c r="G265" s="197"/>
      <c r="H265" s="197"/>
      <c r="I265" s="197"/>
      <c r="U265" s="618"/>
      <c r="V265" s="617"/>
      <c r="W265" s="900"/>
      <c r="X265" s="924"/>
      <c r="Y265" s="924"/>
      <c r="Z265" s="924"/>
      <c r="AA265" s="924"/>
      <c r="AB265" s="924"/>
      <c r="AC265" s="924"/>
      <c r="AD265" s="924"/>
      <c r="AE265" s="924"/>
      <c r="AF265" s="924"/>
      <c r="AG265" s="924"/>
      <c r="AH265" s="924"/>
      <c r="AI265" s="924"/>
    </row>
    <row r="266" spans="1:35" ht="8.85" customHeight="1">
      <c r="A266" s="197"/>
      <c r="B266" s="197"/>
      <c r="C266" s="197"/>
      <c r="D266" s="197"/>
      <c r="E266" s="197"/>
      <c r="F266" s="197"/>
      <c r="G266" s="197"/>
      <c r="H266" s="197"/>
      <c r="I266" s="197"/>
      <c r="U266" s="618"/>
      <c r="V266" s="617"/>
      <c r="W266" s="900"/>
      <c r="X266" s="924"/>
      <c r="Y266" s="924"/>
      <c r="Z266" s="924"/>
      <c r="AA266" s="924"/>
      <c r="AB266" s="924"/>
      <c r="AC266" s="924"/>
      <c r="AD266" s="924"/>
      <c r="AE266" s="924"/>
      <c r="AF266" s="924"/>
      <c r="AG266" s="924"/>
      <c r="AH266" s="924"/>
      <c r="AI266" s="924"/>
    </row>
    <row r="267" spans="1:35" ht="8.85" customHeight="1">
      <c r="A267" s="197"/>
      <c r="B267" s="197"/>
      <c r="C267" s="197"/>
      <c r="D267" s="197"/>
      <c r="E267" s="197"/>
      <c r="F267" s="197"/>
      <c r="G267" s="197"/>
      <c r="H267" s="197"/>
      <c r="I267" s="197"/>
      <c r="U267" s="618"/>
      <c r="V267" s="617"/>
      <c r="W267" s="900"/>
      <c r="X267" s="924"/>
      <c r="Y267" s="924"/>
      <c r="Z267" s="924"/>
      <c r="AA267" s="924"/>
      <c r="AB267" s="924"/>
      <c r="AC267" s="924"/>
      <c r="AD267" s="924"/>
      <c r="AE267" s="924"/>
      <c r="AF267" s="924"/>
      <c r="AG267" s="924"/>
      <c r="AH267" s="924"/>
      <c r="AI267" s="924"/>
    </row>
    <row r="268" spans="1:35" ht="8.85" customHeight="1">
      <c r="A268" s="197"/>
      <c r="B268" s="197"/>
      <c r="C268" s="197"/>
      <c r="D268" s="197"/>
      <c r="E268" s="197"/>
      <c r="F268" s="197"/>
      <c r="G268" s="197"/>
      <c r="H268" s="197"/>
      <c r="I268" s="197"/>
      <c r="U268" s="618"/>
      <c r="V268" s="617"/>
      <c r="W268" s="900"/>
      <c r="X268" s="924"/>
      <c r="Y268" s="924"/>
      <c r="Z268" s="924"/>
      <c r="AA268" s="924"/>
      <c r="AB268" s="924"/>
      <c r="AC268" s="924"/>
      <c r="AD268" s="924"/>
      <c r="AE268" s="924"/>
      <c r="AF268" s="924"/>
      <c r="AG268" s="924"/>
      <c r="AH268" s="924"/>
      <c r="AI268" s="924"/>
    </row>
    <row r="269" spans="1:35" ht="8.85" customHeight="1">
      <c r="A269" s="197"/>
      <c r="B269" s="197"/>
      <c r="C269" s="197"/>
      <c r="D269" s="197"/>
      <c r="E269" s="197"/>
      <c r="F269" s="197"/>
      <c r="G269" s="197"/>
      <c r="H269" s="197"/>
      <c r="I269" s="197"/>
      <c r="U269" s="618"/>
      <c r="V269" s="617"/>
      <c r="W269" s="900"/>
      <c r="X269" s="924"/>
      <c r="Y269" s="924"/>
      <c r="Z269" s="924"/>
      <c r="AA269" s="924"/>
      <c r="AB269" s="924"/>
      <c r="AC269" s="924"/>
      <c r="AD269" s="924"/>
      <c r="AE269" s="924"/>
      <c r="AF269" s="924"/>
      <c r="AG269" s="924"/>
      <c r="AH269" s="924"/>
      <c r="AI269" s="924"/>
    </row>
    <row r="270" spans="1:35" ht="8.85" customHeight="1">
      <c r="A270" s="197"/>
      <c r="B270" s="197"/>
      <c r="C270" s="197"/>
      <c r="D270" s="197"/>
      <c r="E270" s="197"/>
      <c r="F270" s="197"/>
      <c r="G270" s="197"/>
      <c r="H270" s="197"/>
      <c r="I270" s="197"/>
      <c r="U270" s="618"/>
      <c r="V270" s="617"/>
      <c r="W270" s="900"/>
      <c r="X270" s="924"/>
      <c r="Y270" s="924"/>
      <c r="Z270" s="924"/>
      <c r="AA270" s="924"/>
      <c r="AB270" s="924"/>
      <c r="AC270" s="924"/>
      <c r="AD270" s="924"/>
      <c r="AE270" s="924"/>
      <c r="AF270" s="924"/>
      <c r="AG270" s="924"/>
      <c r="AH270" s="924"/>
      <c r="AI270" s="924"/>
    </row>
    <row r="271" spans="1:35" ht="8.85" customHeight="1">
      <c r="A271" s="197"/>
      <c r="B271" s="197"/>
      <c r="C271" s="197"/>
      <c r="D271" s="197"/>
      <c r="E271" s="197"/>
      <c r="F271" s="197"/>
      <c r="G271" s="197"/>
      <c r="H271" s="197"/>
      <c r="I271" s="197"/>
      <c r="U271" s="618"/>
      <c r="V271" s="617"/>
      <c r="W271" s="900"/>
      <c r="X271" s="924"/>
      <c r="Y271" s="924"/>
      <c r="Z271" s="924"/>
      <c r="AA271" s="924"/>
      <c r="AB271" s="924"/>
      <c r="AC271" s="924"/>
      <c r="AD271" s="924"/>
      <c r="AE271" s="924"/>
      <c r="AF271" s="924"/>
      <c r="AG271" s="924"/>
      <c r="AH271" s="924"/>
      <c r="AI271" s="924"/>
    </row>
    <row r="272" spans="1:35" ht="8.85" customHeight="1">
      <c r="A272" s="197"/>
      <c r="B272" s="197"/>
      <c r="C272" s="197"/>
      <c r="D272" s="197"/>
      <c r="E272" s="197"/>
      <c r="F272" s="197"/>
      <c r="G272" s="197"/>
      <c r="H272" s="197"/>
      <c r="I272" s="197"/>
      <c r="U272" s="618"/>
      <c r="V272" s="617"/>
      <c r="W272" s="900"/>
      <c r="X272" s="924"/>
      <c r="Y272" s="924"/>
      <c r="Z272" s="924"/>
      <c r="AA272" s="924"/>
      <c r="AB272" s="924"/>
      <c r="AC272" s="924"/>
      <c r="AD272" s="924"/>
      <c r="AE272" s="924"/>
      <c r="AF272" s="924"/>
      <c r="AG272" s="924"/>
      <c r="AH272" s="924"/>
      <c r="AI272" s="924"/>
    </row>
    <row r="273" spans="1:35" ht="8.85" customHeight="1">
      <c r="A273" s="197"/>
      <c r="B273" s="197"/>
      <c r="C273" s="197"/>
      <c r="D273" s="197"/>
      <c r="E273" s="197"/>
      <c r="F273" s="197"/>
      <c r="G273" s="197"/>
      <c r="H273" s="197"/>
      <c r="I273" s="197"/>
      <c r="U273" s="618"/>
      <c r="V273" s="617"/>
      <c r="W273" s="900"/>
      <c r="X273" s="924"/>
      <c r="Y273" s="924"/>
      <c r="Z273" s="924"/>
      <c r="AA273" s="924"/>
      <c r="AB273" s="924"/>
      <c r="AC273" s="924"/>
      <c r="AD273" s="924"/>
      <c r="AE273" s="924"/>
      <c r="AF273" s="924"/>
      <c r="AG273" s="924"/>
      <c r="AH273" s="924"/>
      <c r="AI273" s="924"/>
    </row>
    <row r="274" spans="1:35" ht="8.85" customHeight="1">
      <c r="A274" s="197"/>
      <c r="B274" s="197"/>
      <c r="C274" s="197"/>
      <c r="D274" s="197"/>
      <c r="E274" s="197"/>
      <c r="F274" s="197"/>
      <c r="G274" s="197"/>
      <c r="H274" s="197"/>
      <c r="I274" s="197"/>
      <c r="U274" s="618"/>
      <c r="V274" s="617"/>
      <c r="W274" s="900"/>
      <c r="X274" s="924"/>
      <c r="Y274" s="924"/>
      <c r="Z274" s="924"/>
      <c r="AA274" s="924"/>
      <c r="AB274" s="924"/>
      <c r="AC274" s="924"/>
      <c r="AD274" s="924"/>
      <c r="AE274" s="924"/>
      <c r="AF274" s="924"/>
      <c r="AG274" s="924"/>
      <c r="AH274" s="924"/>
      <c r="AI274" s="924"/>
    </row>
    <row r="275" spans="1:35" ht="8.85" customHeight="1">
      <c r="A275" s="197"/>
      <c r="B275" s="197"/>
      <c r="C275" s="197"/>
      <c r="D275" s="197"/>
      <c r="E275" s="197"/>
      <c r="F275" s="197"/>
      <c r="G275" s="197"/>
      <c r="H275" s="197"/>
      <c r="I275" s="197"/>
      <c r="U275" s="618"/>
      <c r="V275" s="617"/>
      <c r="W275" s="900"/>
      <c r="X275" s="924"/>
      <c r="Y275" s="924"/>
      <c r="Z275" s="924"/>
      <c r="AA275" s="924"/>
      <c r="AB275" s="924"/>
      <c r="AC275" s="924"/>
      <c r="AD275" s="924"/>
      <c r="AE275" s="924"/>
      <c r="AF275" s="924"/>
      <c r="AG275" s="924"/>
      <c r="AH275" s="924"/>
      <c r="AI275" s="924"/>
    </row>
    <row r="276" spans="1:35" ht="8.85" customHeight="1">
      <c r="A276" s="197"/>
      <c r="B276" s="197"/>
      <c r="C276" s="197"/>
      <c r="D276" s="197"/>
      <c r="E276" s="197"/>
      <c r="F276" s="197"/>
      <c r="G276" s="197"/>
      <c r="H276" s="197"/>
      <c r="I276" s="197"/>
      <c r="U276" s="618"/>
      <c r="V276" s="617"/>
      <c r="W276" s="900"/>
      <c r="X276" s="924"/>
      <c r="Y276" s="924"/>
      <c r="Z276" s="924"/>
      <c r="AA276" s="924"/>
      <c r="AB276" s="924"/>
      <c r="AC276" s="924"/>
      <c r="AD276" s="924"/>
      <c r="AE276" s="924"/>
      <c r="AF276" s="924"/>
      <c r="AG276" s="924"/>
      <c r="AH276" s="924"/>
      <c r="AI276" s="924"/>
    </row>
    <row r="277" spans="1:35" ht="8.85" customHeight="1">
      <c r="A277" s="197"/>
      <c r="B277" s="197"/>
      <c r="C277" s="197"/>
      <c r="D277" s="197"/>
      <c r="E277" s="197"/>
      <c r="F277" s="197"/>
      <c r="G277" s="197"/>
      <c r="H277" s="197"/>
      <c r="I277" s="197"/>
      <c r="U277" s="618"/>
      <c r="V277" s="617"/>
      <c r="W277" s="900"/>
      <c r="X277" s="924"/>
      <c r="Y277" s="924"/>
      <c r="Z277" s="924"/>
      <c r="AA277" s="924"/>
      <c r="AB277" s="924"/>
      <c r="AC277" s="924"/>
      <c r="AD277" s="924"/>
      <c r="AE277" s="924"/>
      <c r="AF277" s="924"/>
      <c r="AG277" s="924"/>
      <c r="AH277" s="924"/>
      <c r="AI277" s="924"/>
    </row>
    <row r="278" spans="1:35" ht="8.85" customHeight="1">
      <c r="A278" s="197"/>
      <c r="B278" s="197"/>
      <c r="C278" s="197"/>
      <c r="D278" s="197"/>
      <c r="E278" s="197"/>
      <c r="F278" s="197"/>
      <c r="G278" s="197"/>
      <c r="H278" s="197"/>
      <c r="I278" s="197"/>
      <c r="U278" s="618"/>
      <c r="V278" s="617"/>
      <c r="W278" s="900"/>
      <c r="X278" s="924"/>
      <c r="Y278" s="924"/>
      <c r="Z278" s="924"/>
      <c r="AA278" s="924"/>
      <c r="AB278" s="924"/>
      <c r="AC278" s="924"/>
      <c r="AD278" s="924"/>
      <c r="AE278" s="924"/>
      <c r="AF278" s="924"/>
      <c r="AG278" s="924"/>
      <c r="AH278" s="924"/>
      <c r="AI278" s="924"/>
    </row>
    <row r="279" spans="1:35" ht="8.85" customHeight="1">
      <c r="A279" s="197"/>
      <c r="B279" s="197"/>
      <c r="C279" s="197"/>
      <c r="D279" s="197"/>
      <c r="E279" s="197"/>
      <c r="F279" s="197"/>
      <c r="G279" s="197"/>
      <c r="H279" s="197"/>
      <c r="I279" s="197"/>
      <c r="U279" s="618"/>
      <c r="V279" s="617"/>
      <c r="W279" s="900"/>
      <c r="X279" s="924"/>
      <c r="Y279" s="924"/>
      <c r="Z279" s="924"/>
      <c r="AA279" s="924"/>
      <c r="AB279" s="924"/>
      <c r="AC279" s="924"/>
      <c r="AD279" s="924"/>
      <c r="AE279" s="924"/>
      <c r="AF279" s="924"/>
      <c r="AG279" s="924"/>
      <c r="AH279" s="924"/>
      <c r="AI279" s="924"/>
    </row>
    <row r="280" spans="1:35" ht="8.85" customHeight="1">
      <c r="A280" s="197"/>
      <c r="B280" s="197"/>
      <c r="C280" s="197"/>
      <c r="D280" s="197"/>
      <c r="E280" s="197"/>
      <c r="F280" s="197"/>
      <c r="G280" s="197"/>
      <c r="H280" s="197"/>
      <c r="I280" s="197"/>
      <c r="U280" s="618"/>
      <c r="V280" s="617"/>
      <c r="W280" s="900"/>
      <c r="X280" s="924"/>
      <c r="Y280" s="924"/>
      <c r="Z280" s="924"/>
      <c r="AA280" s="924"/>
      <c r="AB280" s="924"/>
      <c r="AC280" s="924"/>
      <c r="AD280" s="924"/>
      <c r="AE280" s="924"/>
      <c r="AF280" s="924"/>
      <c r="AG280" s="924"/>
      <c r="AH280" s="924"/>
      <c r="AI280" s="924"/>
    </row>
    <row r="281" spans="1:35" ht="8.85" customHeight="1">
      <c r="A281" s="197"/>
      <c r="B281" s="197"/>
      <c r="C281" s="197"/>
      <c r="D281" s="197"/>
      <c r="E281" s="197"/>
      <c r="F281" s="197"/>
      <c r="G281" s="197"/>
      <c r="H281" s="197"/>
      <c r="I281" s="197"/>
      <c r="M281" s="810"/>
      <c r="U281" s="618"/>
      <c r="V281" s="617"/>
      <c r="W281" s="900"/>
      <c r="X281" s="924"/>
      <c r="Y281" s="924"/>
      <c r="Z281" s="924"/>
      <c r="AA281" s="924"/>
      <c r="AB281" s="924"/>
      <c r="AC281" s="924"/>
      <c r="AD281" s="924"/>
      <c r="AE281" s="924"/>
      <c r="AF281" s="924"/>
      <c r="AG281" s="924"/>
      <c r="AH281" s="924"/>
      <c r="AI281" s="924"/>
    </row>
    <row r="282" spans="1:35" ht="8.85" customHeight="1">
      <c r="A282" s="197"/>
      <c r="B282" s="197"/>
      <c r="C282" s="197"/>
      <c r="D282" s="197"/>
      <c r="E282" s="197"/>
      <c r="F282" s="197"/>
      <c r="G282" s="197"/>
      <c r="H282" s="197"/>
      <c r="I282" s="197"/>
      <c r="U282" s="618"/>
      <c r="V282" s="617"/>
      <c r="W282" s="900"/>
      <c r="X282" s="924"/>
      <c r="Y282" s="924"/>
      <c r="Z282" s="924"/>
      <c r="AA282" s="924"/>
      <c r="AB282" s="924"/>
      <c r="AC282" s="924"/>
      <c r="AD282" s="924"/>
      <c r="AE282" s="924"/>
      <c r="AF282" s="924"/>
      <c r="AG282" s="924"/>
      <c r="AH282" s="924"/>
      <c r="AI282" s="924"/>
    </row>
    <row r="283" spans="1:35" ht="8.85" customHeight="1">
      <c r="A283" s="197"/>
      <c r="B283" s="197"/>
      <c r="C283" s="197"/>
      <c r="D283" s="197"/>
      <c r="E283" s="197"/>
      <c r="F283" s="197"/>
      <c r="G283" s="197"/>
      <c r="H283" s="197"/>
      <c r="I283" s="197"/>
      <c r="U283" s="618"/>
      <c r="V283" s="617"/>
      <c r="W283" s="900"/>
      <c r="X283" s="924"/>
      <c r="Y283" s="924"/>
      <c r="Z283" s="924"/>
      <c r="AA283" s="924"/>
      <c r="AB283" s="924"/>
      <c r="AC283" s="924"/>
      <c r="AD283" s="924"/>
      <c r="AE283" s="924"/>
      <c r="AF283" s="924"/>
      <c r="AG283" s="924"/>
      <c r="AH283" s="924"/>
      <c r="AI283" s="924"/>
    </row>
    <row r="284" spans="1:35" ht="8.85" customHeight="1">
      <c r="A284" s="197"/>
      <c r="B284" s="197"/>
      <c r="C284" s="197"/>
      <c r="D284" s="197"/>
      <c r="E284" s="197"/>
      <c r="F284" s="197"/>
      <c r="G284" s="197"/>
      <c r="H284" s="197"/>
      <c r="I284" s="197"/>
      <c r="U284" s="618"/>
      <c r="V284" s="617"/>
      <c r="W284" s="900"/>
      <c r="X284" s="924"/>
      <c r="Y284" s="924"/>
      <c r="Z284" s="924"/>
      <c r="AA284" s="924"/>
      <c r="AB284" s="924"/>
      <c r="AC284" s="924"/>
      <c r="AD284" s="924"/>
      <c r="AE284" s="924"/>
      <c r="AF284" s="924"/>
      <c r="AG284" s="924"/>
      <c r="AH284" s="924"/>
      <c r="AI284" s="924"/>
    </row>
    <row r="285" spans="1:35" ht="8.85" customHeight="1">
      <c r="A285" s="197"/>
      <c r="B285" s="197"/>
      <c r="C285" s="197"/>
      <c r="D285" s="197"/>
      <c r="E285" s="197"/>
      <c r="F285" s="197"/>
      <c r="G285" s="197"/>
      <c r="H285" s="197"/>
      <c r="I285" s="197"/>
      <c r="U285" s="618"/>
      <c r="V285" s="617"/>
      <c r="W285" s="900"/>
      <c r="X285" s="924"/>
      <c r="Y285" s="924"/>
      <c r="Z285" s="924"/>
      <c r="AA285" s="924"/>
      <c r="AB285" s="924"/>
      <c r="AC285" s="924"/>
      <c r="AD285" s="924"/>
      <c r="AE285" s="924"/>
      <c r="AF285" s="924"/>
      <c r="AG285" s="924"/>
      <c r="AH285" s="924"/>
      <c r="AI285" s="924"/>
    </row>
    <row r="286" spans="1:35" ht="8.85" customHeight="1">
      <c r="A286" s="197"/>
      <c r="B286" s="197"/>
      <c r="C286" s="197"/>
      <c r="D286" s="197"/>
      <c r="E286" s="197"/>
      <c r="F286" s="197"/>
      <c r="G286" s="197"/>
      <c r="H286" s="197"/>
      <c r="I286" s="197"/>
      <c r="U286" s="618"/>
      <c r="V286" s="617"/>
      <c r="W286" s="900"/>
      <c r="X286" s="924"/>
      <c r="Y286" s="924"/>
      <c r="Z286" s="924"/>
      <c r="AA286" s="924"/>
      <c r="AB286" s="924"/>
      <c r="AC286" s="924"/>
      <c r="AD286" s="924"/>
      <c r="AE286" s="924"/>
      <c r="AF286" s="924"/>
      <c r="AG286" s="924"/>
      <c r="AH286" s="924"/>
      <c r="AI286" s="924"/>
    </row>
    <row r="287" spans="1:35" ht="8.85" customHeight="1">
      <c r="A287" s="197"/>
      <c r="B287" s="197"/>
      <c r="C287" s="197"/>
      <c r="D287" s="197"/>
      <c r="E287" s="197"/>
      <c r="F287" s="197"/>
      <c r="G287" s="197"/>
      <c r="H287" s="197"/>
      <c r="I287" s="197"/>
      <c r="U287" s="618"/>
      <c r="V287" s="617"/>
      <c r="W287" s="900"/>
      <c r="X287" s="924"/>
      <c r="Y287" s="924"/>
      <c r="Z287" s="924"/>
      <c r="AA287" s="924"/>
      <c r="AB287" s="924"/>
      <c r="AC287" s="924"/>
      <c r="AD287" s="924"/>
      <c r="AE287" s="924"/>
      <c r="AF287" s="924"/>
      <c r="AG287" s="924"/>
      <c r="AH287" s="924"/>
      <c r="AI287" s="924"/>
    </row>
    <row r="288" spans="1:35" ht="8.85" customHeight="1">
      <c r="A288" s="197"/>
      <c r="B288" s="197"/>
      <c r="C288" s="197"/>
      <c r="D288" s="197"/>
      <c r="E288" s="197"/>
      <c r="F288" s="197"/>
      <c r="G288" s="197"/>
      <c r="H288" s="197"/>
      <c r="I288" s="197"/>
      <c r="U288" s="618"/>
      <c r="V288" s="617"/>
      <c r="W288" s="900"/>
      <c r="X288" s="924"/>
      <c r="Y288" s="924"/>
      <c r="Z288" s="924"/>
      <c r="AA288" s="924"/>
      <c r="AB288" s="924"/>
      <c r="AC288" s="924"/>
      <c r="AD288" s="924"/>
      <c r="AE288" s="924"/>
      <c r="AF288" s="924"/>
      <c r="AG288" s="924"/>
      <c r="AH288" s="924"/>
      <c r="AI288" s="924"/>
    </row>
    <row r="289" spans="1:35" ht="8.85" customHeight="1">
      <c r="A289" s="197"/>
      <c r="B289" s="197"/>
      <c r="C289" s="197"/>
      <c r="D289" s="197"/>
      <c r="E289" s="197"/>
      <c r="F289" s="197"/>
      <c r="G289" s="197"/>
      <c r="H289" s="197"/>
      <c r="I289" s="197"/>
      <c r="U289" s="618"/>
      <c r="V289" s="617"/>
      <c r="W289" s="900"/>
      <c r="X289" s="924"/>
      <c r="Y289" s="924"/>
      <c r="Z289" s="924"/>
      <c r="AA289" s="924"/>
      <c r="AB289" s="924"/>
      <c r="AC289" s="924"/>
      <c r="AD289" s="924"/>
      <c r="AE289" s="924"/>
      <c r="AF289" s="924"/>
      <c r="AG289" s="924"/>
      <c r="AH289" s="924"/>
      <c r="AI289" s="924"/>
    </row>
    <row r="290" spans="1:35" ht="8.85" customHeight="1">
      <c r="A290" s="197"/>
      <c r="B290" s="197"/>
      <c r="C290" s="197"/>
      <c r="D290" s="197"/>
      <c r="E290" s="197"/>
      <c r="F290" s="197"/>
      <c r="G290" s="197"/>
      <c r="H290" s="197"/>
      <c r="I290" s="197"/>
      <c r="U290" s="618"/>
      <c r="V290" s="617"/>
      <c r="W290" s="900"/>
      <c r="X290" s="924"/>
      <c r="Y290" s="924"/>
      <c r="Z290" s="924"/>
      <c r="AA290" s="924"/>
      <c r="AB290" s="924"/>
      <c r="AC290" s="924"/>
      <c r="AD290" s="924"/>
      <c r="AE290" s="924"/>
      <c r="AF290" s="924"/>
      <c r="AG290" s="924"/>
      <c r="AH290" s="924"/>
      <c r="AI290" s="924"/>
    </row>
    <row r="291" spans="1:35" ht="8.85" customHeight="1">
      <c r="A291" s="197"/>
      <c r="B291" s="197"/>
      <c r="C291" s="197"/>
      <c r="D291" s="197"/>
      <c r="E291" s="197"/>
      <c r="F291" s="197"/>
      <c r="G291" s="197"/>
      <c r="H291" s="197"/>
      <c r="I291" s="197"/>
      <c r="U291" s="618"/>
      <c r="V291" s="617"/>
      <c r="W291" s="900"/>
      <c r="X291" s="924"/>
      <c r="Y291" s="924"/>
      <c r="Z291" s="924"/>
      <c r="AA291" s="924"/>
      <c r="AB291" s="924"/>
      <c r="AC291" s="924"/>
      <c r="AD291" s="924"/>
      <c r="AE291" s="924"/>
      <c r="AF291" s="924"/>
      <c r="AG291" s="924"/>
      <c r="AH291" s="924"/>
      <c r="AI291" s="924"/>
    </row>
    <row r="292" spans="1:35" ht="8.85" customHeight="1">
      <c r="A292" s="197"/>
      <c r="B292" s="197"/>
      <c r="C292" s="197"/>
      <c r="D292" s="197"/>
      <c r="E292" s="197"/>
      <c r="F292" s="197"/>
      <c r="G292" s="197"/>
      <c r="H292" s="197"/>
      <c r="I292" s="197"/>
      <c r="U292" s="618"/>
      <c r="V292" s="617"/>
      <c r="W292" s="900"/>
      <c r="X292" s="924"/>
      <c r="Y292" s="924"/>
      <c r="Z292" s="924"/>
      <c r="AA292" s="924"/>
      <c r="AB292" s="924"/>
      <c r="AC292" s="924"/>
      <c r="AD292" s="924"/>
      <c r="AE292" s="924"/>
      <c r="AF292" s="924"/>
      <c r="AG292" s="924"/>
      <c r="AH292" s="924"/>
      <c r="AI292" s="924"/>
    </row>
    <row r="293" spans="1:35" ht="8.85" customHeight="1">
      <c r="A293" s="197"/>
      <c r="B293" s="197"/>
      <c r="C293" s="197"/>
      <c r="D293" s="197"/>
      <c r="E293" s="197"/>
      <c r="F293" s="197"/>
      <c r="G293" s="197"/>
      <c r="H293" s="197"/>
      <c r="I293" s="197"/>
      <c r="U293" s="618"/>
      <c r="V293" s="617"/>
      <c r="W293" s="900"/>
      <c r="X293" s="924"/>
      <c r="Y293" s="924"/>
      <c r="Z293" s="924"/>
      <c r="AA293" s="924"/>
      <c r="AB293" s="924"/>
      <c r="AC293" s="924"/>
      <c r="AD293" s="924"/>
      <c r="AE293" s="924"/>
      <c r="AF293" s="924"/>
      <c r="AG293" s="924"/>
      <c r="AH293" s="924"/>
      <c r="AI293" s="924"/>
    </row>
    <row r="294" spans="1:35" ht="8.85" customHeight="1">
      <c r="A294" s="197"/>
      <c r="B294" s="197"/>
      <c r="C294" s="197"/>
      <c r="D294" s="197"/>
      <c r="E294" s="197"/>
      <c r="F294" s="197"/>
      <c r="G294" s="197"/>
      <c r="H294" s="197"/>
      <c r="I294" s="197"/>
      <c r="U294" s="618"/>
      <c r="V294" s="617"/>
      <c r="W294" s="900"/>
      <c r="X294" s="924"/>
      <c r="Y294" s="924"/>
      <c r="Z294" s="924"/>
      <c r="AA294" s="924"/>
      <c r="AB294" s="924"/>
      <c r="AC294" s="924"/>
      <c r="AD294" s="924"/>
      <c r="AE294" s="924"/>
      <c r="AF294" s="924"/>
      <c r="AG294" s="924"/>
      <c r="AH294" s="924"/>
      <c r="AI294" s="924"/>
    </row>
    <row r="295" spans="1:35" ht="8.85" customHeight="1">
      <c r="A295" s="197"/>
      <c r="B295" s="197"/>
      <c r="C295" s="197"/>
      <c r="D295" s="197"/>
      <c r="E295" s="197"/>
      <c r="F295" s="197"/>
      <c r="G295" s="197"/>
      <c r="H295" s="197"/>
      <c r="I295" s="197"/>
      <c r="U295" s="618"/>
      <c r="V295" s="617"/>
      <c r="W295" s="900"/>
      <c r="X295" s="924"/>
      <c r="Y295" s="924"/>
      <c r="Z295" s="924"/>
      <c r="AA295" s="924"/>
      <c r="AB295" s="924"/>
      <c r="AC295" s="924"/>
      <c r="AD295" s="924"/>
      <c r="AE295" s="924"/>
      <c r="AF295" s="924"/>
      <c r="AG295" s="924"/>
      <c r="AH295" s="924"/>
      <c r="AI295" s="924"/>
    </row>
    <row r="296" spans="1:35" ht="8.85" customHeight="1">
      <c r="A296" s="197"/>
      <c r="B296" s="197"/>
      <c r="C296" s="197"/>
      <c r="D296" s="197"/>
      <c r="E296" s="197"/>
      <c r="F296" s="197"/>
      <c r="G296" s="197"/>
      <c r="H296" s="197"/>
      <c r="I296" s="197"/>
      <c r="U296" s="618"/>
      <c r="V296" s="617"/>
      <c r="W296" s="900"/>
      <c r="X296" s="924"/>
      <c r="Y296" s="924"/>
      <c r="Z296" s="924"/>
      <c r="AA296" s="924"/>
      <c r="AB296" s="924"/>
      <c r="AC296" s="924"/>
      <c r="AD296" s="924"/>
      <c r="AE296" s="924"/>
      <c r="AF296" s="924"/>
      <c r="AG296" s="924"/>
      <c r="AH296" s="924"/>
      <c r="AI296" s="924"/>
    </row>
    <row r="297" spans="1:35" ht="8.85" customHeight="1">
      <c r="A297" s="197"/>
      <c r="B297" s="197"/>
      <c r="C297" s="197"/>
      <c r="D297" s="197"/>
      <c r="E297" s="197"/>
      <c r="F297" s="197"/>
      <c r="G297" s="197"/>
      <c r="H297" s="197"/>
      <c r="I297" s="197"/>
      <c r="U297" s="618"/>
      <c r="V297" s="617"/>
      <c r="W297" s="900"/>
      <c r="X297" s="924"/>
      <c r="Y297" s="924"/>
      <c r="Z297" s="924"/>
      <c r="AA297" s="924"/>
      <c r="AB297" s="924"/>
      <c r="AC297" s="924"/>
      <c r="AD297" s="924"/>
      <c r="AE297" s="924"/>
      <c r="AF297" s="924"/>
      <c r="AG297" s="924"/>
      <c r="AH297" s="924"/>
      <c r="AI297" s="924"/>
    </row>
    <row r="298" spans="1:35" ht="8.85" customHeight="1">
      <c r="A298" s="197"/>
      <c r="B298" s="197"/>
      <c r="C298" s="197"/>
      <c r="D298" s="197"/>
      <c r="E298" s="197"/>
      <c r="F298" s="197"/>
      <c r="G298" s="197"/>
      <c r="H298" s="197"/>
      <c r="I298" s="197"/>
      <c r="U298" s="618"/>
      <c r="V298" s="617"/>
      <c r="W298" s="900"/>
      <c r="X298" s="924"/>
      <c r="Y298" s="924"/>
      <c r="Z298" s="924"/>
      <c r="AA298" s="924"/>
      <c r="AB298" s="924"/>
      <c r="AC298" s="924"/>
      <c r="AD298" s="924"/>
      <c r="AE298" s="924"/>
      <c r="AF298" s="924"/>
      <c r="AG298" s="924"/>
      <c r="AH298" s="924"/>
      <c r="AI298" s="924"/>
    </row>
    <row r="299" spans="1:35" ht="8.85" customHeight="1">
      <c r="A299" s="197"/>
      <c r="B299" s="197"/>
      <c r="C299" s="197"/>
      <c r="D299" s="197"/>
      <c r="E299" s="197"/>
      <c r="F299" s="197"/>
      <c r="G299" s="197"/>
      <c r="H299" s="197"/>
      <c r="I299" s="197"/>
      <c r="U299" s="618"/>
      <c r="V299" s="617"/>
      <c r="W299" s="900"/>
      <c r="X299" s="924"/>
      <c r="Y299" s="924"/>
      <c r="Z299" s="924"/>
      <c r="AA299" s="924"/>
      <c r="AB299" s="924"/>
      <c r="AC299" s="924"/>
      <c r="AD299" s="924"/>
      <c r="AE299" s="924"/>
      <c r="AF299" s="924"/>
      <c r="AG299" s="924"/>
      <c r="AH299" s="924"/>
      <c r="AI299" s="924"/>
    </row>
    <row r="300" spans="1:35" ht="8.85" customHeight="1">
      <c r="A300" s="197"/>
      <c r="B300" s="197"/>
      <c r="C300" s="197"/>
      <c r="D300" s="197"/>
      <c r="E300" s="197"/>
      <c r="F300" s="197"/>
      <c r="G300" s="197"/>
      <c r="H300" s="197"/>
      <c r="I300" s="197"/>
      <c r="U300" s="618"/>
      <c r="V300" s="617"/>
      <c r="W300" s="900"/>
      <c r="X300" s="924"/>
      <c r="Y300" s="924"/>
      <c r="Z300" s="924"/>
      <c r="AA300" s="924"/>
      <c r="AB300" s="924"/>
      <c r="AC300" s="924"/>
      <c r="AD300" s="924"/>
      <c r="AE300" s="924"/>
      <c r="AF300" s="924"/>
      <c r="AG300" s="924"/>
      <c r="AH300" s="924"/>
      <c r="AI300" s="924"/>
    </row>
    <row r="301" spans="1:35" ht="8.85" customHeight="1">
      <c r="A301" s="197"/>
      <c r="B301" s="197"/>
      <c r="C301" s="197"/>
      <c r="D301" s="197"/>
      <c r="E301" s="197"/>
      <c r="F301" s="197"/>
      <c r="G301" s="197"/>
      <c r="H301" s="197"/>
      <c r="I301" s="197"/>
      <c r="U301" s="618"/>
      <c r="V301" s="617"/>
      <c r="W301" s="900"/>
      <c r="X301" s="924"/>
      <c r="Y301" s="924"/>
      <c r="Z301" s="924"/>
      <c r="AA301" s="924"/>
      <c r="AB301" s="924"/>
      <c r="AC301" s="924"/>
      <c r="AD301" s="924"/>
      <c r="AE301" s="924"/>
      <c r="AF301" s="924"/>
      <c r="AG301" s="924"/>
      <c r="AH301" s="924"/>
      <c r="AI301" s="924"/>
    </row>
    <row r="302" spans="1:35" ht="8.85" customHeight="1">
      <c r="A302" s="197"/>
      <c r="B302" s="197"/>
      <c r="C302" s="197"/>
      <c r="D302" s="197"/>
      <c r="E302" s="197"/>
      <c r="F302" s="197"/>
      <c r="G302" s="197"/>
      <c r="H302" s="197"/>
      <c r="I302" s="197"/>
      <c r="U302" s="618"/>
      <c r="V302" s="617"/>
      <c r="W302" s="900"/>
      <c r="X302" s="924"/>
      <c r="Y302" s="924"/>
      <c r="Z302" s="924"/>
      <c r="AA302" s="924"/>
      <c r="AB302" s="924"/>
      <c r="AC302" s="924"/>
      <c r="AD302" s="924"/>
      <c r="AE302" s="924"/>
      <c r="AF302" s="924"/>
      <c r="AG302" s="924"/>
      <c r="AH302" s="924"/>
      <c r="AI302" s="924"/>
    </row>
    <row r="303" spans="1:35" ht="8.85" customHeight="1">
      <c r="A303" s="197"/>
      <c r="B303" s="197"/>
      <c r="C303" s="197"/>
      <c r="D303" s="197"/>
      <c r="E303" s="197"/>
      <c r="F303" s="197"/>
      <c r="G303" s="197"/>
      <c r="H303" s="197"/>
      <c r="I303" s="197"/>
      <c r="U303" s="618"/>
      <c r="V303" s="617"/>
      <c r="W303" s="900"/>
      <c r="X303" s="924"/>
      <c r="Y303" s="924"/>
      <c r="Z303" s="924"/>
      <c r="AA303" s="924"/>
      <c r="AB303" s="924"/>
      <c r="AC303" s="924"/>
      <c r="AD303" s="924"/>
      <c r="AE303" s="924"/>
      <c r="AF303" s="924"/>
      <c r="AG303" s="924"/>
      <c r="AH303" s="924"/>
      <c r="AI303" s="924"/>
    </row>
    <row r="304" spans="1:35" ht="8.85" customHeight="1">
      <c r="A304" s="197"/>
      <c r="B304" s="197"/>
      <c r="C304" s="197"/>
      <c r="D304" s="197"/>
      <c r="E304" s="197"/>
      <c r="F304" s="197"/>
      <c r="G304" s="197"/>
      <c r="H304" s="197"/>
      <c r="I304" s="197"/>
      <c r="U304" s="618"/>
      <c r="V304" s="617"/>
      <c r="W304" s="900"/>
      <c r="X304" s="924"/>
      <c r="Y304" s="924"/>
      <c r="Z304" s="924"/>
      <c r="AA304" s="924"/>
      <c r="AB304" s="924"/>
      <c r="AC304" s="924"/>
      <c r="AD304" s="924"/>
      <c r="AE304" s="924"/>
      <c r="AF304" s="924"/>
      <c r="AG304" s="924"/>
      <c r="AH304" s="924"/>
      <c r="AI304" s="924"/>
    </row>
    <row r="305" spans="1:35" ht="8.85" customHeight="1">
      <c r="A305" s="197"/>
      <c r="B305" s="197"/>
      <c r="C305" s="197"/>
      <c r="D305" s="197"/>
      <c r="E305" s="197"/>
      <c r="F305" s="197"/>
      <c r="G305" s="197"/>
      <c r="H305" s="197"/>
      <c r="I305" s="197"/>
      <c r="U305" s="618"/>
      <c r="V305" s="617"/>
      <c r="W305" s="900"/>
      <c r="X305" s="924"/>
      <c r="Y305" s="924"/>
      <c r="Z305" s="924"/>
      <c r="AA305" s="924"/>
      <c r="AB305" s="924"/>
      <c r="AC305" s="924"/>
      <c r="AD305" s="924"/>
      <c r="AE305" s="924"/>
      <c r="AF305" s="924"/>
      <c r="AG305" s="924"/>
      <c r="AH305" s="924"/>
      <c r="AI305" s="924"/>
    </row>
    <row r="306" spans="1:35" ht="8.85" customHeight="1">
      <c r="A306" s="197"/>
      <c r="B306" s="197"/>
      <c r="C306" s="197"/>
      <c r="D306" s="197"/>
      <c r="E306" s="197"/>
      <c r="F306" s="197"/>
      <c r="G306" s="197"/>
      <c r="H306" s="197"/>
      <c r="I306" s="197"/>
      <c r="U306" s="618"/>
      <c r="V306" s="617"/>
      <c r="W306" s="900"/>
      <c r="X306" s="924"/>
      <c r="Y306" s="924"/>
      <c r="Z306" s="924"/>
      <c r="AA306" s="924"/>
      <c r="AB306" s="924"/>
      <c r="AC306" s="924"/>
      <c r="AD306" s="924"/>
      <c r="AE306" s="924"/>
      <c r="AF306" s="924"/>
      <c r="AG306" s="924"/>
      <c r="AH306" s="924"/>
      <c r="AI306" s="924"/>
    </row>
    <row r="307" spans="1:35" ht="8.85" customHeight="1">
      <c r="A307" s="197"/>
      <c r="B307" s="197"/>
      <c r="C307" s="197"/>
      <c r="D307" s="197"/>
      <c r="E307" s="197"/>
      <c r="F307" s="197"/>
      <c r="G307" s="197"/>
      <c r="H307" s="197"/>
      <c r="I307" s="197"/>
      <c r="U307" s="618"/>
      <c r="V307" s="617"/>
      <c r="W307" s="900"/>
      <c r="X307" s="924"/>
      <c r="Y307" s="924"/>
      <c r="Z307" s="924"/>
      <c r="AA307" s="924"/>
      <c r="AB307" s="924"/>
      <c r="AC307" s="924"/>
      <c r="AD307" s="924"/>
      <c r="AE307" s="924"/>
      <c r="AF307" s="924"/>
      <c r="AG307" s="924"/>
      <c r="AH307" s="924"/>
      <c r="AI307" s="924"/>
    </row>
    <row r="308" spans="1:35" ht="8.85" customHeight="1">
      <c r="A308" s="197"/>
      <c r="B308" s="197"/>
      <c r="C308" s="197"/>
      <c r="D308" s="197"/>
      <c r="E308" s="197"/>
      <c r="F308" s="197"/>
      <c r="G308" s="197"/>
      <c r="H308" s="197"/>
      <c r="I308" s="197"/>
      <c r="U308" s="618"/>
      <c r="V308" s="617"/>
      <c r="W308" s="900"/>
      <c r="X308" s="924"/>
      <c r="Y308" s="924"/>
      <c r="Z308" s="924"/>
      <c r="AA308" s="924"/>
      <c r="AB308" s="924"/>
      <c r="AC308" s="924"/>
      <c r="AD308" s="924"/>
      <c r="AE308" s="924"/>
      <c r="AF308" s="924"/>
      <c r="AG308" s="924"/>
      <c r="AH308" s="924"/>
      <c r="AI308" s="924"/>
    </row>
    <row r="309" spans="1:35" ht="8.85" customHeight="1">
      <c r="A309" s="197"/>
      <c r="B309" s="197"/>
      <c r="C309" s="197"/>
      <c r="D309" s="197"/>
      <c r="E309" s="197"/>
      <c r="F309" s="197"/>
      <c r="G309" s="197"/>
      <c r="H309" s="197"/>
      <c r="I309" s="197"/>
      <c r="U309" s="618"/>
      <c r="V309" s="617"/>
      <c r="W309" s="900"/>
      <c r="X309" s="924"/>
      <c r="Y309" s="924"/>
      <c r="Z309" s="924"/>
      <c r="AA309" s="924"/>
      <c r="AB309" s="924"/>
      <c r="AC309" s="924"/>
      <c r="AD309" s="924"/>
      <c r="AE309" s="924"/>
      <c r="AF309" s="924"/>
      <c r="AG309" s="924"/>
      <c r="AH309" s="924"/>
      <c r="AI309" s="924"/>
    </row>
    <row r="310" spans="1:35" ht="8.85" customHeight="1">
      <c r="A310" s="197"/>
      <c r="B310" s="197"/>
      <c r="C310" s="197"/>
      <c r="D310" s="197"/>
      <c r="E310" s="197"/>
      <c r="F310" s="197"/>
      <c r="G310" s="197"/>
      <c r="H310" s="197"/>
      <c r="I310" s="197"/>
      <c r="U310" s="618"/>
      <c r="V310" s="617"/>
      <c r="W310" s="900"/>
      <c r="X310" s="924"/>
      <c r="Y310" s="924"/>
      <c r="Z310" s="924"/>
      <c r="AA310" s="924"/>
      <c r="AB310" s="924"/>
      <c r="AC310" s="924"/>
      <c r="AD310" s="924"/>
      <c r="AE310" s="924"/>
      <c r="AF310" s="924"/>
      <c r="AG310" s="924"/>
      <c r="AH310" s="924"/>
      <c r="AI310" s="924"/>
    </row>
    <row r="311" spans="1:35" ht="8.85" customHeight="1">
      <c r="A311" s="197"/>
      <c r="B311" s="197"/>
      <c r="C311" s="197"/>
      <c r="D311" s="197"/>
      <c r="E311" s="197"/>
      <c r="F311" s="197"/>
      <c r="G311" s="197"/>
      <c r="H311" s="197"/>
      <c r="I311" s="197"/>
      <c r="U311" s="618"/>
      <c r="V311" s="617"/>
      <c r="W311" s="900"/>
      <c r="X311" s="924"/>
      <c r="Y311" s="924"/>
      <c r="Z311" s="924"/>
      <c r="AA311" s="924"/>
      <c r="AB311" s="924"/>
      <c r="AC311" s="924"/>
      <c r="AD311" s="924"/>
      <c r="AE311" s="924"/>
      <c r="AF311" s="924"/>
      <c r="AG311" s="924"/>
      <c r="AH311" s="924"/>
      <c r="AI311" s="924"/>
    </row>
    <row r="312" spans="1:35" ht="8.85" customHeight="1">
      <c r="A312" s="197"/>
      <c r="B312" s="197"/>
      <c r="C312" s="197"/>
      <c r="D312" s="197"/>
      <c r="E312" s="197"/>
      <c r="F312" s="197"/>
      <c r="G312" s="197"/>
      <c r="H312" s="197"/>
      <c r="I312" s="197"/>
      <c r="U312" s="618"/>
      <c r="V312" s="617"/>
      <c r="W312" s="900"/>
      <c r="X312" s="924"/>
      <c r="Y312" s="924"/>
      <c r="Z312" s="924"/>
      <c r="AA312" s="924"/>
      <c r="AB312" s="924"/>
      <c r="AC312" s="924"/>
      <c r="AD312" s="924"/>
      <c r="AE312" s="924"/>
      <c r="AF312" s="924"/>
      <c r="AG312" s="924"/>
      <c r="AH312" s="924"/>
      <c r="AI312" s="924"/>
    </row>
    <row r="313" spans="1:35" ht="8.85" customHeight="1">
      <c r="A313" s="197"/>
      <c r="B313" s="197"/>
      <c r="C313" s="197"/>
      <c r="D313" s="197"/>
      <c r="E313" s="197"/>
      <c r="F313" s="197"/>
      <c r="G313" s="197"/>
      <c r="H313" s="197"/>
      <c r="I313" s="197"/>
      <c r="U313" s="618"/>
      <c r="V313" s="617"/>
      <c r="W313" s="900"/>
      <c r="X313" s="924"/>
      <c r="Y313" s="924"/>
      <c r="Z313" s="924"/>
      <c r="AA313" s="924"/>
      <c r="AB313" s="924"/>
      <c r="AC313" s="924"/>
      <c r="AD313" s="924"/>
      <c r="AE313" s="924"/>
      <c r="AF313" s="924"/>
      <c r="AG313" s="924"/>
      <c r="AH313" s="924"/>
      <c r="AI313" s="924"/>
    </row>
    <row r="314" spans="1:35" ht="8.85" customHeight="1">
      <c r="A314" s="197"/>
      <c r="B314" s="197"/>
      <c r="C314" s="197"/>
      <c r="D314" s="197"/>
      <c r="E314" s="197"/>
      <c r="F314" s="197"/>
      <c r="G314" s="197"/>
      <c r="H314" s="197"/>
      <c r="I314" s="197"/>
      <c r="U314" s="618"/>
      <c r="V314" s="617"/>
      <c r="W314" s="900"/>
      <c r="X314" s="924"/>
      <c r="Y314" s="924"/>
      <c r="Z314" s="924"/>
      <c r="AA314" s="924"/>
      <c r="AB314" s="924"/>
      <c r="AC314" s="924"/>
      <c r="AD314" s="924"/>
      <c r="AE314" s="924"/>
      <c r="AF314" s="924"/>
      <c r="AG314" s="924"/>
      <c r="AH314" s="924"/>
      <c r="AI314" s="924"/>
    </row>
    <row r="315" spans="1:35" ht="8.85" customHeight="1">
      <c r="A315" s="197"/>
      <c r="B315" s="197"/>
      <c r="C315" s="197"/>
      <c r="D315" s="197"/>
      <c r="E315" s="197"/>
      <c r="F315" s="197"/>
      <c r="G315" s="197"/>
      <c r="H315" s="197"/>
      <c r="I315" s="197"/>
      <c r="U315" s="618"/>
      <c r="V315" s="617"/>
      <c r="W315" s="900"/>
      <c r="X315" s="924"/>
      <c r="Y315" s="924"/>
      <c r="Z315" s="924"/>
      <c r="AA315" s="924"/>
      <c r="AB315" s="924"/>
      <c r="AC315" s="924"/>
      <c r="AD315" s="924"/>
      <c r="AE315" s="924"/>
      <c r="AF315" s="924"/>
      <c r="AG315" s="924"/>
      <c r="AH315" s="924"/>
      <c r="AI315" s="924"/>
    </row>
    <row r="316" spans="1:35" ht="8.85" customHeight="1">
      <c r="A316" s="197"/>
      <c r="B316" s="197"/>
      <c r="C316" s="197"/>
      <c r="D316" s="197"/>
      <c r="E316" s="197"/>
      <c r="F316" s="197"/>
      <c r="G316" s="197"/>
      <c r="H316" s="197"/>
      <c r="I316" s="197"/>
      <c r="U316" s="618"/>
      <c r="V316" s="617"/>
      <c r="W316" s="900"/>
      <c r="X316" s="924"/>
      <c r="Y316" s="924"/>
      <c r="Z316" s="924"/>
      <c r="AA316" s="924"/>
      <c r="AB316" s="924"/>
      <c r="AC316" s="924"/>
      <c r="AD316" s="924"/>
      <c r="AE316" s="924"/>
      <c r="AF316" s="924"/>
      <c r="AG316" s="924"/>
      <c r="AH316" s="924"/>
      <c r="AI316" s="924"/>
    </row>
    <row r="317" spans="1:35" ht="8.85" customHeight="1">
      <c r="A317" s="197"/>
      <c r="B317" s="197"/>
      <c r="C317" s="197"/>
      <c r="D317" s="197"/>
      <c r="E317" s="197"/>
      <c r="F317" s="197"/>
      <c r="G317" s="197"/>
      <c r="H317" s="197"/>
      <c r="I317" s="197"/>
      <c r="U317" s="618"/>
      <c r="V317" s="617"/>
      <c r="W317" s="900"/>
      <c r="X317" s="924"/>
      <c r="Y317" s="924"/>
      <c r="Z317" s="924"/>
      <c r="AA317" s="924"/>
      <c r="AB317" s="924"/>
      <c r="AC317" s="924"/>
      <c r="AD317" s="924"/>
      <c r="AE317" s="924"/>
      <c r="AF317" s="924"/>
      <c r="AG317" s="924"/>
      <c r="AH317" s="924"/>
      <c r="AI317" s="924"/>
    </row>
    <row r="318" spans="1:35" ht="8.85" customHeight="1">
      <c r="U318" s="618"/>
      <c r="V318" s="617"/>
      <c r="W318" s="900"/>
      <c r="X318" s="924"/>
      <c r="Y318" s="924"/>
      <c r="Z318" s="924"/>
      <c r="AA318" s="924"/>
      <c r="AB318" s="924"/>
      <c r="AC318" s="924"/>
      <c r="AD318" s="924"/>
      <c r="AE318" s="924"/>
      <c r="AF318" s="924"/>
      <c r="AG318" s="924"/>
      <c r="AH318" s="924"/>
      <c r="AI318" s="924"/>
    </row>
    <row r="319" spans="1:35" ht="8.85" customHeight="1">
      <c r="U319" s="618"/>
      <c r="V319" s="617"/>
      <c r="W319" s="900"/>
      <c r="X319" s="924"/>
      <c r="Y319" s="924"/>
      <c r="Z319" s="924"/>
      <c r="AA319" s="924"/>
      <c r="AB319" s="924"/>
      <c r="AC319" s="924"/>
      <c r="AD319" s="924"/>
      <c r="AE319" s="924"/>
      <c r="AF319" s="924"/>
      <c r="AG319" s="924"/>
      <c r="AH319" s="924"/>
      <c r="AI319" s="924"/>
    </row>
    <row r="320" spans="1:35" ht="8.85" customHeight="1">
      <c r="U320" s="618"/>
      <c r="V320" s="617"/>
      <c r="W320" s="900"/>
      <c r="X320" s="924"/>
      <c r="Y320" s="924"/>
      <c r="Z320" s="924"/>
      <c r="AA320" s="924"/>
      <c r="AB320" s="924"/>
      <c r="AC320" s="924"/>
      <c r="AD320" s="924"/>
      <c r="AE320" s="924"/>
      <c r="AF320" s="924"/>
      <c r="AG320" s="924"/>
      <c r="AH320" s="924"/>
      <c r="AI320" s="924"/>
    </row>
    <row r="321" spans="21:35" ht="8.85" customHeight="1">
      <c r="U321" s="618"/>
      <c r="V321" s="617"/>
      <c r="W321" s="900"/>
      <c r="X321" s="924"/>
      <c r="Y321" s="924"/>
      <c r="Z321" s="924"/>
      <c r="AA321" s="924"/>
      <c r="AB321" s="924"/>
      <c r="AC321" s="924"/>
      <c r="AD321" s="924"/>
      <c r="AE321" s="924"/>
      <c r="AF321" s="924"/>
      <c r="AG321" s="924"/>
      <c r="AH321" s="924"/>
      <c r="AI321" s="924"/>
    </row>
    <row r="322" spans="21:35" ht="8.85" customHeight="1">
      <c r="U322" s="618"/>
      <c r="V322" s="617"/>
      <c r="W322" s="900"/>
      <c r="X322" s="924"/>
      <c r="Y322" s="924"/>
      <c r="Z322" s="924"/>
      <c r="AA322" s="924"/>
      <c r="AB322" s="924"/>
      <c r="AC322" s="924"/>
      <c r="AD322" s="924"/>
      <c r="AE322" s="924"/>
      <c r="AF322" s="924"/>
      <c r="AG322" s="924"/>
      <c r="AH322" s="924"/>
      <c r="AI322" s="924"/>
    </row>
    <row r="323" spans="21:35" ht="8.85" customHeight="1">
      <c r="U323" s="618"/>
      <c r="V323" s="617"/>
      <c r="W323" s="900"/>
      <c r="X323" s="924"/>
      <c r="Y323" s="924"/>
      <c r="Z323" s="924"/>
      <c r="AA323" s="924"/>
      <c r="AB323" s="924"/>
      <c r="AC323" s="924"/>
      <c r="AD323" s="924"/>
      <c r="AE323" s="924"/>
      <c r="AF323" s="924"/>
      <c r="AG323" s="924"/>
      <c r="AH323" s="924"/>
      <c r="AI323" s="924"/>
    </row>
    <row r="324" spans="21:35" ht="8.85" customHeight="1">
      <c r="U324" s="618"/>
      <c r="V324" s="617"/>
      <c r="W324" s="900"/>
      <c r="X324" s="924"/>
      <c r="Y324" s="924"/>
      <c r="Z324" s="924"/>
      <c r="AA324" s="924"/>
      <c r="AB324" s="924"/>
      <c r="AC324" s="924"/>
      <c r="AD324" s="924"/>
      <c r="AE324" s="924"/>
      <c r="AF324" s="924"/>
      <c r="AG324" s="924"/>
      <c r="AH324" s="924"/>
      <c r="AI324" s="924"/>
    </row>
    <row r="325" spans="21:35" ht="8.85" customHeight="1">
      <c r="U325" s="618"/>
      <c r="V325" s="617"/>
      <c r="W325" s="900"/>
      <c r="X325" s="924"/>
      <c r="Y325" s="924"/>
      <c r="Z325" s="924"/>
      <c r="AA325" s="924"/>
      <c r="AB325" s="924"/>
      <c r="AC325" s="924"/>
      <c r="AD325" s="924"/>
      <c r="AE325" s="924"/>
      <c r="AF325" s="924"/>
      <c r="AG325" s="924"/>
      <c r="AH325" s="924"/>
      <c r="AI325" s="924"/>
    </row>
    <row r="326" spans="21:35" ht="8.85" customHeight="1">
      <c r="U326" s="618"/>
      <c r="V326" s="617"/>
      <c r="W326" s="900"/>
      <c r="X326" s="924"/>
      <c r="Y326" s="924"/>
      <c r="Z326" s="924"/>
      <c r="AA326" s="924"/>
      <c r="AB326" s="924"/>
      <c r="AC326" s="924"/>
      <c r="AD326" s="924"/>
      <c r="AE326" s="924"/>
      <c r="AF326" s="924"/>
      <c r="AG326" s="924"/>
      <c r="AH326" s="924"/>
      <c r="AI326" s="924"/>
    </row>
    <row r="327" spans="21:35" ht="8.85" customHeight="1">
      <c r="U327" s="618"/>
      <c r="V327" s="617"/>
      <c r="W327" s="900"/>
      <c r="X327" s="924"/>
      <c r="Y327" s="924"/>
      <c r="Z327" s="924"/>
      <c r="AA327" s="924"/>
      <c r="AB327" s="924"/>
      <c r="AC327" s="924"/>
      <c r="AD327" s="924"/>
      <c r="AE327" s="924"/>
      <c r="AF327" s="924"/>
      <c r="AG327" s="924"/>
      <c r="AH327" s="924"/>
      <c r="AI327" s="924"/>
    </row>
    <row r="328" spans="21:35" ht="8.85" customHeight="1">
      <c r="U328" s="618"/>
      <c r="V328" s="617"/>
      <c r="W328" s="900"/>
      <c r="X328" s="924"/>
      <c r="Y328" s="924"/>
      <c r="Z328" s="924"/>
      <c r="AA328" s="924"/>
      <c r="AB328" s="924"/>
      <c r="AC328" s="924"/>
      <c r="AD328" s="924"/>
      <c r="AE328" s="924"/>
      <c r="AF328" s="924"/>
      <c r="AG328" s="924"/>
      <c r="AH328" s="924"/>
      <c r="AI328" s="924"/>
    </row>
    <row r="329" spans="21:35" ht="8.85" customHeight="1">
      <c r="U329" s="618"/>
      <c r="V329" s="617"/>
      <c r="W329" s="900"/>
      <c r="X329" s="924"/>
      <c r="Y329" s="924"/>
      <c r="Z329" s="924"/>
      <c r="AA329" s="924"/>
      <c r="AB329" s="924"/>
      <c r="AC329" s="924"/>
      <c r="AD329" s="924"/>
      <c r="AE329" s="924"/>
      <c r="AF329" s="924"/>
      <c r="AG329" s="924"/>
      <c r="AH329" s="924"/>
      <c r="AI329" s="924"/>
    </row>
    <row r="330" spans="21:35" ht="8.85" customHeight="1">
      <c r="U330" s="618"/>
      <c r="V330" s="617"/>
      <c r="W330" s="900"/>
      <c r="X330" s="924"/>
      <c r="Y330" s="924"/>
      <c r="Z330" s="924"/>
      <c r="AA330" s="924"/>
      <c r="AB330" s="924"/>
      <c r="AC330" s="924"/>
      <c r="AD330" s="924"/>
      <c r="AE330" s="924"/>
      <c r="AF330" s="924"/>
      <c r="AG330" s="924"/>
      <c r="AH330" s="924"/>
      <c r="AI330" s="924"/>
    </row>
    <row r="331" spans="21:35" ht="8.85" customHeight="1">
      <c r="U331" s="618"/>
      <c r="V331" s="617"/>
      <c r="W331" s="900"/>
      <c r="X331" s="924"/>
      <c r="Y331" s="924"/>
      <c r="Z331" s="924"/>
      <c r="AA331" s="924"/>
      <c r="AB331" s="924"/>
      <c r="AC331" s="924"/>
      <c r="AD331" s="924"/>
      <c r="AE331" s="924"/>
      <c r="AF331" s="924"/>
      <c r="AG331" s="924"/>
      <c r="AH331" s="924"/>
      <c r="AI331" s="924"/>
    </row>
    <row r="332" spans="21:35" ht="8.85" customHeight="1">
      <c r="U332" s="618"/>
      <c r="V332" s="617"/>
      <c r="W332" s="900"/>
      <c r="X332" s="924"/>
      <c r="Y332" s="924"/>
      <c r="Z332" s="924"/>
      <c r="AA332" s="924"/>
      <c r="AB332" s="924"/>
      <c r="AC332" s="924"/>
      <c r="AD332" s="924"/>
      <c r="AE332" s="924"/>
      <c r="AF332" s="924"/>
      <c r="AG332" s="924"/>
      <c r="AH332" s="924"/>
      <c r="AI332" s="924"/>
    </row>
    <row r="333" spans="21:35" ht="8.85" customHeight="1">
      <c r="U333" s="618"/>
      <c r="V333" s="617"/>
      <c r="W333" s="900"/>
      <c r="X333" s="924"/>
      <c r="Y333" s="924"/>
      <c r="Z333" s="924"/>
      <c r="AA333" s="924"/>
      <c r="AB333" s="924"/>
      <c r="AC333" s="924"/>
      <c r="AD333" s="924"/>
      <c r="AE333" s="924"/>
      <c r="AF333" s="924"/>
      <c r="AG333" s="924"/>
      <c r="AH333" s="924"/>
      <c r="AI333" s="924"/>
    </row>
    <row r="334" spans="21:35" ht="8.85" customHeight="1">
      <c r="U334" s="618"/>
      <c r="V334" s="617"/>
      <c r="W334" s="900"/>
      <c r="X334" s="924"/>
      <c r="Y334" s="924"/>
      <c r="Z334" s="924"/>
      <c r="AA334" s="924"/>
      <c r="AB334" s="924"/>
      <c r="AC334" s="924"/>
      <c r="AD334" s="924"/>
      <c r="AE334" s="924"/>
      <c r="AF334" s="924"/>
      <c r="AG334" s="924"/>
      <c r="AH334" s="924"/>
      <c r="AI334" s="924"/>
    </row>
    <row r="335" spans="21:35" ht="8.85" customHeight="1">
      <c r="U335" s="618"/>
      <c r="V335" s="617"/>
      <c r="W335" s="900"/>
      <c r="X335" s="924"/>
      <c r="Y335" s="924"/>
      <c r="Z335" s="924"/>
      <c r="AA335" s="924"/>
      <c r="AB335" s="924"/>
      <c r="AC335" s="924"/>
      <c r="AD335" s="924"/>
      <c r="AE335" s="924"/>
      <c r="AF335" s="924"/>
      <c r="AG335" s="924"/>
      <c r="AH335" s="924"/>
      <c r="AI335" s="924"/>
    </row>
    <row r="336" spans="21:35" ht="8.85" customHeight="1">
      <c r="U336" s="618"/>
      <c r="V336" s="617"/>
      <c r="W336" s="900"/>
      <c r="X336" s="924"/>
      <c r="Y336" s="924"/>
      <c r="Z336" s="924"/>
      <c r="AA336" s="924"/>
      <c r="AB336" s="924"/>
      <c r="AC336" s="924"/>
      <c r="AD336" s="924"/>
      <c r="AE336" s="924"/>
      <c r="AF336" s="924"/>
      <c r="AG336" s="924"/>
      <c r="AH336" s="924"/>
      <c r="AI336" s="924"/>
    </row>
    <row r="337" spans="21:35" ht="8.85" customHeight="1">
      <c r="U337" s="618"/>
      <c r="V337" s="617"/>
      <c r="W337" s="900"/>
      <c r="X337" s="924"/>
      <c r="Y337" s="924"/>
      <c r="Z337" s="924"/>
      <c r="AA337" s="924"/>
      <c r="AB337" s="924"/>
      <c r="AC337" s="924"/>
      <c r="AD337" s="924"/>
      <c r="AE337" s="924"/>
      <c r="AF337" s="924"/>
      <c r="AG337" s="924"/>
      <c r="AH337" s="924"/>
      <c r="AI337" s="924"/>
    </row>
    <row r="338" spans="21:35" ht="8.85" customHeight="1">
      <c r="U338" s="618"/>
      <c r="V338" s="617"/>
      <c r="W338" s="900"/>
      <c r="X338" s="924"/>
      <c r="Y338" s="924"/>
      <c r="Z338" s="924"/>
      <c r="AA338" s="924"/>
      <c r="AB338" s="924"/>
      <c r="AC338" s="924"/>
      <c r="AD338" s="924"/>
      <c r="AE338" s="924"/>
      <c r="AF338" s="924"/>
      <c r="AG338" s="924"/>
      <c r="AH338" s="924"/>
      <c r="AI338" s="924"/>
    </row>
    <row r="339" spans="21:35" ht="8.85" customHeight="1">
      <c r="U339" s="618"/>
      <c r="V339" s="617"/>
      <c r="W339" s="900"/>
      <c r="X339" s="924"/>
      <c r="Y339" s="924"/>
      <c r="Z339" s="924"/>
      <c r="AA339" s="924"/>
      <c r="AB339" s="924"/>
      <c r="AC339" s="924"/>
      <c r="AD339" s="924"/>
      <c r="AE339" s="924"/>
      <c r="AF339" s="924"/>
      <c r="AG339" s="924"/>
      <c r="AH339" s="924"/>
      <c r="AI339" s="924"/>
    </row>
    <row r="340" spans="21:35" ht="8.85" customHeight="1">
      <c r="U340" s="618"/>
      <c r="V340" s="617"/>
      <c r="W340" s="900"/>
      <c r="X340" s="924"/>
      <c r="Y340" s="924"/>
      <c r="Z340" s="924"/>
      <c r="AA340" s="924"/>
      <c r="AB340" s="924"/>
      <c r="AC340" s="924"/>
      <c r="AD340" s="924"/>
      <c r="AE340" s="924"/>
      <c r="AF340" s="924"/>
      <c r="AG340" s="924"/>
      <c r="AH340" s="924"/>
      <c r="AI340" s="924"/>
    </row>
    <row r="341" spans="21:35" ht="8.85" customHeight="1">
      <c r="U341" s="618"/>
      <c r="V341" s="617"/>
      <c r="W341" s="900"/>
      <c r="X341" s="924"/>
      <c r="Y341" s="924"/>
      <c r="Z341" s="924"/>
      <c r="AA341" s="924"/>
      <c r="AB341" s="924"/>
      <c r="AC341" s="924"/>
      <c r="AD341" s="924"/>
      <c r="AE341" s="924"/>
      <c r="AF341" s="924"/>
      <c r="AG341" s="924"/>
      <c r="AH341" s="924"/>
      <c r="AI341" s="924"/>
    </row>
    <row r="342" spans="21:35" ht="8.85" customHeight="1">
      <c r="U342" s="618"/>
      <c r="V342" s="617"/>
      <c r="W342" s="900"/>
      <c r="X342" s="924"/>
      <c r="Y342" s="924"/>
      <c r="Z342" s="924"/>
      <c r="AA342" s="924"/>
      <c r="AB342" s="924"/>
      <c r="AC342" s="924"/>
      <c r="AD342" s="924"/>
      <c r="AE342" s="924"/>
      <c r="AF342" s="924"/>
      <c r="AG342" s="924"/>
      <c r="AH342" s="924"/>
      <c r="AI342" s="924"/>
    </row>
    <row r="343" spans="21:35" ht="8.85" customHeight="1">
      <c r="U343" s="618"/>
      <c r="V343" s="617"/>
      <c r="W343" s="900"/>
      <c r="X343" s="924"/>
      <c r="Y343" s="924"/>
      <c r="Z343" s="924"/>
      <c r="AA343" s="924"/>
      <c r="AB343" s="924"/>
      <c r="AC343" s="924"/>
      <c r="AD343" s="924"/>
      <c r="AE343" s="924"/>
      <c r="AF343" s="924"/>
      <c r="AG343" s="924"/>
      <c r="AH343" s="924"/>
      <c r="AI343" s="924"/>
    </row>
    <row r="344" spans="21:35" ht="8.85" customHeight="1">
      <c r="U344" s="618"/>
      <c r="V344" s="617"/>
      <c r="W344" s="900"/>
      <c r="X344" s="924"/>
      <c r="Y344" s="924"/>
      <c r="Z344" s="924"/>
      <c r="AA344" s="924"/>
      <c r="AB344" s="924"/>
      <c r="AC344" s="924"/>
      <c r="AD344" s="924"/>
      <c r="AE344" s="924"/>
      <c r="AF344" s="924"/>
      <c r="AG344" s="924"/>
      <c r="AH344" s="924"/>
      <c r="AI344" s="924"/>
    </row>
    <row r="345" spans="21:35" ht="8.85" customHeight="1">
      <c r="U345" s="618"/>
      <c r="V345" s="617"/>
      <c r="W345" s="900"/>
      <c r="X345" s="924"/>
      <c r="Y345" s="924"/>
      <c r="Z345" s="924"/>
      <c r="AA345" s="924"/>
      <c r="AB345" s="924"/>
      <c r="AC345" s="924"/>
      <c r="AD345" s="924"/>
      <c r="AE345" s="924"/>
      <c r="AF345" s="924"/>
      <c r="AG345" s="924"/>
      <c r="AH345" s="924"/>
      <c r="AI345" s="924"/>
    </row>
    <row r="346" spans="21:35" ht="8.85" customHeight="1">
      <c r="U346" s="618"/>
      <c r="V346" s="617"/>
      <c r="W346" s="900"/>
      <c r="X346" s="924"/>
      <c r="Y346" s="924"/>
      <c r="Z346" s="924"/>
      <c r="AA346" s="924"/>
      <c r="AB346" s="924"/>
      <c r="AC346" s="924"/>
      <c r="AD346" s="924"/>
      <c r="AE346" s="924"/>
      <c r="AF346" s="924"/>
      <c r="AG346" s="924"/>
      <c r="AH346" s="924"/>
      <c r="AI346" s="924"/>
    </row>
    <row r="347" spans="21:35" ht="8.85" customHeight="1">
      <c r="U347" s="618"/>
      <c r="V347" s="617"/>
      <c r="W347" s="900"/>
      <c r="X347" s="924"/>
      <c r="Y347" s="924"/>
      <c r="Z347" s="924"/>
      <c r="AA347" s="924"/>
      <c r="AB347" s="924"/>
      <c r="AC347" s="924"/>
      <c r="AD347" s="924"/>
      <c r="AE347" s="924"/>
      <c r="AF347" s="924"/>
      <c r="AG347" s="924"/>
      <c r="AH347" s="924"/>
      <c r="AI347" s="924"/>
    </row>
    <row r="348" spans="21:35" ht="8.85" customHeight="1">
      <c r="U348" s="618"/>
      <c r="V348" s="617"/>
      <c r="W348" s="900"/>
      <c r="X348" s="924"/>
      <c r="Y348" s="924"/>
      <c r="Z348" s="924"/>
      <c r="AA348" s="924"/>
      <c r="AB348" s="924"/>
      <c r="AC348" s="924"/>
      <c r="AD348" s="924"/>
      <c r="AE348" s="924"/>
      <c r="AF348" s="924"/>
      <c r="AG348" s="924"/>
      <c r="AH348" s="924"/>
      <c r="AI348" s="924"/>
    </row>
    <row r="349" spans="21:35" ht="8.85" customHeight="1">
      <c r="U349" s="618"/>
      <c r="V349" s="617"/>
      <c r="W349" s="900"/>
      <c r="X349" s="924"/>
      <c r="Y349" s="924"/>
      <c r="Z349" s="924"/>
      <c r="AA349" s="924"/>
      <c r="AB349" s="924"/>
      <c r="AC349" s="924"/>
      <c r="AD349" s="924"/>
      <c r="AE349" s="924"/>
      <c r="AF349" s="924"/>
      <c r="AG349" s="924"/>
      <c r="AH349" s="924"/>
      <c r="AI349" s="924"/>
    </row>
    <row r="350" spans="21:35" ht="8.85" customHeight="1">
      <c r="U350" s="618"/>
      <c r="V350" s="617"/>
      <c r="W350" s="900"/>
      <c r="X350" s="924"/>
      <c r="Y350" s="924"/>
      <c r="Z350" s="924"/>
      <c r="AA350" s="924"/>
      <c r="AB350" s="924"/>
      <c r="AC350" s="924"/>
      <c r="AD350" s="924"/>
      <c r="AE350" s="924"/>
      <c r="AF350" s="924"/>
      <c r="AG350" s="924"/>
      <c r="AH350" s="924"/>
      <c r="AI350" s="924"/>
    </row>
    <row r="351" spans="21:35" ht="8.85" customHeight="1">
      <c r="U351" s="618"/>
      <c r="V351" s="617"/>
      <c r="W351" s="900"/>
      <c r="X351" s="924"/>
      <c r="Y351" s="924"/>
      <c r="Z351" s="924"/>
      <c r="AA351" s="924"/>
      <c r="AB351" s="924"/>
      <c r="AC351" s="924"/>
      <c r="AD351" s="924"/>
      <c r="AE351" s="924"/>
      <c r="AF351" s="924"/>
      <c r="AG351" s="924"/>
      <c r="AH351" s="924"/>
      <c r="AI351" s="924"/>
    </row>
    <row r="352" spans="21:35" ht="8.85" customHeight="1">
      <c r="U352" s="618"/>
      <c r="V352" s="617"/>
      <c r="W352" s="900"/>
      <c r="X352" s="925"/>
      <c r="Y352" s="925"/>
      <c r="Z352" s="925"/>
      <c r="AA352" s="925"/>
      <c r="AB352" s="925"/>
      <c r="AC352" s="925"/>
      <c r="AD352" s="925"/>
      <c r="AE352" s="925"/>
      <c r="AF352" s="925"/>
      <c r="AG352" s="925"/>
      <c r="AH352" s="925"/>
      <c r="AI352" s="925"/>
    </row>
    <row r="353" spans="21:35" ht="8.85" customHeight="1">
      <c r="U353" s="618"/>
      <c r="V353" s="617"/>
      <c r="W353" s="900"/>
      <c r="X353" s="925"/>
      <c r="Y353" s="925"/>
      <c r="Z353" s="925"/>
      <c r="AA353" s="925"/>
      <c r="AB353" s="925"/>
      <c r="AC353" s="925"/>
      <c r="AD353" s="925"/>
      <c r="AE353" s="925"/>
      <c r="AF353" s="925"/>
      <c r="AG353" s="925"/>
      <c r="AH353" s="925"/>
      <c r="AI353" s="925"/>
    </row>
    <row r="354" spans="21:35" ht="8.85" customHeight="1">
      <c r="U354" s="618"/>
      <c r="V354" s="617"/>
      <c r="W354" s="900"/>
      <c r="X354" s="925"/>
      <c r="Y354" s="925"/>
      <c r="Z354" s="925"/>
      <c r="AA354" s="925"/>
      <c r="AB354" s="925"/>
      <c r="AC354" s="925"/>
      <c r="AD354" s="925"/>
      <c r="AE354" s="925"/>
      <c r="AF354" s="925"/>
      <c r="AG354" s="925"/>
      <c r="AH354" s="925"/>
      <c r="AI354" s="925"/>
    </row>
    <row r="355" spans="21:35" ht="8.85" customHeight="1">
      <c r="U355" s="618"/>
      <c r="V355" s="617"/>
      <c r="W355" s="900"/>
      <c r="X355" s="925"/>
      <c r="Y355" s="925"/>
      <c r="Z355" s="925"/>
      <c r="AA355" s="925"/>
      <c r="AB355" s="925"/>
      <c r="AC355" s="925"/>
      <c r="AD355" s="925"/>
      <c r="AE355" s="925"/>
      <c r="AF355" s="925"/>
      <c r="AG355" s="925"/>
      <c r="AH355" s="925"/>
      <c r="AI355" s="925"/>
    </row>
    <row r="356" spans="21:35" ht="8.85" customHeight="1">
      <c r="U356" s="618"/>
      <c r="V356" s="617"/>
      <c r="W356" s="900"/>
      <c r="X356" s="925"/>
      <c r="Y356" s="925"/>
      <c r="Z356" s="925"/>
      <c r="AA356" s="925"/>
      <c r="AB356" s="925"/>
      <c r="AC356" s="925"/>
      <c r="AD356" s="925"/>
      <c r="AE356" s="925"/>
      <c r="AF356" s="925"/>
      <c r="AG356" s="925"/>
      <c r="AH356" s="925"/>
      <c r="AI356" s="925"/>
    </row>
    <row r="357" spans="21:35" ht="8.85" customHeight="1">
      <c r="U357" s="618"/>
      <c r="V357" s="617"/>
      <c r="W357" s="900"/>
      <c r="X357" s="925"/>
      <c r="Y357" s="925"/>
      <c r="Z357" s="925"/>
      <c r="AA357" s="925"/>
      <c r="AB357" s="925"/>
      <c r="AC357" s="925"/>
      <c r="AD357" s="925"/>
      <c r="AE357" s="925"/>
      <c r="AF357" s="925"/>
      <c r="AG357" s="925"/>
      <c r="AH357" s="925"/>
      <c r="AI357" s="925"/>
    </row>
    <row r="358" spans="21:35" ht="8.85" customHeight="1">
      <c r="U358" s="618"/>
      <c r="V358" s="617"/>
      <c r="W358" s="900"/>
      <c r="X358" s="925"/>
      <c r="Y358" s="925"/>
      <c r="Z358" s="925"/>
      <c r="AA358" s="925"/>
      <c r="AB358" s="925"/>
      <c r="AC358" s="925"/>
      <c r="AD358" s="925"/>
      <c r="AE358" s="925"/>
      <c r="AF358" s="925"/>
      <c r="AG358" s="925"/>
      <c r="AH358" s="925"/>
      <c r="AI358" s="925"/>
    </row>
    <row r="359" spans="21:35" ht="8.85" customHeight="1">
      <c r="U359" s="618"/>
      <c r="V359" s="617"/>
      <c r="W359" s="900"/>
      <c r="X359" s="925"/>
      <c r="Y359" s="925"/>
      <c r="Z359" s="925"/>
      <c r="AA359" s="925"/>
      <c r="AB359" s="925"/>
      <c r="AC359" s="925"/>
      <c r="AD359" s="925"/>
      <c r="AE359" s="925"/>
      <c r="AF359" s="925"/>
      <c r="AG359" s="925"/>
      <c r="AH359" s="925"/>
      <c r="AI359" s="925"/>
    </row>
    <row r="360" spans="21:35" ht="8.85" customHeight="1">
      <c r="U360" s="618"/>
      <c r="V360" s="617"/>
      <c r="W360" s="900"/>
      <c r="X360" s="925"/>
      <c r="Y360" s="925"/>
      <c r="Z360" s="925"/>
      <c r="AA360" s="925"/>
      <c r="AB360" s="925"/>
      <c r="AC360" s="925"/>
      <c r="AD360" s="925"/>
      <c r="AE360" s="925"/>
      <c r="AF360" s="925"/>
      <c r="AG360" s="925"/>
      <c r="AH360" s="925"/>
      <c r="AI360" s="925"/>
    </row>
    <row r="361" spans="21:35" ht="8.85" customHeight="1">
      <c r="U361" s="618"/>
      <c r="V361" s="617"/>
      <c r="W361" s="900"/>
      <c r="X361" s="925"/>
      <c r="Y361" s="925"/>
      <c r="Z361" s="925"/>
      <c r="AA361" s="925"/>
      <c r="AB361" s="925"/>
      <c r="AC361" s="925"/>
      <c r="AD361" s="925"/>
      <c r="AE361" s="925"/>
      <c r="AF361" s="925"/>
      <c r="AG361" s="925"/>
      <c r="AH361" s="925"/>
      <c r="AI361" s="925"/>
    </row>
    <row r="362" spans="21:35" ht="8.85" customHeight="1">
      <c r="U362" s="618"/>
      <c r="V362" s="617"/>
      <c r="W362" s="900"/>
      <c r="X362" s="925"/>
      <c r="Y362" s="925"/>
      <c r="Z362" s="925"/>
      <c r="AA362" s="925"/>
      <c r="AB362" s="925"/>
      <c r="AC362" s="925"/>
      <c r="AD362" s="925"/>
      <c r="AE362" s="925"/>
      <c r="AF362" s="925"/>
      <c r="AG362" s="925"/>
      <c r="AH362" s="925"/>
      <c r="AI362" s="925"/>
    </row>
    <row r="363" spans="21:35" ht="8.85" customHeight="1">
      <c r="U363" s="618"/>
      <c r="V363" s="617"/>
      <c r="W363" s="900"/>
      <c r="X363" s="925"/>
      <c r="Y363" s="925"/>
      <c r="Z363" s="925"/>
      <c r="AA363" s="925"/>
      <c r="AB363" s="925"/>
      <c r="AC363" s="925"/>
      <c r="AD363" s="925"/>
      <c r="AE363" s="925"/>
      <c r="AF363" s="925"/>
      <c r="AG363" s="925"/>
      <c r="AH363" s="925"/>
      <c r="AI363" s="925"/>
    </row>
    <row r="364" spans="21:35" ht="12.75">
      <c r="U364" s="618"/>
      <c r="V364" s="617"/>
      <c r="W364" s="900"/>
      <c r="X364" s="925"/>
      <c r="Y364" s="925"/>
      <c r="Z364" s="925"/>
      <c r="AA364" s="925"/>
      <c r="AB364" s="925"/>
      <c r="AC364" s="925"/>
      <c r="AD364" s="925"/>
      <c r="AE364" s="925"/>
      <c r="AF364" s="925"/>
      <c r="AG364" s="925"/>
      <c r="AH364" s="925"/>
      <c r="AI364" s="925"/>
    </row>
    <row r="365" spans="21:35" ht="12.75">
      <c r="U365" s="618"/>
      <c r="V365" s="617"/>
      <c r="W365" s="900"/>
      <c r="X365" s="925"/>
      <c r="Y365" s="925"/>
      <c r="Z365" s="925"/>
      <c r="AA365" s="925"/>
      <c r="AB365" s="925"/>
      <c r="AC365" s="925"/>
      <c r="AD365" s="925"/>
      <c r="AE365" s="925"/>
      <c r="AF365" s="925"/>
      <c r="AG365" s="925"/>
      <c r="AH365" s="925"/>
      <c r="AI365" s="925"/>
    </row>
    <row r="366" spans="21:35" ht="12.75">
      <c r="U366" s="618"/>
      <c r="V366" s="617"/>
      <c r="W366" s="900"/>
      <c r="X366" s="925"/>
      <c r="Y366" s="925"/>
      <c r="Z366" s="925"/>
      <c r="AA366" s="925"/>
      <c r="AB366" s="925"/>
      <c r="AC366" s="925"/>
      <c r="AD366" s="925"/>
      <c r="AE366" s="925"/>
      <c r="AF366" s="925"/>
      <c r="AG366" s="925"/>
      <c r="AH366" s="925"/>
      <c r="AI366" s="925"/>
    </row>
    <row r="367" spans="21:35" ht="12.75">
      <c r="U367" s="618"/>
      <c r="V367" s="617"/>
      <c r="W367" s="900"/>
      <c r="X367" s="925"/>
      <c r="Y367" s="925"/>
      <c r="Z367" s="925"/>
      <c r="AA367" s="925"/>
      <c r="AB367" s="925"/>
      <c r="AC367" s="925"/>
      <c r="AD367" s="925"/>
      <c r="AE367" s="925"/>
      <c r="AF367" s="925"/>
      <c r="AG367" s="925"/>
      <c r="AH367" s="925"/>
      <c r="AI367" s="925"/>
    </row>
    <row r="368" spans="21:35" ht="12.75">
      <c r="U368" s="618"/>
      <c r="V368" s="617"/>
      <c r="W368" s="900"/>
      <c r="X368" s="925"/>
      <c r="Y368" s="925"/>
      <c r="Z368" s="925"/>
      <c r="AA368" s="925"/>
      <c r="AB368" s="925"/>
      <c r="AC368" s="925"/>
      <c r="AD368" s="925"/>
      <c r="AE368" s="925"/>
      <c r="AF368" s="925"/>
      <c r="AG368" s="925"/>
      <c r="AH368" s="925"/>
      <c r="AI368" s="925"/>
    </row>
    <row r="369" spans="21:35" ht="12.75">
      <c r="U369" s="618"/>
      <c r="V369" s="617"/>
      <c r="W369" s="900"/>
      <c r="X369" s="925"/>
      <c r="Y369" s="925"/>
      <c r="Z369" s="925"/>
      <c r="AA369" s="925"/>
      <c r="AB369" s="925"/>
      <c r="AC369" s="925"/>
      <c r="AD369" s="925"/>
      <c r="AE369" s="925"/>
      <c r="AF369" s="925"/>
      <c r="AG369" s="925"/>
      <c r="AH369" s="925"/>
      <c r="AI369" s="925"/>
    </row>
    <row r="370" spans="21:35" ht="12.75">
      <c r="U370" s="618"/>
      <c r="V370" s="617"/>
      <c r="W370" s="900"/>
      <c r="X370" s="925"/>
      <c r="Y370" s="925"/>
      <c r="Z370" s="925"/>
      <c r="AA370" s="925"/>
      <c r="AB370" s="925"/>
      <c r="AC370" s="925"/>
      <c r="AD370" s="925"/>
      <c r="AE370" s="925"/>
      <c r="AF370" s="925"/>
      <c r="AG370" s="925"/>
      <c r="AH370" s="925"/>
      <c r="AI370" s="925"/>
    </row>
    <row r="371" spans="21:35" ht="12.75">
      <c r="U371" s="618"/>
      <c r="V371" s="617"/>
      <c r="W371" s="900"/>
      <c r="X371" s="925"/>
      <c r="Y371" s="925"/>
      <c r="Z371" s="925"/>
      <c r="AA371" s="925"/>
      <c r="AB371" s="925"/>
      <c r="AC371" s="925"/>
      <c r="AD371" s="925"/>
      <c r="AE371" s="925"/>
      <c r="AF371" s="925"/>
      <c r="AG371" s="925"/>
      <c r="AH371" s="925"/>
      <c r="AI371" s="925"/>
    </row>
    <row r="372" spans="21:35" ht="12.75">
      <c r="U372" s="618"/>
      <c r="V372" s="617"/>
      <c r="W372" s="900"/>
      <c r="X372" s="925"/>
      <c r="Y372" s="925"/>
      <c r="Z372" s="925"/>
      <c r="AA372" s="925"/>
      <c r="AB372" s="925"/>
      <c r="AC372" s="925"/>
      <c r="AD372" s="925"/>
      <c r="AE372" s="925"/>
      <c r="AF372" s="925"/>
      <c r="AG372" s="925"/>
      <c r="AH372" s="925"/>
      <c r="AI372" s="925"/>
    </row>
    <row r="373" spans="21:35" ht="12.75">
      <c r="U373" s="618"/>
      <c r="V373" s="617"/>
      <c r="W373" s="900"/>
      <c r="X373" s="925"/>
      <c r="Y373" s="925"/>
      <c r="Z373" s="925"/>
      <c r="AA373" s="925"/>
      <c r="AB373" s="925"/>
      <c r="AC373" s="925"/>
      <c r="AD373" s="925"/>
      <c r="AE373" s="925"/>
      <c r="AF373" s="925"/>
      <c r="AG373" s="925"/>
      <c r="AH373" s="925"/>
      <c r="AI373" s="925"/>
    </row>
    <row r="374" spans="21:35" ht="12.75">
      <c r="U374" s="618"/>
      <c r="V374" s="617"/>
      <c r="W374" s="900"/>
      <c r="X374" s="925"/>
      <c r="Y374" s="925"/>
      <c r="Z374" s="925"/>
      <c r="AA374" s="925"/>
      <c r="AB374" s="925"/>
      <c r="AC374" s="925"/>
      <c r="AD374" s="925"/>
      <c r="AE374" s="925"/>
      <c r="AF374" s="925"/>
      <c r="AG374" s="925"/>
      <c r="AH374" s="925"/>
      <c r="AI374" s="925"/>
    </row>
    <row r="375" spans="21:35" ht="12.75">
      <c r="U375" s="618"/>
      <c r="V375" s="617"/>
      <c r="W375" s="900"/>
      <c r="X375" s="925"/>
      <c r="Y375" s="925"/>
      <c r="Z375" s="925"/>
      <c r="AA375" s="925"/>
      <c r="AB375" s="925"/>
      <c r="AC375" s="925"/>
      <c r="AD375" s="925"/>
      <c r="AE375" s="925"/>
      <c r="AF375" s="925"/>
      <c r="AG375" s="925"/>
      <c r="AH375" s="925"/>
      <c r="AI375" s="925"/>
    </row>
    <row r="376" spans="21:35" ht="12.75">
      <c r="U376" s="618"/>
      <c r="V376" s="617"/>
      <c r="W376" s="900"/>
      <c r="X376" s="925"/>
      <c r="Y376" s="925"/>
      <c r="Z376" s="925"/>
      <c r="AA376" s="925"/>
      <c r="AB376" s="925"/>
      <c r="AC376" s="925"/>
      <c r="AD376" s="925"/>
      <c r="AE376" s="925"/>
      <c r="AF376" s="925"/>
      <c r="AG376" s="925"/>
      <c r="AH376" s="925"/>
      <c r="AI376" s="925"/>
    </row>
    <row r="377" spans="21:35" ht="12.75">
      <c r="U377" s="618"/>
      <c r="V377" s="617"/>
      <c r="W377" s="900"/>
      <c r="X377" s="925"/>
      <c r="Y377" s="925"/>
      <c r="Z377" s="925"/>
      <c r="AA377" s="925"/>
      <c r="AB377" s="925"/>
      <c r="AC377" s="925"/>
      <c r="AD377" s="925"/>
      <c r="AE377" s="925"/>
      <c r="AF377" s="925"/>
      <c r="AG377" s="925"/>
      <c r="AH377" s="925"/>
      <c r="AI377" s="925"/>
    </row>
    <row r="378" spans="21:35" ht="12.75">
      <c r="U378" s="618"/>
      <c r="V378" s="617"/>
      <c r="W378" s="900"/>
      <c r="X378" s="926"/>
      <c r="Y378" s="926"/>
      <c r="Z378" s="926"/>
      <c r="AA378" s="926"/>
      <c r="AB378" s="926"/>
      <c r="AC378" s="926"/>
      <c r="AD378" s="926"/>
      <c r="AE378" s="926"/>
      <c r="AF378" s="926"/>
      <c r="AG378" s="926"/>
      <c r="AH378" s="926"/>
      <c r="AI378" s="926"/>
    </row>
    <row r="379" spans="21:35" ht="12.75">
      <c r="U379" s="618"/>
      <c r="V379" s="617"/>
      <c r="W379" s="900"/>
      <c r="X379" s="926"/>
      <c r="Y379" s="926"/>
      <c r="Z379" s="926"/>
      <c r="AA379" s="926"/>
      <c r="AB379" s="926"/>
      <c r="AC379" s="926"/>
      <c r="AD379" s="926"/>
      <c r="AE379" s="926"/>
      <c r="AF379" s="926"/>
      <c r="AG379" s="926"/>
      <c r="AH379" s="926"/>
      <c r="AI379" s="926"/>
    </row>
    <row r="380" spans="21:35" ht="12.75">
      <c r="U380" s="618"/>
      <c r="V380" s="617"/>
      <c r="W380" s="900"/>
      <c r="X380" s="926"/>
      <c r="Y380" s="926"/>
      <c r="Z380" s="926"/>
      <c r="AA380" s="926"/>
      <c r="AB380" s="926"/>
      <c r="AC380" s="926"/>
      <c r="AD380" s="926"/>
      <c r="AE380" s="926"/>
      <c r="AF380" s="926"/>
      <c r="AG380" s="926"/>
      <c r="AH380" s="926"/>
      <c r="AI380" s="926"/>
    </row>
    <row r="381" spans="21:35" ht="12.75">
      <c r="U381" s="618"/>
      <c r="V381" s="617"/>
      <c r="W381" s="900"/>
      <c r="X381" s="926"/>
      <c r="Y381" s="926"/>
      <c r="Z381" s="926"/>
      <c r="AA381" s="926"/>
      <c r="AB381" s="926"/>
      <c r="AC381" s="926"/>
      <c r="AD381" s="926"/>
      <c r="AE381" s="926"/>
      <c r="AF381" s="926"/>
      <c r="AG381" s="926"/>
      <c r="AH381" s="926"/>
      <c r="AI381" s="926"/>
    </row>
    <row r="382" spans="21:35" ht="12.75">
      <c r="U382" s="618"/>
      <c r="V382" s="617"/>
      <c r="W382" s="900"/>
      <c r="X382" s="926"/>
      <c r="Y382" s="926"/>
      <c r="Z382" s="926"/>
      <c r="AA382" s="926"/>
      <c r="AB382" s="926"/>
      <c r="AC382" s="926"/>
      <c r="AD382" s="926"/>
      <c r="AE382" s="926"/>
      <c r="AF382" s="926"/>
      <c r="AG382" s="926"/>
      <c r="AH382" s="926"/>
      <c r="AI382" s="926"/>
    </row>
    <row r="383" spans="21:35" ht="12.75">
      <c r="U383" s="618"/>
      <c r="V383" s="617"/>
      <c r="W383" s="900"/>
      <c r="X383" s="926"/>
      <c r="Y383" s="926"/>
      <c r="Z383" s="926"/>
      <c r="AA383" s="926"/>
      <c r="AB383" s="926"/>
      <c r="AC383" s="926"/>
      <c r="AD383" s="926"/>
      <c r="AE383" s="926"/>
      <c r="AF383" s="926"/>
      <c r="AG383" s="926"/>
      <c r="AH383" s="926"/>
      <c r="AI383" s="926"/>
    </row>
    <row r="384" spans="21:35" ht="12.75">
      <c r="U384" s="618"/>
      <c r="V384" s="617"/>
      <c r="W384" s="900"/>
      <c r="X384" s="926"/>
      <c r="Y384" s="926"/>
      <c r="Z384" s="926"/>
      <c r="AA384" s="926"/>
      <c r="AB384" s="926"/>
      <c r="AC384" s="926"/>
      <c r="AD384" s="926"/>
      <c r="AE384" s="926"/>
      <c r="AF384" s="926"/>
      <c r="AG384" s="926"/>
      <c r="AH384" s="926"/>
      <c r="AI384" s="926"/>
    </row>
    <row r="385" spans="21:35" ht="12.75">
      <c r="U385" s="618"/>
      <c r="V385" s="617"/>
      <c r="W385" s="900"/>
      <c r="X385" s="926"/>
      <c r="Y385" s="926"/>
      <c r="Z385" s="926"/>
      <c r="AA385" s="926"/>
      <c r="AB385" s="926"/>
      <c r="AC385" s="926"/>
      <c r="AD385" s="926"/>
      <c r="AE385" s="926"/>
      <c r="AF385" s="926"/>
      <c r="AG385" s="926"/>
      <c r="AH385" s="926"/>
      <c r="AI385" s="926"/>
    </row>
    <row r="386" spans="21:35" ht="12.75">
      <c r="U386" s="618"/>
      <c r="V386" s="617"/>
      <c r="W386" s="900"/>
      <c r="X386" s="926"/>
      <c r="Y386" s="926"/>
      <c r="Z386" s="926"/>
      <c r="AA386" s="926"/>
      <c r="AB386" s="926"/>
      <c r="AC386" s="926"/>
      <c r="AD386" s="926"/>
      <c r="AE386" s="926"/>
      <c r="AF386" s="926"/>
      <c r="AG386" s="926"/>
      <c r="AH386" s="926"/>
      <c r="AI386" s="926"/>
    </row>
    <row r="387" spans="21:35" ht="12.75">
      <c r="U387" s="618"/>
      <c r="V387" s="617"/>
      <c r="W387" s="900"/>
      <c r="X387" s="926"/>
      <c r="Y387" s="926"/>
      <c r="Z387" s="926"/>
      <c r="AA387" s="926"/>
      <c r="AB387" s="926"/>
      <c r="AC387" s="926"/>
      <c r="AD387" s="926"/>
      <c r="AE387" s="926"/>
      <c r="AF387" s="926"/>
      <c r="AG387" s="926"/>
      <c r="AH387" s="926"/>
      <c r="AI387" s="926"/>
    </row>
    <row r="388" spans="21:35" ht="12.75">
      <c r="U388" s="618"/>
      <c r="V388" s="617"/>
      <c r="W388" s="900"/>
      <c r="X388" s="926"/>
      <c r="Y388" s="926"/>
      <c r="Z388" s="926"/>
      <c r="AA388" s="926"/>
      <c r="AB388" s="926"/>
      <c r="AC388" s="926"/>
      <c r="AD388" s="926"/>
      <c r="AE388" s="926"/>
      <c r="AF388" s="926"/>
      <c r="AG388" s="926"/>
      <c r="AH388" s="926"/>
      <c r="AI388" s="926"/>
    </row>
    <row r="389" spans="21:35" ht="12.75">
      <c r="U389" s="618"/>
      <c r="V389" s="617"/>
      <c r="W389" s="900"/>
      <c r="X389" s="926"/>
      <c r="Y389" s="926"/>
      <c r="Z389" s="926"/>
      <c r="AA389" s="926"/>
      <c r="AB389" s="926"/>
      <c r="AC389" s="926"/>
      <c r="AD389" s="926"/>
      <c r="AE389" s="926"/>
      <c r="AF389" s="926"/>
      <c r="AG389" s="926"/>
      <c r="AH389" s="926"/>
      <c r="AI389" s="926"/>
    </row>
    <row r="390" spans="21:35" ht="12.75">
      <c r="U390" s="618"/>
      <c r="V390" s="617"/>
      <c r="W390" s="900"/>
      <c r="X390" s="926"/>
      <c r="Y390" s="926"/>
      <c r="Z390" s="926"/>
      <c r="AA390" s="926"/>
      <c r="AB390" s="926"/>
      <c r="AC390" s="926"/>
      <c r="AD390" s="926"/>
      <c r="AE390" s="926"/>
      <c r="AF390" s="926"/>
      <c r="AG390" s="926"/>
      <c r="AH390" s="926"/>
      <c r="AI390" s="926"/>
    </row>
    <row r="391" spans="21:35" ht="12.75">
      <c r="U391" s="618"/>
      <c r="V391" s="617"/>
      <c r="W391" s="900"/>
      <c r="X391" s="926"/>
      <c r="Y391" s="926"/>
      <c r="Z391" s="926"/>
      <c r="AA391" s="926"/>
      <c r="AB391" s="926"/>
      <c r="AC391" s="926"/>
      <c r="AD391" s="926"/>
      <c r="AE391" s="926"/>
      <c r="AF391" s="926"/>
      <c r="AG391" s="926"/>
      <c r="AH391" s="926"/>
      <c r="AI391" s="926"/>
    </row>
    <row r="392" spans="21:35" ht="12.75">
      <c r="U392" s="618"/>
      <c r="V392" s="617"/>
      <c r="W392" s="900"/>
      <c r="X392" s="926"/>
      <c r="Y392" s="926"/>
      <c r="Z392" s="926"/>
      <c r="AA392" s="926"/>
      <c r="AB392" s="926"/>
      <c r="AC392" s="926"/>
      <c r="AD392" s="926"/>
      <c r="AE392" s="926"/>
      <c r="AF392" s="926"/>
      <c r="AG392" s="926"/>
      <c r="AH392" s="926"/>
      <c r="AI392" s="926"/>
    </row>
    <row r="393" spans="21:35" ht="12.75">
      <c r="U393" s="618"/>
      <c r="V393" s="617"/>
      <c r="W393" s="900"/>
      <c r="X393" s="926"/>
      <c r="Y393" s="926"/>
      <c r="Z393" s="926"/>
      <c r="AA393" s="926"/>
      <c r="AB393" s="926"/>
      <c r="AC393" s="926"/>
      <c r="AD393" s="926"/>
      <c r="AE393" s="926"/>
      <c r="AF393" s="926"/>
      <c r="AG393" s="926"/>
      <c r="AH393" s="926"/>
      <c r="AI393" s="926"/>
    </row>
    <row r="394" spans="21:35" ht="12.75">
      <c r="U394" s="618"/>
      <c r="V394" s="617"/>
      <c r="W394" s="900"/>
      <c r="X394" s="926"/>
      <c r="Y394" s="926"/>
      <c r="Z394" s="926"/>
      <c r="AA394" s="926"/>
      <c r="AB394" s="926"/>
      <c r="AC394" s="926"/>
      <c r="AD394" s="926"/>
      <c r="AE394" s="926"/>
      <c r="AF394" s="926"/>
      <c r="AG394" s="926"/>
      <c r="AH394" s="926"/>
      <c r="AI394" s="926"/>
    </row>
    <row r="395" spans="21:35" ht="12.75">
      <c r="U395" s="618"/>
      <c r="V395" s="617"/>
      <c r="W395" s="900"/>
      <c r="X395" s="926"/>
      <c r="Y395" s="926"/>
      <c r="Z395" s="926"/>
      <c r="AA395" s="926"/>
      <c r="AB395" s="926"/>
      <c r="AC395" s="926"/>
      <c r="AD395" s="926"/>
      <c r="AE395" s="926"/>
      <c r="AF395" s="926"/>
      <c r="AG395" s="926"/>
      <c r="AH395" s="926"/>
      <c r="AI395" s="926"/>
    </row>
    <row r="396" spans="21:35" ht="12.75">
      <c r="U396" s="618"/>
      <c r="V396" s="617"/>
      <c r="W396" s="900"/>
      <c r="X396" s="926"/>
      <c r="Y396" s="926"/>
      <c r="Z396" s="926"/>
      <c r="AA396" s="926"/>
      <c r="AB396" s="926"/>
      <c r="AC396" s="926"/>
      <c r="AD396" s="926"/>
      <c r="AE396" s="926"/>
      <c r="AF396" s="926"/>
      <c r="AG396" s="926"/>
      <c r="AH396" s="926"/>
      <c r="AI396" s="926"/>
    </row>
    <row r="397" spans="21:35" ht="12.75">
      <c r="U397" s="618"/>
      <c r="V397" s="617"/>
      <c r="W397" s="900"/>
      <c r="X397" s="926"/>
      <c r="Y397" s="926"/>
      <c r="Z397" s="926"/>
      <c r="AA397" s="926"/>
      <c r="AB397" s="926"/>
      <c r="AC397" s="926"/>
      <c r="AD397" s="926"/>
      <c r="AE397" s="926"/>
      <c r="AF397" s="926"/>
      <c r="AG397" s="926"/>
      <c r="AH397" s="926"/>
      <c r="AI397" s="926"/>
    </row>
    <row r="398" spans="21:35" ht="12.75">
      <c r="U398" s="618"/>
      <c r="V398" s="617"/>
      <c r="W398" s="900"/>
      <c r="X398" s="926"/>
      <c r="Y398" s="926"/>
      <c r="Z398" s="926"/>
      <c r="AA398" s="926"/>
      <c r="AB398" s="926"/>
      <c r="AC398" s="926"/>
      <c r="AD398" s="926"/>
      <c r="AE398" s="926"/>
      <c r="AF398" s="926"/>
      <c r="AG398" s="926"/>
      <c r="AH398" s="926"/>
      <c r="AI398" s="926"/>
    </row>
    <row r="399" spans="21:35" ht="12.75">
      <c r="U399" s="618"/>
      <c r="V399" s="617"/>
      <c r="W399" s="900"/>
      <c r="X399" s="926"/>
      <c r="Y399" s="926"/>
      <c r="Z399" s="926"/>
      <c r="AA399" s="926"/>
      <c r="AB399" s="926"/>
      <c r="AC399" s="926"/>
      <c r="AD399" s="926"/>
      <c r="AE399" s="926"/>
      <c r="AF399" s="926"/>
      <c r="AG399" s="926"/>
      <c r="AH399" s="926"/>
      <c r="AI399" s="926"/>
    </row>
    <row r="400" spans="21:35" ht="12.75">
      <c r="U400" s="618"/>
      <c r="V400" s="617"/>
      <c r="W400" s="900"/>
      <c r="X400" s="926"/>
      <c r="Y400" s="926"/>
      <c r="Z400" s="926"/>
      <c r="AA400" s="926"/>
      <c r="AB400" s="926"/>
      <c r="AC400" s="926"/>
      <c r="AD400" s="926"/>
      <c r="AE400" s="926"/>
      <c r="AF400" s="926"/>
      <c r="AG400" s="926"/>
      <c r="AH400" s="926"/>
      <c r="AI400" s="926"/>
    </row>
    <row r="401" spans="21:35" ht="12.75">
      <c r="U401" s="618"/>
      <c r="V401" s="617"/>
      <c r="W401" s="900"/>
      <c r="X401" s="926"/>
      <c r="Y401" s="926"/>
      <c r="Z401" s="926"/>
      <c r="AA401" s="926"/>
      <c r="AB401" s="926"/>
      <c r="AC401" s="926"/>
      <c r="AD401" s="926"/>
      <c r="AE401" s="926"/>
      <c r="AF401" s="926"/>
      <c r="AG401" s="926"/>
      <c r="AH401" s="926"/>
      <c r="AI401" s="926"/>
    </row>
    <row r="402" spans="21:35" ht="12.75">
      <c r="U402" s="618"/>
      <c r="V402" s="617"/>
      <c r="W402" s="900"/>
      <c r="X402" s="926"/>
      <c r="Y402" s="926"/>
      <c r="Z402" s="926"/>
      <c r="AA402" s="926"/>
      <c r="AB402" s="926"/>
      <c r="AC402" s="926"/>
      <c r="AD402" s="926"/>
      <c r="AE402" s="926"/>
      <c r="AF402" s="926"/>
      <c r="AG402" s="926"/>
      <c r="AH402" s="926"/>
      <c r="AI402" s="926"/>
    </row>
    <row r="403" spans="21:35" ht="12.75">
      <c r="U403" s="618"/>
      <c r="V403" s="617"/>
      <c r="W403" s="900"/>
      <c r="X403" s="926"/>
      <c r="Y403" s="926"/>
      <c r="Z403" s="926"/>
      <c r="AA403" s="926"/>
      <c r="AB403" s="926"/>
      <c r="AC403" s="926"/>
      <c r="AD403" s="926"/>
      <c r="AE403" s="926"/>
      <c r="AF403" s="926"/>
      <c r="AG403" s="926"/>
      <c r="AH403" s="926"/>
      <c r="AI403" s="926"/>
    </row>
    <row r="404" spans="21:35" ht="12.75">
      <c r="U404" s="618"/>
      <c r="V404" s="617"/>
      <c r="W404" s="900"/>
      <c r="X404" s="926"/>
      <c r="Y404" s="926"/>
      <c r="Z404" s="926"/>
      <c r="AA404" s="926"/>
      <c r="AB404" s="926"/>
      <c r="AC404" s="926"/>
      <c r="AD404" s="926"/>
      <c r="AE404" s="926"/>
      <c r="AF404" s="926"/>
      <c r="AG404" s="926"/>
      <c r="AH404" s="926"/>
      <c r="AI404" s="926"/>
    </row>
    <row r="405" spans="21:35" ht="12.75">
      <c r="U405" s="618"/>
      <c r="V405" s="617"/>
      <c r="W405" s="900"/>
      <c r="X405" s="926"/>
      <c r="Y405" s="926"/>
      <c r="Z405" s="926"/>
      <c r="AA405" s="926"/>
      <c r="AB405" s="926"/>
      <c r="AC405" s="926"/>
      <c r="AD405" s="926"/>
      <c r="AE405" s="926"/>
      <c r="AF405" s="926"/>
      <c r="AG405" s="926"/>
      <c r="AH405" s="926"/>
      <c r="AI405" s="926"/>
    </row>
    <row r="406" spans="21:35" ht="12.75">
      <c r="U406" s="618"/>
      <c r="V406" s="617"/>
      <c r="W406" s="900"/>
      <c r="X406" s="926"/>
      <c r="Y406" s="926"/>
      <c r="Z406" s="926"/>
      <c r="AA406" s="926"/>
      <c r="AB406" s="926"/>
      <c r="AC406" s="926"/>
      <c r="AD406" s="926"/>
      <c r="AE406" s="926"/>
      <c r="AF406" s="926"/>
      <c r="AG406" s="926"/>
      <c r="AH406" s="926"/>
      <c r="AI406" s="926"/>
    </row>
    <row r="407" spans="21:35" ht="12.75">
      <c r="U407" s="618"/>
      <c r="V407" s="617"/>
      <c r="W407" s="900"/>
      <c r="X407" s="926"/>
      <c r="Y407" s="926"/>
      <c r="Z407" s="926"/>
      <c r="AA407" s="926"/>
      <c r="AB407" s="926"/>
      <c r="AC407" s="926"/>
      <c r="AD407" s="926"/>
      <c r="AE407" s="926"/>
      <c r="AF407" s="926"/>
      <c r="AG407" s="926"/>
      <c r="AH407" s="926"/>
      <c r="AI407" s="926"/>
    </row>
    <row r="408" spans="21:35" ht="12.75">
      <c r="U408" s="618"/>
      <c r="V408" s="617"/>
      <c r="W408" s="900"/>
      <c r="X408" s="926"/>
      <c r="Y408" s="926"/>
      <c r="Z408" s="926"/>
      <c r="AA408" s="926"/>
      <c r="AB408" s="926"/>
      <c r="AC408" s="926"/>
      <c r="AD408" s="926"/>
      <c r="AE408" s="926"/>
      <c r="AF408" s="926"/>
      <c r="AG408" s="926"/>
      <c r="AH408" s="926"/>
      <c r="AI408" s="926"/>
    </row>
    <row r="409" spans="21:35" ht="12.75">
      <c r="U409" s="618"/>
      <c r="V409" s="617"/>
      <c r="W409" s="900"/>
      <c r="X409" s="926"/>
      <c r="Y409" s="926"/>
      <c r="Z409" s="926"/>
      <c r="AA409" s="926"/>
      <c r="AB409" s="926"/>
      <c r="AC409" s="926"/>
      <c r="AD409" s="926"/>
      <c r="AE409" s="926"/>
      <c r="AF409" s="926"/>
      <c r="AG409" s="926"/>
      <c r="AH409" s="926"/>
      <c r="AI409" s="926"/>
    </row>
    <row r="410" spans="21:35" ht="12.75">
      <c r="U410" s="618"/>
      <c r="V410" s="617"/>
      <c r="W410" s="900"/>
      <c r="X410" s="926"/>
      <c r="Y410" s="926"/>
      <c r="Z410" s="926"/>
      <c r="AA410" s="926"/>
      <c r="AB410" s="926"/>
      <c r="AC410" s="926"/>
      <c r="AD410" s="926"/>
      <c r="AE410" s="926"/>
      <c r="AF410" s="926"/>
      <c r="AG410" s="926"/>
      <c r="AH410" s="926"/>
      <c r="AI410" s="926"/>
    </row>
    <row r="411" spans="21:35" ht="12.75">
      <c r="U411" s="618"/>
      <c r="V411" s="617"/>
      <c r="W411" s="900"/>
      <c r="X411" s="926"/>
      <c r="Y411" s="926"/>
      <c r="Z411" s="926"/>
      <c r="AA411" s="926"/>
      <c r="AB411" s="926"/>
      <c r="AC411" s="926"/>
      <c r="AD411" s="926"/>
      <c r="AE411" s="926"/>
      <c r="AF411" s="926"/>
      <c r="AG411" s="926"/>
      <c r="AH411" s="926"/>
      <c r="AI411" s="926"/>
    </row>
    <row r="412" spans="21:35" ht="12.75">
      <c r="U412" s="618"/>
      <c r="V412" s="617"/>
      <c r="W412" s="900"/>
      <c r="X412" s="926"/>
      <c r="Y412" s="926"/>
      <c r="Z412" s="926"/>
      <c r="AA412" s="926"/>
      <c r="AB412" s="926"/>
      <c r="AC412" s="926"/>
      <c r="AD412" s="926"/>
      <c r="AE412" s="926"/>
      <c r="AF412" s="926"/>
      <c r="AG412" s="926"/>
      <c r="AH412" s="926"/>
      <c r="AI412" s="926"/>
    </row>
    <row r="413" spans="21:35" ht="12.75">
      <c r="U413" s="618"/>
      <c r="V413" s="617"/>
      <c r="W413" s="900"/>
      <c r="X413" s="926"/>
      <c r="Y413" s="926"/>
      <c r="Z413" s="926"/>
      <c r="AA413" s="926"/>
      <c r="AB413" s="926"/>
      <c r="AC413" s="926"/>
      <c r="AD413" s="926"/>
      <c r="AE413" s="926"/>
      <c r="AF413" s="926"/>
      <c r="AG413" s="926"/>
      <c r="AH413" s="926"/>
      <c r="AI413" s="926"/>
    </row>
    <row r="414" spans="21:35" ht="12.75">
      <c r="U414" s="618"/>
      <c r="V414" s="617"/>
      <c r="W414" s="900"/>
      <c r="X414" s="926"/>
      <c r="Y414" s="926"/>
      <c r="Z414" s="926"/>
      <c r="AA414" s="926"/>
      <c r="AB414" s="926"/>
      <c r="AC414" s="926"/>
      <c r="AD414" s="926"/>
      <c r="AE414" s="926"/>
      <c r="AF414" s="926"/>
      <c r="AG414" s="926"/>
      <c r="AH414" s="926"/>
      <c r="AI414" s="926"/>
    </row>
    <row r="415" spans="21:35" ht="12.75">
      <c r="U415" s="618"/>
      <c r="V415" s="617"/>
      <c r="W415" s="900"/>
      <c r="X415" s="926"/>
      <c r="Y415" s="926"/>
      <c r="Z415" s="926"/>
      <c r="AA415" s="926"/>
      <c r="AB415" s="926"/>
      <c r="AC415" s="926"/>
      <c r="AD415" s="926"/>
      <c r="AE415" s="926"/>
      <c r="AF415" s="926"/>
      <c r="AG415" s="926"/>
      <c r="AH415" s="926"/>
      <c r="AI415" s="926"/>
    </row>
    <row r="416" spans="21:35" ht="12.75">
      <c r="U416" s="618"/>
      <c r="V416" s="617"/>
      <c r="W416" s="900"/>
      <c r="X416" s="926"/>
      <c r="Y416" s="926"/>
      <c r="Z416" s="926"/>
      <c r="AA416" s="926"/>
      <c r="AB416" s="926"/>
      <c r="AC416" s="926"/>
      <c r="AD416" s="926"/>
      <c r="AE416" s="926"/>
      <c r="AF416" s="926"/>
      <c r="AG416" s="926"/>
      <c r="AH416" s="926"/>
      <c r="AI416" s="926"/>
    </row>
    <row r="417" spans="21:35" ht="12.75">
      <c r="U417" s="618"/>
      <c r="V417" s="617"/>
      <c r="W417" s="900"/>
      <c r="X417" s="926"/>
      <c r="Y417" s="926"/>
      <c r="Z417" s="926"/>
      <c r="AA417" s="926"/>
      <c r="AB417" s="926"/>
      <c r="AC417" s="926"/>
      <c r="AD417" s="926"/>
      <c r="AE417" s="926"/>
      <c r="AF417" s="926"/>
      <c r="AG417" s="926"/>
      <c r="AH417" s="926"/>
      <c r="AI417" s="926"/>
    </row>
    <row r="418" spans="21:35" ht="12.75">
      <c r="U418" s="618"/>
      <c r="V418" s="617"/>
      <c r="W418" s="900"/>
      <c r="X418" s="926"/>
      <c r="Y418" s="926"/>
      <c r="Z418" s="926"/>
      <c r="AA418" s="926"/>
      <c r="AB418" s="926"/>
      <c r="AC418" s="926"/>
      <c r="AD418" s="926"/>
      <c r="AE418" s="926"/>
      <c r="AF418" s="926"/>
      <c r="AG418" s="926"/>
      <c r="AH418" s="926"/>
      <c r="AI418" s="926"/>
    </row>
    <row r="419" spans="21:35" ht="12.75">
      <c r="U419" s="618"/>
      <c r="V419" s="617"/>
      <c r="W419" s="900"/>
      <c r="X419" s="926"/>
      <c r="Y419" s="926"/>
      <c r="Z419" s="926"/>
      <c r="AA419" s="926"/>
      <c r="AB419" s="926"/>
      <c r="AC419" s="926"/>
      <c r="AD419" s="926"/>
      <c r="AE419" s="926"/>
      <c r="AF419" s="926"/>
      <c r="AG419" s="926"/>
      <c r="AH419" s="926"/>
      <c r="AI419" s="926"/>
    </row>
    <row r="420" spans="21:35" ht="12.75">
      <c r="U420" s="618"/>
      <c r="V420" s="617"/>
      <c r="W420" s="900"/>
      <c r="X420" s="926"/>
      <c r="Y420" s="926"/>
      <c r="Z420" s="926"/>
      <c r="AA420" s="926"/>
      <c r="AB420" s="926"/>
      <c r="AC420" s="926"/>
      <c r="AD420" s="926"/>
      <c r="AE420" s="926"/>
      <c r="AF420" s="926"/>
      <c r="AG420" s="926"/>
      <c r="AH420" s="926"/>
      <c r="AI420" s="926"/>
    </row>
    <row r="421" spans="21:35" ht="12.75">
      <c r="U421" s="618"/>
      <c r="V421" s="617"/>
      <c r="W421" s="900"/>
      <c r="X421" s="926"/>
      <c r="Y421" s="926"/>
      <c r="Z421" s="926"/>
      <c r="AA421" s="926"/>
      <c r="AB421" s="926"/>
      <c r="AC421" s="926"/>
      <c r="AD421" s="926"/>
      <c r="AE421" s="926"/>
      <c r="AF421" s="926"/>
      <c r="AG421" s="926"/>
      <c r="AH421" s="926"/>
      <c r="AI421" s="926"/>
    </row>
    <row r="422" spans="21:35" ht="12.75">
      <c r="U422" s="618"/>
      <c r="V422" s="617"/>
      <c r="W422" s="900"/>
      <c r="X422" s="926"/>
      <c r="Y422" s="926"/>
      <c r="Z422" s="926"/>
      <c r="AA422" s="926"/>
      <c r="AB422" s="926"/>
      <c r="AC422" s="926"/>
      <c r="AD422" s="926"/>
      <c r="AE422" s="926"/>
      <c r="AF422" s="926"/>
      <c r="AG422" s="926"/>
      <c r="AH422" s="926"/>
      <c r="AI422" s="926"/>
    </row>
    <row r="423" spans="21:35" ht="12.75">
      <c r="U423" s="618"/>
      <c r="V423" s="617"/>
      <c r="W423" s="900"/>
      <c r="X423" s="926"/>
      <c r="Y423" s="926"/>
      <c r="Z423" s="926"/>
      <c r="AA423" s="926"/>
      <c r="AB423" s="926"/>
      <c r="AC423" s="926"/>
      <c r="AD423" s="926"/>
      <c r="AE423" s="926"/>
      <c r="AF423" s="926"/>
      <c r="AG423" s="926"/>
      <c r="AH423" s="926"/>
      <c r="AI423" s="926"/>
    </row>
    <row r="424" spans="21:35" ht="12.75">
      <c r="U424" s="618"/>
      <c r="V424" s="617"/>
      <c r="W424" s="900"/>
      <c r="X424" s="926"/>
      <c r="Y424" s="926"/>
      <c r="Z424" s="926"/>
      <c r="AA424" s="926"/>
      <c r="AB424" s="926"/>
      <c r="AC424" s="926"/>
      <c r="AD424" s="926"/>
      <c r="AE424" s="926"/>
      <c r="AF424" s="926"/>
      <c r="AG424" s="926"/>
      <c r="AH424" s="926"/>
      <c r="AI424" s="926"/>
    </row>
    <row r="425" spans="21:35" ht="12.75">
      <c r="U425" s="618"/>
      <c r="V425" s="617"/>
      <c r="W425" s="900"/>
      <c r="X425" s="926"/>
      <c r="Y425" s="926"/>
      <c r="Z425" s="926"/>
      <c r="AA425" s="926"/>
      <c r="AB425" s="926"/>
      <c r="AC425" s="926"/>
      <c r="AD425" s="926"/>
      <c r="AE425" s="926"/>
      <c r="AF425" s="926"/>
      <c r="AG425" s="926"/>
      <c r="AH425" s="926"/>
      <c r="AI425" s="926"/>
    </row>
    <row r="426" spans="21:35" ht="12.75">
      <c r="U426" s="618"/>
      <c r="V426" s="617"/>
      <c r="W426" s="900"/>
      <c r="X426" s="926"/>
      <c r="Y426" s="926"/>
      <c r="Z426" s="926"/>
      <c r="AA426" s="926"/>
      <c r="AB426" s="926"/>
      <c r="AC426" s="926"/>
      <c r="AD426" s="926"/>
      <c r="AE426" s="926"/>
      <c r="AF426" s="926"/>
      <c r="AG426" s="926"/>
      <c r="AH426" s="926"/>
      <c r="AI426" s="926"/>
    </row>
    <row r="427" spans="21:35" ht="12.75">
      <c r="U427" s="618"/>
      <c r="V427" s="617"/>
      <c r="W427" s="900"/>
      <c r="X427" s="926"/>
      <c r="Y427" s="926"/>
      <c r="Z427" s="926"/>
      <c r="AA427" s="926"/>
      <c r="AB427" s="926"/>
      <c r="AC427" s="926"/>
      <c r="AD427" s="926"/>
      <c r="AE427" s="926"/>
      <c r="AF427" s="926"/>
      <c r="AG427" s="926"/>
      <c r="AH427" s="926"/>
      <c r="AI427" s="926"/>
    </row>
    <row r="428" spans="21:35" ht="12.75">
      <c r="U428" s="618"/>
      <c r="V428" s="617"/>
      <c r="W428" s="900"/>
      <c r="X428" s="926"/>
      <c r="Y428" s="926"/>
      <c r="Z428" s="926"/>
      <c r="AA428" s="926"/>
      <c r="AB428" s="926"/>
      <c r="AC428" s="926"/>
      <c r="AD428" s="926"/>
      <c r="AE428" s="926"/>
      <c r="AF428" s="926"/>
      <c r="AG428" s="926"/>
      <c r="AH428" s="926"/>
      <c r="AI428" s="926"/>
    </row>
    <row r="429" spans="21:35" ht="13.5" thickBot="1">
      <c r="U429" s="618"/>
      <c r="V429" s="617"/>
      <c r="W429" s="900"/>
      <c r="X429" s="926"/>
      <c r="Y429" s="926"/>
      <c r="Z429" s="926"/>
      <c r="AA429" s="926"/>
      <c r="AB429" s="926"/>
      <c r="AC429" s="926"/>
      <c r="AD429" s="926"/>
      <c r="AE429" s="926"/>
      <c r="AF429" s="926"/>
      <c r="AG429" s="926"/>
      <c r="AH429" s="926"/>
      <c r="AI429" s="926"/>
    </row>
    <row r="430" spans="21:35" ht="12.75">
      <c r="U430" s="617"/>
      <c r="V430" s="906"/>
      <c r="W430" s="900"/>
      <c r="X430" s="927"/>
      <c r="Y430" s="927"/>
      <c r="Z430" s="927"/>
      <c r="AA430" s="927"/>
      <c r="AB430" s="927"/>
      <c r="AC430" s="927"/>
      <c r="AD430" s="927"/>
      <c r="AE430" s="927"/>
      <c r="AF430" s="927"/>
      <c r="AG430" s="927"/>
      <c r="AH430" s="927"/>
      <c r="AI430" s="927"/>
    </row>
    <row r="431" spans="21:35" ht="12.75">
      <c r="U431" s="618"/>
      <c r="V431" s="617"/>
      <c r="W431" s="900"/>
      <c r="X431" s="927"/>
      <c r="Y431" s="927"/>
      <c r="Z431" s="927"/>
      <c r="AA431" s="927"/>
      <c r="AB431" s="927"/>
      <c r="AC431" s="927"/>
      <c r="AD431" s="927"/>
      <c r="AE431" s="927"/>
      <c r="AF431" s="927"/>
      <c r="AG431" s="927"/>
      <c r="AH431" s="927"/>
      <c r="AI431" s="927"/>
    </row>
    <row r="432" spans="21:35" ht="12.75">
      <c r="U432" s="618"/>
      <c r="V432" s="617"/>
      <c r="W432" s="900"/>
      <c r="X432" s="927"/>
      <c r="Y432" s="927"/>
      <c r="Z432" s="927"/>
      <c r="AA432" s="927"/>
      <c r="AB432" s="927"/>
      <c r="AC432" s="927"/>
      <c r="AD432" s="927"/>
      <c r="AE432" s="927"/>
      <c r="AF432" s="927"/>
      <c r="AG432" s="927"/>
      <c r="AH432" s="927"/>
      <c r="AI432" s="927"/>
    </row>
    <row r="433" spans="21:35" ht="12.75">
      <c r="U433" s="618"/>
      <c r="V433" s="617"/>
      <c r="W433" s="900"/>
      <c r="X433" s="927"/>
      <c r="Y433" s="927"/>
      <c r="Z433" s="927"/>
      <c r="AA433" s="927"/>
      <c r="AB433" s="927"/>
      <c r="AC433" s="927"/>
      <c r="AD433" s="927"/>
      <c r="AE433" s="927"/>
      <c r="AF433" s="927"/>
      <c r="AG433" s="927"/>
      <c r="AH433" s="927"/>
      <c r="AI433" s="927"/>
    </row>
    <row r="434" spans="21:35" ht="12.75">
      <c r="U434" s="618"/>
      <c r="V434" s="617"/>
      <c r="W434" s="900"/>
      <c r="X434" s="927"/>
      <c r="Y434" s="927"/>
      <c r="Z434" s="927"/>
      <c r="AA434" s="927"/>
      <c r="AB434" s="927"/>
      <c r="AC434" s="927"/>
      <c r="AD434" s="927"/>
      <c r="AE434" s="927"/>
      <c r="AF434" s="927"/>
      <c r="AG434" s="927"/>
      <c r="AH434" s="927"/>
      <c r="AI434" s="927"/>
    </row>
    <row r="435" spans="21:35" ht="12.75">
      <c r="U435" s="618"/>
      <c r="V435" s="617"/>
      <c r="W435" s="900"/>
      <c r="X435" s="927"/>
      <c r="Y435" s="927"/>
      <c r="Z435" s="927"/>
      <c r="AA435" s="927"/>
      <c r="AB435" s="927"/>
      <c r="AC435" s="927"/>
      <c r="AD435" s="927"/>
      <c r="AE435" s="927"/>
      <c r="AF435" s="927"/>
      <c r="AG435" s="927"/>
      <c r="AH435" s="927"/>
      <c r="AI435" s="927"/>
    </row>
    <row r="436" spans="21:35" ht="12.75">
      <c r="U436" s="618"/>
      <c r="V436" s="617"/>
      <c r="W436" s="900"/>
      <c r="X436" s="927"/>
      <c r="Y436" s="927"/>
      <c r="Z436" s="927"/>
      <c r="AA436" s="927"/>
      <c r="AB436" s="927"/>
      <c r="AC436" s="927"/>
      <c r="AD436" s="927"/>
      <c r="AE436" s="927"/>
      <c r="AF436" s="927"/>
      <c r="AG436" s="927"/>
      <c r="AH436" s="927"/>
      <c r="AI436" s="927"/>
    </row>
    <row r="437" spans="21:35" ht="12.75">
      <c r="U437" s="618"/>
      <c r="V437" s="617"/>
      <c r="W437" s="900"/>
      <c r="X437" s="927"/>
      <c r="Y437" s="927"/>
      <c r="Z437" s="927"/>
      <c r="AA437" s="927"/>
      <c r="AB437" s="927"/>
      <c r="AC437" s="927"/>
      <c r="AD437" s="927"/>
      <c r="AE437" s="927"/>
      <c r="AF437" s="927"/>
      <c r="AG437" s="927"/>
      <c r="AH437" s="927"/>
      <c r="AI437" s="927"/>
    </row>
    <row r="438" spans="21:35" ht="12.75">
      <c r="U438" s="618"/>
      <c r="V438" s="617"/>
      <c r="W438" s="900"/>
      <c r="X438" s="927"/>
      <c r="Y438" s="927"/>
      <c r="Z438" s="927"/>
      <c r="AA438" s="927"/>
      <c r="AB438" s="927"/>
      <c r="AC438" s="927"/>
      <c r="AD438" s="927"/>
      <c r="AE438" s="927"/>
      <c r="AF438" s="927"/>
      <c r="AG438" s="927"/>
      <c r="AH438" s="927"/>
      <c r="AI438" s="927"/>
    </row>
    <row r="439" spans="21:35" ht="12.75">
      <c r="U439" s="618"/>
      <c r="V439" s="617"/>
      <c r="W439" s="900"/>
      <c r="X439" s="927"/>
      <c r="Y439" s="927"/>
      <c r="Z439" s="927"/>
      <c r="AA439" s="927"/>
      <c r="AB439" s="927"/>
      <c r="AC439" s="927"/>
      <c r="AD439" s="927"/>
      <c r="AE439" s="927"/>
      <c r="AF439" s="927"/>
      <c r="AG439" s="927"/>
      <c r="AH439" s="927"/>
      <c r="AI439" s="927"/>
    </row>
    <row r="440" spans="21:35" ht="12.75">
      <c r="U440" s="618"/>
      <c r="V440" s="617"/>
      <c r="W440" s="900"/>
      <c r="X440" s="927"/>
      <c r="Y440" s="927"/>
      <c r="Z440" s="927"/>
      <c r="AA440" s="927"/>
      <c r="AB440" s="927"/>
      <c r="AC440" s="927"/>
      <c r="AD440" s="927"/>
      <c r="AE440" s="927"/>
      <c r="AF440" s="927"/>
      <c r="AG440" s="927"/>
      <c r="AH440" s="927"/>
      <c r="AI440" s="927"/>
    </row>
    <row r="441" spans="21:35" ht="12.75">
      <c r="U441" s="618"/>
      <c r="V441" s="617"/>
      <c r="W441" s="900"/>
      <c r="X441" s="927"/>
      <c r="Y441" s="927"/>
      <c r="Z441" s="927"/>
      <c r="AA441" s="927"/>
      <c r="AB441" s="927"/>
      <c r="AC441" s="927"/>
      <c r="AD441" s="927"/>
      <c r="AE441" s="927"/>
      <c r="AF441" s="927"/>
      <c r="AG441" s="927"/>
      <c r="AH441" s="927"/>
      <c r="AI441" s="927"/>
    </row>
    <row r="442" spans="21:35" ht="12.75">
      <c r="U442" s="618"/>
      <c r="V442" s="617"/>
      <c r="W442" s="900"/>
      <c r="X442" s="927"/>
      <c r="Y442" s="927"/>
      <c r="Z442" s="927"/>
      <c r="AA442" s="927"/>
      <c r="AB442" s="927"/>
      <c r="AC442" s="927"/>
      <c r="AD442" s="927"/>
      <c r="AE442" s="927"/>
      <c r="AF442" s="927"/>
      <c r="AG442" s="927"/>
      <c r="AH442" s="927"/>
      <c r="AI442" s="927"/>
    </row>
    <row r="443" spans="21:35" ht="12.75">
      <c r="U443" s="618"/>
      <c r="V443" s="617"/>
      <c r="W443" s="900"/>
      <c r="X443" s="927"/>
      <c r="Y443" s="927"/>
      <c r="Z443" s="927"/>
      <c r="AA443" s="927"/>
      <c r="AB443" s="927"/>
      <c r="AC443" s="927"/>
      <c r="AD443" s="927"/>
      <c r="AE443" s="927"/>
      <c r="AF443" s="927"/>
      <c r="AG443" s="927"/>
      <c r="AH443" s="927"/>
      <c r="AI443" s="927"/>
    </row>
    <row r="444" spans="21:35" ht="12.75">
      <c r="U444" s="618"/>
      <c r="V444" s="617"/>
      <c r="W444" s="900"/>
      <c r="X444" s="927"/>
      <c r="Y444" s="927"/>
      <c r="Z444" s="927"/>
      <c r="AA444" s="927"/>
      <c r="AB444" s="927"/>
      <c r="AC444" s="927"/>
      <c r="AD444" s="927"/>
      <c r="AE444" s="927"/>
      <c r="AF444" s="928"/>
      <c r="AG444" s="927"/>
      <c r="AH444" s="927"/>
      <c r="AI444" s="927"/>
    </row>
    <row r="445" spans="21:35" ht="12.75">
      <c r="U445" s="618"/>
      <c r="V445" s="617"/>
      <c r="W445" s="900"/>
      <c r="X445" s="927"/>
      <c r="Y445" s="927"/>
      <c r="Z445" s="927"/>
      <c r="AA445" s="927"/>
      <c r="AB445" s="927"/>
      <c r="AC445" s="927"/>
      <c r="AD445" s="927"/>
      <c r="AE445" s="927"/>
      <c r="AF445" s="927"/>
      <c r="AG445" s="927"/>
      <c r="AH445" s="927"/>
      <c r="AI445" s="927"/>
    </row>
    <row r="446" spans="21:35" ht="12.75">
      <c r="U446" s="618"/>
      <c r="V446" s="617"/>
      <c r="W446" s="900"/>
      <c r="X446" s="927"/>
      <c r="Y446" s="927"/>
      <c r="Z446" s="927"/>
      <c r="AA446" s="927"/>
      <c r="AB446" s="927"/>
      <c r="AC446" s="927"/>
      <c r="AD446" s="927"/>
      <c r="AE446" s="927"/>
      <c r="AF446" s="927"/>
      <c r="AG446" s="927"/>
      <c r="AH446" s="927"/>
      <c r="AI446" s="927"/>
    </row>
    <row r="447" spans="21:35" ht="12.75">
      <c r="U447" s="618"/>
      <c r="V447" s="617"/>
      <c r="W447" s="900"/>
      <c r="X447" s="927"/>
      <c r="Y447" s="927"/>
      <c r="Z447" s="927"/>
      <c r="AA447" s="927"/>
      <c r="AB447" s="927"/>
      <c r="AC447" s="927"/>
      <c r="AD447" s="927"/>
      <c r="AE447" s="927"/>
      <c r="AF447" s="927"/>
      <c r="AG447" s="927"/>
      <c r="AH447" s="927"/>
      <c r="AI447" s="927"/>
    </row>
    <row r="448" spans="21:35" ht="12.75">
      <c r="U448" s="618"/>
      <c r="V448" s="617"/>
      <c r="W448" s="900"/>
      <c r="X448" s="927"/>
      <c r="Y448" s="927"/>
      <c r="Z448" s="927"/>
      <c r="AA448" s="927"/>
      <c r="AB448" s="927"/>
      <c r="AC448" s="927"/>
      <c r="AD448" s="927"/>
      <c r="AE448" s="927"/>
      <c r="AF448" s="927"/>
      <c r="AG448" s="927"/>
      <c r="AH448" s="927"/>
      <c r="AI448" s="927"/>
    </row>
    <row r="449" spans="21:35" ht="12.75">
      <c r="U449" s="618"/>
      <c r="V449" s="617"/>
      <c r="W449" s="900"/>
      <c r="X449" s="927"/>
      <c r="Y449" s="927"/>
      <c r="Z449" s="927"/>
      <c r="AA449" s="927"/>
      <c r="AB449" s="927"/>
      <c r="AC449" s="927"/>
      <c r="AD449" s="927"/>
      <c r="AE449" s="927"/>
      <c r="AF449" s="927"/>
      <c r="AG449" s="927"/>
      <c r="AH449" s="927"/>
      <c r="AI449" s="927"/>
    </row>
    <row r="450" spans="21:35" ht="12.75">
      <c r="U450" s="618"/>
      <c r="V450" s="617"/>
      <c r="W450" s="900"/>
      <c r="X450" s="927"/>
      <c r="Y450" s="927"/>
      <c r="Z450" s="927"/>
      <c r="AA450" s="927"/>
      <c r="AB450" s="927"/>
      <c r="AC450" s="927"/>
      <c r="AD450" s="927"/>
      <c r="AE450" s="927"/>
      <c r="AF450" s="927"/>
      <c r="AG450" s="927"/>
      <c r="AH450" s="927"/>
      <c r="AI450" s="927"/>
    </row>
    <row r="451" spans="21:35" ht="12.75">
      <c r="U451" s="618"/>
      <c r="V451" s="617"/>
      <c r="W451" s="900"/>
      <c r="X451" s="927"/>
      <c r="Y451" s="927"/>
      <c r="Z451" s="927"/>
      <c r="AA451" s="927"/>
      <c r="AB451" s="927"/>
      <c r="AC451" s="927"/>
      <c r="AD451" s="927"/>
      <c r="AE451" s="927"/>
      <c r="AF451" s="927"/>
      <c r="AG451" s="927"/>
      <c r="AH451" s="927"/>
      <c r="AI451" s="927"/>
    </row>
    <row r="452" spans="21:35" ht="12.75">
      <c r="U452" s="618"/>
      <c r="V452" s="617"/>
      <c r="W452" s="900"/>
      <c r="X452" s="927"/>
      <c r="Y452" s="927"/>
      <c r="Z452" s="927"/>
      <c r="AA452" s="927"/>
      <c r="AB452" s="927"/>
      <c r="AC452" s="927"/>
      <c r="AD452" s="927"/>
      <c r="AE452" s="927"/>
      <c r="AF452" s="927"/>
      <c r="AG452" s="927"/>
      <c r="AH452" s="927"/>
      <c r="AI452" s="927"/>
    </row>
    <row r="453" spans="21:35" ht="12.75">
      <c r="U453" s="618"/>
      <c r="V453" s="617"/>
      <c r="W453" s="900"/>
      <c r="X453" s="927"/>
      <c r="Y453" s="927"/>
      <c r="Z453" s="927"/>
      <c r="AA453" s="927"/>
      <c r="AB453" s="927"/>
      <c r="AC453" s="927"/>
      <c r="AD453" s="927"/>
      <c r="AE453" s="927"/>
      <c r="AF453" s="927"/>
      <c r="AG453" s="927"/>
      <c r="AH453" s="927"/>
      <c r="AI453" s="927"/>
    </row>
    <row r="454" spans="21:35" ht="12.75">
      <c r="U454" s="618"/>
      <c r="V454" s="617"/>
      <c r="W454" s="900"/>
      <c r="X454" s="927"/>
      <c r="Y454" s="927"/>
      <c r="Z454" s="927"/>
      <c r="AA454" s="927"/>
      <c r="AB454" s="927"/>
      <c r="AC454" s="927"/>
      <c r="AD454" s="927"/>
      <c r="AE454" s="927"/>
      <c r="AF454" s="927"/>
      <c r="AG454" s="927"/>
      <c r="AH454" s="927"/>
      <c r="AI454" s="927"/>
    </row>
    <row r="455" spans="21:35" ht="12.75">
      <c r="U455" s="618"/>
      <c r="V455" s="617"/>
      <c r="W455" s="900"/>
      <c r="X455" s="927"/>
      <c r="Y455" s="927"/>
      <c r="Z455" s="927"/>
      <c r="AA455" s="927"/>
      <c r="AB455" s="927"/>
      <c r="AC455" s="927"/>
      <c r="AD455" s="927"/>
      <c r="AE455" s="927"/>
      <c r="AF455" s="927"/>
      <c r="AG455" s="927"/>
      <c r="AH455" s="927"/>
      <c r="AI455" s="927"/>
    </row>
    <row r="456" spans="21:35" ht="12.75">
      <c r="U456" s="618"/>
      <c r="V456" s="617"/>
      <c r="W456" s="900"/>
      <c r="X456" s="927"/>
      <c r="Y456" s="927"/>
      <c r="Z456" s="927"/>
      <c r="AA456" s="927"/>
      <c r="AB456" s="927"/>
      <c r="AC456" s="927"/>
      <c r="AD456" s="927"/>
      <c r="AE456" s="927"/>
      <c r="AF456" s="927"/>
      <c r="AG456" s="927"/>
      <c r="AH456" s="927"/>
      <c r="AI456" s="927"/>
    </row>
    <row r="457" spans="21:35" ht="12.75">
      <c r="U457" s="618"/>
      <c r="V457" s="617"/>
      <c r="W457" s="900"/>
      <c r="X457" s="927"/>
      <c r="Y457" s="927"/>
      <c r="Z457" s="927"/>
      <c r="AA457" s="927"/>
      <c r="AB457" s="927"/>
      <c r="AC457" s="927"/>
      <c r="AD457" s="927"/>
      <c r="AE457" s="927"/>
      <c r="AF457" s="927"/>
      <c r="AG457" s="927"/>
      <c r="AH457" s="927"/>
      <c r="AI457" s="927"/>
    </row>
    <row r="458" spans="21:35" ht="12.75">
      <c r="U458" s="618"/>
      <c r="V458" s="617"/>
      <c r="W458" s="900"/>
      <c r="X458" s="927"/>
      <c r="Y458" s="927"/>
      <c r="Z458" s="927"/>
      <c r="AA458" s="927"/>
      <c r="AB458" s="927"/>
      <c r="AC458" s="927"/>
      <c r="AD458" s="927"/>
      <c r="AE458" s="927"/>
      <c r="AF458" s="927"/>
      <c r="AG458" s="927"/>
      <c r="AH458" s="927"/>
      <c r="AI458" s="927"/>
    </row>
    <row r="459" spans="21:35" ht="12.75">
      <c r="U459" s="618"/>
      <c r="V459" s="617"/>
      <c r="W459" s="900"/>
      <c r="X459" s="927"/>
      <c r="Y459" s="927"/>
      <c r="Z459" s="927"/>
      <c r="AA459" s="927"/>
      <c r="AB459" s="927"/>
      <c r="AC459" s="927"/>
      <c r="AD459" s="927"/>
      <c r="AE459" s="927"/>
      <c r="AF459" s="927"/>
      <c r="AG459" s="927"/>
      <c r="AH459" s="927"/>
      <c r="AI459" s="927"/>
    </row>
    <row r="460" spans="21:35" ht="12.75">
      <c r="U460" s="618"/>
      <c r="V460" s="617"/>
      <c r="W460" s="900"/>
      <c r="X460" s="927"/>
      <c r="Y460" s="927"/>
      <c r="Z460" s="927"/>
      <c r="AA460" s="927"/>
      <c r="AB460" s="927"/>
      <c r="AC460" s="927"/>
      <c r="AD460" s="927"/>
      <c r="AE460" s="927"/>
      <c r="AF460" s="927"/>
      <c r="AG460" s="927"/>
      <c r="AH460" s="927"/>
      <c r="AI460" s="927"/>
    </row>
    <row r="461" spans="21:35" ht="12.75">
      <c r="U461" s="618"/>
      <c r="V461" s="617"/>
      <c r="W461" s="900"/>
      <c r="X461" s="927"/>
      <c r="Y461" s="927"/>
      <c r="Z461" s="927"/>
      <c r="AA461" s="927"/>
      <c r="AB461" s="927"/>
      <c r="AC461" s="927"/>
      <c r="AD461" s="927"/>
      <c r="AE461" s="927"/>
      <c r="AF461" s="927"/>
      <c r="AG461" s="927"/>
      <c r="AH461" s="927"/>
      <c r="AI461" s="927"/>
    </row>
    <row r="462" spans="21:35" ht="12.75">
      <c r="U462" s="618"/>
      <c r="V462" s="617"/>
      <c r="W462" s="900"/>
      <c r="X462" s="927"/>
      <c r="Y462" s="927"/>
      <c r="Z462" s="927"/>
      <c r="AA462" s="927"/>
      <c r="AB462" s="927"/>
      <c r="AC462" s="927"/>
      <c r="AD462" s="927"/>
      <c r="AE462" s="927"/>
      <c r="AF462" s="927"/>
      <c r="AG462" s="927"/>
      <c r="AH462" s="927"/>
      <c r="AI462" s="927"/>
    </row>
    <row r="463" spans="21:35" ht="12.75">
      <c r="U463" s="618"/>
      <c r="V463" s="617"/>
      <c r="W463" s="900"/>
      <c r="X463" s="927"/>
      <c r="Y463" s="927"/>
      <c r="Z463" s="927"/>
      <c r="AA463" s="927"/>
      <c r="AB463" s="927"/>
      <c r="AC463" s="927"/>
      <c r="AD463" s="927"/>
      <c r="AE463" s="927"/>
      <c r="AF463" s="927"/>
      <c r="AG463" s="927"/>
      <c r="AH463" s="927"/>
      <c r="AI463" s="927"/>
    </row>
    <row r="464" spans="21:35" ht="12.75">
      <c r="U464" s="618"/>
      <c r="V464" s="617"/>
      <c r="W464" s="900"/>
      <c r="X464" s="927"/>
      <c r="Y464" s="927"/>
      <c r="Z464" s="927"/>
      <c r="AA464" s="927"/>
      <c r="AB464" s="927"/>
      <c r="AC464" s="927"/>
      <c r="AD464" s="927"/>
      <c r="AE464" s="927"/>
      <c r="AF464" s="927"/>
      <c r="AG464" s="927"/>
      <c r="AH464" s="927"/>
      <c r="AI464" s="927"/>
    </row>
    <row r="465" spans="21:35" ht="12.75">
      <c r="U465" s="618"/>
      <c r="V465" s="617"/>
      <c r="W465" s="900"/>
      <c r="X465" s="927"/>
      <c r="Y465" s="927"/>
      <c r="Z465" s="927"/>
      <c r="AA465" s="927"/>
      <c r="AB465" s="927"/>
      <c r="AC465" s="927"/>
      <c r="AD465" s="927"/>
      <c r="AE465" s="927"/>
      <c r="AF465" s="927"/>
      <c r="AG465" s="927"/>
      <c r="AH465" s="927"/>
      <c r="AI465" s="927"/>
    </row>
    <row r="466" spans="21:35" ht="12.75">
      <c r="U466" s="618"/>
      <c r="V466" s="617"/>
      <c r="W466" s="900"/>
      <c r="X466" s="927"/>
      <c r="Y466" s="927"/>
      <c r="Z466" s="927"/>
      <c r="AA466" s="927"/>
      <c r="AB466" s="927"/>
      <c r="AC466" s="927"/>
      <c r="AD466" s="927"/>
      <c r="AE466" s="927"/>
      <c r="AF466" s="927"/>
      <c r="AG466" s="927"/>
      <c r="AH466" s="927"/>
      <c r="AI466" s="927"/>
    </row>
    <row r="467" spans="21:35" ht="12.75">
      <c r="U467" s="618"/>
      <c r="V467" s="617"/>
      <c r="W467" s="900"/>
      <c r="X467" s="927"/>
      <c r="Y467" s="927"/>
      <c r="Z467" s="927"/>
      <c r="AA467" s="927"/>
      <c r="AB467" s="927"/>
      <c r="AC467" s="927"/>
      <c r="AD467" s="927"/>
      <c r="AE467" s="927"/>
      <c r="AF467" s="927"/>
      <c r="AG467" s="927"/>
      <c r="AH467" s="927"/>
      <c r="AI467" s="927"/>
    </row>
    <row r="468" spans="21:35" ht="12.75">
      <c r="U468" s="618"/>
      <c r="V468" s="617"/>
      <c r="W468" s="900"/>
      <c r="X468" s="927"/>
      <c r="Y468" s="927"/>
      <c r="Z468" s="927"/>
      <c r="AA468" s="927"/>
      <c r="AB468" s="927"/>
      <c r="AC468" s="927"/>
      <c r="AD468" s="927"/>
      <c r="AE468" s="927"/>
      <c r="AF468" s="927"/>
      <c r="AG468" s="927"/>
      <c r="AH468" s="927"/>
      <c r="AI468" s="927"/>
    </row>
    <row r="469" spans="21:35" ht="12.75">
      <c r="U469" s="618"/>
      <c r="V469" s="617"/>
      <c r="W469" s="900"/>
      <c r="X469" s="927"/>
      <c r="Y469" s="927"/>
      <c r="Z469" s="927"/>
      <c r="AA469" s="927"/>
      <c r="AB469" s="927"/>
      <c r="AC469" s="927"/>
      <c r="AD469" s="927"/>
      <c r="AE469" s="927"/>
      <c r="AF469" s="927"/>
      <c r="AG469" s="927"/>
      <c r="AH469" s="927"/>
      <c r="AI469" s="927"/>
    </row>
    <row r="470" spans="21:35" ht="12.75">
      <c r="U470" s="618"/>
      <c r="V470" s="617"/>
      <c r="W470" s="900"/>
      <c r="X470" s="927"/>
      <c r="Y470" s="927"/>
      <c r="Z470" s="927"/>
      <c r="AA470" s="927"/>
      <c r="AB470" s="927"/>
      <c r="AC470" s="927"/>
      <c r="AD470" s="927"/>
      <c r="AE470" s="927"/>
      <c r="AF470" s="927"/>
      <c r="AG470" s="927"/>
      <c r="AH470" s="927"/>
      <c r="AI470" s="927"/>
    </row>
    <row r="471" spans="21:35" ht="12.75">
      <c r="U471" s="618"/>
      <c r="V471" s="617"/>
      <c r="W471" s="900"/>
      <c r="X471" s="927"/>
      <c r="Y471" s="927"/>
      <c r="Z471" s="927"/>
      <c r="AA471" s="927"/>
      <c r="AB471" s="927"/>
      <c r="AC471" s="927"/>
      <c r="AD471" s="927"/>
      <c r="AE471" s="927"/>
      <c r="AF471" s="927"/>
      <c r="AG471" s="927"/>
      <c r="AH471" s="927"/>
      <c r="AI471" s="927"/>
    </row>
    <row r="472" spans="21:35" ht="12.75">
      <c r="U472" s="618"/>
      <c r="V472" s="617"/>
      <c r="W472" s="900"/>
      <c r="X472" s="927"/>
      <c r="Y472" s="927"/>
      <c r="Z472" s="927"/>
      <c r="AA472" s="927"/>
      <c r="AB472" s="927"/>
      <c r="AC472" s="927"/>
      <c r="AD472" s="927"/>
      <c r="AE472" s="927"/>
      <c r="AF472" s="927"/>
      <c r="AG472" s="927"/>
      <c r="AH472" s="927"/>
      <c r="AI472" s="927"/>
    </row>
    <row r="473" spans="21:35" ht="12.75">
      <c r="U473" s="618"/>
      <c r="V473" s="617"/>
      <c r="W473" s="900"/>
      <c r="X473" s="927"/>
      <c r="Y473" s="927"/>
      <c r="Z473" s="927"/>
      <c r="AA473" s="927"/>
      <c r="AB473" s="927"/>
      <c r="AC473" s="927"/>
      <c r="AD473" s="927"/>
      <c r="AE473" s="927"/>
      <c r="AF473" s="927"/>
      <c r="AG473" s="927"/>
      <c r="AH473" s="927"/>
      <c r="AI473" s="927"/>
    </row>
    <row r="474" spans="21:35" ht="12.75">
      <c r="U474" s="618"/>
      <c r="V474" s="617"/>
      <c r="W474" s="900"/>
      <c r="X474" s="927"/>
      <c r="Y474" s="927"/>
      <c r="Z474" s="927"/>
      <c r="AA474" s="927"/>
      <c r="AB474" s="927"/>
      <c r="AC474" s="927"/>
      <c r="AD474" s="927"/>
      <c r="AE474" s="927"/>
      <c r="AF474" s="927"/>
      <c r="AG474" s="927"/>
      <c r="AH474" s="927"/>
      <c r="AI474" s="927"/>
    </row>
    <row r="475" spans="21:35" ht="12.75">
      <c r="U475" s="618"/>
      <c r="V475" s="617"/>
      <c r="W475" s="900"/>
      <c r="X475" s="927"/>
      <c r="Y475" s="927"/>
      <c r="Z475" s="927"/>
      <c r="AA475" s="927"/>
      <c r="AB475" s="927"/>
      <c r="AC475" s="927"/>
      <c r="AD475" s="927"/>
      <c r="AE475" s="927"/>
      <c r="AF475" s="927"/>
      <c r="AG475" s="927"/>
      <c r="AH475" s="927"/>
      <c r="AI475" s="927"/>
    </row>
    <row r="476" spans="21:35" ht="12.75">
      <c r="U476" s="618"/>
      <c r="V476" s="617"/>
      <c r="W476" s="900"/>
      <c r="X476" s="927"/>
      <c r="Y476" s="927"/>
      <c r="Z476" s="927"/>
      <c r="AA476" s="927"/>
      <c r="AB476" s="927"/>
      <c r="AC476" s="927"/>
      <c r="AD476" s="927"/>
      <c r="AE476" s="927"/>
      <c r="AF476" s="927"/>
      <c r="AG476" s="927"/>
      <c r="AH476" s="927"/>
      <c r="AI476" s="927"/>
    </row>
    <row r="477" spans="21:35" ht="12.75">
      <c r="U477" s="618"/>
      <c r="V477" s="617"/>
      <c r="W477" s="900"/>
      <c r="X477" s="927"/>
      <c r="Y477" s="927"/>
      <c r="Z477" s="927"/>
      <c r="AA477" s="927"/>
      <c r="AB477" s="927"/>
      <c r="AC477" s="927"/>
      <c r="AD477" s="927"/>
      <c r="AE477" s="927"/>
      <c r="AF477" s="927"/>
      <c r="AG477" s="927"/>
      <c r="AH477" s="927"/>
      <c r="AI477" s="927"/>
    </row>
    <row r="478" spans="21:35" ht="12.75">
      <c r="U478" s="618"/>
      <c r="V478" s="617"/>
      <c r="W478" s="900"/>
      <c r="X478" s="927"/>
      <c r="Y478" s="927"/>
      <c r="Z478" s="927"/>
      <c r="AA478" s="927"/>
      <c r="AB478" s="927"/>
      <c r="AC478" s="927"/>
      <c r="AD478" s="927"/>
      <c r="AE478" s="927"/>
      <c r="AF478" s="927"/>
      <c r="AG478" s="927"/>
      <c r="AH478" s="927"/>
      <c r="AI478" s="927"/>
    </row>
    <row r="479" spans="21:35" ht="12.75">
      <c r="U479" s="618"/>
      <c r="V479" s="617"/>
      <c r="W479" s="900"/>
      <c r="X479" s="927"/>
      <c r="Y479" s="927"/>
      <c r="Z479" s="927"/>
      <c r="AA479" s="927"/>
      <c r="AB479" s="927"/>
      <c r="AC479" s="927"/>
      <c r="AD479" s="927"/>
      <c r="AE479" s="927"/>
      <c r="AF479" s="927"/>
      <c r="AG479" s="927"/>
      <c r="AH479" s="927"/>
      <c r="AI479" s="927"/>
    </row>
    <row r="480" spans="21:35" ht="12.75">
      <c r="U480" s="618"/>
      <c r="V480" s="617"/>
      <c r="W480" s="900"/>
      <c r="X480" s="927"/>
      <c r="Y480" s="927"/>
      <c r="Z480" s="927"/>
      <c r="AA480" s="927"/>
      <c r="AB480" s="927"/>
      <c r="AC480" s="927"/>
      <c r="AD480" s="927"/>
      <c r="AE480" s="927"/>
      <c r="AF480" s="927"/>
      <c r="AG480" s="927"/>
      <c r="AH480" s="927"/>
      <c r="AI480" s="927"/>
    </row>
    <row r="481" spans="21:35" ht="13.5" thickBot="1">
      <c r="U481" s="618"/>
      <c r="V481" s="617"/>
      <c r="W481" s="900"/>
      <c r="X481" s="927"/>
      <c r="Y481" s="927"/>
      <c r="Z481" s="927"/>
      <c r="AA481" s="927"/>
      <c r="AB481" s="927"/>
      <c r="AC481" s="927"/>
      <c r="AD481" s="927"/>
      <c r="AE481" s="927"/>
      <c r="AF481" s="927"/>
      <c r="AG481" s="927"/>
      <c r="AH481" s="927"/>
      <c r="AI481" s="927"/>
    </row>
    <row r="482" spans="21:35" ht="12.75">
      <c r="U482" s="617"/>
      <c r="V482" s="906"/>
      <c r="W482" s="900"/>
      <c r="X482" s="929"/>
      <c r="Y482" s="929"/>
      <c r="Z482" s="929"/>
      <c r="AA482" s="929"/>
      <c r="AB482" s="929"/>
      <c r="AC482" s="929"/>
      <c r="AD482" s="929"/>
      <c r="AE482" s="929"/>
      <c r="AF482" s="930"/>
      <c r="AG482" s="929"/>
      <c r="AH482" s="929"/>
      <c r="AI482" s="929"/>
    </row>
    <row r="483" spans="21:35" ht="12.75">
      <c r="U483" s="618"/>
      <c r="V483" s="617"/>
      <c r="W483" s="900"/>
      <c r="X483" s="929"/>
      <c r="Y483" s="929"/>
      <c r="Z483" s="929"/>
      <c r="AA483" s="929"/>
      <c r="AB483" s="929"/>
      <c r="AC483" s="929"/>
      <c r="AD483" s="929"/>
      <c r="AE483" s="929"/>
      <c r="AF483" s="930"/>
      <c r="AG483" s="929"/>
      <c r="AH483" s="929"/>
      <c r="AI483" s="929"/>
    </row>
    <row r="484" spans="21:35" ht="12.75">
      <c r="U484" s="618"/>
      <c r="V484" s="617"/>
      <c r="W484" s="900"/>
      <c r="X484" s="929"/>
      <c r="Y484" s="929"/>
      <c r="Z484" s="929"/>
      <c r="AA484" s="929"/>
      <c r="AB484" s="929"/>
      <c r="AC484" s="929"/>
      <c r="AD484" s="929"/>
      <c r="AE484" s="929"/>
      <c r="AF484" s="930"/>
      <c r="AG484" s="929"/>
      <c r="AH484" s="929"/>
      <c r="AI484" s="929"/>
    </row>
    <row r="485" spans="21:35" ht="12.75">
      <c r="U485" s="618"/>
      <c r="V485" s="617"/>
      <c r="W485" s="900"/>
      <c r="X485" s="929"/>
      <c r="Y485" s="929"/>
      <c r="Z485" s="929"/>
      <c r="AA485" s="929"/>
      <c r="AB485" s="929"/>
      <c r="AC485" s="929"/>
      <c r="AD485" s="929"/>
      <c r="AE485" s="929"/>
      <c r="AF485" s="930"/>
      <c r="AG485" s="929"/>
      <c r="AH485" s="929"/>
      <c r="AI485" s="929"/>
    </row>
    <row r="486" spans="21:35" ht="12.75">
      <c r="U486" s="618"/>
      <c r="V486" s="617"/>
      <c r="W486" s="900"/>
      <c r="X486" s="929"/>
      <c r="Y486" s="929"/>
      <c r="Z486" s="929"/>
      <c r="AA486" s="929"/>
      <c r="AB486" s="929"/>
      <c r="AC486" s="929"/>
      <c r="AD486" s="929"/>
      <c r="AE486" s="929"/>
      <c r="AF486" s="930"/>
      <c r="AG486" s="929"/>
      <c r="AH486" s="929"/>
      <c r="AI486" s="929"/>
    </row>
    <row r="487" spans="21:35" ht="12.75">
      <c r="U487" s="618"/>
      <c r="V487" s="617"/>
      <c r="W487" s="900"/>
      <c r="X487" s="929"/>
      <c r="Y487" s="929"/>
      <c r="Z487" s="929"/>
      <c r="AA487" s="929"/>
      <c r="AB487" s="929"/>
      <c r="AC487" s="929"/>
      <c r="AD487" s="929"/>
      <c r="AE487" s="929"/>
      <c r="AF487" s="930"/>
      <c r="AG487" s="929"/>
      <c r="AH487" s="929"/>
      <c r="AI487" s="929"/>
    </row>
    <row r="488" spans="21:35" ht="12.75">
      <c r="U488" s="618"/>
      <c r="V488" s="617"/>
      <c r="W488" s="900"/>
      <c r="X488" s="929"/>
      <c r="Y488" s="929"/>
      <c r="Z488" s="929"/>
      <c r="AA488" s="929"/>
      <c r="AB488" s="929"/>
      <c r="AC488" s="929"/>
      <c r="AD488" s="929"/>
      <c r="AE488" s="929"/>
      <c r="AF488" s="930"/>
      <c r="AG488" s="929"/>
      <c r="AH488" s="929"/>
      <c r="AI488" s="929"/>
    </row>
    <row r="489" spans="21:35" ht="12.75">
      <c r="U489" s="618"/>
      <c r="V489" s="617"/>
      <c r="W489" s="900"/>
      <c r="X489" s="929"/>
      <c r="Y489" s="929"/>
      <c r="Z489" s="929"/>
      <c r="AA489" s="929"/>
      <c r="AB489" s="929"/>
      <c r="AC489" s="929"/>
      <c r="AD489" s="929"/>
      <c r="AE489" s="929"/>
      <c r="AF489" s="930"/>
      <c r="AG489" s="929"/>
      <c r="AH489" s="929"/>
      <c r="AI489" s="929"/>
    </row>
    <row r="490" spans="21:35" ht="12.75">
      <c r="U490" s="618"/>
      <c r="V490" s="617"/>
      <c r="W490" s="900"/>
      <c r="X490" s="929"/>
      <c r="Y490" s="929"/>
      <c r="Z490" s="929"/>
      <c r="AA490" s="929"/>
      <c r="AB490" s="929"/>
      <c r="AC490" s="929"/>
      <c r="AD490" s="929"/>
      <c r="AE490" s="929"/>
      <c r="AF490" s="930"/>
      <c r="AG490" s="929"/>
      <c r="AH490" s="929"/>
      <c r="AI490" s="929"/>
    </row>
    <row r="491" spans="21:35" ht="12.75">
      <c r="U491" s="618"/>
      <c r="V491" s="617"/>
      <c r="W491" s="900"/>
      <c r="X491" s="929"/>
      <c r="Y491" s="929"/>
      <c r="Z491" s="929"/>
      <c r="AA491" s="929"/>
      <c r="AB491" s="929"/>
      <c r="AC491" s="929"/>
      <c r="AD491" s="929"/>
      <c r="AE491" s="929"/>
      <c r="AF491" s="930"/>
      <c r="AG491" s="929"/>
      <c r="AH491" s="929"/>
      <c r="AI491" s="929"/>
    </row>
    <row r="492" spans="21:35" ht="12.75">
      <c r="U492" s="618"/>
      <c r="V492" s="617"/>
      <c r="W492" s="900"/>
      <c r="X492" s="929"/>
      <c r="Y492" s="929"/>
      <c r="Z492" s="929"/>
      <c r="AA492" s="929"/>
      <c r="AB492" s="929"/>
      <c r="AC492" s="929"/>
      <c r="AD492" s="929"/>
      <c r="AE492" s="929"/>
      <c r="AF492" s="930"/>
      <c r="AG492" s="929"/>
      <c r="AH492" s="929"/>
      <c r="AI492" s="929"/>
    </row>
    <row r="493" spans="21:35" ht="12.75">
      <c r="U493" s="618"/>
      <c r="V493" s="617"/>
      <c r="W493" s="900"/>
      <c r="X493" s="929"/>
      <c r="Y493" s="929"/>
      <c r="Z493" s="929"/>
      <c r="AA493" s="929"/>
      <c r="AB493" s="929"/>
      <c r="AC493" s="929"/>
      <c r="AD493" s="929"/>
      <c r="AE493" s="929"/>
      <c r="AF493" s="930"/>
      <c r="AG493" s="929"/>
      <c r="AH493" s="929"/>
      <c r="AI493" s="929"/>
    </row>
    <row r="494" spans="21:35" ht="12.75">
      <c r="U494" s="618"/>
      <c r="V494" s="617"/>
      <c r="W494" s="900"/>
      <c r="X494" s="929"/>
      <c r="Y494" s="929"/>
      <c r="Z494" s="929"/>
      <c r="AA494" s="929"/>
      <c r="AB494" s="929"/>
      <c r="AC494" s="929"/>
      <c r="AD494" s="929"/>
      <c r="AE494" s="929"/>
      <c r="AF494" s="929"/>
      <c r="AG494" s="929"/>
      <c r="AH494" s="929"/>
      <c r="AI494" s="929"/>
    </row>
    <row r="495" spans="21:35" ht="12.75">
      <c r="U495" s="618"/>
      <c r="V495" s="617"/>
      <c r="W495" s="900"/>
      <c r="X495" s="929"/>
      <c r="Y495" s="929"/>
      <c r="Z495" s="929"/>
      <c r="AA495" s="929"/>
      <c r="AB495" s="929"/>
      <c r="AC495" s="929"/>
      <c r="AD495" s="929"/>
      <c r="AE495" s="929"/>
      <c r="AF495" s="929"/>
      <c r="AG495" s="929"/>
      <c r="AH495" s="929"/>
      <c r="AI495" s="929"/>
    </row>
    <row r="496" spans="21:35" ht="12.75">
      <c r="U496" s="618"/>
      <c r="V496" s="617"/>
      <c r="W496" s="900"/>
      <c r="X496" s="929"/>
      <c r="Y496" s="929"/>
      <c r="Z496" s="929"/>
      <c r="AA496" s="929"/>
      <c r="AB496" s="929"/>
      <c r="AC496" s="929"/>
      <c r="AD496" s="929"/>
      <c r="AE496" s="929"/>
      <c r="AF496" s="929"/>
      <c r="AG496" s="929"/>
      <c r="AH496" s="929"/>
      <c r="AI496" s="929"/>
    </row>
    <row r="497" spans="21:35" ht="12.75">
      <c r="U497" s="618"/>
      <c r="V497" s="617"/>
      <c r="W497" s="900"/>
      <c r="X497" s="929"/>
      <c r="Y497" s="929"/>
      <c r="Z497" s="929"/>
      <c r="AA497" s="929"/>
      <c r="AB497" s="929"/>
      <c r="AC497" s="929"/>
      <c r="AD497" s="929"/>
      <c r="AE497" s="929"/>
      <c r="AF497" s="929"/>
      <c r="AG497" s="929"/>
      <c r="AH497" s="929"/>
      <c r="AI497" s="929"/>
    </row>
    <row r="498" spans="21:35" ht="12.75">
      <c r="U498" s="618"/>
      <c r="V498" s="617"/>
      <c r="W498" s="900"/>
      <c r="X498" s="929"/>
      <c r="Y498" s="929"/>
      <c r="Z498" s="929"/>
      <c r="AA498" s="929"/>
      <c r="AB498" s="929"/>
      <c r="AC498" s="929"/>
      <c r="AD498" s="929"/>
      <c r="AE498" s="929"/>
      <c r="AF498" s="929"/>
      <c r="AG498" s="929"/>
      <c r="AH498" s="929"/>
      <c r="AI498" s="929"/>
    </row>
    <row r="499" spans="21:35" ht="12.75">
      <c r="U499" s="618"/>
      <c r="V499" s="617"/>
      <c r="W499" s="900"/>
      <c r="X499" s="929"/>
      <c r="Y499" s="929"/>
      <c r="Z499" s="929"/>
      <c r="AA499" s="929"/>
      <c r="AB499" s="929"/>
      <c r="AC499" s="929"/>
      <c r="AD499" s="929"/>
      <c r="AE499" s="929"/>
      <c r="AF499" s="929"/>
      <c r="AG499" s="929"/>
      <c r="AH499" s="929"/>
      <c r="AI499" s="929"/>
    </row>
    <row r="500" spans="21:35" ht="12.75">
      <c r="U500" s="618"/>
      <c r="V500" s="617"/>
      <c r="W500" s="900"/>
      <c r="X500" s="929"/>
      <c r="Y500" s="929"/>
      <c r="Z500" s="929"/>
      <c r="AA500" s="929"/>
      <c r="AB500" s="929"/>
      <c r="AC500" s="929"/>
      <c r="AD500" s="929"/>
      <c r="AE500" s="929"/>
      <c r="AF500" s="929"/>
      <c r="AG500" s="929"/>
      <c r="AH500" s="929"/>
      <c r="AI500" s="929"/>
    </row>
    <row r="501" spans="21:35" ht="12.75">
      <c r="U501" s="618"/>
      <c r="V501" s="617"/>
      <c r="W501" s="900"/>
      <c r="X501" s="929"/>
      <c r="Y501" s="929"/>
      <c r="Z501" s="929"/>
      <c r="AA501" s="929"/>
      <c r="AB501" s="929"/>
      <c r="AC501" s="929"/>
      <c r="AD501" s="929"/>
      <c r="AE501" s="929"/>
      <c r="AF501" s="929"/>
      <c r="AG501" s="929"/>
      <c r="AH501" s="929"/>
      <c r="AI501" s="929"/>
    </row>
    <row r="502" spans="21:35" ht="12.75">
      <c r="U502" s="618"/>
      <c r="V502" s="617"/>
      <c r="W502" s="900"/>
      <c r="X502" s="929"/>
      <c r="Y502" s="929"/>
      <c r="Z502" s="929"/>
      <c r="AA502" s="929"/>
      <c r="AB502" s="929"/>
      <c r="AC502" s="929"/>
      <c r="AD502" s="929"/>
      <c r="AE502" s="929"/>
      <c r="AF502" s="929"/>
      <c r="AG502" s="929"/>
      <c r="AH502" s="929"/>
      <c r="AI502" s="929"/>
    </row>
    <row r="503" spans="21:35" ht="12.75">
      <c r="U503" s="618"/>
      <c r="V503" s="617"/>
      <c r="W503" s="900"/>
      <c r="X503" s="929"/>
      <c r="Y503" s="929"/>
      <c r="Z503" s="929"/>
      <c r="AA503" s="929"/>
      <c r="AB503" s="929"/>
      <c r="AC503" s="929"/>
      <c r="AD503" s="929"/>
      <c r="AE503" s="929"/>
      <c r="AF503" s="929"/>
      <c r="AG503" s="929"/>
      <c r="AH503" s="929"/>
      <c r="AI503" s="929"/>
    </row>
    <row r="504" spans="21:35" ht="12.75">
      <c r="U504" s="618"/>
      <c r="V504" s="617"/>
      <c r="W504" s="900"/>
      <c r="X504" s="929"/>
      <c r="Y504" s="929"/>
      <c r="Z504" s="929"/>
      <c r="AA504" s="929"/>
      <c r="AB504" s="929"/>
      <c r="AC504" s="929"/>
      <c r="AD504" s="929"/>
      <c r="AE504" s="929"/>
      <c r="AF504" s="929"/>
      <c r="AG504" s="929"/>
      <c r="AH504" s="929"/>
      <c r="AI504" s="929"/>
    </row>
    <row r="505" spans="21:35" ht="12.75">
      <c r="U505" s="618"/>
      <c r="V505" s="617"/>
      <c r="W505" s="900"/>
      <c r="X505" s="929"/>
      <c r="Y505" s="929"/>
      <c r="Z505" s="929"/>
      <c r="AA505" s="929"/>
      <c r="AB505" s="929"/>
      <c r="AC505" s="929"/>
      <c r="AD505" s="929"/>
      <c r="AE505" s="929"/>
      <c r="AF505" s="929"/>
      <c r="AG505" s="929"/>
      <c r="AH505" s="929"/>
      <c r="AI505" s="929"/>
    </row>
    <row r="506" spans="21:35" ht="12.75">
      <c r="U506" s="618"/>
      <c r="V506" s="617"/>
      <c r="W506" s="900"/>
      <c r="X506" s="929"/>
      <c r="Y506" s="929"/>
      <c r="Z506" s="929"/>
      <c r="AA506" s="929"/>
      <c r="AB506" s="929"/>
      <c r="AC506" s="929"/>
      <c r="AD506" s="929"/>
      <c r="AE506" s="929"/>
      <c r="AF506" s="929"/>
      <c r="AG506" s="929"/>
      <c r="AH506" s="929"/>
      <c r="AI506" s="929"/>
    </row>
    <row r="507" spans="21:35" ht="12.75">
      <c r="U507" s="618"/>
      <c r="V507" s="617"/>
      <c r="W507" s="900"/>
      <c r="X507" s="929"/>
      <c r="Y507" s="929"/>
      <c r="Z507" s="929"/>
      <c r="AA507" s="929"/>
      <c r="AB507" s="929"/>
      <c r="AC507" s="929"/>
      <c r="AD507" s="929"/>
      <c r="AE507" s="929"/>
      <c r="AF507" s="929"/>
      <c r="AG507" s="929"/>
      <c r="AH507" s="929"/>
      <c r="AI507" s="929"/>
    </row>
    <row r="508" spans="21:35" ht="12.75">
      <c r="U508" s="618"/>
      <c r="V508" s="617"/>
      <c r="W508" s="900"/>
      <c r="X508" s="929"/>
      <c r="Y508" s="929"/>
      <c r="Z508" s="929"/>
      <c r="AA508" s="929"/>
      <c r="AB508" s="929"/>
      <c r="AC508" s="929"/>
      <c r="AD508" s="929"/>
      <c r="AE508" s="929"/>
      <c r="AF508" s="929"/>
      <c r="AG508" s="929"/>
      <c r="AH508" s="929"/>
      <c r="AI508" s="929"/>
    </row>
    <row r="509" spans="21:35" ht="12.75">
      <c r="U509" s="618"/>
      <c r="V509" s="617"/>
      <c r="W509" s="900"/>
      <c r="X509" s="929"/>
      <c r="Y509" s="929"/>
      <c r="Z509" s="929"/>
      <c r="AA509" s="929"/>
      <c r="AB509" s="929"/>
      <c r="AC509" s="929"/>
      <c r="AD509" s="929"/>
      <c r="AE509" s="929"/>
      <c r="AF509" s="929"/>
      <c r="AG509" s="929"/>
      <c r="AH509" s="929"/>
      <c r="AI509" s="929"/>
    </row>
    <row r="510" spans="21:35" ht="12.75">
      <c r="U510" s="618"/>
      <c r="V510" s="617"/>
      <c r="W510" s="900"/>
      <c r="X510" s="929"/>
      <c r="Y510" s="929"/>
      <c r="Z510" s="929"/>
      <c r="AA510" s="929"/>
      <c r="AB510" s="929"/>
      <c r="AC510" s="929"/>
      <c r="AD510" s="929"/>
      <c r="AE510" s="929"/>
      <c r="AF510" s="929"/>
      <c r="AG510" s="929"/>
      <c r="AH510" s="929"/>
      <c r="AI510" s="929"/>
    </row>
    <row r="511" spans="21:35" ht="12.75">
      <c r="U511" s="618"/>
      <c r="V511" s="617"/>
      <c r="W511" s="900"/>
      <c r="X511" s="929"/>
      <c r="Y511" s="929"/>
      <c r="Z511" s="929"/>
      <c r="AA511" s="929"/>
      <c r="AB511" s="929"/>
      <c r="AC511" s="929"/>
      <c r="AD511" s="929"/>
      <c r="AE511" s="929"/>
      <c r="AF511" s="929"/>
      <c r="AG511" s="929"/>
      <c r="AH511" s="929"/>
      <c r="AI511" s="929"/>
    </row>
    <row r="512" spans="21:35" ht="12.75">
      <c r="U512" s="618"/>
      <c r="V512" s="617"/>
      <c r="W512" s="900"/>
      <c r="X512" s="929"/>
      <c r="Y512" s="929"/>
      <c r="Z512" s="929"/>
      <c r="AA512" s="929"/>
      <c r="AB512" s="929"/>
      <c r="AC512" s="929"/>
      <c r="AD512" s="929"/>
      <c r="AE512" s="929"/>
      <c r="AF512" s="929"/>
      <c r="AG512" s="929"/>
      <c r="AH512" s="929"/>
      <c r="AI512" s="929"/>
    </row>
    <row r="513" spans="21:35" ht="12.75">
      <c r="U513" s="618"/>
      <c r="V513" s="617"/>
      <c r="W513" s="900"/>
      <c r="X513" s="929"/>
      <c r="Y513" s="929"/>
      <c r="Z513" s="929"/>
      <c r="AA513" s="929"/>
      <c r="AB513" s="929"/>
      <c r="AC513" s="929"/>
      <c r="AD513" s="929"/>
      <c r="AE513" s="929"/>
      <c r="AF513" s="929"/>
      <c r="AG513" s="929"/>
      <c r="AH513" s="929"/>
      <c r="AI513" s="929"/>
    </row>
    <row r="514" spans="21:35" ht="12.75">
      <c r="U514" s="618"/>
      <c r="V514" s="617"/>
      <c r="W514" s="900"/>
      <c r="X514" s="929"/>
      <c r="Y514" s="929"/>
      <c r="Z514" s="929"/>
      <c r="AA514" s="929"/>
      <c r="AB514" s="929"/>
      <c r="AC514" s="929"/>
      <c r="AD514" s="929"/>
      <c r="AE514" s="929"/>
      <c r="AF514" s="929"/>
      <c r="AG514" s="929"/>
      <c r="AH514" s="929"/>
      <c r="AI514" s="929"/>
    </row>
    <row r="515" spans="21:35" ht="12.75">
      <c r="U515" s="618"/>
      <c r="V515" s="617"/>
      <c r="W515" s="900"/>
      <c r="X515" s="929"/>
      <c r="Y515" s="929"/>
      <c r="Z515" s="929"/>
      <c r="AA515" s="929"/>
      <c r="AB515" s="929"/>
      <c r="AC515" s="929"/>
      <c r="AD515" s="929"/>
      <c r="AE515" s="929"/>
      <c r="AF515" s="929"/>
      <c r="AG515" s="929"/>
      <c r="AH515" s="929"/>
      <c r="AI515" s="929"/>
    </row>
    <row r="516" spans="21:35" ht="12.75">
      <c r="U516" s="618"/>
      <c r="V516" s="617"/>
      <c r="W516" s="900"/>
      <c r="X516" s="929"/>
      <c r="Y516" s="929"/>
      <c r="Z516" s="929"/>
      <c r="AA516" s="929"/>
      <c r="AB516" s="929"/>
      <c r="AC516" s="929"/>
      <c r="AD516" s="929"/>
      <c r="AE516" s="929"/>
      <c r="AF516" s="929"/>
      <c r="AG516" s="929"/>
      <c r="AH516" s="929"/>
      <c r="AI516" s="929"/>
    </row>
    <row r="517" spans="21:35" ht="12.75">
      <c r="U517" s="618"/>
      <c r="V517" s="617"/>
      <c r="W517" s="900"/>
      <c r="X517" s="929"/>
      <c r="Y517" s="929"/>
      <c r="Z517" s="929"/>
      <c r="AA517" s="929"/>
      <c r="AB517" s="929"/>
      <c r="AC517" s="929"/>
      <c r="AD517" s="929"/>
      <c r="AE517" s="929"/>
      <c r="AF517" s="929"/>
      <c r="AG517" s="929"/>
      <c r="AH517" s="929"/>
      <c r="AI517" s="929"/>
    </row>
    <row r="518" spans="21:35" ht="12.75">
      <c r="U518" s="618"/>
      <c r="V518" s="617"/>
      <c r="W518" s="900"/>
      <c r="X518" s="929"/>
      <c r="Y518" s="929"/>
      <c r="Z518" s="929"/>
      <c r="AA518" s="929"/>
      <c r="AB518" s="929"/>
      <c r="AC518" s="929"/>
      <c r="AD518" s="929"/>
      <c r="AE518" s="929"/>
      <c r="AF518" s="929"/>
      <c r="AG518" s="929"/>
      <c r="AH518" s="929"/>
      <c r="AI518" s="929"/>
    </row>
    <row r="519" spans="21:35" ht="12.75">
      <c r="U519" s="618"/>
      <c r="V519" s="617"/>
      <c r="W519" s="900"/>
      <c r="X519" s="929"/>
      <c r="Y519" s="929"/>
      <c r="Z519" s="929"/>
      <c r="AA519" s="929"/>
      <c r="AB519" s="929"/>
      <c r="AC519" s="929"/>
      <c r="AD519" s="929"/>
      <c r="AE519" s="929"/>
      <c r="AF519" s="929"/>
      <c r="AG519" s="929"/>
      <c r="AH519" s="929"/>
      <c r="AI519" s="929"/>
    </row>
    <row r="520" spans="21:35" ht="12.75">
      <c r="U520" s="618"/>
      <c r="V520" s="617"/>
      <c r="W520" s="900"/>
      <c r="X520" s="929"/>
      <c r="Y520" s="929"/>
      <c r="Z520" s="929"/>
      <c r="AA520" s="929"/>
      <c r="AB520" s="929"/>
      <c r="AC520" s="929"/>
      <c r="AD520" s="929"/>
      <c r="AE520" s="929"/>
      <c r="AF520" s="929"/>
      <c r="AG520" s="929"/>
      <c r="AH520" s="929"/>
      <c r="AI520" s="929"/>
    </row>
    <row r="521" spans="21:35" ht="12.75">
      <c r="U521" s="618"/>
      <c r="V521" s="617"/>
      <c r="W521" s="900"/>
      <c r="X521" s="929"/>
      <c r="Y521" s="929"/>
      <c r="Z521" s="929"/>
      <c r="AA521" s="929"/>
      <c r="AB521" s="929"/>
      <c r="AC521" s="929"/>
      <c r="AD521" s="929"/>
      <c r="AE521" s="929"/>
      <c r="AF521" s="929"/>
      <c r="AG521" s="929"/>
      <c r="AH521" s="929"/>
      <c r="AI521" s="929"/>
    </row>
    <row r="522" spans="21:35" ht="12.75">
      <c r="U522" s="618"/>
      <c r="V522" s="617"/>
      <c r="W522" s="900"/>
      <c r="X522" s="929"/>
      <c r="Y522" s="929"/>
      <c r="Z522" s="929"/>
      <c r="AA522" s="929"/>
      <c r="AB522" s="929"/>
      <c r="AC522" s="929"/>
      <c r="AD522" s="929"/>
      <c r="AE522" s="929"/>
      <c r="AF522" s="929"/>
      <c r="AG522" s="929"/>
      <c r="AH522" s="929"/>
      <c r="AI522" s="929"/>
    </row>
    <row r="523" spans="21:35" ht="12.75">
      <c r="U523" s="618"/>
      <c r="V523" s="617"/>
      <c r="W523" s="900"/>
      <c r="X523" s="929"/>
      <c r="Y523" s="929"/>
      <c r="Z523" s="929"/>
      <c r="AA523" s="929"/>
      <c r="AB523" s="929"/>
      <c r="AC523" s="929"/>
      <c r="AD523" s="929"/>
      <c r="AE523" s="929"/>
      <c r="AF523" s="929"/>
      <c r="AG523" s="929"/>
      <c r="AH523" s="929"/>
      <c r="AI523" s="929"/>
    </row>
    <row r="524" spans="21:35" ht="12.75">
      <c r="U524" s="618"/>
      <c r="V524" s="617"/>
      <c r="W524" s="900"/>
      <c r="X524" s="929"/>
      <c r="Y524" s="929"/>
      <c r="Z524" s="929"/>
      <c r="AA524" s="929"/>
      <c r="AB524" s="929"/>
      <c r="AC524" s="929"/>
      <c r="AD524" s="929"/>
      <c r="AE524" s="929"/>
      <c r="AF524" s="929"/>
      <c r="AG524" s="929"/>
      <c r="AH524" s="929"/>
      <c r="AI524" s="929"/>
    </row>
    <row r="525" spans="21:35" ht="12.75">
      <c r="U525" s="618"/>
      <c r="V525" s="617"/>
      <c r="W525" s="900"/>
      <c r="X525" s="929"/>
      <c r="Y525" s="929"/>
      <c r="Z525" s="929"/>
      <c r="AA525" s="929"/>
      <c r="AB525" s="929"/>
      <c r="AC525" s="929"/>
      <c r="AD525" s="929"/>
      <c r="AE525" s="929"/>
      <c r="AF525" s="929"/>
      <c r="AG525" s="929"/>
      <c r="AH525" s="929"/>
      <c r="AI525" s="929"/>
    </row>
    <row r="526" spans="21:35" ht="12.75">
      <c r="U526" s="618"/>
      <c r="V526" s="617"/>
      <c r="W526" s="900"/>
      <c r="X526" s="929"/>
      <c r="Y526" s="929"/>
      <c r="Z526" s="929"/>
      <c r="AA526" s="929"/>
      <c r="AB526" s="929"/>
      <c r="AC526" s="929"/>
      <c r="AD526" s="929"/>
      <c r="AE526" s="929"/>
      <c r="AF526" s="929"/>
      <c r="AG526" s="929"/>
      <c r="AH526" s="929"/>
      <c r="AI526" s="929"/>
    </row>
    <row r="527" spans="21:35" ht="12.75">
      <c r="U527" s="618"/>
      <c r="V527" s="617"/>
      <c r="W527" s="900"/>
      <c r="X527" s="929"/>
      <c r="Y527" s="929"/>
      <c r="Z527" s="929"/>
      <c r="AA527" s="929"/>
      <c r="AB527" s="929"/>
      <c r="AC527" s="929"/>
      <c r="AD527" s="929"/>
      <c r="AE527" s="929"/>
      <c r="AF527" s="929"/>
      <c r="AG527" s="929"/>
      <c r="AH527" s="929"/>
      <c r="AI527" s="929"/>
    </row>
    <row r="528" spans="21:35" ht="12.75">
      <c r="U528" s="618"/>
      <c r="V528" s="617"/>
      <c r="W528" s="900"/>
      <c r="X528" s="929"/>
      <c r="Y528" s="929"/>
      <c r="Z528" s="929"/>
      <c r="AA528" s="929"/>
      <c r="AB528" s="929"/>
      <c r="AC528" s="929"/>
      <c r="AD528" s="929"/>
      <c r="AE528" s="929"/>
      <c r="AF528" s="929"/>
      <c r="AG528" s="929"/>
      <c r="AH528" s="929"/>
      <c r="AI528" s="929"/>
    </row>
    <row r="529" spans="21:35" ht="12.75">
      <c r="U529" s="618"/>
      <c r="V529" s="617"/>
      <c r="W529" s="900"/>
      <c r="X529" s="929"/>
      <c r="Y529" s="929"/>
      <c r="Z529" s="929"/>
      <c r="AA529" s="929"/>
      <c r="AB529" s="929"/>
      <c r="AC529" s="929"/>
      <c r="AD529" s="929"/>
      <c r="AE529" s="929"/>
      <c r="AF529" s="929"/>
      <c r="AG529" s="929"/>
      <c r="AH529" s="929"/>
      <c r="AI529" s="929"/>
    </row>
    <row r="530" spans="21:35" ht="12.75">
      <c r="U530" s="618"/>
      <c r="V530" s="617"/>
      <c r="W530" s="900"/>
      <c r="X530" s="929"/>
      <c r="Y530" s="929"/>
      <c r="Z530" s="929"/>
      <c r="AA530" s="929"/>
      <c r="AB530" s="929"/>
      <c r="AC530" s="929"/>
      <c r="AD530" s="929"/>
      <c r="AE530" s="929"/>
      <c r="AF530" s="929"/>
      <c r="AG530" s="929"/>
      <c r="AH530" s="929"/>
      <c r="AI530" s="929"/>
    </row>
    <row r="531" spans="21:35" ht="12.75">
      <c r="U531" s="618"/>
      <c r="V531" s="617"/>
      <c r="W531" s="900"/>
      <c r="X531" s="929"/>
      <c r="Y531" s="929"/>
      <c r="Z531" s="929"/>
      <c r="AA531" s="929"/>
      <c r="AB531" s="929"/>
      <c r="AC531" s="929"/>
      <c r="AD531" s="929"/>
      <c r="AE531" s="929"/>
      <c r="AF531" s="929"/>
      <c r="AG531" s="929"/>
      <c r="AH531" s="929"/>
      <c r="AI531" s="929"/>
    </row>
    <row r="532" spans="21:35" ht="12.75">
      <c r="U532" s="618"/>
      <c r="V532" s="617"/>
      <c r="W532" s="900"/>
      <c r="X532" s="929"/>
      <c r="Y532" s="929"/>
      <c r="Z532" s="929"/>
      <c r="AA532" s="929"/>
      <c r="AB532" s="929"/>
      <c r="AC532" s="929"/>
      <c r="AD532" s="929"/>
      <c r="AE532" s="929"/>
      <c r="AF532" s="929"/>
      <c r="AG532" s="929"/>
      <c r="AH532" s="929"/>
      <c r="AI532" s="929"/>
    </row>
    <row r="533" spans="21:35" ht="13.5" thickBot="1">
      <c r="U533" s="617"/>
      <c r="V533" s="617"/>
      <c r="W533" s="900"/>
      <c r="X533" s="929"/>
      <c r="Y533" s="929"/>
      <c r="Z533" s="929"/>
      <c r="AA533" s="929"/>
      <c r="AB533" s="929"/>
      <c r="AC533" s="929"/>
      <c r="AD533" s="929"/>
      <c r="AE533" s="929"/>
      <c r="AF533" s="929"/>
      <c r="AG533" s="929"/>
      <c r="AH533" s="929"/>
      <c r="AI533" s="929"/>
    </row>
    <row r="534" spans="21:35" ht="12.75">
      <c r="U534" s="617"/>
      <c r="V534" s="906"/>
      <c r="W534" s="900"/>
      <c r="X534" s="931"/>
      <c r="Y534" s="931"/>
      <c r="Z534" s="931"/>
      <c r="AA534" s="931"/>
      <c r="AB534" s="931"/>
      <c r="AC534" s="931"/>
      <c r="AD534" s="931"/>
      <c r="AE534" s="931"/>
      <c r="AF534" s="931"/>
      <c r="AG534" s="931"/>
      <c r="AH534" s="931"/>
      <c r="AI534" s="931"/>
    </row>
    <row r="535" spans="21:35" ht="12.75">
      <c r="U535" s="618"/>
      <c r="V535" s="617"/>
      <c r="W535" s="900"/>
      <c r="X535" s="931"/>
      <c r="Y535" s="931"/>
      <c r="Z535" s="931"/>
      <c r="AA535" s="931"/>
      <c r="AB535" s="931"/>
      <c r="AC535" s="931"/>
      <c r="AD535" s="931"/>
      <c r="AE535" s="931"/>
      <c r="AF535" s="931"/>
      <c r="AG535" s="931"/>
      <c r="AH535" s="931"/>
      <c r="AI535" s="931"/>
    </row>
    <row r="536" spans="21:35" ht="12.75">
      <c r="U536" s="618"/>
      <c r="V536" s="617"/>
      <c r="W536" s="900"/>
      <c r="X536" s="931"/>
      <c r="Y536" s="931"/>
      <c r="Z536" s="931"/>
      <c r="AA536" s="931"/>
      <c r="AB536" s="931"/>
      <c r="AC536" s="931"/>
      <c r="AD536" s="931"/>
      <c r="AE536" s="931"/>
      <c r="AF536" s="931"/>
      <c r="AG536" s="931"/>
      <c r="AH536" s="931"/>
      <c r="AI536" s="931"/>
    </row>
    <row r="537" spans="21:35" ht="12.75">
      <c r="U537" s="618"/>
      <c r="V537" s="617"/>
      <c r="W537" s="900"/>
      <c r="X537" s="931"/>
      <c r="Y537" s="931"/>
      <c r="Z537" s="931"/>
      <c r="AA537" s="931"/>
      <c r="AB537" s="931"/>
      <c r="AC537" s="931"/>
      <c r="AD537" s="931"/>
      <c r="AE537" s="931"/>
      <c r="AF537" s="931"/>
      <c r="AG537" s="931"/>
      <c r="AH537" s="931"/>
      <c r="AI537" s="931"/>
    </row>
    <row r="538" spans="21:35" ht="12.75">
      <c r="U538" s="618"/>
      <c r="V538" s="617"/>
      <c r="W538" s="900"/>
      <c r="X538" s="931"/>
      <c r="Y538" s="931"/>
      <c r="Z538" s="931"/>
      <c r="AA538" s="931"/>
      <c r="AB538" s="931"/>
      <c r="AC538" s="931"/>
      <c r="AD538" s="931"/>
      <c r="AE538" s="931"/>
      <c r="AF538" s="931"/>
      <c r="AG538" s="931"/>
      <c r="AH538" s="931"/>
      <c r="AI538" s="931"/>
    </row>
    <row r="539" spans="21:35" ht="12.75">
      <c r="U539" s="618"/>
      <c r="V539" s="617"/>
      <c r="W539" s="900"/>
      <c r="X539" s="931"/>
      <c r="Y539" s="931"/>
      <c r="Z539" s="931"/>
      <c r="AA539" s="931"/>
      <c r="AB539" s="931"/>
      <c r="AC539" s="931"/>
      <c r="AD539" s="931"/>
      <c r="AE539" s="931"/>
      <c r="AF539" s="931"/>
      <c r="AG539" s="931"/>
      <c r="AH539" s="931"/>
      <c r="AI539" s="931"/>
    </row>
    <row r="540" spans="21:35" ht="12.75">
      <c r="U540" s="618"/>
      <c r="V540" s="617"/>
      <c r="W540" s="900"/>
      <c r="X540" s="931"/>
      <c r="Y540" s="931"/>
      <c r="Z540" s="931"/>
      <c r="AA540" s="931"/>
      <c r="AB540" s="931"/>
      <c r="AC540" s="931"/>
      <c r="AD540" s="931"/>
      <c r="AE540" s="931"/>
      <c r="AF540" s="931"/>
      <c r="AG540" s="931"/>
      <c r="AH540" s="931"/>
      <c r="AI540" s="931"/>
    </row>
    <row r="541" spans="21:35" ht="12.75">
      <c r="U541" s="618"/>
      <c r="V541" s="617"/>
      <c r="W541" s="900"/>
      <c r="X541" s="931"/>
      <c r="Y541" s="931"/>
      <c r="Z541" s="931"/>
      <c r="AA541" s="931"/>
      <c r="AB541" s="931"/>
      <c r="AC541" s="931"/>
      <c r="AD541" s="931"/>
      <c r="AE541" s="931"/>
      <c r="AF541" s="931"/>
      <c r="AG541" s="931"/>
      <c r="AH541" s="931"/>
      <c r="AI541" s="931"/>
    </row>
    <row r="542" spans="21:35" ht="12.75">
      <c r="U542" s="618"/>
      <c r="V542" s="617"/>
      <c r="W542" s="900"/>
      <c r="X542" s="931"/>
      <c r="Y542" s="931"/>
      <c r="Z542" s="931"/>
      <c r="AA542" s="931"/>
      <c r="AB542" s="931"/>
      <c r="AC542" s="931"/>
      <c r="AD542" s="931"/>
      <c r="AE542" s="931"/>
      <c r="AF542" s="931"/>
      <c r="AG542" s="931"/>
      <c r="AH542" s="931"/>
      <c r="AI542" s="931"/>
    </row>
    <row r="543" spans="21:35" ht="12.75">
      <c r="U543" s="618"/>
      <c r="V543" s="617"/>
      <c r="W543" s="900"/>
      <c r="X543" s="931"/>
      <c r="Y543" s="931"/>
      <c r="Z543" s="931"/>
      <c r="AA543" s="931"/>
      <c r="AB543" s="931"/>
      <c r="AC543" s="931"/>
      <c r="AD543" s="931"/>
      <c r="AE543" s="931"/>
      <c r="AF543" s="931"/>
      <c r="AG543" s="931"/>
      <c r="AH543" s="931"/>
      <c r="AI543" s="931"/>
    </row>
    <row r="544" spans="21:35" ht="12.75">
      <c r="U544" s="618"/>
      <c r="V544" s="617"/>
      <c r="W544" s="900"/>
      <c r="X544" s="931"/>
      <c r="Y544" s="931"/>
      <c r="Z544" s="931"/>
      <c r="AA544" s="931"/>
      <c r="AB544" s="931"/>
      <c r="AC544" s="931"/>
      <c r="AD544" s="931"/>
      <c r="AE544" s="931"/>
      <c r="AF544" s="931"/>
      <c r="AG544" s="931"/>
      <c r="AH544" s="931"/>
      <c r="AI544" s="931"/>
    </row>
    <row r="545" spans="21:35" ht="12.75">
      <c r="U545" s="618"/>
      <c r="V545" s="617"/>
      <c r="W545" s="900"/>
      <c r="X545" s="931"/>
      <c r="Y545" s="931"/>
      <c r="Z545" s="931"/>
      <c r="AA545" s="931"/>
      <c r="AB545" s="931"/>
      <c r="AC545" s="931"/>
      <c r="AD545" s="931"/>
      <c r="AE545" s="931"/>
      <c r="AF545" s="931"/>
      <c r="AG545" s="931"/>
      <c r="AH545" s="931"/>
      <c r="AI545" s="931"/>
    </row>
    <row r="546" spans="21:35" ht="12.75">
      <c r="U546" s="618"/>
      <c r="V546" s="617"/>
      <c r="W546" s="900"/>
      <c r="X546" s="931"/>
      <c r="Y546" s="931"/>
      <c r="Z546" s="931"/>
      <c r="AA546" s="931"/>
      <c r="AB546" s="931"/>
      <c r="AC546" s="931"/>
      <c r="AD546" s="931"/>
      <c r="AE546" s="931"/>
      <c r="AF546" s="931"/>
      <c r="AG546" s="931"/>
      <c r="AH546" s="931"/>
      <c r="AI546" s="931"/>
    </row>
    <row r="547" spans="21:35" ht="12.75">
      <c r="U547" s="618"/>
      <c r="V547" s="617"/>
      <c r="W547" s="900"/>
      <c r="X547" s="931"/>
      <c r="Y547" s="931"/>
      <c r="Z547" s="931"/>
      <c r="AA547" s="931"/>
      <c r="AB547" s="931"/>
      <c r="AC547" s="931"/>
      <c r="AD547" s="931"/>
      <c r="AE547" s="931"/>
      <c r="AF547" s="931"/>
      <c r="AG547" s="931"/>
      <c r="AH547" s="931"/>
      <c r="AI547" s="931"/>
    </row>
    <row r="548" spans="21:35" ht="12.75">
      <c r="U548" s="618"/>
      <c r="V548" s="617"/>
      <c r="W548" s="900"/>
      <c r="X548" s="931"/>
      <c r="Y548" s="931"/>
      <c r="Z548" s="931"/>
      <c r="AA548" s="931"/>
      <c r="AB548" s="931"/>
      <c r="AC548" s="931"/>
      <c r="AD548" s="931"/>
      <c r="AE548" s="931"/>
      <c r="AF548" s="931"/>
      <c r="AG548" s="931"/>
      <c r="AH548" s="931"/>
      <c r="AI548" s="931"/>
    </row>
    <row r="549" spans="21:35" ht="12.75">
      <c r="U549" s="618"/>
      <c r="V549" s="617"/>
      <c r="W549" s="900"/>
      <c r="X549" s="931"/>
      <c r="Y549" s="931"/>
      <c r="Z549" s="931"/>
      <c r="AA549" s="931"/>
      <c r="AB549" s="931"/>
      <c r="AC549" s="931"/>
      <c r="AD549" s="931"/>
      <c r="AE549" s="931"/>
      <c r="AF549" s="931"/>
      <c r="AG549" s="931"/>
      <c r="AH549" s="931"/>
      <c r="AI549" s="931"/>
    </row>
    <row r="550" spans="21:35" ht="12.75">
      <c r="U550" s="618"/>
      <c r="V550" s="617"/>
      <c r="W550" s="900"/>
      <c r="X550" s="931"/>
      <c r="Y550" s="931"/>
      <c r="Z550" s="931"/>
      <c r="AA550" s="931"/>
      <c r="AB550" s="931"/>
      <c r="AC550" s="931"/>
      <c r="AD550" s="931"/>
      <c r="AE550" s="931"/>
      <c r="AF550" s="931"/>
      <c r="AG550" s="931"/>
      <c r="AH550" s="931"/>
      <c r="AI550" s="931"/>
    </row>
    <row r="551" spans="21:35" ht="12.75">
      <c r="U551" s="618"/>
      <c r="V551" s="617"/>
      <c r="W551" s="900"/>
      <c r="X551" s="931"/>
      <c r="Y551" s="931"/>
      <c r="Z551" s="931"/>
      <c r="AA551" s="931"/>
      <c r="AB551" s="931"/>
      <c r="AC551" s="931"/>
      <c r="AD551" s="931"/>
      <c r="AE551" s="931"/>
      <c r="AF551" s="931"/>
      <c r="AG551" s="931"/>
      <c r="AH551" s="931"/>
      <c r="AI551" s="931"/>
    </row>
    <row r="552" spans="21:35" ht="12.75">
      <c r="U552" s="618"/>
      <c r="V552" s="617"/>
      <c r="W552" s="900"/>
      <c r="X552" s="931"/>
      <c r="Y552" s="931"/>
      <c r="Z552" s="931"/>
      <c r="AA552" s="931"/>
      <c r="AB552" s="931"/>
      <c r="AC552" s="931"/>
      <c r="AD552" s="931"/>
      <c r="AE552" s="931"/>
      <c r="AF552" s="931"/>
      <c r="AG552" s="931"/>
      <c r="AH552" s="931"/>
      <c r="AI552" s="931"/>
    </row>
    <row r="553" spans="21:35" ht="12.75">
      <c r="U553" s="618"/>
      <c r="V553" s="617"/>
      <c r="W553" s="900"/>
      <c r="X553" s="931"/>
      <c r="Y553" s="931"/>
      <c r="Z553" s="931"/>
      <c r="AA553" s="931"/>
      <c r="AB553" s="931"/>
      <c r="AC553" s="931"/>
      <c r="AD553" s="931"/>
      <c r="AE553" s="931"/>
      <c r="AF553" s="931"/>
      <c r="AG553" s="931"/>
      <c r="AH553" s="931"/>
      <c r="AI553" s="931"/>
    </row>
    <row r="554" spans="21:35" ht="12.75">
      <c r="U554" s="618"/>
      <c r="V554" s="617"/>
      <c r="W554" s="900"/>
      <c r="X554" s="931"/>
      <c r="Y554" s="931"/>
      <c r="Z554" s="931"/>
      <c r="AA554" s="931"/>
      <c r="AB554" s="931"/>
      <c r="AC554" s="931"/>
      <c r="AD554" s="931"/>
      <c r="AE554" s="931"/>
      <c r="AF554" s="931"/>
      <c r="AG554" s="931"/>
      <c r="AH554" s="931"/>
      <c r="AI554" s="931"/>
    </row>
    <row r="555" spans="21:35" ht="12.75">
      <c r="U555" s="618"/>
      <c r="V555" s="617"/>
      <c r="W555" s="900"/>
      <c r="X555" s="931"/>
      <c r="Y555" s="931"/>
      <c r="Z555" s="931"/>
      <c r="AA555" s="931"/>
      <c r="AB555" s="931"/>
      <c r="AC555" s="931"/>
      <c r="AD555" s="931"/>
      <c r="AE555" s="931"/>
      <c r="AF555" s="931"/>
      <c r="AG555" s="931"/>
      <c r="AH555" s="931"/>
      <c r="AI555" s="931"/>
    </row>
    <row r="556" spans="21:35" ht="12.75">
      <c r="U556" s="618"/>
      <c r="V556" s="617"/>
      <c r="W556" s="900"/>
      <c r="X556" s="931"/>
      <c r="Y556" s="931"/>
      <c r="Z556" s="931"/>
      <c r="AA556" s="931"/>
      <c r="AB556" s="931"/>
      <c r="AC556" s="931"/>
      <c r="AD556" s="931"/>
      <c r="AE556" s="931"/>
      <c r="AF556" s="931"/>
      <c r="AG556" s="931"/>
      <c r="AH556" s="931"/>
      <c r="AI556" s="931"/>
    </row>
    <row r="557" spans="21:35" ht="12.75">
      <c r="U557" s="618"/>
      <c r="V557" s="617"/>
      <c r="W557" s="900"/>
      <c r="X557" s="931"/>
      <c r="Y557" s="931"/>
      <c r="Z557" s="931"/>
      <c r="AA557" s="931"/>
      <c r="AB557" s="931"/>
      <c r="AC557" s="931"/>
      <c r="AD557" s="931"/>
      <c r="AE557" s="931"/>
      <c r="AF557" s="931"/>
      <c r="AG557" s="931"/>
      <c r="AH557" s="931"/>
      <c r="AI557" s="931"/>
    </row>
    <row r="558" spans="21:35" ht="12.75">
      <c r="U558" s="618"/>
      <c r="V558" s="617"/>
      <c r="W558" s="900"/>
      <c r="X558" s="931"/>
      <c r="Y558" s="931"/>
      <c r="Z558" s="931"/>
      <c r="AA558" s="931"/>
      <c r="AB558" s="931"/>
      <c r="AC558" s="931"/>
      <c r="AD558" s="931"/>
      <c r="AE558" s="931"/>
      <c r="AF558" s="931"/>
      <c r="AG558" s="931"/>
      <c r="AH558" s="931"/>
      <c r="AI558" s="931"/>
    </row>
    <row r="559" spans="21:35" ht="12.75">
      <c r="U559" s="618"/>
      <c r="V559" s="617"/>
      <c r="W559" s="900"/>
      <c r="X559" s="931"/>
      <c r="Y559" s="931"/>
      <c r="Z559" s="931"/>
      <c r="AA559" s="931"/>
      <c r="AB559" s="931"/>
      <c r="AC559" s="931"/>
      <c r="AD559" s="931"/>
      <c r="AE559" s="931"/>
      <c r="AF559" s="931"/>
      <c r="AG559" s="931"/>
      <c r="AH559" s="931"/>
      <c r="AI559" s="931"/>
    </row>
    <row r="560" spans="21:35" ht="12.75">
      <c r="U560" s="618"/>
      <c r="V560" s="617"/>
      <c r="W560" s="900"/>
      <c r="X560" s="931"/>
      <c r="Y560" s="931"/>
      <c r="Z560" s="931"/>
      <c r="AA560" s="931"/>
      <c r="AB560" s="931"/>
      <c r="AC560" s="910"/>
      <c r="AD560" s="931"/>
      <c r="AE560" s="931"/>
      <c r="AF560" s="931"/>
      <c r="AG560" s="931"/>
      <c r="AH560" s="931"/>
      <c r="AI560" s="931"/>
    </row>
    <row r="561" spans="21:35" ht="12.75">
      <c r="U561" s="618"/>
      <c r="V561" s="617"/>
      <c r="W561" s="900"/>
      <c r="X561" s="914"/>
      <c r="Y561" s="918"/>
      <c r="Z561" s="918"/>
      <c r="AA561" s="918"/>
      <c r="AB561" s="918"/>
      <c r="AC561" s="910"/>
      <c r="AD561" s="918"/>
      <c r="AE561" s="918"/>
      <c r="AF561" s="932"/>
      <c r="AG561" s="918"/>
      <c r="AH561" s="918"/>
      <c r="AI561" s="933"/>
    </row>
    <row r="562" spans="21:35" ht="12.75">
      <c r="U562" s="618"/>
      <c r="V562" s="617"/>
      <c r="W562" s="900"/>
      <c r="X562" s="914"/>
      <c r="Y562" s="918"/>
      <c r="Z562" s="918"/>
      <c r="AA562" s="918"/>
      <c r="AB562" s="918"/>
      <c r="AC562" s="910"/>
      <c r="AD562" s="918"/>
      <c r="AE562" s="918"/>
      <c r="AF562" s="932"/>
      <c r="AG562" s="918"/>
      <c r="AH562" s="918"/>
      <c r="AI562" s="933"/>
    </row>
    <row r="563" spans="21:35" ht="12.75">
      <c r="U563" s="618"/>
      <c r="V563" s="617"/>
      <c r="W563" s="900"/>
      <c r="X563" s="914"/>
      <c r="Y563" s="918"/>
      <c r="Z563" s="918"/>
      <c r="AA563" s="918"/>
      <c r="AB563" s="918"/>
      <c r="AC563" s="910"/>
      <c r="AD563" s="918"/>
      <c r="AE563" s="918"/>
      <c r="AF563" s="932"/>
      <c r="AG563" s="918"/>
      <c r="AH563" s="918"/>
      <c r="AI563" s="933"/>
    </row>
    <row r="564" spans="21:35" ht="12.75">
      <c r="U564" s="618"/>
      <c r="V564" s="617"/>
      <c r="W564" s="900"/>
      <c r="X564" s="914"/>
      <c r="Y564" s="918"/>
      <c r="Z564" s="918"/>
      <c r="AA564" s="918"/>
      <c r="AB564" s="918"/>
      <c r="AC564" s="910"/>
      <c r="AD564" s="918"/>
      <c r="AE564" s="918"/>
      <c r="AF564" s="932"/>
      <c r="AG564" s="918"/>
      <c r="AH564" s="918"/>
      <c r="AI564" s="933"/>
    </row>
    <row r="565" spans="21:35" ht="12.75">
      <c r="U565" s="618"/>
      <c r="V565" s="617"/>
      <c r="W565" s="900"/>
      <c r="X565" s="914"/>
      <c r="Y565" s="918"/>
      <c r="Z565" s="918"/>
      <c r="AA565" s="918"/>
      <c r="AB565" s="918"/>
      <c r="AC565" s="910"/>
      <c r="AD565" s="918"/>
      <c r="AE565" s="918"/>
      <c r="AF565" s="932"/>
      <c r="AG565" s="918"/>
      <c r="AH565" s="918"/>
      <c r="AI565" s="933"/>
    </row>
    <row r="566" spans="21:35" ht="12.75">
      <c r="U566" s="618"/>
      <c r="V566" s="617"/>
      <c r="W566" s="900"/>
      <c r="X566" s="914"/>
      <c r="Y566" s="918"/>
      <c r="Z566" s="918"/>
      <c r="AA566" s="918"/>
      <c r="AB566" s="918"/>
      <c r="AC566" s="910"/>
      <c r="AD566" s="918"/>
      <c r="AE566" s="918"/>
      <c r="AF566" s="932"/>
      <c r="AG566" s="918"/>
      <c r="AH566" s="918"/>
      <c r="AI566" s="933"/>
    </row>
    <row r="567" spans="21:35" ht="12.75">
      <c r="U567" s="618"/>
      <c r="V567" s="617"/>
      <c r="W567" s="900"/>
      <c r="X567" s="914"/>
      <c r="Y567" s="918"/>
      <c r="Z567" s="918"/>
      <c r="AA567" s="918"/>
      <c r="AB567" s="918"/>
      <c r="AC567" s="910"/>
      <c r="AD567" s="918"/>
      <c r="AE567" s="918"/>
      <c r="AF567" s="932"/>
      <c r="AG567" s="918"/>
      <c r="AH567" s="918"/>
      <c r="AI567" s="933"/>
    </row>
    <row r="568" spans="21:35" ht="12.75">
      <c r="U568" s="618"/>
      <c r="V568" s="617"/>
      <c r="W568" s="900"/>
      <c r="X568" s="914"/>
      <c r="Y568" s="918"/>
      <c r="Z568" s="918"/>
      <c r="AA568" s="918"/>
      <c r="AB568" s="918"/>
      <c r="AC568" s="910"/>
      <c r="AD568" s="918"/>
      <c r="AE568" s="918"/>
      <c r="AF568" s="932"/>
      <c r="AG568" s="918"/>
      <c r="AH568" s="918"/>
      <c r="AI568" s="933"/>
    </row>
    <row r="569" spans="21:35" ht="12.75">
      <c r="U569" s="618"/>
      <c r="V569" s="617"/>
      <c r="W569" s="900"/>
      <c r="X569" s="914"/>
      <c r="Y569" s="914"/>
      <c r="Z569" s="914"/>
      <c r="AA569" s="914"/>
      <c r="AB569" s="914"/>
      <c r="AC569" s="910"/>
      <c r="AD569" s="914"/>
      <c r="AE569" s="914"/>
      <c r="AF569" s="914"/>
      <c r="AG569" s="914"/>
      <c r="AH569" s="914"/>
      <c r="AI569" s="914"/>
    </row>
    <row r="570" spans="21:35" ht="12.75">
      <c r="U570" s="618"/>
      <c r="V570" s="617"/>
      <c r="W570" s="900"/>
      <c r="X570" s="914"/>
      <c r="Y570" s="914"/>
      <c r="Z570" s="914"/>
      <c r="AA570" s="914"/>
      <c r="AB570" s="914"/>
      <c r="AC570" s="910"/>
      <c r="AD570" s="914"/>
      <c r="AE570" s="914"/>
      <c r="AF570" s="914"/>
      <c r="AG570" s="914"/>
      <c r="AH570" s="914"/>
      <c r="AI570" s="914"/>
    </row>
    <row r="571" spans="21:35" ht="12.75">
      <c r="U571" s="618"/>
      <c r="V571" s="617"/>
      <c r="W571" s="900"/>
      <c r="X571" s="914"/>
      <c r="Y571" s="914"/>
      <c r="Z571" s="914"/>
      <c r="AA571" s="914"/>
      <c r="AB571" s="914"/>
      <c r="AC571" s="910"/>
      <c r="AD571" s="914"/>
      <c r="AE571" s="914"/>
      <c r="AF571" s="914"/>
      <c r="AG571" s="914"/>
      <c r="AH571" s="914"/>
      <c r="AI571" s="914"/>
    </row>
    <row r="572" spans="21:35" ht="12.75">
      <c r="U572" s="618"/>
      <c r="V572" s="617"/>
      <c r="W572" s="900"/>
      <c r="X572" s="914"/>
      <c r="Y572" s="914"/>
      <c r="Z572" s="914"/>
      <c r="AA572" s="914"/>
      <c r="AB572" s="914"/>
      <c r="AC572" s="910"/>
      <c r="AD572" s="914"/>
      <c r="AE572" s="914"/>
      <c r="AF572" s="914"/>
      <c r="AG572" s="914"/>
      <c r="AH572" s="914"/>
      <c r="AI572" s="914"/>
    </row>
    <row r="573" spans="21:35" ht="12.75">
      <c r="U573" s="618"/>
      <c r="V573" s="617"/>
      <c r="W573" s="900"/>
      <c r="X573" s="914"/>
      <c r="Y573" s="914"/>
      <c r="Z573" s="914"/>
      <c r="AA573" s="914"/>
      <c r="AB573" s="914"/>
      <c r="AC573" s="910"/>
      <c r="AD573" s="914"/>
      <c r="AE573" s="914"/>
      <c r="AF573" s="914"/>
      <c r="AG573" s="914"/>
      <c r="AH573" s="914"/>
      <c r="AI573" s="914"/>
    </row>
    <row r="574" spans="21:35" ht="12.75">
      <c r="U574" s="618"/>
      <c r="V574" s="617"/>
      <c r="W574" s="900"/>
      <c r="X574" s="914"/>
      <c r="Y574" s="914"/>
      <c r="Z574" s="914"/>
      <c r="AA574" s="914"/>
      <c r="AB574" s="914"/>
      <c r="AC574" s="910"/>
      <c r="AD574" s="914"/>
      <c r="AE574" s="914"/>
      <c r="AF574" s="914"/>
      <c r="AG574" s="914"/>
      <c r="AH574" s="914"/>
      <c r="AI574" s="914"/>
    </row>
    <row r="575" spans="21:35" ht="12.75">
      <c r="U575" s="618"/>
      <c r="V575" s="617"/>
      <c r="W575" s="900"/>
      <c r="X575" s="914"/>
      <c r="Y575" s="914"/>
      <c r="Z575" s="914"/>
      <c r="AA575" s="914"/>
      <c r="AB575" s="914"/>
      <c r="AC575" s="910"/>
      <c r="AD575" s="914"/>
      <c r="AE575" s="914"/>
      <c r="AF575" s="914"/>
      <c r="AG575" s="914"/>
      <c r="AH575" s="914"/>
      <c r="AI575" s="914"/>
    </row>
    <row r="576" spans="21:35" ht="12.75">
      <c r="U576" s="618"/>
      <c r="V576" s="617"/>
      <c r="W576" s="900"/>
      <c r="X576" s="914"/>
      <c r="Y576" s="914"/>
      <c r="Z576" s="914"/>
      <c r="AA576" s="914"/>
      <c r="AB576" s="914"/>
      <c r="AC576" s="910"/>
      <c r="AD576" s="914"/>
      <c r="AE576" s="914"/>
      <c r="AF576" s="914"/>
      <c r="AG576" s="914"/>
      <c r="AH576" s="914"/>
      <c r="AI576" s="914"/>
    </row>
    <row r="577" spans="21:35" ht="12.75">
      <c r="U577" s="618"/>
      <c r="V577" s="617"/>
      <c r="W577" s="900"/>
      <c r="X577" s="914"/>
      <c r="Y577" s="914"/>
      <c r="Z577" s="914"/>
      <c r="AA577" s="914"/>
      <c r="AB577" s="914"/>
      <c r="AC577" s="910"/>
      <c r="AD577" s="914"/>
      <c r="AE577" s="914"/>
      <c r="AF577" s="914"/>
      <c r="AG577" s="914"/>
      <c r="AH577" s="914"/>
      <c r="AI577" s="914"/>
    </row>
    <row r="578" spans="21:35" ht="12.75">
      <c r="U578" s="618"/>
      <c r="V578" s="617"/>
      <c r="W578" s="900"/>
      <c r="X578" s="914"/>
      <c r="Y578" s="914"/>
      <c r="Z578" s="914"/>
      <c r="AA578" s="914"/>
      <c r="AB578" s="914"/>
      <c r="AC578" s="910"/>
      <c r="AD578" s="914"/>
      <c r="AE578" s="914"/>
      <c r="AF578" s="914"/>
      <c r="AG578" s="914"/>
      <c r="AH578" s="914"/>
      <c r="AI578" s="914"/>
    </row>
    <row r="579" spans="21:35" ht="12.75">
      <c r="U579" s="618"/>
      <c r="V579" s="617"/>
      <c r="W579" s="900"/>
      <c r="X579" s="914"/>
      <c r="Y579" s="914"/>
      <c r="Z579" s="914"/>
      <c r="AA579" s="914"/>
      <c r="AB579" s="914"/>
      <c r="AC579" s="910"/>
      <c r="AD579" s="914"/>
      <c r="AE579" s="914"/>
      <c r="AF579" s="914"/>
      <c r="AG579" s="914"/>
      <c r="AH579" s="914"/>
      <c r="AI579" s="914"/>
    </row>
    <row r="580" spans="21:35" ht="12.75">
      <c r="U580" s="618"/>
      <c r="V580" s="617"/>
      <c r="W580" s="900"/>
      <c r="X580" s="914"/>
      <c r="Y580" s="914"/>
      <c r="Z580" s="914"/>
      <c r="AA580" s="914"/>
      <c r="AB580" s="914"/>
      <c r="AC580" s="910"/>
      <c r="AD580" s="914"/>
      <c r="AE580" s="914"/>
      <c r="AF580" s="914"/>
      <c r="AG580" s="914"/>
      <c r="AH580" s="914"/>
      <c r="AI580" s="914"/>
    </row>
    <row r="581" spans="21:35" ht="12.75">
      <c r="U581" s="618"/>
      <c r="V581" s="617"/>
      <c r="W581" s="900"/>
      <c r="X581" s="914"/>
      <c r="Y581" s="914"/>
      <c r="Z581" s="914"/>
      <c r="AA581" s="914"/>
      <c r="AB581" s="914"/>
      <c r="AC581" s="910"/>
      <c r="AD581" s="914"/>
      <c r="AE581" s="914"/>
      <c r="AF581" s="914"/>
      <c r="AG581" s="914"/>
      <c r="AH581" s="914"/>
      <c r="AI581" s="914"/>
    </row>
    <row r="582" spans="21:35" ht="12.75">
      <c r="U582" s="618"/>
      <c r="V582" s="617"/>
      <c r="W582" s="900"/>
      <c r="X582" s="914"/>
      <c r="Y582" s="914"/>
      <c r="Z582" s="914"/>
      <c r="AA582" s="914"/>
      <c r="AB582" s="914"/>
      <c r="AC582" s="910"/>
      <c r="AD582" s="914"/>
      <c r="AE582" s="914"/>
      <c r="AF582" s="914"/>
      <c r="AG582" s="914"/>
      <c r="AH582" s="914"/>
      <c r="AI582" s="914"/>
    </row>
    <row r="583" spans="21:35" ht="12.75">
      <c r="U583" s="618"/>
      <c r="V583" s="617"/>
      <c r="W583" s="900"/>
      <c r="X583" s="914"/>
      <c r="Y583" s="914"/>
      <c r="Z583" s="914"/>
      <c r="AA583" s="914"/>
      <c r="AB583" s="914"/>
      <c r="AC583" s="910"/>
      <c r="AD583" s="914"/>
      <c r="AE583" s="914"/>
      <c r="AF583" s="914"/>
      <c r="AG583" s="914"/>
      <c r="AH583" s="914"/>
      <c r="AI583" s="914"/>
    </row>
    <row r="584" spans="21:35" ht="12.75">
      <c r="U584" s="618"/>
      <c r="V584" s="617"/>
      <c r="W584" s="900"/>
      <c r="X584" s="914"/>
      <c r="Y584" s="914"/>
      <c r="Z584" s="914"/>
      <c r="AA584" s="914"/>
      <c r="AB584" s="914"/>
      <c r="AC584" s="910"/>
      <c r="AD584" s="914"/>
      <c r="AE584" s="914"/>
      <c r="AF584" s="914"/>
      <c r="AG584" s="914"/>
      <c r="AH584" s="914"/>
      <c r="AI584" s="914"/>
    </row>
    <row r="585" spans="21:35" ht="12.75">
      <c r="U585" s="618"/>
      <c r="V585" s="617"/>
      <c r="W585" s="900"/>
      <c r="X585" s="914"/>
      <c r="Y585" s="914"/>
      <c r="Z585" s="914"/>
      <c r="AA585" s="914"/>
      <c r="AB585" s="914"/>
      <c r="AC585" s="910"/>
      <c r="AD585" s="914"/>
      <c r="AE585" s="914"/>
      <c r="AF585" s="914"/>
      <c r="AG585" s="914"/>
      <c r="AH585" s="914"/>
      <c r="AI585" s="914"/>
    </row>
    <row r="586" spans="21:35" ht="13.5" thickBot="1">
      <c r="U586" s="617"/>
      <c r="V586" s="617"/>
      <c r="W586" s="900"/>
      <c r="X586" s="914"/>
      <c r="Y586" s="914"/>
      <c r="Z586" s="914"/>
      <c r="AA586" s="914"/>
      <c r="AB586" s="914"/>
      <c r="AC586" s="910"/>
      <c r="AD586" s="914"/>
      <c r="AE586" s="914"/>
      <c r="AF586" s="914"/>
      <c r="AG586" s="914"/>
      <c r="AH586" s="914"/>
      <c r="AI586" s="914"/>
    </row>
    <row r="587" spans="21:35" ht="12.75">
      <c r="U587" s="617"/>
      <c r="V587" s="906"/>
      <c r="W587" s="900"/>
      <c r="X587" s="914"/>
      <c r="Y587" s="914"/>
      <c r="Z587" s="914"/>
      <c r="AA587" s="914"/>
      <c r="AB587" s="914"/>
      <c r="AC587" s="910"/>
      <c r="AD587" s="914"/>
      <c r="AE587" s="914"/>
      <c r="AF587" s="914"/>
      <c r="AG587" s="914"/>
      <c r="AH587" s="914"/>
      <c r="AI587" s="914"/>
    </row>
    <row r="588" spans="21:35" ht="12.75">
      <c r="U588" s="618"/>
      <c r="V588" s="617"/>
      <c r="W588" s="900"/>
      <c r="X588" s="914"/>
      <c r="Y588" s="914"/>
      <c r="Z588" s="914"/>
      <c r="AA588" s="914"/>
      <c r="AB588" s="914"/>
      <c r="AC588" s="910"/>
      <c r="AD588" s="914"/>
      <c r="AE588" s="914"/>
      <c r="AF588" s="914"/>
      <c r="AG588" s="914"/>
      <c r="AH588" s="914"/>
      <c r="AI588" s="914"/>
    </row>
    <row r="589" spans="21:35" ht="12.75">
      <c r="U589" s="618"/>
      <c r="V589" s="617"/>
      <c r="W589" s="900"/>
      <c r="X589" s="914"/>
      <c r="Y589" s="914"/>
      <c r="Z589" s="914"/>
      <c r="AA589" s="914"/>
      <c r="AB589" s="914"/>
      <c r="AC589" s="910"/>
      <c r="AD589" s="914"/>
      <c r="AE589" s="914"/>
      <c r="AF589" s="914"/>
      <c r="AG589" s="914"/>
      <c r="AH589" s="914"/>
      <c r="AI589" s="914"/>
    </row>
    <row r="590" spans="21:35" ht="12.75">
      <c r="U590" s="618"/>
      <c r="V590" s="617"/>
      <c r="W590" s="900"/>
      <c r="X590" s="914"/>
      <c r="Y590" s="914"/>
      <c r="Z590" s="914"/>
      <c r="AA590" s="914"/>
      <c r="AB590" s="914"/>
      <c r="AC590" s="910"/>
      <c r="AD590" s="914"/>
      <c r="AE590" s="914"/>
      <c r="AF590" s="914"/>
      <c r="AG590" s="914"/>
      <c r="AH590" s="914"/>
      <c r="AI590" s="914"/>
    </row>
    <row r="591" spans="21:35" ht="12.75">
      <c r="U591" s="618"/>
      <c r="V591" s="617"/>
      <c r="W591" s="900"/>
      <c r="X591" s="914"/>
      <c r="Y591" s="914"/>
      <c r="Z591" s="914"/>
      <c r="AA591" s="914"/>
      <c r="AB591" s="914"/>
      <c r="AC591" s="910"/>
      <c r="AD591" s="914"/>
      <c r="AE591" s="914"/>
      <c r="AF591" s="914"/>
      <c r="AG591" s="914"/>
      <c r="AH591" s="914"/>
      <c r="AI591" s="914"/>
    </row>
    <row r="592" spans="21:35" ht="12.75">
      <c r="U592" s="618"/>
      <c r="V592" s="617"/>
      <c r="W592" s="900"/>
      <c r="X592" s="914"/>
      <c r="Y592" s="914"/>
      <c r="Z592" s="914"/>
      <c r="AA592" s="914"/>
      <c r="AB592" s="914"/>
      <c r="AC592" s="910"/>
      <c r="AD592" s="914"/>
      <c r="AE592" s="914"/>
      <c r="AF592" s="914"/>
      <c r="AG592" s="914"/>
      <c r="AH592" s="914"/>
      <c r="AI592" s="914"/>
    </row>
    <row r="593" spans="21:35" ht="12.75">
      <c r="U593" s="618"/>
      <c r="V593" s="617"/>
      <c r="W593" s="900"/>
      <c r="X593" s="914"/>
      <c r="Y593" s="914"/>
      <c r="Z593" s="914"/>
      <c r="AA593" s="914"/>
      <c r="AB593" s="914"/>
      <c r="AC593" s="910"/>
      <c r="AD593" s="914"/>
      <c r="AE593" s="914"/>
      <c r="AF593" s="914"/>
      <c r="AG593" s="914"/>
      <c r="AH593" s="914"/>
      <c r="AI593" s="914"/>
    </row>
    <row r="594" spans="21:35" ht="12.75">
      <c r="U594" s="618"/>
      <c r="V594" s="617"/>
      <c r="W594" s="900"/>
      <c r="X594" s="914"/>
      <c r="Y594" s="914"/>
      <c r="Z594" s="914"/>
      <c r="AA594" s="914"/>
      <c r="AB594" s="914"/>
      <c r="AC594" s="910"/>
      <c r="AD594" s="914"/>
      <c r="AE594" s="914"/>
      <c r="AF594" s="914"/>
      <c r="AG594" s="914"/>
      <c r="AH594" s="914"/>
      <c r="AI594" s="914"/>
    </row>
    <row r="595" spans="21:35" ht="12.75">
      <c r="U595" s="618"/>
      <c r="V595" s="617"/>
      <c r="W595" s="900"/>
      <c r="X595" s="914"/>
      <c r="Y595" s="914"/>
      <c r="Z595" s="914"/>
      <c r="AA595" s="914"/>
      <c r="AB595" s="914"/>
      <c r="AC595" s="910"/>
      <c r="AD595" s="914"/>
      <c r="AE595" s="914"/>
      <c r="AF595" s="914"/>
      <c r="AG595" s="914"/>
      <c r="AH595" s="914"/>
      <c r="AI595" s="914"/>
    </row>
    <row r="596" spans="21:35" ht="12.75">
      <c r="U596" s="618"/>
      <c r="V596" s="617"/>
      <c r="W596" s="900"/>
      <c r="X596" s="914"/>
      <c r="Y596" s="914"/>
      <c r="Z596" s="914"/>
      <c r="AA596" s="914"/>
      <c r="AB596" s="914"/>
      <c r="AC596" s="910"/>
      <c r="AD596" s="914"/>
      <c r="AE596" s="914"/>
      <c r="AF596" s="914"/>
      <c r="AG596" s="914"/>
      <c r="AH596" s="914"/>
      <c r="AI596" s="914"/>
    </row>
    <row r="597" spans="21:35" ht="12.75">
      <c r="U597" s="618"/>
      <c r="V597" s="617"/>
      <c r="W597" s="900"/>
      <c r="X597" s="914"/>
      <c r="Y597" s="914"/>
      <c r="Z597" s="914"/>
      <c r="AA597" s="914"/>
      <c r="AB597" s="914"/>
      <c r="AC597" s="910"/>
      <c r="AD597" s="914"/>
      <c r="AE597" s="914"/>
      <c r="AF597" s="914"/>
      <c r="AG597" s="914"/>
      <c r="AH597" s="914"/>
      <c r="AI597" s="914"/>
    </row>
    <row r="598" spans="21:35" ht="12.75">
      <c r="U598" s="618"/>
      <c r="V598" s="617"/>
      <c r="W598" s="900"/>
      <c r="X598" s="914"/>
      <c r="Y598" s="914"/>
      <c r="Z598" s="914"/>
      <c r="AA598" s="914"/>
      <c r="AB598" s="914"/>
      <c r="AC598" s="910"/>
      <c r="AD598" s="914"/>
      <c r="AE598" s="914"/>
      <c r="AF598" s="914"/>
      <c r="AG598" s="914"/>
      <c r="AH598" s="914"/>
      <c r="AI598" s="914"/>
    </row>
    <row r="599" spans="21:35" ht="12.75">
      <c r="U599" s="618"/>
      <c r="V599" s="617"/>
      <c r="W599" s="900"/>
      <c r="X599" s="914"/>
      <c r="Y599" s="914"/>
      <c r="Z599" s="914"/>
      <c r="AA599" s="914"/>
      <c r="AB599" s="914"/>
      <c r="AC599" s="910"/>
      <c r="AD599" s="914"/>
      <c r="AE599" s="914"/>
      <c r="AF599" s="914"/>
      <c r="AG599" s="914"/>
      <c r="AH599" s="914"/>
      <c r="AI599" s="914"/>
    </row>
    <row r="600" spans="21:35" ht="12.75">
      <c r="U600" s="618"/>
      <c r="V600" s="617"/>
      <c r="W600" s="900"/>
      <c r="X600" s="914"/>
      <c r="Y600" s="914"/>
      <c r="Z600" s="914"/>
      <c r="AA600" s="914"/>
      <c r="AB600" s="914"/>
      <c r="AC600" s="910"/>
      <c r="AD600" s="914"/>
      <c r="AE600" s="914"/>
      <c r="AF600" s="914"/>
      <c r="AG600" s="914"/>
      <c r="AH600" s="914"/>
      <c r="AI600" s="914"/>
    </row>
    <row r="601" spans="21:35" ht="12.75">
      <c r="U601" s="618"/>
      <c r="V601" s="617"/>
      <c r="W601" s="900"/>
      <c r="X601" s="914"/>
      <c r="Y601" s="914"/>
      <c r="Z601" s="914"/>
      <c r="AA601" s="914"/>
      <c r="AB601" s="914"/>
      <c r="AC601" s="910"/>
      <c r="AD601" s="914"/>
      <c r="AE601" s="914"/>
      <c r="AF601" s="914"/>
      <c r="AG601" s="914"/>
      <c r="AH601" s="914"/>
      <c r="AI601" s="914"/>
    </row>
    <row r="602" spans="21:35" ht="12.75">
      <c r="U602" s="618"/>
      <c r="V602" s="617"/>
      <c r="W602" s="900"/>
      <c r="X602" s="914"/>
      <c r="Y602" s="914"/>
      <c r="Z602" s="914"/>
      <c r="AA602" s="914"/>
      <c r="AB602" s="914"/>
      <c r="AC602" s="910"/>
      <c r="AD602" s="914"/>
      <c r="AE602" s="914"/>
      <c r="AF602" s="914"/>
      <c r="AG602" s="914"/>
      <c r="AH602" s="914"/>
      <c r="AI602" s="914"/>
    </row>
    <row r="603" spans="21:35" ht="12.75">
      <c r="U603" s="618"/>
      <c r="V603" s="617"/>
      <c r="W603" s="900"/>
      <c r="X603" s="914"/>
      <c r="Y603" s="914"/>
      <c r="Z603" s="914"/>
      <c r="AA603" s="914"/>
      <c r="AB603" s="914"/>
      <c r="AC603" s="910"/>
      <c r="AD603" s="914"/>
      <c r="AE603" s="914"/>
      <c r="AF603" s="914"/>
      <c r="AG603" s="914"/>
      <c r="AH603" s="914"/>
      <c r="AI603" s="914"/>
    </row>
    <row r="604" spans="21:35" ht="12.75">
      <c r="U604" s="618"/>
      <c r="V604" s="617"/>
      <c r="W604" s="900"/>
      <c r="X604" s="914"/>
      <c r="Y604" s="914"/>
      <c r="Z604" s="914"/>
      <c r="AA604" s="914"/>
      <c r="AB604" s="914"/>
      <c r="AC604" s="910"/>
      <c r="AD604" s="914"/>
      <c r="AE604" s="914"/>
      <c r="AF604" s="914"/>
      <c r="AG604" s="914"/>
      <c r="AH604" s="914"/>
      <c r="AI604" s="914"/>
    </row>
    <row r="605" spans="21:35" ht="12.75">
      <c r="U605" s="618"/>
      <c r="V605" s="617"/>
      <c r="W605" s="900"/>
      <c r="X605" s="914"/>
      <c r="Y605" s="914"/>
      <c r="Z605" s="914"/>
      <c r="AA605" s="914"/>
      <c r="AB605" s="914"/>
      <c r="AC605" s="910"/>
      <c r="AD605" s="914"/>
      <c r="AE605" s="914"/>
      <c r="AF605" s="914"/>
      <c r="AG605" s="914"/>
      <c r="AH605" s="914"/>
      <c r="AI605" s="914"/>
    </row>
    <row r="606" spans="21:35" ht="12.75">
      <c r="U606" s="618"/>
      <c r="V606" s="617"/>
      <c r="W606" s="900"/>
      <c r="X606" s="914"/>
      <c r="Y606" s="914"/>
      <c r="Z606" s="914"/>
      <c r="AA606" s="914"/>
      <c r="AB606" s="914"/>
      <c r="AC606" s="910"/>
      <c r="AD606" s="914"/>
      <c r="AE606" s="914"/>
      <c r="AF606" s="914"/>
      <c r="AG606" s="914"/>
      <c r="AH606" s="914"/>
      <c r="AI606" s="914"/>
    </row>
    <row r="607" spans="21:35" ht="12.75">
      <c r="U607" s="618"/>
      <c r="V607" s="617"/>
      <c r="W607" s="900"/>
      <c r="X607" s="914"/>
      <c r="Y607" s="914"/>
      <c r="Z607" s="914"/>
      <c r="AA607" s="914"/>
      <c r="AB607" s="914"/>
      <c r="AC607" s="910"/>
      <c r="AD607" s="914"/>
      <c r="AE607" s="914"/>
      <c r="AF607" s="914"/>
      <c r="AG607" s="914"/>
      <c r="AH607" s="914"/>
      <c r="AI607" s="914"/>
    </row>
    <row r="608" spans="21:35" ht="12.75">
      <c r="U608" s="618"/>
      <c r="V608" s="617"/>
      <c r="W608" s="900"/>
      <c r="X608" s="914"/>
      <c r="Y608" s="914"/>
      <c r="Z608" s="914"/>
      <c r="AA608" s="914"/>
      <c r="AB608" s="914"/>
      <c r="AC608" s="910"/>
      <c r="AD608" s="914"/>
      <c r="AE608" s="914"/>
      <c r="AF608" s="914"/>
      <c r="AG608" s="914"/>
      <c r="AH608" s="914"/>
      <c r="AI608" s="914"/>
    </row>
    <row r="609" spans="21:35" ht="12.75">
      <c r="U609" s="618"/>
      <c r="V609" s="617"/>
      <c r="W609" s="900"/>
      <c r="X609" s="914"/>
      <c r="Y609" s="914"/>
      <c r="Z609" s="914"/>
      <c r="AA609" s="914"/>
      <c r="AB609" s="914"/>
      <c r="AC609" s="910"/>
      <c r="AD609" s="914"/>
      <c r="AE609" s="914"/>
      <c r="AF609" s="914"/>
      <c r="AG609" s="914"/>
      <c r="AH609" s="914"/>
      <c r="AI609" s="914"/>
    </row>
    <row r="610" spans="21:35" ht="12.75">
      <c r="U610" s="618"/>
      <c r="V610" s="617"/>
      <c r="W610" s="900"/>
      <c r="X610" s="914"/>
      <c r="Y610" s="914"/>
      <c r="Z610" s="914"/>
      <c r="AA610" s="914"/>
      <c r="AB610" s="914"/>
      <c r="AC610" s="910"/>
      <c r="AD610" s="914"/>
      <c r="AE610" s="914"/>
      <c r="AF610" s="914"/>
      <c r="AG610" s="914"/>
      <c r="AH610" s="914"/>
      <c r="AI610" s="914"/>
    </row>
    <row r="611" spans="21:35" ht="12.75">
      <c r="U611" s="618"/>
      <c r="V611" s="617"/>
      <c r="W611" s="900"/>
      <c r="X611" s="914"/>
      <c r="Y611" s="914"/>
      <c r="Z611" s="914"/>
      <c r="AA611" s="914"/>
      <c r="AB611" s="914"/>
      <c r="AC611" s="910"/>
      <c r="AD611" s="914"/>
      <c r="AE611" s="914"/>
      <c r="AF611" s="914"/>
      <c r="AG611" s="914"/>
      <c r="AH611" s="914"/>
      <c r="AI611" s="914"/>
    </row>
    <row r="612" spans="21:35" ht="12.75">
      <c r="U612" s="618"/>
      <c r="V612" s="617"/>
      <c r="W612" s="900"/>
      <c r="X612" s="914"/>
      <c r="Y612" s="914"/>
      <c r="Z612" s="914"/>
      <c r="AA612" s="914"/>
      <c r="AB612" s="914"/>
      <c r="AC612" s="910"/>
      <c r="AD612" s="914"/>
      <c r="AE612" s="914"/>
      <c r="AF612" s="914"/>
      <c r="AG612" s="914"/>
      <c r="AH612" s="914"/>
      <c r="AI612" s="914"/>
    </row>
    <row r="613" spans="21:35" ht="12.75">
      <c r="U613" s="618"/>
      <c r="V613" s="617"/>
      <c r="W613" s="900"/>
      <c r="X613" s="914"/>
      <c r="Y613" s="914"/>
      <c r="Z613" s="914"/>
      <c r="AA613" s="914"/>
      <c r="AB613" s="914"/>
      <c r="AC613" s="910"/>
      <c r="AD613" s="914"/>
      <c r="AE613" s="914"/>
      <c r="AF613" s="914"/>
      <c r="AG613" s="914"/>
      <c r="AH613" s="914"/>
      <c r="AI613" s="914"/>
    </row>
    <row r="614" spans="21:35" ht="12.75">
      <c r="U614" s="618"/>
      <c r="V614" s="617"/>
      <c r="W614" s="900"/>
      <c r="X614" s="914"/>
      <c r="Y614" s="914"/>
      <c r="Z614" s="914"/>
      <c r="AA614" s="914"/>
      <c r="AB614" s="914"/>
      <c r="AC614" s="910"/>
      <c r="AD614" s="914"/>
      <c r="AE614" s="914"/>
      <c r="AF614" s="914"/>
      <c r="AG614" s="914"/>
      <c r="AH614" s="914"/>
      <c r="AI614" s="914"/>
    </row>
    <row r="615" spans="21:35" ht="12.75">
      <c r="U615" s="618"/>
      <c r="V615" s="617"/>
      <c r="W615" s="900"/>
      <c r="X615" s="914"/>
      <c r="Y615" s="914"/>
      <c r="Z615" s="914"/>
      <c r="AA615" s="914"/>
      <c r="AB615" s="914"/>
      <c r="AC615" s="910"/>
      <c r="AD615" s="914"/>
      <c r="AE615" s="914"/>
      <c r="AF615" s="914"/>
      <c r="AG615" s="914"/>
      <c r="AH615" s="914"/>
      <c r="AI615" s="914"/>
    </row>
    <row r="616" spans="21:35" ht="12.75">
      <c r="U616" s="618"/>
      <c r="V616" s="617"/>
      <c r="W616" s="900"/>
      <c r="X616" s="914"/>
      <c r="Y616" s="914"/>
      <c r="Z616" s="914"/>
      <c r="AA616" s="914"/>
      <c r="AB616" s="914"/>
      <c r="AC616" s="910"/>
      <c r="AD616" s="914"/>
      <c r="AE616" s="914"/>
      <c r="AF616" s="914"/>
      <c r="AG616" s="914"/>
      <c r="AH616" s="914"/>
      <c r="AI616" s="914"/>
    </row>
    <row r="617" spans="21:35" ht="12.75">
      <c r="U617" s="618"/>
      <c r="V617" s="617"/>
      <c r="W617" s="900"/>
      <c r="X617" s="914"/>
      <c r="Y617" s="914"/>
      <c r="Z617" s="914"/>
      <c r="AA617" s="914"/>
      <c r="AB617" s="914"/>
      <c r="AC617" s="910"/>
      <c r="AD617" s="914"/>
      <c r="AE617" s="914"/>
      <c r="AF617" s="914"/>
      <c r="AG617" s="914"/>
      <c r="AH617" s="914"/>
      <c r="AI617" s="914"/>
    </row>
    <row r="618" spans="21:35" ht="12.75">
      <c r="U618" s="618"/>
      <c r="V618" s="617"/>
      <c r="W618" s="900"/>
      <c r="X618" s="914"/>
      <c r="Y618" s="914"/>
      <c r="Z618" s="914"/>
      <c r="AA618" s="914"/>
      <c r="AB618" s="914"/>
      <c r="AC618" s="910"/>
      <c r="AD618" s="914"/>
      <c r="AE618" s="914"/>
      <c r="AF618" s="914"/>
      <c r="AG618" s="914"/>
      <c r="AH618" s="914"/>
      <c r="AI618" s="914"/>
    </row>
    <row r="619" spans="21:35" ht="12.75">
      <c r="U619" s="618"/>
      <c r="V619" s="617"/>
      <c r="W619" s="900"/>
      <c r="X619" s="914"/>
      <c r="Y619" s="914"/>
      <c r="Z619" s="914"/>
      <c r="AA619" s="914"/>
      <c r="AB619" s="914"/>
      <c r="AC619" s="910"/>
      <c r="AD619" s="914"/>
      <c r="AE619" s="914"/>
      <c r="AF619" s="914"/>
      <c r="AG619" s="914"/>
      <c r="AH619" s="914"/>
      <c r="AI619" s="914"/>
    </row>
    <row r="620" spans="21:35" ht="12.75">
      <c r="U620" s="618"/>
      <c r="V620" s="617"/>
      <c r="W620" s="900"/>
      <c r="X620" s="914"/>
      <c r="Y620" s="914"/>
      <c r="Z620" s="914"/>
      <c r="AA620" s="914"/>
      <c r="AB620" s="914"/>
      <c r="AC620" s="910"/>
      <c r="AD620" s="914"/>
      <c r="AE620" s="914"/>
      <c r="AF620" s="914"/>
      <c r="AG620" s="914"/>
      <c r="AH620" s="914"/>
      <c r="AI620" s="914"/>
    </row>
    <row r="621" spans="21:35" ht="12.75">
      <c r="U621" s="618"/>
      <c r="V621" s="617"/>
      <c r="W621" s="900"/>
      <c r="X621" s="914"/>
      <c r="Y621" s="914"/>
      <c r="Z621" s="914"/>
      <c r="AA621" s="914"/>
      <c r="AB621" s="914"/>
      <c r="AC621" s="910"/>
      <c r="AD621" s="914"/>
      <c r="AE621" s="914"/>
      <c r="AF621" s="914"/>
      <c r="AG621" s="914"/>
      <c r="AH621" s="914"/>
      <c r="AI621" s="914"/>
    </row>
    <row r="622" spans="21:35" ht="12.75">
      <c r="U622" s="618"/>
      <c r="V622" s="617"/>
      <c r="W622" s="900"/>
      <c r="X622" s="934"/>
      <c r="Y622" s="934"/>
      <c r="Z622" s="934"/>
      <c r="AA622" s="934"/>
      <c r="AB622" s="934"/>
      <c r="AC622" s="935"/>
      <c r="AD622" s="934"/>
      <c r="AE622" s="934"/>
      <c r="AF622" s="914"/>
      <c r="AG622" s="934"/>
      <c r="AH622" s="934"/>
      <c r="AI622" s="936"/>
    </row>
    <row r="623" spans="21:35" ht="12.75">
      <c r="U623" s="618"/>
      <c r="V623" s="617"/>
      <c r="W623" s="900"/>
      <c r="X623" s="934"/>
      <c r="Y623" s="934"/>
      <c r="Z623" s="934"/>
      <c r="AA623" s="934"/>
      <c r="AB623" s="934"/>
      <c r="AC623" s="935"/>
      <c r="AD623" s="934"/>
      <c r="AE623" s="934"/>
      <c r="AF623" s="914"/>
      <c r="AG623" s="934"/>
      <c r="AH623" s="934"/>
      <c r="AI623" s="936"/>
    </row>
    <row r="624" spans="21:35" ht="12.75">
      <c r="U624" s="618"/>
      <c r="V624" s="617"/>
      <c r="W624" s="900"/>
      <c r="X624" s="934"/>
      <c r="Y624" s="934"/>
      <c r="Z624" s="934"/>
      <c r="AA624" s="934"/>
      <c r="AB624" s="934"/>
      <c r="AC624" s="935"/>
      <c r="AD624" s="934"/>
      <c r="AE624" s="934"/>
      <c r="AF624" s="914"/>
      <c r="AG624" s="934"/>
      <c r="AH624" s="934"/>
      <c r="AI624" s="936"/>
    </row>
    <row r="625" spans="21:35" ht="12.75">
      <c r="U625" s="618"/>
      <c r="V625" s="617"/>
      <c r="W625" s="900"/>
      <c r="X625" s="934"/>
      <c r="Y625" s="934"/>
      <c r="Z625" s="934"/>
      <c r="AA625" s="934"/>
      <c r="AB625" s="934"/>
      <c r="AC625" s="935"/>
      <c r="AD625" s="934"/>
      <c r="AE625" s="934"/>
      <c r="AF625" s="914"/>
      <c r="AG625" s="934"/>
      <c r="AH625" s="934"/>
      <c r="AI625" s="936"/>
    </row>
    <row r="626" spans="21:35" ht="12.75">
      <c r="U626" s="618"/>
      <c r="V626" s="617"/>
      <c r="W626" s="900"/>
      <c r="X626" s="934"/>
      <c r="Y626" s="934"/>
      <c r="Z626" s="934"/>
      <c r="AA626" s="934"/>
      <c r="AB626" s="934"/>
      <c r="AC626" s="937"/>
      <c r="AD626" s="934"/>
      <c r="AE626" s="934"/>
      <c r="AF626" s="934"/>
      <c r="AG626" s="934"/>
      <c r="AH626" s="934"/>
      <c r="AI626" s="936"/>
    </row>
    <row r="627" spans="21:35" ht="12.75">
      <c r="U627" s="618"/>
      <c r="V627" s="617"/>
      <c r="W627" s="900"/>
      <c r="X627" s="934"/>
      <c r="Y627" s="934"/>
      <c r="Z627" s="934"/>
      <c r="AA627" s="934"/>
      <c r="AB627" s="934"/>
      <c r="AC627" s="937"/>
      <c r="AD627" s="934"/>
      <c r="AE627" s="934"/>
      <c r="AF627" s="934"/>
      <c r="AG627" s="934"/>
      <c r="AH627" s="934"/>
      <c r="AI627" s="936"/>
    </row>
    <row r="628" spans="21:35" ht="12.75">
      <c r="U628" s="618"/>
      <c r="V628" s="617"/>
      <c r="W628" s="900"/>
      <c r="X628" s="934"/>
      <c r="Y628" s="934"/>
      <c r="Z628" s="934"/>
      <c r="AA628" s="934"/>
      <c r="AB628" s="934"/>
      <c r="AC628" s="937"/>
      <c r="AD628" s="934"/>
      <c r="AE628" s="934"/>
      <c r="AF628" s="934"/>
      <c r="AG628" s="934"/>
      <c r="AH628" s="934"/>
      <c r="AI628" s="936"/>
    </row>
    <row r="629" spans="21:35" ht="12.75">
      <c r="U629" s="618"/>
      <c r="V629" s="617"/>
      <c r="W629" s="900"/>
      <c r="X629" s="934"/>
      <c r="Y629" s="934"/>
      <c r="Z629" s="934"/>
      <c r="AA629" s="934"/>
      <c r="AB629" s="934"/>
      <c r="AC629" s="937"/>
      <c r="AD629" s="934"/>
      <c r="AE629" s="934"/>
      <c r="AF629" s="934"/>
      <c r="AG629" s="934"/>
      <c r="AH629" s="934"/>
      <c r="AI629" s="936"/>
    </row>
    <row r="630" spans="21:35" ht="12.75">
      <c r="U630" s="618"/>
      <c r="V630" s="617"/>
      <c r="W630" s="900"/>
      <c r="X630" s="934"/>
      <c r="Y630" s="934"/>
      <c r="Z630" s="934"/>
      <c r="AA630" s="934"/>
      <c r="AB630" s="934"/>
      <c r="AC630" s="937"/>
      <c r="AD630" s="938"/>
      <c r="AE630" s="938"/>
      <c r="AF630" s="934"/>
      <c r="AG630" s="934"/>
      <c r="AH630" s="934"/>
      <c r="AI630" s="936"/>
    </row>
    <row r="631" spans="21:35" ht="12.75">
      <c r="U631" s="618"/>
      <c r="V631" s="617"/>
      <c r="W631" s="900"/>
      <c r="X631" s="934"/>
      <c r="Y631" s="934"/>
      <c r="Z631" s="934"/>
      <c r="AA631" s="934"/>
      <c r="AB631" s="934"/>
      <c r="AC631" s="937"/>
      <c r="AD631" s="938"/>
      <c r="AE631" s="938"/>
      <c r="AF631" s="934"/>
      <c r="AG631" s="934"/>
      <c r="AH631" s="934"/>
      <c r="AI631" s="936"/>
    </row>
    <row r="632" spans="21:35" ht="12.75">
      <c r="U632" s="618"/>
      <c r="V632" s="617"/>
      <c r="W632" s="900"/>
      <c r="X632" s="934"/>
      <c r="Y632" s="934"/>
      <c r="Z632" s="934"/>
      <c r="AA632" s="938"/>
      <c r="AB632" s="938"/>
      <c r="AC632" s="937"/>
      <c r="AD632" s="938"/>
      <c r="AE632" s="938"/>
      <c r="AF632" s="938"/>
      <c r="AG632" s="934"/>
      <c r="AH632" s="934"/>
      <c r="AI632" s="936"/>
    </row>
    <row r="633" spans="21:35" ht="12.75">
      <c r="U633" s="618"/>
      <c r="V633" s="617"/>
      <c r="W633" s="900"/>
      <c r="X633" s="934"/>
      <c r="Y633" s="934"/>
      <c r="Z633" s="934"/>
      <c r="AA633" s="934"/>
      <c r="AB633" s="934"/>
      <c r="AC633" s="937"/>
      <c r="AD633" s="938"/>
      <c r="AE633" s="938"/>
      <c r="AF633" s="934"/>
      <c r="AG633" s="934"/>
      <c r="AH633" s="934"/>
      <c r="AI633" s="936"/>
    </row>
    <row r="634" spans="21:35" ht="12.75">
      <c r="U634" s="618"/>
      <c r="V634" s="617"/>
      <c r="W634" s="900"/>
      <c r="X634" s="934"/>
      <c r="Y634" s="934"/>
      <c r="Z634" s="934"/>
      <c r="AA634" s="934"/>
      <c r="AB634" s="934"/>
      <c r="AC634" s="937"/>
      <c r="AD634" s="938"/>
      <c r="AE634" s="938"/>
      <c r="AF634" s="934"/>
      <c r="AG634" s="934"/>
      <c r="AH634" s="934"/>
      <c r="AI634" s="936"/>
    </row>
    <row r="635" spans="21:35" ht="12.75">
      <c r="U635" s="618"/>
      <c r="V635" s="617"/>
      <c r="W635" s="900"/>
      <c r="X635" s="914"/>
      <c r="Y635" s="914"/>
      <c r="Z635" s="914"/>
      <c r="AA635" s="914"/>
      <c r="AB635" s="914"/>
      <c r="AC635" s="910"/>
      <c r="AD635" s="914"/>
      <c r="AE635" s="914"/>
      <c r="AF635" s="914"/>
      <c r="AG635" s="914"/>
      <c r="AH635" s="914"/>
      <c r="AI635" s="914"/>
    </row>
    <row r="636" spans="21:35" ht="12.75">
      <c r="U636" s="618"/>
      <c r="V636" s="617"/>
      <c r="W636" s="900"/>
      <c r="X636" s="914"/>
      <c r="Y636" s="914"/>
      <c r="Z636" s="914"/>
      <c r="AA636" s="914"/>
      <c r="AB636" s="914"/>
      <c r="AC636" s="910"/>
      <c r="AD636" s="914"/>
      <c r="AE636" s="914"/>
      <c r="AF636" s="914"/>
      <c r="AG636" s="914"/>
      <c r="AH636" s="914"/>
      <c r="AI636" s="914"/>
    </row>
    <row r="637" spans="21:35" ht="12.75">
      <c r="U637" s="618"/>
      <c r="V637" s="617"/>
      <c r="W637" s="900"/>
      <c r="X637" s="914"/>
      <c r="Y637" s="914"/>
      <c r="Z637" s="914"/>
      <c r="AA637" s="914"/>
      <c r="AB637" s="914"/>
      <c r="AC637" s="910"/>
      <c r="AD637" s="914"/>
      <c r="AE637" s="914"/>
      <c r="AF637" s="914"/>
      <c r="AG637" s="914"/>
      <c r="AH637" s="914"/>
      <c r="AI637" s="914"/>
    </row>
    <row r="638" spans="21:35" ht="12.75">
      <c r="U638" s="619"/>
      <c r="V638" s="617"/>
      <c r="W638" s="900"/>
      <c r="X638" s="914"/>
      <c r="Y638" s="914"/>
      <c r="Z638" s="914"/>
      <c r="AA638" s="914"/>
      <c r="AB638" s="914"/>
      <c r="AC638" s="910"/>
      <c r="AD638" s="914"/>
      <c r="AE638" s="914"/>
      <c r="AF638" s="914"/>
      <c r="AG638" s="914"/>
      <c r="AH638" s="914"/>
      <c r="AI638" s="914"/>
    </row>
  </sheetData>
  <mergeCells count="4">
    <mergeCell ref="A4:I4"/>
    <mergeCell ref="B6:C6"/>
    <mergeCell ref="A125:I125"/>
    <mergeCell ref="B128:C128"/>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11&amp;R&amp;"Calibri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sheetPr>
  <dimension ref="A1:BQ638"/>
  <sheetViews>
    <sheetView view="pageBreakPreview" zoomScaleNormal="100" zoomScaleSheetLayoutView="10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197" customWidth="1"/>
    <col min="11" max="11" width="1.5" style="139" customWidth="1"/>
    <col min="12" max="14" width="9.33203125" style="139"/>
    <col min="15" max="15" width="10.6640625" style="402" bestFit="1" customWidth="1"/>
    <col min="16" max="16" width="9.33203125" style="402"/>
    <col min="17" max="17" width="14.33203125" style="402" customWidth="1"/>
    <col min="18" max="18" width="12" style="402" customWidth="1"/>
    <col min="19" max="35" width="9.33203125" style="402"/>
    <col min="36" max="36" width="9.33203125" style="900"/>
    <col min="37" max="69" width="9.33203125" style="402"/>
    <col min="70" max="16384" width="9.33203125" style="139"/>
  </cols>
  <sheetData>
    <row r="1" spans="1:58" ht="14.1" customHeight="1">
      <c r="A1" s="190"/>
      <c r="B1" s="191"/>
      <c r="C1" s="191"/>
      <c r="D1" s="191"/>
      <c r="E1" s="191"/>
      <c r="F1" s="191"/>
      <c r="G1" s="192"/>
      <c r="H1" s="192"/>
      <c r="I1" s="193"/>
      <c r="J1" s="193"/>
      <c r="K1" s="138"/>
    </row>
    <row r="2" spans="1:58" ht="14.1" customHeight="1">
      <c r="A2" s="194"/>
      <c r="B2" s="195"/>
      <c r="C2" s="195"/>
      <c r="D2" s="195"/>
      <c r="E2" s="195"/>
      <c r="F2" s="195"/>
      <c r="G2" s="196"/>
      <c r="H2" s="196"/>
      <c r="I2" s="196"/>
      <c r="J2" s="196"/>
      <c r="K2" s="141"/>
    </row>
    <row r="3" spans="1:58" ht="23.25" customHeight="1">
      <c r="A3" s="1275" t="s">
        <v>672</v>
      </c>
      <c r="B3" s="1275"/>
      <c r="C3" s="1275"/>
      <c r="D3" s="1275"/>
      <c r="E3" s="1275"/>
      <c r="F3" s="1275"/>
      <c r="G3" s="1275"/>
      <c r="H3" s="1275"/>
      <c r="I3" s="1275"/>
      <c r="J3" s="196"/>
      <c r="K3" s="141"/>
    </row>
    <row r="4" spans="1:58" ht="9" customHeight="1">
      <c r="A4" s="204"/>
      <c r="B4" s="216"/>
      <c r="C4" s="216"/>
      <c r="D4" s="216"/>
      <c r="E4" s="216"/>
      <c r="F4" s="216"/>
      <c r="G4" s="216"/>
      <c r="H4" s="216"/>
      <c r="I4" s="216"/>
      <c r="J4" s="199"/>
      <c r="K4" s="142"/>
    </row>
    <row r="5" spans="1:58" ht="6" customHeight="1">
      <c r="A5" s="204"/>
      <c r="B5" s="216"/>
      <c r="C5" s="216"/>
      <c r="D5" s="216"/>
      <c r="E5" s="216"/>
      <c r="F5" s="216"/>
      <c r="G5" s="216"/>
      <c r="H5" s="216"/>
      <c r="I5" s="216"/>
      <c r="J5" s="199"/>
      <c r="K5" s="142"/>
      <c r="V5" s="617"/>
      <c r="W5" s="900"/>
      <c r="X5" s="618"/>
      <c r="Y5" s="618"/>
      <c r="Z5" s="618"/>
      <c r="AA5" s="618"/>
      <c r="AB5" s="618"/>
      <c r="AC5" s="618"/>
      <c r="AD5" s="618"/>
      <c r="AE5" s="618"/>
      <c r="AF5" s="618"/>
      <c r="AG5" s="618"/>
      <c r="AH5" s="618"/>
      <c r="AI5" s="618"/>
    </row>
    <row r="6" spans="1:58" ht="45.75" customHeight="1">
      <c r="A6" s="204"/>
      <c r="B6" s="1351" t="s">
        <v>151</v>
      </c>
      <c r="C6" s="1352"/>
      <c r="D6" s="558" t="s">
        <v>707</v>
      </c>
      <c r="E6" s="559" t="s">
        <v>711</v>
      </c>
      <c r="F6" s="1032" t="s">
        <v>570</v>
      </c>
      <c r="G6" s="216"/>
      <c r="H6" s="216"/>
      <c r="I6" s="216"/>
      <c r="J6" s="199"/>
      <c r="K6" s="143"/>
      <c r="V6" s="617" t="s">
        <v>85</v>
      </c>
      <c r="W6" s="900"/>
      <c r="X6" s="618"/>
      <c r="Y6" s="618"/>
      <c r="Z6" s="618"/>
      <c r="AA6" s="618"/>
      <c r="AB6" s="618"/>
      <c r="AC6" s="618" t="s">
        <v>86</v>
      </c>
      <c r="AD6" s="618"/>
      <c r="AE6" s="618"/>
      <c r="AF6" s="618"/>
      <c r="AG6" s="618"/>
      <c r="AH6" s="618"/>
      <c r="AI6" s="618"/>
    </row>
    <row r="7" spans="1:58" ht="14.25" customHeight="1">
      <c r="A7" s="204"/>
      <c r="B7" s="321" t="s">
        <v>127</v>
      </c>
      <c r="C7" s="322"/>
      <c r="D7" s="783">
        <v>11.010000229999999</v>
      </c>
      <c r="E7" s="783">
        <v>10.17</v>
      </c>
      <c r="F7" s="1029">
        <f>IF(E7=0,"",(D7-E7)/E7)</f>
        <v>8.2595892822025507E-2</v>
      </c>
      <c r="G7" s="216"/>
      <c r="H7" s="216"/>
      <c r="I7" s="216"/>
      <c r="J7" s="199"/>
      <c r="K7" s="144"/>
      <c r="V7" s="617"/>
      <c r="W7" s="900"/>
      <c r="X7" s="901"/>
      <c r="Y7" s="901"/>
      <c r="Z7" s="901"/>
      <c r="AA7" s="901"/>
      <c r="AB7" s="901"/>
      <c r="AC7" s="901"/>
      <c r="AD7" s="901"/>
      <c r="AE7" s="901"/>
      <c r="AF7" s="901"/>
      <c r="AG7" s="901"/>
      <c r="AH7" s="901"/>
      <c r="AI7" s="901"/>
    </row>
    <row r="8" spans="1:58" ht="14.25" customHeight="1" thickBot="1">
      <c r="A8" s="204"/>
      <c r="B8" s="327" t="s">
        <v>128</v>
      </c>
      <c r="C8" s="328"/>
      <c r="D8" s="784">
        <v>0.5</v>
      </c>
      <c r="E8" s="784">
        <v>1.49</v>
      </c>
      <c r="F8" s="1030">
        <f t="shared" ref="F8:F30" si="0">IF(E8=0,"",(D8-E8)/E8)</f>
        <v>-0.66442953020134232</v>
      </c>
      <c r="G8" s="216"/>
      <c r="H8" s="216"/>
      <c r="I8" s="216"/>
      <c r="J8" s="199"/>
      <c r="K8" s="145"/>
      <c r="V8" s="902" t="s">
        <v>87</v>
      </c>
      <c r="W8" s="903"/>
      <c r="X8" s="904" t="s">
        <v>88</v>
      </c>
      <c r="Y8" s="904" t="s">
        <v>89</v>
      </c>
      <c r="Z8" s="904" t="s">
        <v>90</v>
      </c>
      <c r="AA8" s="904" t="s">
        <v>91</v>
      </c>
      <c r="AB8" s="904" t="s">
        <v>92</v>
      </c>
      <c r="AC8" s="904" t="s">
        <v>93</v>
      </c>
      <c r="AD8" s="904" t="s">
        <v>94</v>
      </c>
      <c r="AE8" s="904" t="s">
        <v>95</v>
      </c>
      <c r="AF8" s="904" t="s">
        <v>96</v>
      </c>
      <c r="AG8" s="904" t="s">
        <v>97</v>
      </c>
      <c r="AH8" s="904" t="s">
        <v>98</v>
      </c>
      <c r="AI8" s="904" t="s">
        <v>75</v>
      </c>
      <c r="AO8" s="905" t="s">
        <v>100</v>
      </c>
    </row>
    <row r="9" spans="1:58" ht="14.25" customHeight="1">
      <c r="A9" s="204"/>
      <c r="B9" s="321" t="s">
        <v>129</v>
      </c>
      <c r="C9" s="1235"/>
      <c r="D9" s="783">
        <v>65.75</v>
      </c>
      <c r="E9" s="783">
        <v>211.26</v>
      </c>
      <c r="F9" s="1029">
        <f t="shared" si="0"/>
        <v>-0.68877212912998198</v>
      </c>
      <c r="G9" s="216"/>
      <c r="H9" s="216"/>
      <c r="I9" s="216"/>
      <c r="J9" s="199"/>
      <c r="K9" s="145"/>
      <c r="U9" s="619">
        <v>2014</v>
      </c>
      <c r="V9" s="906">
        <v>1</v>
      </c>
      <c r="W9" s="900"/>
      <c r="X9" s="907">
        <v>45.814286095755399</v>
      </c>
      <c r="Y9" s="907">
        <v>104.61314283098464</v>
      </c>
      <c r="Z9" s="907">
        <v>31.571999686104871</v>
      </c>
      <c r="AA9" s="907">
        <v>17.96414253</v>
      </c>
      <c r="AB9" s="907">
        <v>11.870428698403462</v>
      </c>
      <c r="AC9" s="908">
        <v>299.47557503836458</v>
      </c>
      <c r="AD9" s="907">
        <v>98.19285714285715</v>
      </c>
      <c r="AE9" s="907">
        <v>24.754285948617071</v>
      </c>
      <c r="AF9" s="907">
        <v>14.002857208251942</v>
      </c>
      <c r="AG9" s="907">
        <v>4.2468571322304829</v>
      </c>
      <c r="AH9" s="907">
        <v>341.09000069754433</v>
      </c>
      <c r="AI9" s="907">
        <v>107.01071384974837</v>
      </c>
      <c r="AO9" s="905" t="s">
        <v>101</v>
      </c>
      <c r="AW9" s="905" t="s">
        <v>102</v>
      </c>
      <c r="BC9" s="966" t="s">
        <v>103</v>
      </c>
    </row>
    <row r="10" spans="1:58" ht="14.25" customHeight="1">
      <c r="A10" s="204"/>
      <c r="B10" s="327" t="s">
        <v>130</v>
      </c>
      <c r="C10" s="328"/>
      <c r="D10" s="784">
        <v>16.290000920000001</v>
      </c>
      <c r="E10" s="784">
        <v>38.93</v>
      </c>
      <c r="F10" s="1030">
        <f t="shared" si="0"/>
        <v>-0.58155661649113788</v>
      </c>
      <c r="G10" s="216"/>
      <c r="H10" s="216"/>
      <c r="I10" s="216"/>
      <c r="J10" s="199"/>
      <c r="K10" s="146"/>
      <c r="U10" s="618"/>
      <c r="V10" s="617"/>
      <c r="W10" s="900"/>
      <c r="X10" s="909">
        <v>57.100000108991324</v>
      </c>
      <c r="Y10" s="909">
        <v>101.16556985037651</v>
      </c>
      <c r="Z10" s="909">
        <v>18.800000054495627</v>
      </c>
      <c r="AA10" s="909">
        <v>18.098571368626171</v>
      </c>
      <c r="AB10" s="909">
        <v>13.948571205139114</v>
      </c>
      <c r="AC10" s="910">
        <v>381.51428222656199</v>
      </c>
      <c r="AD10" s="909">
        <v>193.07428414480972</v>
      </c>
      <c r="AE10" s="909">
        <v>29.882857186453634</v>
      </c>
      <c r="AF10" s="909">
        <v>14.230000087193057</v>
      </c>
      <c r="AG10" s="909">
        <v>2.1289999825613801</v>
      </c>
      <c r="AH10" s="909">
        <v>258.36142839704183</v>
      </c>
      <c r="AI10" s="909">
        <v>87.34771401541569</v>
      </c>
      <c r="AP10" s="911">
        <v>2014</v>
      </c>
      <c r="AQ10" s="911">
        <v>2015</v>
      </c>
      <c r="AR10" s="911">
        <v>2016</v>
      </c>
      <c r="AS10" s="911">
        <v>2017</v>
      </c>
      <c r="AX10" s="911">
        <v>2014</v>
      </c>
      <c r="AY10" s="911">
        <v>2015</v>
      </c>
      <c r="AZ10" s="911">
        <v>2016</v>
      </c>
      <c r="BA10" s="911">
        <v>2017</v>
      </c>
      <c r="BC10" s="911">
        <v>2014</v>
      </c>
      <c r="BD10" s="911">
        <v>2015</v>
      </c>
      <c r="BE10" s="911">
        <v>2016</v>
      </c>
      <c r="BF10" s="911">
        <v>2017</v>
      </c>
    </row>
    <row r="11" spans="1:58" ht="14.25" customHeight="1">
      <c r="A11" s="204"/>
      <c r="B11" s="321" t="s">
        <v>131</v>
      </c>
      <c r="C11" s="322"/>
      <c r="D11" s="783">
        <v>0</v>
      </c>
      <c r="E11" s="783">
        <v>0.36</v>
      </c>
      <c r="F11" s="1029">
        <f t="shared" si="0"/>
        <v>-1</v>
      </c>
      <c r="G11" s="216"/>
      <c r="H11" s="216"/>
      <c r="I11" s="216"/>
      <c r="J11" s="199"/>
      <c r="K11" s="149"/>
      <c r="N11" s="315"/>
      <c r="O11" s="958"/>
      <c r="P11" s="958"/>
      <c r="Q11" s="912"/>
      <c r="R11" s="912"/>
      <c r="U11" s="618"/>
      <c r="V11" s="617"/>
      <c r="W11" s="900"/>
      <c r="X11" s="909">
        <v>82.4</v>
      </c>
      <c r="Y11" s="909">
        <v>111.64</v>
      </c>
      <c r="Z11" s="909">
        <v>24.53</v>
      </c>
      <c r="AA11" s="909">
        <v>25.12</v>
      </c>
      <c r="AB11" s="909">
        <v>21.56</v>
      </c>
      <c r="AC11" s="910">
        <v>431.35</v>
      </c>
      <c r="AD11" s="909">
        <v>173.3</v>
      </c>
      <c r="AE11" s="909">
        <v>37.090000000000003</v>
      </c>
      <c r="AF11" s="909">
        <v>19.02</v>
      </c>
      <c r="AG11" s="909">
        <v>5.39</v>
      </c>
      <c r="AH11" s="909">
        <v>372.98</v>
      </c>
      <c r="AI11" s="909">
        <v>113.44</v>
      </c>
      <c r="AO11" s="913">
        <v>1</v>
      </c>
      <c r="AP11" s="914">
        <v>133.74</v>
      </c>
      <c r="AQ11" s="914">
        <v>120.986000061035</v>
      </c>
      <c r="AR11" s="915">
        <v>138.54</v>
      </c>
      <c r="AS11" s="402">
        <v>93.1</v>
      </c>
      <c r="AW11" s="913">
        <v>1</v>
      </c>
      <c r="AX11" s="914">
        <v>111.015998840332</v>
      </c>
      <c r="AY11" s="914">
        <v>98.037002563476506</v>
      </c>
      <c r="AZ11" s="915">
        <v>119.86</v>
      </c>
      <c r="BA11" s="402">
        <v>27.56</v>
      </c>
      <c r="BB11" s="913">
        <v>1</v>
      </c>
      <c r="BC11" s="933">
        <v>176.68799662590013</v>
      </c>
      <c r="BD11" s="918">
        <v>77.525999411940418</v>
      </c>
      <c r="BE11" s="919">
        <v>150.22999999999999</v>
      </c>
      <c r="BF11" s="402">
        <v>122.2</v>
      </c>
    </row>
    <row r="12" spans="1:58" ht="14.25" customHeight="1">
      <c r="A12" s="204"/>
      <c r="B12" s="327" t="s">
        <v>132</v>
      </c>
      <c r="C12" s="328"/>
      <c r="D12" s="784">
        <v>67.65499878</v>
      </c>
      <c r="E12" s="784">
        <v>11.21</v>
      </c>
      <c r="F12" s="1030">
        <f t="shared" si="0"/>
        <v>5.0352362872435323</v>
      </c>
      <c r="G12" s="216"/>
      <c r="H12" s="216"/>
      <c r="I12" s="216"/>
      <c r="J12" s="199"/>
      <c r="K12" s="149"/>
      <c r="N12" s="315"/>
      <c r="O12" s="958"/>
      <c r="P12" s="958"/>
      <c r="Q12" s="912"/>
      <c r="R12" s="912"/>
      <c r="U12" s="618"/>
      <c r="V12" s="617">
        <v>4</v>
      </c>
      <c r="W12" s="900"/>
      <c r="X12" s="909">
        <v>61.07</v>
      </c>
      <c r="Y12" s="909">
        <v>95.39</v>
      </c>
      <c r="Z12" s="909">
        <v>19.45</v>
      </c>
      <c r="AA12" s="909">
        <v>17.23</v>
      </c>
      <c r="AB12" s="909">
        <v>15.99</v>
      </c>
      <c r="AC12" s="910">
        <v>273.22000000000003</v>
      </c>
      <c r="AD12" s="909">
        <v>127.94</v>
      </c>
      <c r="AE12" s="909">
        <v>28.03</v>
      </c>
      <c r="AF12" s="909">
        <v>19.78</v>
      </c>
      <c r="AG12" s="909">
        <v>2.48</v>
      </c>
      <c r="AH12" s="909">
        <v>269.07</v>
      </c>
      <c r="AI12" s="909">
        <v>134.16999999999999</v>
      </c>
      <c r="AO12" s="913">
        <v>2</v>
      </c>
      <c r="AP12" s="914">
        <v>140.50399780000001</v>
      </c>
      <c r="AQ12" s="914">
        <v>137.12399291992099</v>
      </c>
      <c r="AR12" s="915">
        <v>140.53</v>
      </c>
      <c r="AS12" s="402">
        <v>93.1</v>
      </c>
      <c r="AW12" s="913">
        <v>2</v>
      </c>
      <c r="AX12" s="914">
        <v>111.015998840332</v>
      </c>
      <c r="AY12" s="914">
        <v>126.60299682617099</v>
      </c>
      <c r="AZ12" s="915">
        <v>113.21</v>
      </c>
      <c r="BA12" s="402">
        <v>36.590000000000003</v>
      </c>
      <c r="BB12" s="913">
        <v>2</v>
      </c>
      <c r="BC12" s="933">
        <v>192.07700252532933</v>
      </c>
      <c r="BD12" s="918">
        <v>78.785000398754988</v>
      </c>
      <c r="BE12" s="919">
        <v>145.21</v>
      </c>
      <c r="BF12" s="402">
        <v>136.54</v>
      </c>
    </row>
    <row r="13" spans="1:58" ht="14.25" customHeight="1">
      <c r="A13" s="204"/>
      <c r="B13" s="321" t="s">
        <v>133</v>
      </c>
      <c r="C13" s="322"/>
      <c r="D13" s="783">
        <v>184.91499329999999</v>
      </c>
      <c r="E13" s="783">
        <v>254.62</v>
      </c>
      <c r="F13" s="1029">
        <f t="shared" si="0"/>
        <v>-0.27376092490770565</v>
      </c>
      <c r="G13" s="216"/>
      <c r="H13" s="216"/>
      <c r="I13" s="216"/>
      <c r="J13" s="199"/>
      <c r="K13" s="149"/>
      <c r="N13" s="315"/>
      <c r="O13" s="958"/>
      <c r="P13" s="958"/>
      <c r="Q13" s="912"/>
      <c r="R13" s="912"/>
      <c r="U13" s="617"/>
      <c r="V13" s="617"/>
      <c r="W13" s="900"/>
      <c r="X13" s="909">
        <v>62.75</v>
      </c>
      <c r="Y13" s="909">
        <v>103.58</v>
      </c>
      <c r="Z13" s="909">
        <v>14.62</v>
      </c>
      <c r="AA13" s="909">
        <v>17.52</v>
      </c>
      <c r="AB13" s="909">
        <v>15.91</v>
      </c>
      <c r="AC13" s="910">
        <v>360.15</v>
      </c>
      <c r="AD13" s="909">
        <v>172</v>
      </c>
      <c r="AE13" s="909">
        <v>34.06</v>
      </c>
      <c r="AF13" s="909">
        <v>16.795000000000002</v>
      </c>
      <c r="AG13" s="909">
        <v>1.3140000000000001</v>
      </c>
      <c r="AH13" s="909">
        <v>373.63</v>
      </c>
      <c r="AI13" s="909">
        <v>134.30000000000001</v>
      </c>
      <c r="AO13" s="913">
        <v>3</v>
      </c>
      <c r="AP13" s="914">
        <v>140.5</v>
      </c>
      <c r="AQ13" s="914">
        <v>137.12399291992099</v>
      </c>
      <c r="AR13" s="915">
        <v>140.53</v>
      </c>
      <c r="AS13" s="402">
        <v>98.74</v>
      </c>
      <c r="AW13" s="913">
        <v>3</v>
      </c>
      <c r="AX13" s="914">
        <v>152.07</v>
      </c>
      <c r="AY13" s="914">
        <v>147.34800720214801</v>
      </c>
      <c r="AZ13" s="915">
        <v>117.64</v>
      </c>
      <c r="BA13" s="402">
        <v>63.18</v>
      </c>
      <c r="BB13" s="913">
        <v>3</v>
      </c>
      <c r="BC13" s="933">
        <v>234.58800000000002</v>
      </c>
      <c r="BD13" s="918">
        <v>76.62799982726554</v>
      </c>
      <c r="BE13" s="919">
        <v>143.88</v>
      </c>
      <c r="BF13" s="402">
        <v>170.81</v>
      </c>
    </row>
    <row r="14" spans="1:58" ht="14.25" customHeight="1">
      <c r="A14" s="204"/>
      <c r="B14" s="327" t="s">
        <v>134</v>
      </c>
      <c r="C14" s="328"/>
      <c r="D14" s="784">
        <v>3.95</v>
      </c>
      <c r="E14" s="784">
        <v>10.25</v>
      </c>
      <c r="F14" s="1030">
        <f t="shared" si="0"/>
        <v>-0.61463414634146341</v>
      </c>
      <c r="G14" s="216"/>
      <c r="H14" s="216"/>
      <c r="I14" s="216"/>
      <c r="J14" s="199"/>
      <c r="K14" s="149"/>
      <c r="N14" s="315"/>
      <c r="O14" s="958"/>
      <c r="P14" s="958"/>
      <c r="Q14" s="912"/>
      <c r="R14" s="912"/>
      <c r="U14" s="617"/>
      <c r="V14" s="617"/>
      <c r="W14" s="900"/>
      <c r="X14" s="909">
        <v>71.03</v>
      </c>
      <c r="Y14" s="909">
        <v>145.91</v>
      </c>
      <c r="Z14" s="909">
        <v>15.904999999999999</v>
      </c>
      <c r="AA14" s="909">
        <v>18.044</v>
      </c>
      <c r="AB14" s="909">
        <v>14.96</v>
      </c>
      <c r="AC14" s="910">
        <v>369.98</v>
      </c>
      <c r="AD14" s="909">
        <v>175.17</v>
      </c>
      <c r="AE14" s="909">
        <v>43.62</v>
      </c>
      <c r="AF14" s="909">
        <v>14.701000000000001</v>
      </c>
      <c r="AG14" s="909">
        <v>1.1140000000000001</v>
      </c>
      <c r="AH14" s="909">
        <v>404.34</v>
      </c>
      <c r="AI14" s="909">
        <v>129.29</v>
      </c>
      <c r="AO14" s="913">
        <v>4</v>
      </c>
      <c r="AP14" s="914">
        <v>163.19800000000001</v>
      </c>
      <c r="AQ14" s="914">
        <v>150.91200256347599</v>
      </c>
      <c r="AR14" s="915">
        <v>137.44</v>
      </c>
      <c r="AS14" s="402">
        <v>98.74</v>
      </c>
      <c r="AW14" s="913">
        <v>4</v>
      </c>
      <c r="AX14" s="914">
        <v>203.96</v>
      </c>
      <c r="AY14" s="914">
        <v>161.61799619999999</v>
      </c>
      <c r="AZ14" s="915">
        <v>117.64</v>
      </c>
      <c r="BA14" s="402">
        <v>113.21</v>
      </c>
      <c r="BB14" s="913">
        <v>4</v>
      </c>
      <c r="BC14" s="933">
        <v>232.04400016784652</v>
      </c>
      <c r="BD14" s="918">
        <v>82.207001742533564</v>
      </c>
      <c r="BE14" s="919">
        <v>139.38200000000001</v>
      </c>
      <c r="BF14" s="402">
        <v>186.39</v>
      </c>
    </row>
    <row r="15" spans="1:58" ht="14.25" customHeight="1">
      <c r="A15" s="204"/>
      <c r="B15" s="321" t="s">
        <v>135</v>
      </c>
      <c r="C15" s="322"/>
      <c r="D15" s="783">
        <v>39.076999999999998</v>
      </c>
      <c r="E15" s="783">
        <v>85.56</v>
      </c>
      <c r="F15" s="1029">
        <f t="shared" si="0"/>
        <v>-0.54327956989247317</v>
      </c>
      <c r="G15" s="216"/>
      <c r="H15" s="216"/>
      <c r="I15" s="216"/>
      <c r="J15" s="199"/>
      <c r="K15" s="149"/>
      <c r="N15" s="315"/>
      <c r="O15" s="994"/>
      <c r="P15" s="958"/>
      <c r="Q15" s="912"/>
      <c r="R15" s="912"/>
      <c r="U15" s="617"/>
      <c r="V15" s="617"/>
      <c r="W15" s="900"/>
      <c r="X15" s="909">
        <v>79.42857142857136</v>
      </c>
      <c r="Y15" s="909">
        <v>146.2477155412943</v>
      </c>
      <c r="Z15" s="909">
        <v>34.528000150408026</v>
      </c>
      <c r="AA15" s="909">
        <v>19.531571524483784</v>
      </c>
      <c r="AB15" s="909">
        <v>16.602428981235999</v>
      </c>
      <c r="AC15" s="910">
        <v>362.92442975725425</v>
      </c>
      <c r="AD15" s="909">
        <v>172.78000313895041</v>
      </c>
      <c r="AE15" s="909">
        <v>37.718571254185221</v>
      </c>
      <c r="AF15" s="909">
        <v>12.252857208251928</v>
      </c>
      <c r="AG15" s="909">
        <v>1.0977142708642085</v>
      </c>
      <c r="AH15" s="909">
        <v>396.4942801339281</v>
      </c>
      <c r="AI15" s="909">
        <v>108.11000061035121</v>
      </c>
      <c r="AO15" s="913">
        <v>5</v>
      </c>
      <c r="AP15" s="914">
        <v>163.19800000000001</v>
      </c>
      <c r="AQ15" s="914">
        <v>150.91200256347599</v>
      </c>
      <c r="AR15" s="915">
        <v>137.44</v>
      </c>
      <c r="AS15" s="402">
        <v>125.15</v>
      </c>
      <c r="AW15" s="913">
        <v>5</v>
      </c>
      <c r="AX15" s="914">
        <v>235.55</v>
      </c>
      <c r="AY15" s="914">
        <v>191.21299743652301</v>
      </c>
      <c r="AZ15" s="915">
        <v>133.43</v>
      </c>
      <c r="BA15" s="402">
        <v>156.82</v>
      </c>
      <c r="BB15" s="913">
        <v>5</v>
      </c>
      <c r="BC15" s="933">
        <v>229.71699501037588</v>
      </c>
      <c r="BD15" s="918">
        <v>99.395001649856425</v>
      </c>
      <c r="BE15" s="919">
        <v>135.79099489999999</v>
      </c>
      <c r="BF15" s="402">
        <v>204.81</v>
      </c>
    </row>
    <row r="16" spans="1:58" ht="14.25" customHeight="1">
      <c r="A16" s="204"/>
      <c r="B16" s="327" t="s">
        <v>136</v>
      </c>
      <c r="C16" s="328"/>
      <c r="D16" s="784">
        <v>34.758000000000003</v>
      </c>
      <c r="E16" s="784">
        <v>37.93</v>
      </c>
      <c r="F16" s="1030">
        <f t="shared" si="0"/>
        <v>-8.3627735301871786E-2</v>
      </c>
      <c r="G16" s="216"/>
      <c r="H16" s="216"/>
      <c r="I16" s="216"/>
      <c r="J16" s="199"/>
      <c r="K16" s="149"/>
      <c r="U16" s="617"/>
      <c r="V16" s="617">
        <v>8</v>
      </c>
      <c r="W16" s="900"/>
      <c r="X16" s="909">
        <v>95.671427045549564</v>
      </c>
      <c r="Y16" s="909">
        <v>310.30528479999998</v>
      </c>
      <c r="Z16" s="909">
        <v>123.4721418</v>
      </c>
      <c r="AA16" s="909">
        <v>21.873999999999999</v>
      </c>
      <c r="AB16" s="909">
        <v>19.75271429</v>
      </c>
      <c r="AC16" s="910">
        <v>428.29571529999998</v>
      </c>
      <c r="AD16" s="909">
        <v>191.44571139999999</v>
      </c>
      <c r="AE16" s="909">
        <v>49.187142510000001</v>
      </c>
      <c r="AF16" s="909">
        <v>12.017142979999999</v>
      </c>
      <c r="AG16" s="909">
        <v>1.644428577</v>
      </c>
      <c r="AH16" s="909">
        <v>277.80142869999997</v>
      </c>
      <c r="AI16" s="909">
        <v>81.150284900000003</v>
      </c>
      <c r="AO16" s="913">
        <v>6</v>
      </c>
      <c r="AP16" s="914">
        <v>163.19800000000001</v>
      </c>
      <c r="AQ16" s="914">
        <v>170.628005981445</v>
      </c>
      <c r="AR16" s="915">
        <v>137.44</v>
      </c>
      <c r="AS16" s="402">
        <v>125.15</v>
      </c>
      <c r="AW16" s="913">
        <v>6</v>
      </c>
      <c r="AX16" s="914">
        <v>257.39999999999998</v>
      </c>
      <c r="AY16" s="914">
        <v>216.95199584960901</v>
      </c>
      <c r="AZ16" s="915">
        <v>159.21</v>
      </c>
      <c r="BA16" s="402">
        <v>168.88</v>
      </c>
      <c r="BB16" s="913">
        <v>6</v>
      </c>
      <c r="BC16" s="933">
        <v>228.29300178527819</v>
      </c>
      <c r="BD16" s="918">
        <v>122.14100027084339</v>
      </c>
      <c r="BE16" s="919">
        <v>150.04800030000001</v>
      </c>
      <c r="BF16" s="402">
        <v>201.83</v>
      </c>
    </row>
    <row r="17" spans="1:69" ht="14.25" customHeight="1">
      <c r="A17" s="204"/>
      <c r="B17" s="321" t="s">
        <v>137</v>
      </c>
      <c r="C17" s="322"/>
      <c r="D17" s="783">
        <v>14.27099991</v>
      </c>
      <c r="E17" s="783">
        <v>23.84</v>
      </c>
      <c r="F17" s="1029">
        <f t="shared" si="0"/>
        <v>-0.4013842319630872</v>
      </c>
      <c r="G17" s="216"/>
      <c r="H17" s="216"/>
      <c r="I17" s="216"/>
      <c r="J17" s="199"/>
      <c r="K17" s="149"/>
      <c r="U17" s="617"/>
      <c r="V17" s="617"/>
      <c r="W17" s="900"/>
      <c r="X17" s="909">
        <v>101.84</v>
      </c>
      <c r="Y17" s="909">
        <v>232.7</v>
      </c>
      <c r="Z17" s="909">
        <v>127.05</v>
      </c>
      <c r="AA17" s="909">
        <v>25.35</v>
      </c>
      <c r="AB17" s="909">
        <v>21.95</v>
      </c>
      <c r="AC17" s="910">
        <v>383.16</v>
      </c>
      <c r="AD17" s="909">
        <v>140.93</v>
      </c>
      <c r="AE17" s="909">
        <v>38.619999999999997</v>
      </c>
      <c r="AF17" s="909">
        <v>12</v>
      </c>
      <c r="AG17" s="909">
        <v>1.43</v>
      </c>
      <c r="AH17" s="909">
        <v>179.2</v>
      </c>
      <c r="AI17" s="909">
        <v>58.33</v>
      </c>
      <c r="AO17" s="913">
        <v>7</v>
      </c>
      <c r="AP17" s="914">
        <v>180.73800659179599</v>
      </c>
      <c r="AQ17" s="914">
        <v>170.628005981445</v>
      </c>
      <c r="AR17" s="915">
        <v>151.05000000000001</v>
      </c>
      <c r="AS17" s="402">
        <v>142.99</v>
      </c>
      <c r="AW17" s="913">
        <v>7</v>
      </c>
      <c r="AX17" s="914">
        <v>300.037994384765</v>
      </c>
      <c r="AY17" s="914">
        <v>240.95399475097599</v>
      </c>
      <c r="AZ17" s="915">
        <v>186.18</v>
      </c>
      <c r="BA17" s="402">
        <v>196.28</v>
      </c>
      <c r="BB17" s="913">
        <v>7</v>
      </c>
      <c r="BC17" s="933">
        <v>224.18200111389126</v>
      </c>
      <c r="BD17" s="918">
        <v>164.75300073623634</v>
      </c>
      <c r="BE17" s="919">
        <v>174.31999970000001</v>
      </c>
      <c r="BF17" s="402">
        <v>199.6</v>
      </c>
    </row>
    <row r="18" spans="1:69" ht="14.25" customHeight="1">
      <c r="A18" s="204"/>
      <c r="B18" s="327" t="s">
        <v>138</v>
      </c>
      <c r="C18" s="328"/>
      <c r="D18" s="784">
        <v>72.291999820000001</v>
      </c>
      <c r="E18" s="784">
        <v>135.9</v>
      </c>
      <c r="F18" s="1030">
        <f t="shared" si="0"/>
        <v>-0.46805003811626195</v>
      </c>
      <c r="G18" s="216"/>
      <c r="H18" s="216"/>
      <c r="I18" s="216"/>
      <c r="J18" s="199"/>
      <c r="K18" s="157"/>
      <c r="U18" s="617"/>
      <c r="V18" s="617"/>
      <c r="W18" s="900"/>
      <c r="X18" s="909">
        <v>111.7285712</v>
      </c>
      <c r="Y18" s="909">
        <v>313.02366640000002</v>
      </c>
      <c r="Z18" s="909">
        <v>102.4850019</v>
      </c>
      <c r="AA18" s="909">
        <v>32.583857129999998</v>
      </c>
      <c r="AB18" s="909">
        <v>16.16099998</v>
      </c>
      <c r="AC18" s="910">
        <v>557.40757099999996</v>
      </c>
      <c r="AD18" s="909">
        <v>175.57571630000001</v>
      </c>
      <c r="AE18" s="909">
        <v>47.68142864</v>
      </c>
      <c r="AF18" s="909">
        <v>12.001428600000001</v>
      </c>
      <c r="AG18" s="909">
        <v>1.4118571280000001</v>
      </c>
      <c r="AH18" s="909">
        <v>158.30857409999999</v>
      </c>
      <c r="AI18" s="909">
        <v>48.130142759999998</v>
      </c>
      <c r="AO18" s="913">
        <v>8</v>
      </c>
      <c r="AP18" s="914">
        <v>199.62100219999999</v>
      </c>
      <c r="AQ18" s="914">
        <v>170.628005981445</v>
      </c>
      <c r="AR18" s="915">
        <v>151.05000000000001</v>
      </c>
      <c r="AS18" s="402">
        <v>142.99</v>
      </c>
      <c r="AW18" s="913">
        <v>8</v>
      </c>
      <c r="AX18" s="914">
        <v>326.67999270000001</v>
      </c>
      <c r="AY18" s="914">
        <v>240.95399475097599</v>
      </c>
      <c r="AZ18" s="915">
        <v>206.54</v>
      </c>
      <c r="BA18" s="402">
        <v>230.19</v>
      </c>
      <c r="BB18" s="913">
        <v>8</v>
      </c>
      <c r="BC18" s="933">
        <v>220.41400382999998</v>
      </c>
      <c r="BD18" s="918">
        <v>173.15699958801241</v>
      </c>
      <c r="BE18" s="919">
        <v>262.93500039999998</v>
      </c>
      <c r="BF18" s="402">
        <v>214.34</v>
      </c>
    </row>
    <row r="19" spans="1:69" ht="14.25" customHeight="1">
      <c r="A19" s="204"/>
      <c r="B19" s="321" t="s">
        <v>139</v>
      </c>
      <c r="C19" s="322"/>
      <c r="D19" s="783">
        <v>27.170879360000001</v>
      </c>
      <c r="E19" s="783">
        <v>47.38</v>
      </c>
      <c r="F19" s="1029">
        <f t="shared" si="0"/>
        <v>-0.42653272773322076</v>
      </c>
      <c r="G19" s="216"/>
      <c r="H19" s="216"/>
      <c r="I19" s="216"/>
      <c r="J19" s="199" t="s">
        <v>842</v>
      </c>
      <c r="K19" s="157"/>
      <c r="U19" s="617"/>
      <c r="V19" s="617"/>
      <c r="W19" s="900"/>
      <c r="X19" s="909">
        <v>107.21428571428528</v>
      </c>
      <c r="Y19" s="909">
        <v>264.70640258789024</v>
      </c>
      <c r="Z19" s="909">
        <v>100.62920074462855</v>
      </c>
      <c r="AA19" s="909">
        <v>35.707000187465077</v>
      </c>
      <c r="AB19" s="909">
        <v>20.230571338108572</v>
      </c>
      <c r="AC19" s="910">
        <v>738.35199846540127</v>
      </c>
      <c r="AD19" s="909">
        <v>222.98999895368257</v>
      </c>
      <c r="AE19" s="909">
        <v>58.7428567068917</v>
      </c>
      <c r="AF19" s="909">
        <v>11.715714318411687</v>
      </c>
      <c r="AG19" s="909">
        <v>1.4087142603737945</v>
      </c>
      <c r="AH19" s="909">
        <v>187.32428414480987</v>
      </c>
      <c r="AI19" s="909">
        <v>66.01142992292128</v>
      </c>
      <c r="AO19" s="913">
        <v>9</v>
      </c>
      <c r="AP19" s="914">
        <v>199.62100219999999</v>
      </c>
      <c r="AQ19" s="914">
        <v>185.25</v>
      </c>
      <c r="AR19" s="915">
        <v>165.01</v>
      </c>
      <c r="AS19" s="402">
        <v>159.53</v>
      </c>
      <c r="AW19" s="913">
        <v>9</v>
      </c>
      <c r="AX19" s="914">
        <v>332.71</v>
      </c>
      <c r="AY19" s="914">
        <v>274.18798828125</v>
      </c>
      <c r="AZ19" s="915">
        <v>240.95</v>
      </c>
      <c r="BA19" s="402">
        <v>249.13</v>
      </c>
      <c r="BB19" s="913">
        <v>9</v>
      </c>
      <c r="BC19" s="933">
        <v>218.33100054931617</v>
      </c>
      <c r="BD19" s="918">
        <v>186.28200244903536</v>
      </c>
      <c r="BE19" s="919">
        <v>279.08800120000001</v>
      </c>
      <c r="BF19" s="402">
        <v>250.89</v>
      </c>
    </row>
    <row r="20" spans="1:69" ht="14.25" customHeight="1">
      <c r="A20" s="204"/>
      <c r="B20" s="327" t="s">
        <v>140</v>
      </c>
      <c r="C20" s="328"/>
      <c r="D20" s="784">
        <v>3.2149999139999998</v>
      </c>
      <c r="E20" s="784">
        <v>1.01</v>
      </c>
      <c r="F20" s="1030">
        <f t="shared" si="0"/>
        <v>2.1831682316831684</v>
      </c>
      <c r="G20" s="216"/>
      <c r="H20" s="216"/>
      <c r="I20" s="216"/>
      <c r="J20" s="199"/>
      <c r="K20" s="161"/>
      <c r="U20" s="617"/>
      <c r="V20" s="617">
        <v>12</v>
      </c>
      <c r="W20" s="900"/>
      <c r="X20" s="909">
        <v>105.2142846</v>
      </c>
      <c r="Y20" s="909">
        <v>260.1815709</v>
      </c>
      <c r="Z20" s="909">
        <v>165.7174268</v>
      </c>
      <c r="AA20" s="909">
        <v>31.82685661</v>
      </c>
      <c r="AB20" s="909">
        <v>9.8735712600000003</v>
      </c>
      <c r="AC20" s="910">
        <v>531.9642857</v>
      </c>
      <c r="AD20" s="909">
        <v>193.36714169999999</v>
      </c>
      <c r="AE20" s="909">
        <v>60.019999910000003</v>
      </c>
      <c r="AF20" s="909">
        <v>11.001428600000001</v>
      </c>
      <c r="AG20" s="909">
        <v>1.3644285709999999</v>
      </c>
      <c r="AH20" s="909">
        <v>215.06571310000001</v>
      </c>
      <c r="AI20" s="909">
        <v>62.787142070000002</v>
      </c>
      <c r="AO20" s="913">
        <v>10</v>
      </c>
      <c r="AP20" s="914">
        <v>199.62100219999999</v>
      </c>
      <c r="AQ20" s="914">
        <v>185.25</v>
      </c>
      <c r="AR20" s="915">
        <v>165.01</v>
      </c>
      <c r="AS20" s="402">
        <v>159.53</v>
      </c>
      <c r="AW20" s="913">
        <v>10</v>
      </c>
      <c r="AX20" s="914">
        <v>332.70800780000002</v>
      </c>
      <c r="AY20" s="914">
        <v>288.45</v>
      </c>
      <c r="AZ20" s="915">
        <v>279.86</v>
      </c>
      <c r="BA20" s="402">
        <v>311.77999999999997</v>
      </c>
      <c r="BB20" s="913">
        <v>10</v>
      </c>
      <c r="BC20" s="933">
        <v>215.62899492000003</v>
      </c>
      <c r="BD20" s="918">
        <v>223.25000000000003</v>
      </c>
      <c r="BE20" s="919">
        <v>283.7940006</v>
      </c>
      <c r="BF20" s="402">
        <v>299</v>
      </c>
    </row>
    <row r="21" spans="1:69" s="162" customFormat="1" ht="14.25" customHeight="1">
      <c r="A21" s="204"/>
      <c r="B21" s="321" t="s">
        <v>141</v>
      </c>
      <c r="C21" s="322"/>
      <c r="D21" s="783">
        <v>0.92799997300000003</v>
      </c>
      <c r="E21" s="783">
        <v>1.22</v>
      </c>
      <c r="F21" s="1029">
        <f t="shared" si="0"/>
        <v>-0.23934428442622946</v>
      </c>
      <c r="G21" s="216"/>
      <c r="H21" s="216"/>
      <c r="I21" s="216"/>
      <c r="J21" s="199"/>
      <c r="K21" s="157"/>
      <c r="O21" s="397"/>
      <c r="P21" s="397"/>
      <c r="Q21" s="397"/>
      <c r="R21" s="397"/>
      <c r="S21" s="397"/>
      <c r="T21" s="397"/>
      <c r="U21" s="617"/>
      <c r="V21" s="617"/>
      <c r="W21" s="900"/>
      <c r="X21" s="909">
        <v>85.84</v>
      </c>
      <c r="Y21" s="909">
        <v>163.47999999999999</v>
      </c>
      <c r="Z21" s="909">
        <v>81.83</v>
      </c>
      <c r="AA21" s="909">
        <v>24.225000000000001</v>
      </c>
      <c r="AB21" s="909">
        <v>10.32</v>
      </c>
      <c r="AC21" s="910">
        <v>277.75099999999998</v>
      </c>
      <c r="AD21" s="909">
        <v>132.26300000000001</v>
      </c>
      <c r="AE21" s="909">
        <v>35.963999999999999</v>
      </c>
      <c r="AF21" s="909">
        <v>10.43</v>
      </c>
      <c r="AG21" s="909">
        <v>1.35</v>
      </c>
      <c r="AH21" s="909">
        <v>145.36000000000001</v>
      </c>
      <c r="AI21" s="909">
        <v>49.43</v>
      </c>
      <c r="AJ21" s="397"/>
      <c r="AK21" s="397"/>
      <c r="AL21" s="397"/>
      <c r="AM21" s="397"/>
      <c r="AN21" s="397"/>
      <c r="AO21" s="913">
        <v>11</v>
      </c>
      <c r="AP21" s="914">
        <v>218.65400695800699</v>
      </c>
      <c r="AQ21" s="914">
        <v>203.9</v>
      </c>
      <c r="AR21" s="915">
        <v>186.45</v>
      </c>
      <c r="AS21" s="397">
        <v>184.94</v>
      </c>
      <c r="AT21" s="397"/>
      <c r="AU21" s="397"/>
      <c r="AV21" s="397"/>
      <c r="AW21" s="913">
        <v>11</v>
      </c>
      <c r="AX21" s="914">
        <v>363.43499755859301</v>
      </c>
      <c r="AY21" s="914">
        <v>311.77999999999997</v>
      </c>
      <c r="AZ21" s="915">
        <v>308.83</v>
      </c>
      <c r="BA21" s="397">
        <v>332.71</v>
      </c>
      <c r="BB21" s="913">
        <v>11</v>
      </c>
      <c r="BC21" s="933">
        <v>222.04299736022926</v>
      </c>
      <c r="BD21" s="918">
        <v>237.42999999999998</v>
      </c>
      <c r="BE21" s="919">
        <v>286.24</v>
      </c>
      <c r="BF21" s="397">
        <v>321.02999999999997</v>
      </c>
      <c r="BG21" s="397"/>
      <c r="BH21" s="397"/>
      <c r="BI21" s="397"/>
      <c r="BJ21" s="397"/>
      <c r="BK21" s="397"/>
      <c r="BL21" s="397"/>
      <c r="BM21" s="397"/>
      <c r="BN21" s="397"/>
      <c r="BO21" s="397"/>
      <c r="BP21" s="397"/>
      <c r="BQ21" s="397"/>
    </row>
    <row r="22" spans="1:69" s="162" customFormat="1" ht="14.25" customHeight="1">
      <c r="A22" s="204"/>
      <c r="B22" s="327" t="s">
        <v>142</v>
      </c>
      <c r="C22" s="328"/>
      <c r="D22" s="784">
        <v>0</v>
      </c>
      <c r="E22" s="784">
        <v>0.06</v>
      </c>
      <c r="F22" s="1030">
        <f t="shared" si="0"/>
        <v>-1</v>
      </c>
      <c r="G22" s="216"/>
      <c r="H22" s="216"/>
      <c r="I22" s="216"/>
      <c r="J22" s="199"/>
      <c r="K22" s="157"/>
      <c r="O22" s="397"/>
      <c r="P22" s="397"/>
      <c r="Q22" s="397"/>
      <c r="R22" s="397"/>
      <c r="S22" s="397"/>
      <c r="T22" s="397"/>
      <c r="U22" s="617"/>
      <c r="V22" s="617"/>
      <c r="W22" s="900"/>
      <c r="X22" s="909">
        <v>60.343000000000004</v>
      </c>
      <c r="Y22" s="909">
        <v>101.372</v>
      </c>
      <c r="Z22" s="909">
        <v>38.957999999999998</v>
      </c>
      <c r="AA22" s="909">
        <v>17.963999999999999</v>
      </c>
      <c r="AB22" s="909">
        <v>11.87</v>
      </c>
      <c r="AC22" s="910">
        <v>251.89099999999999</v>
      </c>
      <c r="AD22" s="909">
        <v>209.01</v>
      </c>
      <c r="AE22" s="909">
        <v>24.754000000000001</v>
      </c>
      <c r="AF22" s="909">
        <v>9.0090000000000003</v>
      </c>
      <c r="AG22" s="909">
        <v>1.3260000000000001</v>
      </c>
      <c r="AH22" s="909">
        <v>124.146</v>
      </c>
      <c r="AI22" s="909">
        <v>54.344000000000001</v>
      </c>
      <c r="AJ22" s="397"/>
      <c r="AK22" s="397"/>
      <c r="AL22" s="397"/>
      <c r="AM22" s="397"/>
      <c r="AN22" s="397"/>
      <c r="AO22" s="913">
        <v>12</v>
      </c>
      <c r="AP22" s="914">
        <v>218.65400695800699</v>
      </c>
      <c r="AQ22" s="914">
        <v>203.9</v>
      </c>
      <c r="AR22" s="915">
        <v>186.45</v>
      </c>
      <c r="AS22" s="397">
        <v>184.94</v>
      </c>
      <c r="AT22" s="397"/>
      <c r="AU22" s="397"/>
      <c r="AV22" s="397"/>
      <c r="AW22" s="913">
        <v>12</v>
      </c>
      <c r="AX22" s="914">
        <v>404.84201050000001</v>
      </c>
      <c r="AY22" s="914">
        <v>314.74099731445301</v>
      </c>
      <c r="AZ22" s="915">
        <v>308.83</v>
      </c>
      <c r="BA22" s="397">
        <v>344.88</v>
      </c>
      <c r="BB22" s="913">
        <v>12</v>
      </c>
      <c r="BC22" s="933">
        <v>222.46699903000001</v>
      </c>
      <c r="BD22" s="918">
        <v>259.42500019073447</v>
      </c>
      <c r="BE22" s="919">
        <v>285.0129948</v>
      </c>
      <c r="BF22" s="397">
        <v>332.35</v>
      </c>
      <c r="BG22" s="397"/>
      <c r="BH22" s="397"/>
      <c r="BI22" s="397"/>
      <c r="BJ22" s="397"/>
      <c r="BK22" s="397"/>
      <c r="BL22" s="397"/>
      <c r="BM22" s="397"/>
      <c r="BN22" s="397"/>
      <c r="BO22" s="397"/>
      <c r="BP22" s="397"/>
      <c r="BQ22" s="397"/>
    </row>
    <row r="23" spans="1:69" s="162" customFormat="1" ht="14.25" customHeight="1">
      <c r="A23" s="204"/>
      <c r="B23" s="321" t="s">
        <v>143</v>
      </c>
      <c r="C23" s="322"/>
      <c r="D23" s="783">
        <v>0</v>
      </c>
      <c r="E23" s="783">
        <v>0</v>
      </c>
      <c r="F23" s="1029" t="str">
        <f t="shared" si="0"/>
        <v/>
      </c>
      <c r="G23" s="216"/>
      <c r="H23" s="216"/>
      <c r="I23" s="216"/>
      <c r="J23" s="199"/>
      <c r="K23" s="157"/>
      <c r="O23" s="397"/>
      <c r="P23" s="397"/>
      <c r="Q23" s="397"/>
      <c r="R23" s="397"/>
      <c r="S23" s="397"/>
      <c r="T23" s="397"/>
      <c r="U23" s="617"/>
      <c r="V23" s="617"/>
      <c r="W23" s="900"/>
      <c r="X23" s="909">
        <v>45.5</v>
      </c>
      <c r="Y23" s="909">
        <v>86.66</v>
      </c>
      <c r="Z23" s="909">
        <v>30.167999999999999</v>
      </c>
      <c r="AA23" s="909">
        <v>15.83</v>
      </c>
      <c r="AB23" s="909">
        <v>10.039999999999999</v>
      </c>
      <c r="AC23" s="910">
        <v>183.58199999999999</v>
      </c>
      <c r="AD23" s="909">
        <v>95.99</v>
      </c>
      <c r="AE23" s="909">
        <v>26.423999999999999</v>
      </c>
      <c r="AF23" s="909">
        <v>9</v>
      </c>
      <c r="AG23" s="909">
        <v>1.319</v>
      </c>
      <c r="AH23" s="909">
        <v>97.190700000000007</v>
      </c>
      <c r="AI23" s="909">
        <v>41.814</v>
      </c>
      <c r="AJ23" s="397"/>
      <c r="AK23" s="397"/>
      <c r="AL23" s="397"/>
      <c r="AM23" s="397"/>
      <c r="AN23" s="397"/>
      <c r="AO23" s="913">
        <v>13</v>
      </c>
      <c r="AP23" s="914">
        <v>220.94</v>
      </c>
      <c r="AQ23" s="914">
        <v>221.62</v>
      </c>
      <c r="AR23" s="915">
        <v>195.65</v>
      </c>
      <c r="AS23" s="397">
        <v>203.73</v>
      </c>
      <c r="AT23" s="397"/>
      <c r="AU23" s="397"/>
      <c r="AV23" s="397"/>
      <c r="AW23" s="913">
        <v>13</v>
      </c>
      <c r="AX23" s="914">
        <v>395.14</v>
      </c>
      <c r="AY23" s="914">
        <v>323.68</v>
      </c>
      <c r="AZ23" s="915">
        <v>308.83</v>
      </c>
      <c r="BA23" s="397">
        <v>338.77</v>
      </c>
      <c r="BB23" s="913">
        <v>13</v>
      </c>
      <c r="BC23" s="933">
        <v>220.64399999999998</v>
      </c>
      <c r="BD23" s="918">
        <v>263.17400000000004</v>
      </c>
      <c r="BE23" s="919">
        <v>279.9690008</v>
      </c>
      <c r="BF23" s="397">
        <v>366.03</v>
      </c>
      <c r="BG23" s="397"/>
      <c r="BH23" s="397"/>
      <c r="BI23" s="397"/>
      <c r="BJ23" s="397"/>
      <c r="BK23" s="397"/>
      <c r="BL23" s="397"/>
      <c r="BM23" s="397"/>
      <c r="BN23" s="397"/>
      <c r="BO23" s="397"/>
      <c r="BP23" s="397"/>
      <c r="BQ23" s="397"/>
    </row>
    <row r="24" spans="1:69" s="162" customFormat="1" ht="14.25" customHeight="1">
      <c r="A24" s="204"/>
      <c r="B24" s="327" t="s">
        <v>144</v>
      </c>
      <c r="C24" s="328"/>
      <c r="D24" s="784">
        <v>36.099998470000003</v>
      </c>
      <c r="E24" s="784">
        <v>62.24</v>
      </c>
      <c r="F24" s="1030">
        <f t="shared" si="0"/>
        <v>-0.41998717111182515</v>
      </c>
      <c r="G24" s="216"/>
      <c r="H24" s="216"/>
      <c r="I24" s="216"/>
      <c r="J24" s="199"/>
      <c r="K24" s="157"/>
      <c r="O24" s="397"/>
      <c r="P24" s="397"/>
      <c r="Q24" s="397"/>
      <c r="R24" s="397"/>
      <c r="S24" s="397"/>
      <c r="T24" s="397"/>
      <c r="U24" s="617"/>
      <c r="V24" s="617">
        <v>16</v>
      </c>
      <c r="W24" s="900"/>
      <c r="X24" s="909">
        <v>43.256999999999998</v>
      </c>
      <c r="Y24" s="909">
        <v>82.16</v>
      </c>
      <c r="Z24" s="909">
        <v>40.76</v>
      </c>
      <c r="AA24" s="909">
        <v>15.3</v>
      </c>
      <c r="AB24" s="909">
        <v>9.1</v>
      </c>
      <c r="AC24" s="910">
        <v>155.88999999999999</v>
      </c>
      <c r="AD24" s="909">
        <v>89.72</v>
      </c>
      <c r="AE24" s="909">
        <v>20.83</v>
      </c>
      <c r="AF24" s="909">
        <v>9</v>
      </c>
      <c r="AG24" s="909">
        <v>1.3069999999999999</v>
      </c>
      <c r="AH24" s="909">
        <v>89.46</v>
      </c>
      <c r="AI24" s="909">
        <v>33.630000000000003</v>
      </c>
      <c r="AJ24" s="397"/>
      <c r="AK24" s="397"/>
      <c r="AL24" s="397"/>
      <c r="AM24" s="397"/>
      <c r="AN24" s="397"/>
      <c r="AO24" s="913">
        <v>14</v>
      </c>
      <c r="AP24" s="914">
        <v>220.94</v>
      </c>
      <c r="AQ24" s="914">
        <v>221.62</v>
      </c>
      <c r="AR24" s="915">
        <v>195.65</v>
      </c>
      <c r="AS24" s="397">
        <v>203.73</v>
      </c>
      <c r="AT24" s="397"/>
      <c r="AU24" s="397"/>
      <c r="AV24" s="397"/>
      <c r="AW24" s="913">
        <v>14</v>
      </c>
      <c r="AX24" s="914">
        <v>376</v>
      </c>
      <c r="AY24" s="914">
        <v>323.68</v>
      </c>
      <c r="AZ24" s="915">
        <v>302.95999999999998</v>
      </c>
      <c r="BA24" s="397">
        <v>338.78</v>
      </c>
      <c r="BB24" s="913">
        <v>14</v>
      </c>
      <c r="BC24" s="933">
        <v>223.27600000000001</v>
      </c>
      <c r="BD24" s="918">
        <v>268.62</v>
      </c>
      <c r="BE24" s="919">
        <v>286.5410023</v>
      </c>
      <c r="BF24" s="397">
        <v>382.58</v>
      </c>
      <c r="BG24" s="397"/>
      <c r="BH24" s="397"/>
      <c r="BI24" s="397"/>
      <c r="BJ24" s="397"/>
      <c r="BK24" s="397"/>
      <c r="BL24" s="397"/>
      <c r="BM24" s="397"/>
      <c r="BN24" s="397"/>
      <c r="BO24" s="397"/>
      <c r="BP24" s="397"/>
      <c r="BQ24" s="397"/>
    </row>
    <row r="25" spans="1:69" s="162" customFormat="1" ht="14.25" customHeight="1">
      <c r="A25" s="132"/>
      <c r="B25" s="321" t="s">
        <v>145</v>
      </c>
      <c r="C25" s="322"/>
      <c r="D25" s="783">
        <v>3.2149999139999998</v>
      </c>
      <c r="E25" s="783">
        <v>0.32</v>
      </c>
      <c r="F25" s="1029">
        <f t="shared" si="0"/>
        <v>9.04687473125</v>
      </c>
      <c r="G25" s="236"/>
      <c r="H25" s="216"/>
      <c r="I25" s="221"/>
      <c r="J25" s="199"/>
      <c r="K25" s="157"/>
      <c r="O25" s="397"/>
      <c r="P25" s="397"/>
      <c r="Q25" s="397"/>
      <c r="R25" s="397"/>
      <c r="S25" s="397"/>
      <c r="T25" s="397"/>
      <c r="U25" s="617"/>
      <c r="V25" s="617"/>
      <c r="W25" s="900"/>
      <c r="X25" s="909">
        <v>50.91</v>
      </c>
      <c r="Y25" s="909">
        <v>97.92</v>
      </c>
      <c r="Z25" s="909">
        <v>50.25</v>
      </c>
      <c r="AA25" s="909">
        <v>15.52</v>
      </c>
      <c r="AB25" s="909">
        <v>9.36</v>
      </c>
      <c r="AC25" s="910">
        <v>166.41</v>
      </c>
      <c r="AD25" s="909">
        <v>101.72</v>
      </c>
      <c r="AE25" s="909">
        <v>23.6</v>
      </c>
      <c r="AF25" s="909">
        <v>9.0057144165039045</v>
      </c>
      <c r="AG25" s="909">
        <v>1.42</v>
      </c>
      <c r="AH25" s="909">
        <v>99.16</v>
      </c>
      <c r="AI25" s="909">
        <v>32.46</v>
      </c>
      <c r="AJ25" s="397"/>
      <c r="AK25" s="397"/>
      <c r="AL25" s="397"/>
      <c r="AM25" s="397"/>
      <c r="AN25" s="397"/>
      <c r="AO25" s="913">
        <v>15</v>
      </c>
      <c r="AP25" s="914">
        <v>221.99</v>
      </c>
      <c r="AQ25" s="914">
        <v>226.28</v>
      </c>
      <c r="AR25" s="915">
        <v>201.94</v>
      </c>
      <c r="AS25" s="397">
        <v>203.73</v>
      </c>
      <c r="AT25" s="397"/>
      <c r="AU25" s="397"/>
      <c r="AV25" s="397"/>
      <c r="AW25" s="913">
        <v>15</v>
      </c>
      <c r="AX25" s="914">
        <v>363.43</v>
      </c>
      <c r="AY25" s="914">
        <v>335.74</v>
      </c>
      <c r="AZ25" s="915">
        <v>311.77999999999997</v>
      </c>
      <c r="BA25" s="397">
        <v>347.95</v>
      </c>
      <c r="BB25" s="913">
        <v>15</v>
      </c>
      <c r="BC25" s="933">
        <v>222.00500000000002</v>
      </c>
      <c r="BD25" s="918">
        <v>278.94</v>
      </c>
      <c r="BE25" s="919">
        <v>288.78499979999998</v>
      </c>
      <c r="BF25" s="397">
        <v>385.3</v>
      </c>
      <c r="BG25" s="397"/>
      <c r="BH25" s="397"/>
      <c r="BI25" s="397"/>
      <c r="BJ25" s="397"/>
      <c r="BK25" s="397"/>
      <c r="BL25" s="397"/>
      <c r="BM25" s="397"/>
      <c r="BN25" s="397"/>
      <c r="BO25" s="397"/>
      <c r="BP25" s="397"/>
      <c r="BQ25" s="397"/>
    </row>
    <row r="26" spans="1:69" s="162" customFormat="1" ht="14.25" customHeight="1">
      <c r="A26" s="237"/>
      <c r="B26" s="327" t="s">
        <v>146</v>
      </c>
      <c r="C26" s="328"/>
      <c r="D26" s="784">
        <v>59.203998570000003</v>
      </c>
      <c r="E26" s="784">
        <v>171.77</v>
      </c>
      <c r="F26" s="1030">
        <f t="shared" si="0"/>
        <v>-0.65532980980380739</v>
      </c>
      <c r="G26" s="195"/>
      <c r="H26" s="216"/>
      <c r="I26" s="239"/>
      <c r="J26" s="239"/>
      <c r="K26" s="157"/>
      <c r="O26" s="397"/>
      <c r="P26" s="397"/>
      <c r="Q26" s="397"/>
      <c r="R26" s="397"/>
      <c r="S26" s="397"/>
      <c r="T26" s="397"/>
      <c r="U26" s="617"/>
      <c r="V26" s="617"/>
      <c r="W26" s="900"/>
      <c r="X26" s="909">
        <v>60.1</v>
      </c>
      <c r="Y26" s="909">
        <v>118.21</v>
      </c>
      <c r="Z26" s="909">
        <v>88.1</v>
      </c>
      <c r="AA26" s="909">
        <v>15.59</v>
      </c>
      <c r="AB26" s="909">
        <v>8.8000000000000007</v>
      </c>
      <c r="AC26" s="910">
        <v>178.05</v>
      </c>
      <c r="AD26" s="909">
        <v>95.81</v>
      </c>
      <c r="AE26" s="909">
        <v>22.27</v>
      </c>
      <c r="AF26" s="909">
        <v>9.0057144165039045</v>
      </c>
      <c r="AG26" s="909">
        <v>1.2150000000000001</v>
      </c>
      <c r="AH26" s="909">
        <v>71.319999999999993</v>
      </c>
      <c r="AI26" s="909">
        <v>32.46</v>
      </c>
      <c r="AJ26" s="397"/>
      <c r="AK26" s="397"/>
      <c r="AL26" s="397"/>
      <c r="AM26" s="397"/>
      <c r="AN26" s="397"/>
      <c r="AO26" s="913">
        <v>16</v>
      </c>
      <c r="AP26" s="914">
        <v>221.99</v>
      </c>
      <c r="AQ26" s="914">
        <v>226.28</v>
      </c>
      <c r="AR26" s="915">
        <v>201.94</v>
      </c>
      <c r="AS26" s="397">
        <v>222.8</v>
      </c>
      <c r="AT26" s="397"/>
      <c r="AU26" s="397"/>
      <c r="AV26" s="397"/>
      <c r="AW26" s="913">
        <v>16</v>
      </c>
      <c r="AX26" s="914">
        <v>347.95</v>
      </c>
      <c r="AY26" s="914">
        <v>329.68899540000001</v>
      </c>
      <c r="AZ26" s="915">
        <v>320.69</v>
      </c>
      <c r="BA26" s="397">
        <v>354.11</v>
      </c>
      <c r="BB26" s="913">
        <v>16</v>
      </c>
      <c r="BC26" s="933">
        <v>223.80200000000002</v>
      </c>
      <c r="BD26" s="918">
        <v>283.35699175000002</v>
      </c>
      <c r="BE26" s="919">
        <v>293.26400000000001</v>
      </c>
      <c r="BF26" s="397">
        <v>384.96</v>
      </c>
      <c r="BG26" s="397"/>
      <c r="BH26" s="397"/>
      <c r="BI26" s="397"/>
      <c r="BJ26" s="397"/>
      <c r="BK26" s="397"/>
      <c r="BL26" s="397"/>
      <c r="BM26" s="397"/>
      <c r="BN26" s="397"/>
      <c r="BO26" s="397"/>
      <c r="BP26" s="397"/>
      <c r="BQ26" s="397"/>
    </row>
    <row r="27" spans="1:69" s="162" customFormat="1" ht="14.25" customHeight="1">
      <c r="A27" s="195"/>
      <c r="B27" s="321" t="s">
        <v>147</v>
      </c>
      <c r="C27" s="322"/>
      <c r="D27" s="783">
        <v>47.9640007</v>
      </c>
      <c r="E27" s="783">
        <v>99.29</v>
      </c>
      <c r="F27" s="1029">
        <f t="shared" si="0"/>
        <v>-0.51693019740155099</v>
      </c>
      <c r="G27" s="238"/>
      <c r="H27" s="216"/>
      <c r="I27" s="239"/>
      <c r="J27" s="239"/>
      <c r="K27" s="157"/>
      <c r="O27" s="397"/>
      <c r="P27" s="397"/>
      <c r="Q27" s="397"/>
      <c r="R27" s="397"/>
      <c r="S27" s="397"/>
      <c r="T27" s="397"/>
      <c r="U27" s="617"/>
      <c r="V27" s="617"/>
      <c r="W27" s="900"/>
      <c r="X27" s="909">
        <v>51.714286260000002</v>
      </c>
      <c r="Y27" s="909">
        <v>91.569599909999994</v>
      </c>
      <c r="Z27" s="909">
        <v>109.7940002</v>
      </c>
      <c r="AA27" s="909">
        <v>14.470856939999999</v>
      </c>
      <c r="AB27" s="909">
        <v>7.7015714649999998</v>
      </c>
      <c r="AC27" s="910">
        <v>158.61442779999999</v>
      </c>
      <c r="AD27" s="909">
        <v>86.274285449999994</v>
      </c>
      <c r="AE27" s="909">
        <v>20.1857139</v>
      </c>
      <c r="AF27" s="909">
        <v>9</v>
      </c>
      <c r="AG27" s="909">
        <v>1.3400000160000001</v>
      </c>
      <c r="AH27" s="909">
        <v>61.869286670000001</v>
      </c>
      <c r="AI27" s="909">
        <v>18.350000380000001</v>
      </c>
      <c r="AJ27" s="397"/>
      <c r="AK27" s="397"/>
      <c r="AL27" s="397"/>
      <c r="AM27" s="397"/>
      <c r="AN27" s="397"/>
      <c r="AO27" s="913">
        <v>17</v>
      </c>
      <c r="AP27" s="914">
        <v>225.06</v>
      </c>
      <c r="AQ27" s="914">
        <v>228.07400000000001</v>
      </c>
      <c r="AR27" s="915">
        <v>201.94</v>
      </c>
      <c r="AS27" s="397">
        <v>222.8</v>
      </c>
      <c r="AT27" s="397"/>
      <c r="AU27" s="397"/>
      <c r="AV27" s="397"/>
      <c r="AW27" s="913">
        <v>17</v>
      </c>
      <c r="AX27" s="914">
        <v>338.77</v>
      </c>
      <c r="AY27" s="914">
        <v>326.68</v>
      </c>
      <c r="AZ27" s="915">
        <v>326.68</v>
      </c>
      <c r="BA27" s="397">
        <v>351.03</v>
      </c>
      <c r="BB27" s="913">
        <v>17</v>
      </c>
      <c r="BC27" s="933">
        <v>217.49399757385231</v>
      </c>
      <c r="BD27" s="918">
        <v>293.363</v>
      </c>
      <c r="BE27" s="919">
        <v>292.87300069999998</v>
      </c>
      <c r="BF27" s="397">
        <v>381.87</v>
      </c>
      <c r="BG27" s="397"/>
      <c r="BH27" s="397"/>
      <c r="BI27" s="397"/>
      <c r="BJ27" s="397"/>
      <c r="BK27" s="397"/>
      <c r="BL27" s="397"/>
      <c r="BM27" s="397"/>
      <c r="BN27" s="397"/>
      <c r="BO27" s="397"/>
      <c r="BP27" s="397"/>
      <c r="BQ27" s="397"/>
    </row>
    <row r="28" spans="1:69" s="162" customFormat="1" ht="14.25" customHeight="1">
      <c r="A28" s="195"/>
      <c r="B28" s="327" t="s">
        <v>148</v>
      </c>
      <c r="C28" s="328"/>
      <c r="D28" s="784">
        <v>15.00399971</v>
      </c>
      <c r="E28" s="784">
        <v>20.29</v>
      </c>
      <c r="F28" s="1030">
        <f t="shared" si="0"/>
        <v>-0.26052243913257755</v>
      </c>
      <c r="G28" s="195"/>
      <c r="H28" s="216"/>
      <c r="I28" s="239"/>
      <c r="J28" s="239"/>
      <c r="K28" s="157"/>
      <c r="O28" s="397"/>
      <c r="P28" s="397"/>
      <c r="Q28" s="397"/>
      <c r="R28" s="397"/>
      <c r="S28" s="397"/>
      <c r="T28" s="397"/>
      <c r="U28" s="617"/>
      <c r="V28" s="617">
        <v>20</v>
      </c>
      <c r="W28" s="900"/>
      <c r="X28" s="909">
        <v>37.44</v>
      </c>
      <c r="Y28" s="909">
        <v>67.650000000000006</v>
      </c>
      <c r="Z28" s="909">
        <v>77.853999999999999</v>
      </c>
      <c r="AA28" s="909">
        <v>12.94</v>
      </c>
      <c r="AB28" s="909">
        <v>5.64</v>
      </c>
      <c r="AC28" s="910">
        <v>121.72</v>
      </c>
      <c r="AD28" s="909">
        <v>79.86</v>
      </c>
      <c r="AE28" s="909">
        <v>19.373000000000001</v>
      </c>
      <c r="AF28" s="909">
        <v>9</v>
      </c>
      <c r="AG28" s="909">
        <v>1.355</v>
      </c>
      <c r="AH28" s="909">
        <v>62.061</v>
      </c>
      <c r="AI28" s="909">
        <v>16.739999999999998</v>
      </c>
      <c r="AJ28" s="397"/>
      <c r="AK28" s="397"/>
      <c r="AL28" s="397"/>
      <c r="AM28" s="397"/>
      <c r="AN28" s="397"/>
      <c r="AO28" s="913">
        <v>18</v>
      </c>
      <c r="AP28" s="914">
        <v>225.06</v>
      </c>
      <c r="AQ28" s="914">
        <v>228.07400000000001</v>
      </c>
      <c r="AR28" s="915">
        <v>207.59</v>
      </c>
      <c r="AS28" s="397"/>
      <c r="AT28" s="397"/>
      <c r="AU28" s="397"/>
      <c r="AV28" s="397"/>
      <c r="AW28" s="913">
        <v>18</v>
      </c>
      <c r="AX28" s="914">
        <v>326.67999267578102</v>
      </c>
      <c r="AY28" s="914">
        <v>323.68</v>
      </c>
      <c r="AZ28" s="915">
        <v>314.74</v>
      </c>
      <c r="BA28" s="397"/>
      <c r="BB28" s="913">
        <v>18</v>
      </c>
      <c r="BC28" s="933">
        <v>213.5109978485107</v>
      </c>
      <c r="BD28" s="918">
        <v>295.185</v>
      </c>
      <c r="BE28" s="919">
        <v>289.06400009999999</v>
      </c>
      <c r="BF28" s="397"/>
      <c r="BG28" s="397"/>
      <c r="BH28" s="397"/>
      <c r="BI28" s="397"/>
      <c r="BJ28" s="397"/>
      <c r="BK28" s="397"/>
      <c r="BL28" s="397"/>
      <c r="BM28" s="397"/>
      <c r="BN28" s="397"/>
      <c r="BO28" s="397"/>
      <c r="BP28" s="397"/>
      <c r="BQ28" s="397"/>
    </row>
    <row r="29" spans="1:69" s="162" customFormat="1" ht="12.75">
      <c r="A29" s="240"/>
      <c r="B29" s="321" t="s">
        <v>149</v>
      </c>
      <c r="C29" s="322"/>
      <c r="D29" s="783">
        <v>30.549999239999998</v>
      </c>
      <c r="E29" s="783">
        <v>69.08</v>
      </c>
      <c r="F29" s="1029">
        <f t="shared" si="0"/>
        <v>-0.55775913086276785</v>
      </c>
      <c r="G29" s="240"/>
      <c r="H29" s="216"/>
      <c r="I29" s="240"/>
      <c r="J29" s="239"/>
      <c r="K29" s="157"/>
      <c r="O29" s="397"/>
      <c r="P29" s="397"/>
      <c r="Q29" s="397"/>
      <c r="R29" s="397"/>
      <c r="S29" s="397"/>
      <c r="T29" s="397"/>
      <c r="U29" s="617"/>
      <c r="V29" s="617"/>
      <c r="W29" s="900"/>
      <c r="X29" s="909">
        <v>27.871428353445829</v>
      </c>
      <c r="Y29" s="909">
        <v>56.340142386300158</v>
      </c>
      <c r="Z29" s="909">
        <v>46.279857635497997</v>
      </c>
      <c r="AA29" s="909">
        <v>12.185285568237273</v>
      </c>
      <c r="AB29" s="909">
        <v>4.946999958583282</v>
      </c>
      <c r="AC29" s="910">
        <v>97.352142333984176</v>
      </c>
      <c r="AD29" s="909">
        <v>59.180000305175732</v>
      </c>
      <c r="AE29" s="909">
        <v>15.218571390424414</v>
      </c>
      <c r="AF29" s="909">
        <v>9.0042858123779261</v>
      </c>
      <c r="AG29" s="909">
        <v>1.5431428466524355</v>
      </c>
      <c r="AH29" s="909">
        <v>58.464999607631093</v>
      </c>
      <c r="AI29" s="909">
        <v>15.350000108991299</v>
      </c>
      <c r="AJ29" s="397"/>
      <c r="AK29" s="397"/>
      <c r="AL29" s="397"/>
      <c r="AM29" s="397"/>
      <c r="AN29" s="397"/>
      <c r="AO29" s="913">
        <v>19</v>
      </c>
      <c r="AP29" s="914">
        <v>225.9400024</v>
      </c>
      <c r="AQ29" s="914">
        <v>229.173</v>
      </c>
      <c r="AR29" s="915">
        <v>207.59</v>
      </c>
      <c r="AS29" s="397"/>
      <c r="AT29" s="397"/>
      <c r="AU29" s="397"/>
      <c r="AV29" s="397"/>
      <c r="AW29" s="913">
        <v>19</v>
      </c>
      <c r="AX29" s="914">
        <v>326.67999270000001</v>
      </c>
      <c r="AY29" s="914">
        <v>317.71099853515602</v>
      </c>
      <c r="AZ29" s="915">
        <v>308.83</v>
      </c>
      <c r="BA29" s="397"/>
      <c r="BB29" s="913">
        <v>19</v>
      </c>
      <c r="BC29" s="933">
        <v>210.8809986</v>
      </c>
      <c r="BD29" s="918">
        <v>294.39800000000002</v>
      </c>
      <c r="BE29" s="919">
        <v>283.7310013</v>
      </c>
      <c r="BF29" s="397"/>
      <c r="BG29" s="397"/>
      <c r="BH29" s="397"/>
      <c r="BI29" s="397"/>
      <c r="BJ29" s="397"/>
      <c r="BK29" s="397"/>
      <c r="BL29" s="397"/>
      <c r="BM29" s="397"/>
      <c r="BN29" s="397"/>
      <c r="BO29" s="397"/>
      <c r="BP29" s="397"/>
      <c r="BQ29" s="397"/>
    </row>
    <row r="30" spans="1:69" s="162" customFormat="1" ht="12.75">
      <c r="A30" s="241"/>
      <c r="B30" s="1033" t="s">
        <v>150</v>
      </c>
      <c r="C30" s="1034"/>
      <c r="D30" s="1035">
        <v>22.350000380000001</v>
      </c>
      <c r="E30" s="1035">
        <v>30.37</v>
      </c>
      <c r="F30" s="1036">
        <f t="shared" si="0"/>
        <v>-0.26407637866315442</v>
      </c>
      <c r="G30" s="195"/>
      <c r="H30" s="216"/>
      <c r="I30" s="239"/>
      <c r="J30" s="239"/>
      <c r="K30" s="157"/>
      <c r="O30" s="397"/>
      <c r="P30" s="397"/>
      <c r="Q30" s="397"/>
      <c r="R30" s="397"/>
      <c r="S30" s="397"/>
      <c r="T30" s="397"/>
      <c r="U30" s="617"/>
      <c r="V30" s="617"/>
      <c r="W30" s="900"/>
      <c r="X30" s="909">
        <v>22.73</v>
      </c>
      <c r="Y30" s="909">
        <v>42.3</v>
      </c>
      <c r="Z30" s="909">
        <v>27.998000000000001</v>
      </c>
      <c r="AA30" s="909">
        <v>11.54</v>
      </c>
      <c r="AB30" s="909">
        <v>4.165</v>
      </c>
      <c r="AC30" s="910">
        <v>85.36</v>
      </c>
      <c r="AD30" s="909">
        <v>45.05</v>
      </c>
      <c r="AE30" s="909">
        <v>12.23</v>
      </c>
      <c r="AF30" s="909">
        <v>9</v>
      </c>
      <c r="AG30" s="909">
        <v>1.57</v>
      </c>
      <c r="AH30" s="909">
        <v>45.284999999999997</v>
      </c>
      <c r="AI30" s="909">
        <v>15.35</v>
      </c>
      <c r="AJ30" s="397"/>
      <c r="AK30" s="397"/>
      <c r="AL30" s="397"/>
      <c r="AM30" s="397"/>
      <c r="AN30" s="397"/>
      <c r="AO30" s="913">
        <v>20</v>
      </c>
      <c r="AP30" s="914">
        <v>225.9400024</v>
      </c>
      <c r="AQ30" s="914">
        <v>229.173</v>
      </c>
      <c r="AR30" s="915">
        <v>205.7</v>
      </c>
      <c r="AS30" s="397"/>
      <c r="AT30" s="397"/>
      <c r="AU30" s="397"/>
      <c r="AV30" s="397"/>
      <c r="AW30" s="913">
        <v>20</v>
      </c>
      <c r="AX30" s="914">
        <v>323.7</v>
      </c>
      <c r="AY30" s="914">
        <v>320.69100950000001</v>
      </c>
      <c r="AZ30" s="915">
        <v>308.8</v>
      </c>
      <c r="BA30" s="397"/>
      <c r="BB30" s="913">
        <v>20</v>
      </c>
      <c r="BC30" s="933">
        <v>207.37700241088851</v>
      </c>
      <c r="BD30" s="918">
        <v>292.23500059000003</v>
      </c>
      <c r="BE30" s="919">
        <v>278.89999999999998</v>
      </c>
      <c r="BF30" s="397"/>
      <c r="BG30" s="397"/>
      <c r="BH30" s="397"/>
      <c r="BI30" s="397"/>
      <c r="BJ30" s="397"/>
      <c r="BK30" s="397"/>
      <c r="BL30" s="397"/>
      <c r="BM30" s="397"/>
      <c r="BN30" s="397"/>
      <c r="BO30" s="397"/>
      <c r="BP30" s="397"/>
      <c r="BQ30" s="397"/>
    </row>
    <row r="31" spans="1:69" s="162" customFormat="1" ht="28.5" customHeight="1">
      <c r="A31" s="244"/>
      <c r="B31" s="879" t="s">
        <v>832</v>
      </c>
      <c r="C31" s="244"/>
      <c r="D31" s="244"/>
      <c r="E31" s="244"/>
      <c r="F31" s="244"/>
      <c r="G31" s="244"/>
      <c r="H31" s="244"/>
      <c r="I31" s="244"/>
      <c r="J31" s="239"/>
      <c r="K31" s="157"/>
      <c r="O31" s="397"/>
      <c r="P31" s="397"/>
      <c r="Q31" s="397"/>
      <c r="R31" s="397"/>
      <c r="S31" s="397"/>
      <c r="T31" s="397"/>
      <c r="U31" s="618"/>
      <c r="V31" s="617"/>
      <c r="W31" s="900"/>
      <c r="X31" s="909">
        <v>19.685714449999999</v>
      </c>
      <c r="Y31" s="909">
        <v>42.036570959999999</v>
      </c>
      <c r="Z31" s="909">
        <v>20.883000240000001</v>
      </c>
      <c r="AA31" s="909">
        <v>10.125571389999999</v>
      </c>
      <c r="AB31" s="909">
        <v>2.893857138</v>
      </c>
      <c r="AC31" s="910">
        <v>79.191714700000006</v>
      </c>
      <c r="AD31" s="909">
        <v>42.964286260000002</v>
      </c>
      <c r="AE31" s="909">
        <v>11.14142854</v>
      </c>
      <c r="AF31" s="909">
        <v>9.0013386860000004</v>
      </c>
      <c r="AG31" s="909">
        <v>1.7202857389999999</v>
      </c>
      <c r="AH31" s="909">
        <v>39.832142419999997</v>
      </c>
      <c r="AI31" s="909">
        <v>11.67585727</v>
      </c>
      <c r="AJ31" s="397"/>
      <c r="AK31" s="397"/>
      <c r="AL31" s="397"/>
      <c r="AM31" s="397"/>
      <c r="AN31" s="397"/>
      <c r="AO31" s="913">
        <v>21</v>
      </c>
      <c r="AP31" s="914">
        <v>225.9400024</v>
      </c>
      <c r="AQ31" s="914">
        <v>229.173</v>
      </c>
      <c r="AR31" s="915">
        <v>205.7</v>
      </c>
      <c r="AS31" s="397"/>
      <c r="AT31" s="397"/>
      <c r="AU31" s="397"/>
      <c r="AV31" s="397"/>
      <c r="AW31" s="913">
        <v>21</v>
      </c>
      <c r="AX31" s="914">
        <v>314.74099731445301</v>
      </c>
      <c r="AY31" s="914">
        <v>314.7409973</v>
      </c>
      <c r="AZ31" s="915">
        <v>311.77999999999997</v>
      </c>
      <c r="BA31" s="397"/>
      <c r="BB31" s="913">
        <v>21</v>
      </c>
      <c r="BC31" s="933">
        <v>203.7669992446898</v>
      </c>
      <c r="BD31" s="918">
        <v>289.28499365999994</v>
      </c>
      <c r="BE31" s="919">
        <v>274.65599980000002</v>
      </c>
      <c r="BF31" s="397"/>
      <c r="BG31" s="397"/>
      <c r="BH31" s="397"/>
      <c r="BI31" s="397"/>
      <c r="BJ31" s="397"/>
      <c r="BK31" s="397"/>
      <c r="BL31" s="397"/>
      <c r="BM31" s="397"/>
      <c r="BN31" s="397"/>
      <c r="BO31" s="397"/>
      <c r="BP31" s="397"/>
      <c r="BQ31" s="397"/>
    </row>
    <row r="32" spans="1:69" s="162" customFormat="1" ht="28.5" customHeight="1">
      <c r="A32" s="244"/>
      <c r="B32" s="244"/>
      <c r="C32" s="244"/>
      <c r="D32" s="244"/>
      <c r="E32" s="244"/>
      <c r="F32" s="244"/>
      <c r="G32" s="244"/>
      <c r="H32" s="244"/>
      <c r="I32" s="244"/>
      <c r="J32" s="239"/>
      <c r="K32" s="157"/>
      <c r="O32" s="397"/>
      <c r="P32" s="397"/>
      <c r="Q32" s="397"/>
      <c r="R32" s="397"/>
      <c r="S32" s="397"/>
      <c r="T32" s="397"/>
      <c r="U32" s="618"/>
      <c r="V32" s="617">
        <v>24</v>
      </c>
      <c r="W32" s="900"/>
      <c r="X32" s="909">
        <v>18.34285736</v>
      </c>
      <c r="Y32" s="909">
        <v>37.365667340000002</v>
      </c>
      <c r="Z32" s="909">
        <v>16.6200002</v>
      </c>
      <c r="AA32" s="909">
        <v>9.6549998689999992</v>
      </c>
      <c r="AB32" s="909">
        <v>4.0768571920000003</v>
      </c>
      <c r="AC32" s="910">
        <v>77.282856530000004</v>
      </c>
      <c r="AD32" s="909">
        <v>48.352857319999998</v>
      </c>
      <c r="AE32" s="909">
        <v>11.87857151</v>
      </c>
      <c r="AF32" s="909">
        <v>9</v>
      </c>
      <c r="AG32" s="909">
        <v>1.7888571529999999</v>
      </c>
      <c r="AH32" s="909">
        <v>37.416428699999997</v>
      </c>
      <c r="AI32" s="909">
        <v>11.18857152</v>
      </c>
      <c r="AJ32" s="397"/>
      <c r="AK32" s="397"/>
      <c r="AL32" s="397"/>
      <c r="AM32" s="397"/>
      <c r="AN32" s="397"/>
      <c r="AO32" s="913">
        <v>22</v>
      </c>
      <c r="AP32" s="914">
        <v>224.12</v>
      </c>
      <c r="AQ32" s="914">
        <v>227.72900390625</v>
      </c>
      <c r="AR32" s="915">
        <v>204.65</v>
      </c>
      <c r="AS32" s="397"/>
      <c r="AT32" s="397"/>
      <c r="AU32" s="397"/>
      <c r="AV32" s="397"/>
      <c r="AW32" s="913">
        <v>22</v>
      </c>
      <c r="AX32" s="914">
        <v>300.04000000000002</v>
      </c>
      <c r="AY32" s="914">
        <v>308.829986572265</v>
      </c>
      <c r="AZ32" s="915">
        <v>314.74</v>
      </c>
      <c r="BA32" s="397"/>
      <c r="BB32" s="913">
        <v>22</v>
      </c>
      <c r="BC32" s="933">
        <v>200.18000106811502</v>
      </c>
      <c r="BD32" s="918">
        <v>287.342002868652</v>
      </c>
      <c r="BE32" s="919">
        <v>269.74</v>
      </c>
      <c r="BF32" s="397"/>
      <c r="BG32" s="397"/>
      <c r="BH32" s="397"/>
      <c r="BI32" s="397"/>
      <c r="BJ32" s="397"/>
      <c r="BK32" s="397"/>
      <c r="BL32" s="397"/>
      <c r="BM32" s="397"/>
      <c r="BN32" s="397"/>
      <c r="BO32" s="397"/>
      <c r="BP32" s="397"/>
      <c r="BQ32" s="397"/>
    </row>
    <row r="33" spans="1:69" s="162" customFormat="1" ht="23.25" customHeight="1">
      <c r="A33" s="1275" t="s">
        <v>673</v>
      </c>
      <c r="B33" s="1275"/>
      <c r="C33" s="1275"/>
      <c r="D33" s="1275"/>
      <c r="E33" s="1275"/>
      <c r="F33" s="1275"/>
      <c r="G33" s="1275"/>
      <c r="H33" s="1275"/>
      <c r="I33" s="1275"/>
      <c r="J33" s="239"/>
      <c r="K33" s="157"/>
      <c r="O33" s="397"/>
      <c r="P33" s="397"/>
      <c r="Q33" s="397"/>
      <c r="R33" s="397"/>
      <c r="S33" s="397"/>
      <c r="T33" s="397"/>
      <c r="U33" s="618"/>
      <c r="V33" s="617"/>
      <c r="W33" s="900"/>
      <c r="X33" s="909">
        <v>18.350000000000001</v>
      </c>
      <c r="Y33" s="909">
        <v>33.43</v>
      </c>
      <c r="Z33" s="909">
        <v>13.565</v>
      </c>
      <c r="AA33" s="909">
        <v>9.0500000000000007</v>
      </c>
      <c r="AB33" s="909">
        <v>3.68</v>
      </c>
      <c r="AC33" s="910">
        <v>78.992999999999995</v>
      </c>
      <c r="AD33" s="909">
        <v>35.799999999999997</v>
      </c>
      <c r="AE33" s="909">
        <v>10.18</v>
      </c>
      <c r="AF33" s="909">
        <v>9</v>
      </c>
      <c r="AG33" s="909">
        <v>1.89</v>
      </c>
      <c r="AH33" s="909">
        <v>35.86</v>
      </c>
      <c r="AI33" s="909">
        <v>11.34</v>
      </c>
      <c r="AJ33" s="397"/>
      <c r="AK33" s="397"/>
      <c r="AL33" s="397"/>
      <c r="AM33" s="397"/>
      <c r="AN33" s="397"/>
      <c r="AO33" s="913">
        <v>23</v>
      </c>
      <c r="AP33" s="914">
        <v>224.12</v>
      </c>
      <c r="AQ33" s="914">
        <v>227.72900390625</v>
      </c>
      <c r="AR33" s="915">
        <v>204.65</v>
      </c>
      <c r="AS33" s="397"/>
      <c r="AT33" s="397"/>
      <c r="AU33" s="397"/>
      <c r="AV33" s="397"/>
      <c r="AW33" s="913">
        <v>23</v>
      </c>
      <c r="AX33" s="914">
        <v>297.12701420000002</v>
      </c>
      <c r="AY33" s="914">
        <v>311.78100000000001</v>
      </c>
      <c r="AZ33" s="915">
        <v>308.83</v>
      </c>
      <c r="BA33" s="397"/>
      <c r="BB33" s="913">
        <v>23</v>
      </c>
      <c r="BC33" s="933">
        <v>196.66499901</v>
      </c>
      <c r="BD33" s="918">
        <v>285.25799999999998</v>
      </c>
      <c r="BE33" s="919">
        <v>265.4609997</v>
      </c>
      <c r="BF33" s="397"/>
      <c r="BG33" s="397"/>
      <c r="BH33" s="397"/>
      <c r="BI33" s="397"/>
      <c r="BJ33" s="397"/>
      <c r="BK33" s="397"/>
      <c r="BL33" s="397"/>
      <c r="BM33" s="397"/>
      <c r="BN33" s="397"/>
      <c r="BO33" s="397"/>
      <c r="BP33" s="397"/>
      <c r="BQ33" s="397"/>
    </row>
    <row r="34" spans="1:69" s="162" customFormat="1" ht="12.75">
      <c r="A34" s="244"/>
      <c r="B34" s="244"/>
      <c r="C34" s="244"/>
      <c r="D34" s="244"/>
      <c r="E34" s="244"/>
      <c r="F34" s="244"/>
      <c r="G34" s="244"/>
      <c r="H34" s="244"/>
      <c r="I34" s="244"/>
      <c r="J34" s="239"/>
      <c r="K34" s="157"/>
      <c r="O34" s="397"/>
      <c r="P34" s="397"/>
      <c r="Q34" s="397"/>
      <c r="R34" s="397"/>
      <c r="S34" s="397"/>
      <c r="T34" s="397"/>
      <c r="U34" s="618"/>
      <c r="V34" s="617"/>
      <c r="W34" s="900"/>
      <c r="X34" s="909">
        <v>17.23</v>
      </c>
      <c r="Y34" s="909">
        <v>32.89</v>
      </c>
      <c r="Z34" s="909">
        <v>12.42</v>
      </c>
      <c r="AA34" s="909">
        <v>8.61</v>
      </c>
      <c r="AB34" s="909">
        <v>2.5219999999999998</v>
      </c>
      <c r="AC34" s="910">
        <v>93.44</v>
      </c>
      <c r="AD34" s="909">
        <v>34.47</v>
      </c>
      <c r="AE34" s="909">
        <v>9.86</v>
      </c>
      <c r="AF34" s="909">
        <v>8.9860000000000007</v>
      </c>
      <c r="AG34" s="909">
        <v>1.47</v>
      </c>
      <c r="AH34" s="909">
        <v>35.03</v>
      </c>
      <c r="AI34" s="909">
        <v>10.78</v>
      </c>
      <c r="AJ34" s="397"/>
      <c r="AK34" s="397"/>
      <c r="AL34" s="397"/>
      <c r="AM34" s="397"/>
      <c r="AN34" s="397"/>
      <c r="AO34" s="913">
        <v>24</v>
      </c>
      <c r="AP34" s="914">
        <v>217.49299619999999</v>
      </c>
      <c r="AQ34" s="914">
        <v>223.85</v>
      </c>
      <c r="AR34" s="915">
        <v>200.38</v>
      </c>
      <c r="AS34" s="397"/>
      <c r="AT34" s="397"/>
      <c r="AU34" s="397"/>
      <c r="AV34" s="397"/>
      <c r="AW34" s="913">
        <v>24</v>
      </c>
      <c r="AX34" s="914">
        <v>297.12701420000002</v>
      </c>
      <c r="AY34" s="914">
        <v>311.77999999999997</v>
      </c>
      <c r="AZ34" s="915">
        <v>300.04000000000002</v>
      </c>
      <c r="BA34" s="397"/>
      <c r="BB34" s="913">
        <v>24</v>
      </c>
      <c r="BC34" s="933">
        <v>194.99600025000001</v>
      </c>
      <c r="BD34" s="918">
        <v>281.64</v>
      </c>
      <c r="BE34" s="919">
        <v>261.10000000000002</v>
      </c>
      <c r="BF34" s="397"/>
      <c r="BG34" s="397"/>
      <c r="BH34" s="397"/>
      <c r="BI34" s="397"/>
      <c r="BJ34" s="397"/>
      <c r="BK34" s="397"/>
      <c r="BL34" s="397"/>
      <c r="BM34" s="397"/>
      <c r="BN34" s="397"/>
      <c r="BO34" s="397"/>
      <c r="BP34" s="397"/>
      <c r="BQ34" s="397"/>
    </row>
    <row r="35" spans="1:69" s="162" customFormat="1" ht="12.75">
      <c r="A35" s="204"/>
      <c r="B35" s="216"/>
      <c r="C35" s="216"/>
      <c r="D35" s="216"/>
      <c r="E35" s="216"/>
      <c r="F35" s="216"/>
      <c r="G35" s="216"/>
      <c r="H35" s="216"/>
      <c r="I35" s="216"/>
      <c r="J35" s="239"/>
      <c r="K35" s="157"/>
      <c r="O35" s="397"/>
      <c r="P35" s="397"/>
      <c r="Q35" s="397"/>
      <c r="R35" s="397"/>
      <c r="S35" s="397"/>
      <c r="T35" s="397"/>
      <c r="U35" s="618"/>
      <c r="V35" s="617"/>
      <c r="W35" s="900"/>
      <c r="X35" s="909">
        <v>15.81</v>
      </c>
      <c r="Y35" s="909">
        <v>29.11</v>
      </c>
      <c r="Z35" s="909">
        <v>10.92</v>
      </c>
      <c r="AA35" s="909">
        <v>8.08</v>
      </c>
      <c r="AB35" s="909">
        <v>2.29</v>
      </c>
      <c r="AC35" s="910">
        <v>75.959999999999994</v>
      </c>
      <c r="AD35" s="909">
        <v>32.409999999999997</v>
      </c>
      <c r="AE35" s="909">
        <v>9.5500000000000007</v>
      </c>
      <c r="AF35" s="909">
        <v>9.0100000930000004</v>
      </c>
      <c r="AG35" s="909">
        <v>1.6</v>
      </c>
      <c r="AH35" s="909">
        <v>34.11</v>
      </c>
      <c r="AI35" s="909">
        <v>9.3800000000000008</v>
      </c>
      <c r="AJ35" s="397"/>
      <c r="AK35" s="397"/>
      <c r="AL35" s="397"/>
      <c r="AM35" s="397"/>
      <c r="AN35" s="397"/>
      <c r="AO35" s="913">
        <v>25</v>
      </c>
      <c r="AP35" s="914">
        <v>217.49299619999999</v>
      </c>
      <c r="AQ35" s="914">
        <v>223.85</v>
      </c>
      <c r="AR35" s="915">
        <v>200.38</v>
      </c>
      <c r="AS35" s="397"/>
      <c r="AT35" s="397"/>
      <c r="AU35" s="397"/>
      <c r="AV35" s="397"/>
      <c r="AW35" s="913">
        <v>25</v>
      </c>
      <c r="AX35" s="914">
        <v>294.225006103515</v>
      </c>
      <c r="AY35" s="914">
        <v>308.83</v>
      </c>
      <c r="AZ35" s="915">
        <v>282.72000000000003</v>
      </c>
      <c r="BA35" s="397"/>
      <c r="BB35" s="913">
        <v>25</v>
      </c>
      <c r="BC35" s="933">
        <v>193.36700119018531</v>
      </c>
      <c r="BD35" s="918">
        <v>276.89499999999998</v>
      </c>
      <c r="BE35" s="919">
        <v>256.25999990000003</v>
      </c>
      <c r="BF35" s="397"/>
      <c r="BG35" s="397"/>
      <c r="BH35" s="397"/>
      <c r="BI35" s="397"/>
      <c r="BJ35" s="397"/>
      <c r="BK35" s="397"/>
      <c r="BL35" s="397"/>
      <c r="BM35" s="397"/>
      <c r="BN35" s="397"/>
      <c r="BO35" s="397"/>
      <c r="BP35" s="397"/>
      <c r="BQ35" s="397"/>
    </row>
    <row r="36" spans="1:69" s="162" customFormat="1" ht="19.5" customHeight="1">
      <c r="A36" s="204"/>
      <c r="B36" s="216"/>
      <c r="C36" s="216"/>
      <c r="D36" s="216"/>
      <c r="E36" s="216"/>
      <c r="F36" s="216"/>
      <c r="G36" s="216"/>
      <c r="H36" s="216"/>
      <c r="I36" s="216"/>
      <c r="J36" s="239"/>
      <c r="K36" s="157"/>
      <c r="O36" s="397"/>
      <c r="P36" s="397"/>
      <c r="Q36" s="397"/>
      <c r="R36" s="397"/>
      <c r="S36" s="397"/>
      <c r="T36" s="397"/>
      <c r="U36" s="618"/>
      <c r="V36" s="617">
        <v>28</v>
      </c>
      <c r="W36" s="900"/>
      <c r="X36" s="909">
        <v>14.83</v>
      </c>
      <c r="Y36" s="909">
        <v>26.72</v>
      </c>
      <c r="Z36" s="909">
        <v>8.65</v>
      </c>
      <c r="AA36" s="909">
        <v>8.27</v>
      </c>
      <c r="AB36" s="909">
        <v>11.83</v>
      </c>
      <c r="AC36" s="910">
        <v>95.68</v>
      </c>
      <c r="AD36" s="909">
        <v>27.36</v>
      </c>
      <c r="AE36" s="909">
        <v>8.51</v>
      </c>
      <c r="AF36" s="909">
        <v>9.0014286040000009</v>
      </c>
      <c r="AG36" s="909">
        <v>0.97099999999999997</v>
      </c>
      <c r="AH36" s="909">
        <v>33.92</v>
      </c>
      <c r="AI36" s="909">
        <v>7.82</v>
      </c>
      <c r="AJ36" s="397"/>
      <c r="AK36" s="397"/>
      <c r="AL36" s="397"/>
      <c r="AM36" s="397"/>
      <c r="AN36" s="397"/>
      <c r="AO36" s="913">
        <v>26</v>
      </c>
      <c r="AP36" s="914">
        <v>210.53</v>
      </c>
      <c r="AQ36" s="914">
        <v>216.86000060000001</v>
      </c>
      <c r="AR36" s="915">
        <v>193.55</v>
      </c>
      <c r="AS36" s="397"/>
      <c r="AT36" s="397"/>
      <c r="AU36" s="397"/>
      <c r="AV36" s="397"/>
      <c r="AW36" s="913">
        <v>26</v>
      </c>
      <c r="AX36" s="914">
        <v>294.23</v>
      </c>
      <c r="AY36" s="914">
        <v>288.4509888</v>
      </c>
      <c r="AZ36" s="915">
        <v>262.95</v>
      </c>
      <c r="BA36" s="397"/>
      <c r="BB36" s="913">
        <v>26</v>
      </c>
      <c r="BC36" s="933">
        <v>190.59600123596181</v>
      </c>
      <c r="BD36" s="918">
        <v>272.34099963</v>
      </c>
      <c r="BE36" s="919">
        <v>252.54899979999999</v>
      </c>
      <c r="BF36" s="397"/>
      <c r="BG36" s="397"/>
      <c r="BH36" s="397"/>
      <c r="BI36" s="397"/>
      <c r="BJ36" s="397"/>
      <c r="BK36" s="397"/>
      <c r="BL36" s="397"/>
      <c r="BM36" s="397"/>
      <c r="BN36" s="397"/>
      <c r="BO36" s="397"/>
      <c r="BP36" s="397"/>
      <c r="BQ36" s="397"/>
    </row>
    <row r="37" spans="1:69" s="162" customFormat="1" ht="19.5" customHeight="1">
      <c r="A37" s="204"/>
      <c r="B37" s="216"/>
      <c r="C37" s="216"/>
      <c r="D37" s="216"/>
      <c r="E37" s="216"/>
      <c r="F37" s="216"/>
      <c r="G37" s="216"/>
      <c r="H37" s="216"/>
      <c r="I37" s="216"/>
      <c r="J37" s="239"/>
      <c r="K37" s="157"/>
      <c r="O37" s="397"/>
      <c r="P37" s="397"/>
      <c r="Q37" s="397"/>
      <c r="R37" s="397"/>
      <c r="S37" s="397"/>
      <c r="T37" s="397"/>
      <c r="U37" s="618"/>
      <c r="V37" s="617"/>
      <c r="W37" s="900"/>
      <c r="X37" s="909">
        <v>14.57142844</v>
      </c>
      <c r="Y37" s="909">
        <v>25.072999639999999</v>
      </c>
      <c r="Z37" s="909">
        <v>6.3326666359999999</v>
      </c>
      <c r="AA37" s="909">
        <v>7.9144286429999999</v>
      </c>
      <c r="AB37" s="909">
        <v>3.6995714730000002</v>
      </c>
      <c r="AC37" s="910">
        <v>98.174714219999998</v>
      </c>
      <c r="AD37" s="909">
        <v>31.010000229999999</v>
      </c>
      <c r="AE37" s="909">
        <v>8.7557142799999994</v>
      </c>
      <c r="AF37" s="909">
        <v>8.9985715319999997</v>
      </c>
      <c r="AG37" s="909">
        <v>1.6887143</v>
      </c>
      <c r="AH37" s="909">
        <v>34.240000039999998</v>
      </c>
      <c r="AI37" s="909">
        <v>6.7918571060000001</v>
      </c>
      <c r="AJ37" s="397"/>
      <c r="AK37" s="397"/>
      <c r="AL37" s="397"/>
      <c r="AM37" s="397"/>
      <c r="AN37" s="397"/>
      <c r="AO37" s="913">
        <v>27</v>
      </c>
      <c r="AP37" s="914">
        <v>210.53</v>
      </c>
      <c r="AQ37" s="914">
        <v>216.86000060000001</v>
      </c>
      <c r="AR37" s="915">
        <v>193.55</v>
      </c>
      <c r="AS37" s="397"/>
      <c r="AT37" s="397"/>
      <c r="AU37" s="397"/>
      <c r="AV37" s="397"/>
      <c r="AW37" s="913">
        <v>27</v>
      </c>
      <c r="AX37" s="914">
        <v>285.58</v>
      </c>
      <c r="AY37" s="914">
        <v>265.74700000000001</v>
      </c>
      <c r="AZ37" s="915">
        <v>254.63</v>
      </c>
      <c r="BA37" s="397"/>
      <c r="BB37" s="913">
        <v>27</v>
      </c>
      <c r="BC37" s="933">
        <v>187.24</v>
      </c>
      <c r="BD37" s="918">
        <v>268.09899999999999</v>
      </c>
      <c r="BE37" s="919">
        <v>248.26700020000001</v>
      </c>
      <c r="BF37" s="397"/>
      <c r="BG37" s="397"/>
      <c r="BH37" s="397"/>
      <c r="BI37" s="397"/>
      <c r="BJ37" s="397"/>
      <c r="BK37" s="397"/>
      <c r="BL37" s="397"/>
      <c r="BM37" s="397"/>
      <c r="BN37" s="397"/>
      <c r="BO37" s="397"/>
      <c r="BP37" s="397"/>
      <c r="BQ37" s="397"/>
    </row>
    <row r="38" spans="1:69" s="162" customFormat="1" ht="19.5" customHeight="1">
      <c r="A38" s="204"/>
      <c r="B38" s="216"/>
      <c r="C38" s="216"/>
      <c r="D38" s="216"/>
      <c r="E38" s="216"/>
      <c r="F38" s="216"/>
      <c r="G38" s="216"/>
      <c r="H38" s="216"/>
      <c r="I38" s="216"/>
      <c r="J38" s="239"/>
      <c r="K38" s="157"/>
      <c r="O38" s="397"/>
      <c r="P38" s="397"/>
      <c r="Q38" s="397"/>
      <c r="R38" s="397"/>
      <c r="S38" s="397"/>
      <c r="T38" s="397"/>
      <c r="U38" s="618"/>
      <c r="V38" s="617"/>
      <c r="W38" s="900"/>
      <c r="X38" s="909">
        <v>14.83</v>
      </c>
      <c r="Y38" s="909">
        <v>24.52</v>
      </c>
      <c r="Z38" s="909">
        <v>9.15</v>
      </c>
      <c r="AA38" s="909">
        <v>7.45</v>
      </c>
      <c r="AB38" s="909">
        <v>2.5</v>
      </c>
      <c r="AC38" s="910">
        <v>88.82</v>
      </c>
      <c r="AD38" s="909">
        <v>46.76</v>
      </c>
      <c r="AE38" s="909">
        <v>13.59</v>
      </c>
      <c r="AF38" s="909">
        <v>9.01</v>
      </c>
      <c r="AG38" s="909">
        <v>1.46</v>
      </c>
      <c r="AH38" s="909">
        <v>33.86</v>
      </c>
      <c r="AI38" s="909">
        <v>6.13</v>
      </c>
      <c r="AJ38" s="397"/>
      <c r="AK38" s="397"/>
      <c r="AL38" s="397"/>
      <c r="AM38" s="397"/>
      <c r="AN38" s="397"/>
      <c r="AO38" s="913">
        <v>28</v>
      </c>
      <c r="AP38" s="914">
        <v>201.54</v>
      </c>
      <c r="AQ38" s="916">
        <v>209.0310059</v>
      </c>
      <c r="AR38" s="915">
        <v>186.01</v>
      </c>
      <c r="AS38" s="397"/>
      <c r="AT38" s="397"/>
      <c r="AU38" s="397"/>
      <c r="AV38" s="397"/>
      <c r="AW38" s="913">
        <v>28</v>
      </c>
      <c r="AX38" s="914">
        <v>271.36</v>
      </c>
      <c r="AY38" s="916">
        <v>251.875</v>
      </c>
      <c r="AZ38" s="915">
        <v>240.95</v>
      </c>
      <c r="BA38" s="397"/>
      <c r="BB38" s="913">
        <v>28</v>
      </c>
      <c r="BC38" s="933">
        <v>183.3</v>
      </c>
      <c r="BD38" s="918">
        <v>262.15200039500002</v>
      </c>
      <c r="BE38" s="919">
        <v>243.86400219999999</v>
      </c>
      <c r="BF38" s="397"/>
      <c r="BG38" s="397"/>
      <c r="BH38" s="397"/>
      <c r="BI38" s="397"/>
      <c r="BJ38" s="397"/>
      <c r="BK38" s="397"/>
      <c r="BL38" s="397"/>
      <c r="BM38" s="397"/>
      <c r="BN38" s="397"/>
      <c r="BO38" s="397"/>
      <c r="BP38" s="397"/>
      <c r="BQ38" s="397"/>
    </row>
    <row r="39" spans="1:69" s="162" customFormat="1" ht="19.5" customHeight="1">
      <c r="A39" s="204"/>
      <c r="B39" s="216"/>
      <c r="C39" s="216"/>
      <c r="D39" s="216"/>
      <c r="E39" s="216"/>
      <c r="F39" s="216"/>
      <c r="G39" s="216"/>
      <c r="H39" s="216"/>
      <c r="I39" s="216"/>
      <c r="J39" s="239"/>
      <c r="K39" s="157"/>
      <c r="O39" s="397"/>
      <c r="P39" s="397"/>
      <c r="Q39" s="397"/>
      <c r="R39" s="397"/>
      <c r="S39" s="397"/>
      <c r="T39" s="397"/>
      <c r="U39" s="618"/>
      <c r="V39" s="617"/>
      <c r="W39" s="900"/>
      <c r="X39" s="909">
        <v>14.21</v>
      </c>
      <c r="Y39" s="909">
        <v>24.25</v>
      </c>
      <c r="Z39" s="909">
        <v>6.6790000000000003</v>
      </c>
      <c r="AA39" s="909">
        <v>7.25</v>
      </c>
      <c r="AB39" s="909">
        <v>2.2799999999999998</v>
      </c>
      <c r="AC39" s="910">
        <v>74.238</v>
      </c>
      <c r="AD39" s="909">
        <v>28.186</v>
      </c>
      <c r="AE39" s="909">
        <v>8.69</v>
      </c>
      <c r="AF39" s="909">
        <v>9</v>
      </c>
      <c r="AG39" s="909">
        <v>1.657</v>
      </c>
      <c r="AH39" s="909">
        <v>34.549999999999997</v>
      </c>
      <c r="AI39" s="909">
        <v>6.1909999999999998</v>
      </c>
      <c r="AJ39" s="397"/>
      <c r="AK39" s="397"/>
      <c r="AL39" s="397"/>
      <c r="AM39" s="397"/>
      <c r="AN39" s="397"/>
      <c r="AO39" s="913">
        <v>29</v>
      </c>
      <c r="AP39" s="914">
        <v>201.54</v>
      </c>
      <c r="AQ39" s="914">
        <v>209.0310059</v>
      </c>
      <c r="AR39" s="915">
        <v>186.01</v>
      </c>
      <c r="AS39" s="397"/>
      <c r="AT39" s="397"/>
      <c r="AU39" s="397"/>
      <c r="AV39" s="397"/>
      <c r="AW39" s="913">
        <v>29</v>
      </c>
      <c r="AX39" s="914">
        <v>257.39498900000001</v>
      </c>
      <c r="AY39" s="914">
        <v>243.67</v>
      </c>
      <c r="AZ39" s="915">
        <v>227.52</v>
      </c>
      <c r="BA39" s="397"/>
      <c r="BB39" s="913">
        <v>29</v>
      </c>
      <c r="BC39" s="933">
        <v>179.71700196999998</v>
      </c>
      <c r="BD39" s="918">
        <v>257.23599999999999</v>
      </c>
      <c r="BE39" s="919">
        <v>239.07999989999999</v>
      </c>
      <c r="BF39" s="397"/>
      <c r="BG39" s="397"/>
      <c r="BH39" s="397"/>
      <c r="BI39" s="397"/>
      <c r="BJ39" s="397"/>
      <c r="BK39" s="397"/>
      <c r="BL39" s="397"/>
      <c r="BM39" s="397"/>
      <c r="BN39" s="397"/>
      <c r="BO39" s="397"/>
      <c r="BP39" s="397"/>
      <c r="BQ39" s="397"/>
    </row>
    <row r="40" spans="1:69" s="162" customFormat="1" ht="19.5" customHeight="1">
      <c r="A40" s="204"/>
      <c r="B40" s="216"/>
      <c r="C40" s="216"/>
      <c r="D40" s="216"/>
      <c r="E40" s="216"/>
      <c r="F40" s="216"/>
      <c r="G40" s="216"/>
      <c r="H40" s="216"/>
      <c r="I40" s="216"/>
      <c r="J40" s="239"/>
      <c r="K40" s="157"/>
      <c r="O40" s="397"/>
      <c r="P40" s="397"/>
      <c r="Q40" s="397"/>
      <c r="R40" s="397"/>
      <c r="S40" s="397"/>
      <c r="T40" s="397"/>
      <c r="U40" s="618"/>
      <c r="V40" s="617">
        <v>32</v>
      </c>
      <c r="W40" s="900"/>
      <c r="X40" s="909">
        <v>13.75</v>
      </c>
      <c r="Y40" s="909">
        <v>23.87</v>
      </c>
      <c r="Z40" s="909">
        <v>7.0711000000000004</v>
      </c>
      <c r="AA40" s="909">
        <v>7.14</v>
      </c>
      <c r="AB40" s="909">
        <v>2.4049999999999998</v>
      </c>
      <c r="AC40" s="910">
        <v>74.95</v>
      </c>
      <c r="AD40" s="909">
        <v>37.49</v>
      </c>
      <c r="AE40" s="909">
        <v>9.43</v>
      </c>
      <c r="AF40" s="909">
        <v>9</v>
      </c>
      <c r="AG40" s="909">
        <v>1.96</v>
      </c>
      <c r="AH40" s="909">
        <v>35.44</v>
      </c>
      <c r="AI40" s="909">
        <v>7.2</v>
      </c>
      <c r="AJ40" s="397"/>
      <c r="AK40" s="397"/>
      <c r="AL40" s="397"/>
      <c r="AM40" s="397"/>
      <c r="AN40" s="397"/>
      <c r="AO40" s="913">
        <v>30</v>
      </c>
      <c r="AP40" s="914">
        <v>193.161</v>
      </c>
      <c r="AQ40" s="914">
        <v>200.79299926757801</v>
      </c>
      <c r="AR40" s="915">
        <v>186.01</v>
      </c>
      <c r="AS40" s="397"/>
      <c r="AT40" s="397"/>
      <c r="AU40" s="397"/>
      <c r="AV40" s="397"/>
      <c r="AW40" s="913">
        <v>30</v>
      </c>
      <c r="AX40" s="914">
        <v>243.67</v>
      </c>
      <c r="AY40" s="914">
        <v>235.552001953125</v>
      </c>
      <c r="AZ40" s="915">
        <v>216.95</v>
      </c>
      <c r="BA40" s="397"/>
      <c r="BB40" s="913">
        <v>30</v>
      </c>
      <c r="BC40" s="933">
        <v>174.89</v>
      </c>
      <c r="BD40" s="918">
        <v>252.71100044250457</v>
      </c>
      <c r="BE40" s="919">
        <v>234.25399680000001</v>
      </c>
      <c r="BF40" s="397"/>
      <c r="BG40" s="397"/>
      <c r="BH40" s="397"/>
      <c r="BI40" s="397"/>
      <c r="BJ40" s="397"/>
      <c r="BK40" s="397"/>
      <c r="BL40" s="397"/>
      <c r="BM40" s="397"/>
      <c r="BN40" s="397"/>
      <c r="BO40" s="397"/>
      <c r="BP40" s="397"/>
      <c r="BQ40" s="397"/>
    </row>
    <row r="41" spans="1:69" s="162" customFormat="1" ht="19.5" customHeight="1">
      <c r="A41" s="204"/>
      <c r="B41" s="216"/>
      <c r="C41" s="216"/>
      <c r="D41" s="216"/>
      <c r="E41" s="216"/>
      <c r="F41" s="216"/>
      <c r="G41" s="216"/>
      <c r="H41" s="216"/>
      <c r="I41" s="216"/>
      <c r="J41" s="239"/>
      <c r="K41" s="157"/>
      <c r="O41" s="397"/>
      <c r="P41" s="397"/>
      <c r="Q41" s="397"/>
      <c r="R41" s="397"/>
      <c r="S41" s="397"/>
      <c r="T41" s="397"/>
      <c r="U41" s="618"/>
      <c r="V41" s="617"/>
      <c r="W41" s="900"/>
      <c r="X41" s="909">
        <v>11.95714269</v>
      </c>
      <c r="Y41" s="909">
        <v>25.065999600000001</v>
      </c>
      <c r="Z41" s="909">
        <v>5.4663999560000001</v>
      </c>
      <c r="AA41" s="909">
        <v>6.382142816</v>
      </c>
      <c r="AB41" s="909">
        <v>2.1164286140000002</v>
      </c>
      <c r="AC41" s="910">
        <v>73.207855219999999</v>
      </c>
      <c r="AD41" s="909">
        <v>25.639999929999998</v>
      </c>
      <c r="AE41" s="909">
        <v>7.5885714120000003</v>
      </c>
      <c r="AF41" s="909">
        <v>9.0014286040000009</v>
      </c>
      <c r="AG41" s="909">
        <v>1.7461428299999999</v>
      </c>
      <c r="AH41" s="909">
        <v>33.949999669999997</v>
      </c>
      <c r="AI41" s="909">
        <v>6.3285714559999997</v>
      </c>
      <c r="AJ41" s="397"/>
      <c r="AK41" s="397"/>
      <c r="AL41" s="397"/>
      <c r="AM41" s="397"/>
      <c r="AN41" s="397"/>
      <c r="AO41" s="913">
        <v>31</v>
      </c>
      <c r="AP41" s="914">
        <v>193.161</v>
      </c>
      <c r="AQ41" s="914">
        <v>200.79299926757801</v>
      </c>
      <c r="AR41" s="915">
        <v>178.58</v>
      </c>
      <c r="AS41" s="397"/>
      <c r="AT41" s="397"/>
      <c r="AU41" s="397"/>
      <c r="AV41" s="397"/>
      <c r="AW41" s="913">
        <v>31</v>
      </c>
      <c r="AX41" s="914">
        <v>230.18899999999999</v>
      </c>
      <c r="AY41" s="914">
        <v>224.8650055</v>
      </c>
      <c r="AZ41" s="915">
        <v>216.95</v>
      </c>
      <c r="BA41" s="397"/>
      <c r="BB41" s="913">
        <v>31</v>
      </c>
      <c r="BC41" s="933">
        <v>169.00100000000003</v>
      </c>
      <c r="BD41" s="918">
        <v>248.01899674799998</v>
      </c>
      <c r="BE41" s="919">
        <v>229.68000129999999</v>
      </c>
      <c r="BF41" s="397"/>
      <c r="BG41" s="397"/>
      <c r="BH41" s="397"/>
      <c r="BI41" s="397"/>
      <c r="BJ41" s="397"/>
      <c r="BK41" s="397"/>
      <c r="BL41" s="397"/>
      <c r="BM41" s="397"/>
      <c r="BN41" s="397"/>
      <c r="BO41" s="397"/>
      <c r="BP41" s="397"/>
      <c r="BQ41" s="397"/>
    </row>
    <row r="42" spans="1:69" s="162" customFormat="1" ht="19.5" customHeight="1">
      <c r="A42" s="204"/>
      <c r="B42" s="216"/>
      <c r="C42" s="216"/>
      <c r="D42" s="216"/>
      <c r="E42" s="216"/>
      <c r="F42" s="216"/>
      <c r="G42" s="216"/>
      <c r="H42" s="216"/>
      <c r="I42" s="216"/>
      <c r="J42" s="239"/>
      <c r="K42" s="157"/>
      <c r="O42" s="397"/>
      <c r="P42" s="397"/>
      <c r="Q42" s="397"/>
      <c r="R42" s="397"/>
      <c r="S42" s="397"/>
      <c r="T42" s="397"/>
      <c r="U42" s="620"/>
      <c r="V42" s="617"/>
      <c r="W42" s="900"/>
      <c r="X42" s="909">
        <v>11.43</v>
      </c>
      <c r="Y42" s="909">
        <v>27.59</v>
      </c>
      <c r="Z42" s="909">
        <v>6.8719999999999999</v>
      </c>
      <c r="AA42" s="909">
        <v>6.18</v>
      </c>
      <c r="AB42" s="909">
        <v>1.52</v>
      </c>
      <c r="AC42" s="910">
        <v>84.45</v>
      </c>
      <c r="AD42" s="909">
        <v>22.95</v>
      </c>
      <c r="AE42" s="909">
        <v>7.36</v>
      </c>
      <c r="AF42" s="909">
        <v>9</v>
      </c>
      <c r="AG42" s="909">
        <v>1.405</v>
      </c>
      <c r="AH42" s="909">
        <v>32.43</v>
      </c>
      <c r="AI42" s="909">
        <v>5.54</v>
      </c>
      <c r="AJ42" s="397"/>
      <c r="AK42" s="397"/>
      <c r="AL42" s="397"/>
      <c r="AM42" s="397"/>
      <c r="AN42" s="397"/>
      <c r="AO42" s="913">
        <v>32</v>
      </c>
      <c r="AP42" s="914">
        <v>184.09</v>
      </c>
      <c r="AQ42" s="914">
        <v>200.79299926757801</v>
      </c>
      <c r="AR42" s="915">
        <v>178.58</v>
      </c>
      <c r="AS42" s="397"/>
      <c r="AT42" s="397"/>
      <c r="AU42" s="397"/>
      <c r="AV42" s="397"/>
      <c r="AW42" s="913">
        <v>32</v>
      </c>
      <c r="AX42" s="914">
        <v>211.73</v>
      </c>
      <c r="AY42" s="914">
        <v>219.58</v>
      </c>
      <c r="AZ42" s="915">
        <v>201.39</v>
      </c>
      <c r="BA42" s="397"/>
      <c r="BB42" s="913">
        <v>32</v>
      </c>
      <c r="BC42" s="933">
        <v>163.14900000000003</v>
      </c>
      <c r="BD42" s="918">
        <v>243.71</v>
      </c>
      <c r="BE42" s="919">
        <v>224.73799990000001</v>
      </c>
      <c r="BF42" s="397"/>
      <c r="BG42" s="397"/>
      <c r="BH42" s="397"/>
      <c r="BI42" s="397"/>
      <c r="BJ42" s="397"/>
      <c r="BK42" s="397"/>
      <c r="BL42" s="397"/>
      <c r="BM42" s="397"/>
      <c r="BN42" s="397"/>
      <c r="BO42" s="397"/>
      <c r="BP42" s="397"/>
      <c r="BQ42" s="397"/>
    </row>
    <row r="43" spans="1:69" s="162" customFormat="1" ht="19.5" customHeight="1">
      <c r="A43" s="204"/>
      <c r="B43" s="216"/>
      <c r="C43" s="216"/>
      <c r="D43" s="216"/>
      <c r="E43" s="216"/>
      <c r="F43" s="216"/>
      <c r="G43" s="216"/>
      <c r="H43" s="216"/>
      <c r="I43" s="216"/>
      <c r="J43" s="239"/>
      <c r="K43" s="157"/>
      <c r="O43" s="397"/>
      <c r="P43" s="397"/>
      <c r="Q43" s="397"/>
      <c r="R43" s="397"/>
      <c r="S43" s="397"/>
      <c r="T43" s="397"/>
      <c r="U43" s="620"/>
      <c r="V43" s="617"/>
      <c r="W43" s="900"/>
      <c r="X43" s="909">
        <v>10.93</v>
      </c>
      <c r="Y43" s="909">
        <v>23.33</v>
      </c>
      <c r="Z43" s="909">
        <v>8.67</v>
      </c>
      <c r="AA43" s="909">
        <v>6.87</v>
      </c>
      <c r="AB43" s="909">
        <v>1.75</v>
      </c>
      <c r="AC43" s="910">
        <v>66.38</v>
      </c>
      <c r="AD43" s="909">
        <v>33.82</v>
      </c>
      <c r="AE43" s="909">
        <v>8.41</v>
      </c>
      <c r="AF43" s="909">
        <v>9.73</v>
      </c>
      <c r="AG43" s="909">
        <v>1.58</v>
      </c>
      <c r="AH43" s="909">
        <v>32.56</v>
      </c>
      <c r="AI43" s="909">
        <v>5.39</v>
      </c>
      <c r="AJ43" s="397"/>
      <c r="AK43" s="397"/>
      <c r="AL43" s="397"/>
      <c r="AM43" s="397"/>
      <c r="AN43" s="397"/>
      <c r="AO43" s="913">
        <v>33</v>
      </c>
      <c r="AP43" s="914">
        <v>184.09</v>
      </c>
      <c r="AQ43" s="914">
        <v>191.74600219999999</v>
      </c>
      <c r="AR43" s="915">
        <v>169.01</v>
      </c>
      <c r="AS43" s="397"/>
      <c r="AT43" s="397"/>
      <c r="AU43" s="397"/>
      <c r="AV43" s="397"/>
      <c r="AW43" s="913">
        <v>33</v>
      </c>
      <c r="AX43" s="914">
        <v>196.28300476074199</v>
      </c>
      <c r="AY43" s="914">
        <v>219.58000179999999</v>
      </c>
      <c r="AZ43" s="915">
        <v>193.74</v>
      </c>
      <c r="BA43" s="397"/>
      <c r="BB43" s="913">
        <v>33</v>
      </c>
      <c r="BC43" s="933">
        <v>157.27300170999999</v>
      </c>
      <c r="BD43" s="918">
        <v>239.4640045127899</v>
      </c>
      <c r="BE43" s="919">
        <v>219.0029984</v>
      </c>
      <c r="BF43" s="397"/>
      <c r="BG43" s="397"/>
      <c r="BH43" s="397"/>
      <c r="BI43" s="397"/>
      <c r="BJ43" s="397"/>
      <c r="BK43" s="397"/>
      <c r="BL43" s="397"/>
      <c r="BM43" s="397"/>
      <c r="BN43" s="397"/>
      <c r="BO43" s="397"/>
      <c r="BP43" s="397"/>
      <c r="BQ43" s="397"/>
    </row>
    <row r="44" spans="1:69" s="162" customFormat="1" ht="19.5" customHeight="1">
      <c r="A44" s="204"/>
      <c r="B44" s="216"/>
      <c r="C44" s="216"/>
      <c r="D44" s="216"/>
      <c r="E44" s="216"/>
      <c r="F44" s="216"/>
      <c r="G44" s="216"/>
      <c r="H44" s="216"/>
      <c r="I44" s="216"/>
      <c r="J44" s="239"/>
      <c r="K44" s="157"/>
      <c r="O44" s="397"/>
      <c r="P44" s="397"/>
      <c r="Q44" s="397"/>
      <c r="R44" s="397"/>
      <c r="S44" s="397"/>
      <c r="T44" s="397"/>
      <c r="U44" s="620"/>
      <c r="V44" s="617">
        <v>36</v>
      </c>
      <c r="W44" s="900"/>
      <c r="X44" s="909">
        <v>12.042999999999999</v>
      </c>
      <c r="Y44" s="909">
        <v>23.27</v>
      </c>
      <c r="Z44" s="909">
        <v>4.5250000000000004</v>
      </c>
      <c r="AA44" s="909">
        <v>7.29</v>
      </c>
      <c r="AB44" s="909">
        <v>1.9330000000000001</v>
      </c>
      <c r="AC44" s="910">
        <v>68.36</v>
      </c>
      <c r="AD44" s="909">
        <v>34.42</v>
      </c>
      <c r="AE44" s="909">
        <v>8.1</v>
      </c>
      <c r="AF44" s="909">
        <v>10.001428604125973</v>
      </c>
      <c r="AG44" s="909">
        <v>1.65</v>
      </c>
      <c r="AH44" s="909">
        <v>34.997999999999998</v>
      </c>
      <c r="AI44" s="909">
        <v>7.78</v>
      </c>
      <c r="AJ44" s="397"/>
      <c r="AK44" s="397"/>
      <c r="AL44" s="397"/>
      <c r="AM44" s="397"/>
      <c r="AN44" s="397"/>
      <c r="AO44" s="913">
        <v>34</v>
      </c>
      <c r="AP44" s="914">
        <v>173.09</v>
      </c>
      <c r="AQ44" s="914">
        <v>191.74600219999999</v>
      </c>
      <c r="AR44" s="915">
        <v>169.01</v>
      </c>
      <c r="AS44" s="397"/>
      <c r="AT44" s="397"/>
      <c r="AU44" s="397"/>
      <c r="AV44" s="397"/>
      <c r="AW44" s="913">
        <v>34</v>
      </c>
      <c r="AX44" s="914">
        <v>183.68</v>
      </c>
      <c r="AY44" s="914">
        <v>201.39</v>
      </c>
      <c r="AZ44" s="915">
        <v>181.19</v>
      </c>
      <c r="BA44" s="397"/>
      <c r="BB44" s="913">
        <v>34</v>
      </c>
      <c r="BC44" s="933">
        <v>150.78400000000002</v>
      </c>
      <c r="BD44" s="918">
        <v>234.72000000000003</v>
      </c>
      <c r="BE44" s="919">
        <v>214.38699819999999</v>
      </c>
      <c r="BF44" s="397"/>
      <c r="BG44" s="397"/>
      <c r="BH44" s="397"/>
      <c r="BI44" s="397"/>
      <c r="BJ44" s="397"/>
      <c r="BK44" s="397"/>
      <c r="BL44" s="397"/>
      <c r="BM44" s="397"/>
      <c r="BN44" s="397"/>
      <c r="BO44" s="397"/>
      <c r="BP44" s="397"/>
      <c r="BQ44" s="397"/>
    </row>
    <row r="45" spans="1:69" s="162" customFormat="1" ht="19.5" customHeight="1">
      <c r="A45" s="204"/>
      <c r="B45" s="216"/>
      <c r="C45" s="216"/>
      <c r="D45" s="216"/>
      <c r="E45" s="216"/>
      <c r="F45" s="216"/>
      <c r="G45" s="216"/>
      <c r="H45" s="216"/>
      <c r="I45" s="216"/>
      <c r="J45" s="239"/>
      <c r="K45" s="157"/>
      <c r="O45" s="397"/>
      <c r="P45" s="397"/>
      <c r="Q45" s="397"/>
      <c r="R45" s="397"/>
      <c r="S45" s="397"/>
      <c r="T45" s="397"/>
      <c r="U45" s="618"/>
      <c r="V45" s="617"/>
      <c r="W45" s="900"/>
      <c r="X45" s="909">
        <v>13.52857154</v>
      </c>
      <c r="Y45" s="909">
        <v>29.391285759999999</v>
      </c>
      <c r="Z45" s="909">
        <v>9.8840000969999995</v>
      </c>
      <c r="AA45" s="909">
        <v>6.6374286920000003</v>
      </c>
      <c r="AB45" s="909">
        <v>1.8661428689999999</v>
      </c>
      <c r="AC45" s="910">
        <v>78.939430239999993</v>
      </c>
      <c r="AD45" s="909">
        <v>46.51857158</v>
      </c>
      <c r="AE45" s="909">
        <v>10.15857145</v>
      </c>
      <c r="AF45" s="909">
        <v>10.002857208251942</v>
      </c>
      <c r="AG45" s="909">
        <v>1.9098571369999999</v>
      </c>
      <c r="AH45" s="909">
        <v>34.97357178</v>
      </c>
      <c r="AI45" s="909">
        <v>10.643142770000001</v>
      </c>
      <c r="AJ45" s="397"/>
      <c r="AK45" s="397"/>
      <c r="AL45" s="397"/>
      <c r="AM45" s="397"/>
      <c r="AN45" s="397"/>
      <c r="AO45" s="913">
        <v>35</v>
      </c>
      <c r="AP45" s="917">
        <v>173.09100341796801</v>
      </c>
      <c r="AQ45" s="914">
        <v>183.40100097656199</v>
      </c>
      <c r="AR45" s="915">
        <v>158.09</v>
      </c>
      <c r="AS45" s="397"/>
      <c r="AT45" s="397"/>
      <c r="AU45" s="397"/>
      <c r="AV45" s="397"/>
      <c r="AW45" s="913">
        <v>35</v>
      </c>
      <c r="AX45" s="914">
        <v>181.19</v>
      </c>
      <c r="AY45" s="917">
        <v>193.74299621582</v>
      </c>
      <c r="AZ45" s="915">
        <v>171.33</v>
      </c>
      <c r="BA45" s="397"/>
      <c r="BB45" s="913">
        <v>35</v>
      </c>
      <c r="BC45" s="933">
        <v>146.97999999999999</v>
      </c>
      <c r="BD45" s="918">
        <v>230.6710003662109</v>
      </c>
      <c r="BE45" s="919">
        <v>208.9500017</v>
      </c>
      <c r="BF45" s="397"/>
      <c r="BG45" s="397"/>
      <c r="BH45" s="397"/>
      <c r="BI45" s="397"/>
      <c r="BJ45" s="397"/>
      <c r="BK45" s="397"/>
      <c r="BL45" s="397"/>
      <c r="BM45" s="397"/>
      <c r="BN45" s="397"/>
      <c r="BO45" s="397"/>
      <c r="BP45" s="397"/>
      <c r="BQ45" s="397"/>
    </row>
    <row r="46" spans="1:69" s="162" customFormat="1" ht="19.5" customHeight="1">
      <c r="A46" s="204"/>
      <c r="B46" s="216"/>
      <c r="C46" s="216"/>
      <c r="D46" s="216"/>
      <c r="E46" s="216"/>
      <c r="F46" s="216"/>
      <c r="G46" s="216"/>
      <c r="H46" s="216"/>
      <c r="I46" s="216"/>
      <c r="J46" s="239"/>
      <c r="K46" s="157"/>
      <c r="O46" s="397"/>
      <c r="P46" s="397"/>
      <c r="Q46" s="397"/>
      <c r="R46" s="397"/>
      <c r="S46" s="397"/>
      <c r="T46" s="397"/>
      <c r="U46" s="618"/>
      <c r="V46" s="617"/>
      <c r="W46" s="900"/>
      <c r="X46" s="909">
        <v>13.86</v>
      </c>
      <c r="Y46" s="909">
        <v>30.785</v>
      </c>
      <c r="Z46" s="909">
        <v>17.64</v>
      </c>
      <c r="AA46" s="909">
        <v>6.62</v>
      </c>
      <c r="AB46" s="909">
        <v>1.052</v>
      </c>
      <c r="AC46" s="910">
        <v>96.09</v>
      </c>
      <c r="AD46" s="909">
        <v>69.19</v>
      </c>
      <c r="AE46" s="909">
        <v>12.37</v>
      </c>
      <c r="AF46" s="909">
        <v>10.005714416503887</v>
      </c>
      <c r="AG46" s="909">
        <v>1.93</v>
      </c>
      <c r="AH46" s="909">
        <v>34.840000000000003</v>
      </c>
      <c r="AI46" s="909">
        <v>11.66</v>
      </c>
      <c r="AJ46" s="397"/>
      <c r="AK46" s="397"/>
      <c r="AL46" s="397"/>
      <c r="AM46" s="397"/>
      <c r="AN46" s="397"/>
      <c r="AO46" s="913">
        <v>36</v>
      </c>
      <c r="AP46" s="917">
        <v>173.09100341796801</v>
      </c>
      <c r="AQ46" s="914">
        <v>183.40100097656199</v>
      </c>
      <c r="AR46" s="915">
        <v>158.09</v>
      </c>
      <c r="AS46" s="397"/>
      <c r="AT46" s="397"/>
      <c r="AU46" s="397"/>
      <c r="AV46" s="397"/>
      <c r="AW46" s="913">
        <v>36</v>
      </c>
      <c r="AX46" s="914">
        <v>171.33</v>
      </c>
      <c r="AY46" s="917">
        <v>166.452</v>
      </c>
      <c r="AZ46" s="915">
        <v>164.03</v>
      </c>
      <c r="BA46" s="397"/>
      <c r="BB46" s="913">
        <v>36</v>
      </c>
      <c r="BC46" s="933">
        <v>143.34800000000001</v>
      </c>
      <c r="BD46" s="918">
        <v>225.39499950408924</v>
      </c>
      <c r="BE46" s="919">
        <v>202.97300150000001</v>
      </c>
      <c r="BF46" s="397"/>
      <c r="BG46" s="397"/>
      <c r="BH46" s="397"/>
      <c r="BI46" s="397"/>
      <c r="BJ46" s="397"/>
      <c r="BK46" s="397"/>
      <c r="BL46" s="397"/>
      <c r="BM46" s="397"/>
      <c r="BN46" s="397"/>
      <c r="BO46" s="397"/>
      <c r="BP46" s="397"/>
      <c r="BQ46" s="397"/>
    </row>
    <row r="47" spans="1:69" s="162" customFormat="1" ht="19.5" customHeight="1">
      <c r="A47" s="204"/>
      <c r="B47" s="216"/>
      <c r="C47" s="216"/>
      <c r="D47" s="216"/>
      <c r="E47" s="216"/>
      <c r="F47" s="216"/>
      <c r="G47" s="216"/>
      <c r="H47" s="216"/>
      <c r="I47" s="216"/>
      <c r="J47" s="239"/>
      <c r="K47" s="157"/>
      <c r="O47" s="397"/>
      <c r="P47" s="397"/>
      <c r="Q47" s="397"/>
      <c r="R47" s="397"/>
      <c r="S47" s="397"/>
      <c r="T47" s="397"/>
      <c r="U47" s="618"/>
      <c r="V47" s="617"/>
      <c r="W47" s="900"/>
      <c r="X47" s="909">
        <v>14.18571418</v>
      </c>
      <c r="Y47" s="909">
        <v>30.662142620000001</v>
      </c>
      <c r="Z47" s="909">
        <v>13.24114282</v>
      </c>
      <c r="AA47" s="909">
        <v>6.9254285949999996</v>
      </c>
      <c r="AB47" s="909">
        <v>2.1361428839999999</v>
      </c>
      <c r="AC47" s="910">
        <v>84.515142170000004</v>
      </c>
      <c r="AD47" s="909">
        <v>56.14428547</v>
      </c>
      <c r="AE47" s="909">
        <v>11.487142970000001</v>
      </c>
      <c r="AF47" s="909">
        <v>10.430000032697402</v>
      </c>
      <c r="AG47" s="909">
        <v>1.7737142699999999</v>
      </c>
      <c r="AH47" s="909">
        <v>35.98928506</v>
      </c>
      <c r="AI47" s="909">
        <v>9.1042857850000001</v>
      </c>
      <c r="AJ47" s="397"/>
      <c r="AK47" s="397"/>
      <c r="AL47" s="397"/>
      <c r="AM47" s="397"/>
      <c r="AN47" s="397"/>
      <c r="AO47" s="913">
        <v>37</v>
      </c>
      <c r="AP47" s="914">
        <v>162.19599909999999</v>
      </c>
      <c r="AQ47" s="914">
        <v>172.60800169999999</v>
      </c>
      <c r="AR47" s="915">
        <v>147.07</v>
      </c>
      <c r="AS47" s="397"/>
      <c r="AT47" s="397"/>
      <c r="AU47" s="397"/>
      <c r="AV47" s="397"/>
      <c r="AW47" s="913">
        <v>37</v>
      </c>
      <c r="AX47" s="914">
        <v>164.02999879999999</v>
      </c>
      <c r="AY47" s="917">
        <v>149.70199579999999</v>
      </c>
      <c r="AZ47" s="915">
        <v>147.35</v>
      </c>
      <c r="BA47" s="397"/>
      <c r="BB47" s="913">
        <v>37</v>
      </c>
      <c r="BC47" s="933">
        <v>140.58200252899999</v>
      </c>
      <c r="BD47" s="918">
        <v>220.07399951934806</v>
      </c>
      <c r="BE47" s="919">
        <v>196.9500008</v>
      </c>
      <c r="BF47" s="397"/>
      <c r="BG47" s="397"/>
      <c r="BH47" s="397"/>
      <c r="BI47" s="397"/>
      <c r="BJ47" s="397"/>
      <c r="BK47" s="397"/>
      <c r="BL47" s="397"/>
      <c r="BM47" s="397"/>
      <c r="BN47" s="397"/>
      <c r="BO47" s="397"/>
      <c r="BP47" s="397"/>
      <c r="BQ47" s="397"/>
    </row>
    <row r="48" spans="1:69" s="162" customFormat="1" ht="19.5" customHeight="1">
      <c r="A48" s="204"/>
      <c r="B48" s="216"/>
      <c r="C48" s="216"/>
      <c r="D48" s="216"/>
      <c r="E48" s="216"/>
      <c r="F48" s="216"/>
      <c r="G48" s="216"/>
      <c r="H48" s="216"/>
      <c r="I48" s="216"/>
      <c r="J48" s="239"/>
      <c r="K48" s="157"/>
      <c r="O48" s="397"/>
      <c r="P48" s="397"/>
      <c r="Q48" s="397"/>
      <c r="R48" s="397"/>
      <c r="S48" s="397"/>
      <c r="T48" s="397"/>
      <c r="U48" s="618"/>
      <c r="V48" s="617">
        <v>40</v>
      </c>
      <c r="W48" s="900"/>
      <c r="X48" s="909">
        <v>15.34</v>
      </c>
      <c r="Y48" s="909">
        <v>36.380000000000003</v>
      </c>
      <c r="Z48" s="909">
        <v>20.43</v>
      </c>
      <c r="AA48" s="909">
        <v>7.16</v>
      </c>
      <c r="AB48" s="909">
        <v>3.28</v>
      </c>
      <c r="AC48" s="910">
        <v>86.83</v>
      </c>
      <c r="AD48" s="909">
        <v>51.57</v>
      </c>
      <c r="AE48" s="909">
        <v>10.36</v>
      </c>
      <c r="AF48" s="909">
        <v>11</v>
      </c>
      <c r="AG48" s="909">
        <v>1.33</v>
      </c>
      <c r="AH48" s="909">
        <v>50.04</v>
      </c>
      <c r="AI48" s="909">
        <v>10.39</v>
      </c>
      <c r="AJ48" s="397"/>
      <c r="AK48" s="397"/>
      <c r="AL48" s="397"/>
      <c r="AM48" s="397"/>
      <c r="AN48" s="397"/>
      <c r="AO48" s="913">
        <v>38</v>
      </c>
      <c r="AP48" s="914">
        <v>162.19599909999999</v>
      </c>
      <c r="AQ48" s="914">
        <v>172.60800169999999</v>
      </c>
      <c r="AR48" s="915">
        <v>147.07</v>
      </c>
      <c r="AS48" s="397"/>
      <c r="AT48" s="397"/>
      <c r="AU48" s="397"/>
      <c r="AV48" s="397"/>
      <c r="AW48" s="913">
        <v>38</v>
      </c>
      <c r="AX48" s="914">
        <v>161.62</v>
      </c>
      <c r="AY48" s="917">
        <v>135.7250061</v>
      </c>
      <c r="AZ48" s="915">
        <v>131.15</v>
      </c>
      <c r="BA48" s="397"/>
      <c r="BB48" s="913">
        <v>38</v>
      </c>
      <c r="BC48" s="933">
        <v>134.738</v>
      </c>
      <c r="BD48" s="918">
        <v>215.42199704999999</v>
      </c>
      <c r="BE48" s="919">
        <v>190.7840042</v>
      </c>
      <c r="BF48" s="397"/>
      <c r="BG48" s="397"/>
      <c r="BH48" s="397"/>
      <c r="BI48" s="397"/>
      <c r="BJ48" s="397"/>
      <c r="BK48" s="397"/>
      <c r="BL48" s="397"/>
      <c r="BM48" s="397"/>
      <c r="BN48" s="397"/>
      <c r="BO48" s="397"/>
      <c r="BP48" s="397"/>
      <c r="BQ48" s="397"/>
    </row>
    <row r="49" spans="1:69" s="162" customFormat="1" ht="19.5" customHeight="1">
      <c r="A49" s="204"/>
      <c r="B49" s="216"/>
      <c r="C49" s="216"/>
      <c r="D49" s="216"/>
      <c r="E49" s="216"/>
      <c r="F49" s="216"/>
      <c r="G49" s="216"/>
      <c r="H49" s="216"/>
      <c r="I49" s="216"/>
      <c r="J49" s="239"/>
      <c r="K49" s="157"/>
      <c r="O49" s="397"/>
      <c r="P49" s="397"/>
      <c r="Q49" s="397"/>
      <c r="R49" s="397"/>
      <c r="S49" s="397"/>
      <c r="T49" s="397"/>
      <c r="U49" s="617"/>
      <c r="V49" s="617"/>
      <c r="W49" s="900"/>
      <c r="X49" s="909">
        <v>18.08571448</v>
      </c>
      <c r="Y49" s="909">
        <v>34.163285940000002</v>
      </c>
      <c r="Z49" s="909">
        <v>19.903143069999999</v>
      </c>
      <c r="AA49" s="909">
        <v>7.0011427739999998</v>
      </c>
      <c r="AB49" s="909">
        <v>2.2765714610000001</v>
      </c>
      <c r="AC49" s="910">
        <v>81.298714770000004</v>
      </c>
      <c r="AD49" s="909">
        <v>48.17428589</v>
      </c>
      <c r="AE49" s="909">
        <v>15.737142560000001</v>
      </c>
      <c r="AF49" s="909">
        <v>11.00857162</v>
      </c>
      <c r="AG49" s="909">
        <v>1.9857142990000001</v>
      </c>
      <c r="AH49" s="909">
        <v>39.686428069999998</v>
      </c>
      <c r="AI49" s="909">
        <v>8.1814286369999998</v>
      </c>
      <c r="AJ49" s="397"/>
      <c r="AK49" s="397"/>
      <c r="AL49" s="397"/>
      <c r="AM49" s="397"/>
      <c r="AN49" s="397"/>
      <c r="AO49" s="913">
        <v>39</v>
      </c>
      <c r="AP49" s="914">
        <v>153.6340027</v>
      </c>
      <c r="AQ49" s="914">
        <v>172.60800170898401</v>
      </c>
      <c r="AR49" s="915">
        <v>139.11000000000001</v>
      </c>
      <c r="AS49" s="397"/>
      <c r="AT49" s="397"/>
      <c r="AU49" s="397"/>
      <c r="AV49" s="397"/>
      <c r="AW49" s="913">
        <v>39</v>
      </c>
      <c r="AX49" s="914">
        <v>145.00399780000001</v>
      </c>
      <c r="AY49" s="917">
        <v>126.6</v>
      </c>
      <c r="AZ49" s="915">
        <v>119.86</v>
      </c>
      <c r="BA49" s="397"/>
      <c r="BB49" s="913">
        <v>39</v>
      </c>
      <c r="BC49" s="933">
        <v>131.20699792900001</v>
      </c>
      <c r="BD49" s="918">
        <v>210.14099999999999</v>
      </c>
      <c r="BE49" s="919">
        <v>184.4409995</v>
      </c>
      <c r="BF49" s="397"/>
      <c r="BG49" s="397"/>
      <c r="BH49" s="397"/>
      <c r="BI49" s="397"/>
      <c r="BJ49" s="397"/>
      <c r="BK49" s="397"/>
      <c r="BL49" s="397"/>
      <c r="BM49" s="397"/>
      <c r="BN49" s="397"/>
      <c r="BO49" s="397"/>
      <c r="BP49" s="397"/>
      <c r="BQ49" s="397"/>
    </row>
    <row r="50" spans="1:69" s="162" customFormat="1" ht="19.5" customHeight="1">
      <c r="A50" s="204"/>
      <c r="B50" s="216"/>
      <c r="C50" s="216"/>
      <c r="D50" s="216"/>
      <c r="E50" s="216"/>
      <c r="F50" s="216"/>
      <c r="G50" s="216"/>
      <c r="H50" s="216"/>
      <c r="I50" s="216"/>
      <c r="J50" s="239"/>
      <c r="K50" s="157"/>
      <c r="O50" s="397"/>
      <c r="P50" s="397"/>
      <c r="Q50" s="397"/>
      <c r="R50" s="397"/>
      <c r="S50" s="397"/>
      <c r="T50" s="397"/>
      <c r="U50" s="617"/>
      <c r="V50" s="617"/>
      <c r="W50" s="900"/>
      <c r="X50" s="909">
        <v>18.91</v>
      </c>
      <c r="Y50" s="909">
        <v>40.36</v>
      </c>
      <c r="Z50" s="909">
        <v>14.79</v>
      </c>
      <c r="AA50" s="909">
        <v>7.86</v>
      </c>
      <c r="AB50" s="909">
        <v>2.39</v>
      </c>
      <c r="AC50" s="910">
        <v>97.4</v>
      </c>
      <c r="AD50" s="909">
        <v>49.42</v>
      </c>
      <c r="AE50" s="909">
        <v>10.9</v>
      </c>
      <c r="AF50" s="909">
        <v>11</v>
      </c>
      <c r="AG50" s="909">
        <v>1.57</v>
      </c>
      <c r="AH50" s="909">
        <v>37.29</v>
      </c>
      <c r="AI50" s="909">
        <v>8.73</v>
      </c>
      <c r="AJ50" s="397"/>
      <c r="AK50" s="397"/>
      <c r="AL50" s="397"/>
      <c r="AM50" s="397"/>
      <c r="AN50" s="397"/>
      <c r="AO50" s="913">
        <v>40</v>
      </c>
      <c r="AP50" s="914">
        <v>153.6340027</v>
      </c>
      <c r="AQ50" s="914">
        <v>160.46600000000001</v>
      </c>
      <c r="AR50" s="915">
        <v>139.11000000000001</v>
      </c>
      <c r="AS50" s="397"/>
      <c r="AT50" s="397"/>
      <c r="AU50" s="397"/>
      <c r="AV50" s="397"/>
      <c r="AW50" s="913">
        <v>40</v>
      </c>
      <c r="AX50" s="914">
        <v>128.87</v>
      </c>
      <c r="AY50" s="914">
        <v>119.86</v>
      </c>
      <c r="AZ50" s="915">
        <v>119.86</v>
      </c>
      <c r="BA50" s="397"/>
      <c r="BB50" s="913">
        <v>40</v>
      </c>
      <c r="BC50" s="933">
        <v>128.13</v>
      </c>
      <c r="BD50" s="918">
        <v>206.839</v>
      </c>
      <c r="BE50" s="919">
        <v>177.93399909999999</v>
      </c>
      <c r="BF50" s="397"/>
      <c r="BG50" s="397"/>
      <c r="BH50" s="397"/>
      <c r="BI50" s="397"/>
      <c r="BJ50" s="397"/>
      <c r="BK50" s="397"/>
      <c r="BL50" s="397"/>
      <c r="BM50" s="397"/>
      <c r="BN50" s="397"/>
      <c r="BO50" s="397"/>
      <c r="BP50" s="397"/>
      <c r="BQ50" s="397"/>
    </row>
    <row r="51" spans="1:69" s="162" customFormat="1" ht="12.75">
      <c r="A51" s="204"/>
      <c r="B51" s="216"/>
      <c r="C51" s="216"/>
      <c r="D51" s="216"/>
      <c r="E51" s="216"/>
      <c r="F51" s="216"/>
      <c r="G51" s="216"/>
      <c r="H51" s="216"/>
      <c r="I51" s="216"/>
      <c r="J51" s="239"/>
      <c r="K51" s="157"/>
      <c r="O51" s="397"/>
      <c r="P51" s="397"/>
      <c r="Q51" s="397"/>
      <c r="R51" s="397"/>
      <c r="S51" s="397"/>
      <c r="T51" s="397"/>
      <c r="U51" s="617"/>
      <c r="V51" s="617"/>
      <c r="W51" s="900"/>
      <c r="X51" s="909">
        <v>18.942856924874402</v>
      </c>
      <c r="Y51" s="909">
        <v>45.664857046944704</v>
      </c>
      <c r="Z51" s="909">
        <v>13.250000136239143</v>
      </c>
      <c r="AA51" s="909">
        <v>7.7904285703386531</v>
      </c>
      <c r="AB51" s="909">
        <v>2.0807142598288357</v>
      </c>
      <c r="AC51" s="910">
        <v>89.837426321847062</v>
      </c>
      <c r="AD51" s="909">
        <v>52.804285866873556</v>
      </c>
      <c r="AE51" s="909">
        <v>9.0100000926426418</v>
      </c>
      <c r="AF51" s="909">
        <v>11</v>
      </c>
      <c r="AG51" s="909">
        <v>1.8558571338653529</v>
      </c>
      <c r="AH51" s="909">
        <v>38.216427939278695</v>
      </c>
      <c r="AI51" s="909">
        <v>10.265714509146521</v>
      </c>
      <c r="AJ51" s="397"/>
      <c r="AK51" s="397"/>
      <c r="AL51" s="397"/>
      <c r="AM51" s="397"/>
      <c r="AN51" s="397"/>
      <c r="AO51" s="913">
        <v>41</v>
      </c>
      <c r="AP51" s="914">
        <v>144.54400630000001</v>
      </c>
      <c r="AQ51" s="914">
        <v>148.89699999999999</v>
      </c>
      <c r="AR51" s="915">
        <v>139.11000000000001</v>
      </c>
      <c r="AS51" s="397"/>
      <c r="AT51" s="397"/>
      <c r="AU51" s="397"/>
      <c r="AV51" s="397"/>
      <c r="AW51" s="913">
        <v>41</v>
      </c>
      <c r="AX51" s="914">
        <v>113.2139969</v>
      </c>
      <c r="AY51" s="914">
        <v>108.82899999999999</v>
      </c>
      <c r="AZ51" s="915">
        <v>113.21</v>
      </c>
      <c r="BA51" s="397"/>
      <c r="BB51" s="913">
        <v>41</v>
      </c>
      <c r="BC51" s="933">
        <v>123.19800044700001</v>
      </c>
      <c r="BD51" s="918">
        <v>201.45299999999997</v>
      </c>
      <c r="BE51" s="919">
        <v>171.6890023</v>
      </c>
      <c r="BF51" s="397"/>
      <c r="BG51" s="397"/>
      <c r="BH51" s="397"/>
      <c r="BI51" s="397"/>
      <c r="BJ51" s="397"/>
      <c r="BK51" s="397"/>
      <c r="BL51" s="397"/>
      <c r="BM51" s="397"/>
      <c r="BN51" s="397"/>
      <c r="BO51" s="397"/>
      <c r="BP51" s="397"/>
      <c r="BQ51" s="397"/>
    </row>
    <row r="52" spans="1:69" s="162" customFormat="1" ht="12.75">
      <c r="A52" s="204"/>
      <c r="B52" s="216"/>
      <c r="C52" s="216"/>
      <c r="D52" s="216"/>
      <c r="E52" s="216"/>
      <c r="F52" s="216"/>
      <c r="G52" s="216"/>
      <c r="H52" s="216"/>
      <c r="I52" s="216"/>
      <c r="J52" s="239"/>
      <c r="K52" s="157"/>
      <c r="O52" s="397"/>
      <c r="P52" s="397"/>
      <c r="Q52" s="397"/>
      <c r="R52" s="397"/>
      <c r="S52" s="397"/>
      <c r="T52" s="397"/>
      <c r="U52" s="617"/>
      <c r="V52" s="617">
        <v>44</v>
      </c>
      <c r="W52" s="900"/>
      <c r="X52" s="909">
        <v>15.77</v>
      </c>
      <c r="Y52" s="909">
        <v>39.85</v>
      </c>
      <c r="Z52" s="909">
        <v>16.07</v>
      </c>
      <c r="AA52" s="909">
        <v>7.52</v>
      </c>
      <c r="AB52" s="909">
        <v>2.48</v>
      </c>
      <c r="AC52" s="910">
        <v>80.75</v>
      </c>
      <c r="AD52" s="909">
        <v>47.38</v>
      </c>
      <c r="AE52" s="909">
        <v>11.62</v>
      </c>
      <c r="AF52" s="909">
        <v>10</v>
      </c>
      <c r="AG52" s="909">
        <v>1.298</v>
      </c>
      <c r="AH52" s="909">
        <v>34.799999999999997</v>
      </c>
      <c r="AI52" s="909">
        <v>9.2100000000000009</v>
      </c>
      <c r="AJ52" s="397"/>
      <c r="AK52" s="397"/>
      <c r="AL52" s="397"/>
      <c r="AM52" s="397"/>
      <c r="AN52" s="397"/>
      <c r="AO52" s="913">
        <v>42</v>
      </c>
      <c r="AP52" s="914">
        <v>144.54400630000001</v>
      </c>
      <c r="AQ52" s="914">
        <v>148.89699999999999</v>
      </c>
      <c r="AR52" s="915">
        <v>128.35</v>
      </c>
      <c r="AS52" s="397"/>
      <c r="AT52" s="397"/>
      <c r="AU52" s="397"/>
      <c r="AV52" s="397"/>
      <c r="AW52" s="913">
        <v>42</v>
      </c>
      <c r="AX52" s="914">
        <v>117.64</v>
      </c>
      <c r="AY52" s="914">
        <v>98.04</v>
      </c>
      <c r="AZ52" s="915">
        <v>100.18</v>
      </c>
      <c r="BA52" s="397"/>
      <c r="BB52" s="913">
        <v>42</v>
      </c>
      <c r="BC52" s="933">
        <v>118.85000000000001</v>
      </c>
      <c r="BD52" s="918">
        <v>196.38000000000002</v>
      </c>
      <c r="BE52" s="919">
        <v>165.69499870000001</v>
      </c>
      <c r="BF52" s="397"/>
      <c r="BG52" s="397"/>
      <c r="BH52" s="397"/>
      <c r="BI52" s="397"/>
      <c r="BJ52" s="397"/>
      <c r="BK52" s="397"/>
      <c r="BL52" s="397"/>
      <c r="BM52" s="397"/>
      <c r="BN52" s="397"/>
      <c r="BO52" s="397"/>
      <c r="BP52" s="397"/>
      <c r="BQ52" s="397"/>
    </row>
    <row r="53" spans="1:69" s="162" customFormat="1" ht="32.25" customHeight="1">
      <c r="A53" s="204"/>
      <c r="B53" s="216"/>
      <c r="C53" s="216"/>
      <c r="D53" s="216"/>
      <c r="E53" s="216"/>
      <c r="F53" s="216"/>
      <c r="G53" s="216"/>
      <c r="H53" s="216"/>
      <c r="I53" s="216"/>
      <c r="J53" s="239"/>
      <c r="K53" s="157"/>
      <c r="O53" s="397"/>
      <c r="P53" s="397"/>
      <c r="Q53" s="397"/>
      <c r="R53" s="397"/>
      <c r="S53" s="397"/>
      <c r="T53" s="397"/>
      <c r="U53" s="617"/>
      <c r="V53" s="617"/>
      <c r="W53" s="900"/>
      <c r="X53" s="909">
        <v>23.728571479999999</v>
      </c>
      <c r="Y53" s="909">
        <v>61.090667089999997</v>
      </c>
      <c r="Z53" s="909">
        <v>38.42033386</v>
      </c>
      <c r="AA53" s="909">
        <v>8.9832856999999997</v>
      </c>
      <c r="AB53" s="909">
        <v>4.4537142860000003</v>
      </c>
      <c r="AC53" s="910">
        <v>83.839285709999999</v>
      </c>
      <c r="AD53" s="909">
        <v>47.64285769</v>
      </c>
      <c r="AE53" s="909">
        <v>13.18000003</v>
      </c>
      <c r="AF53" s="909">
        <v>10.001428600000001</v>
      </c>
      <c r="AG53" s="909">
        <v>1.2431428769999999</v>
      </c>
      <c r="AH53" s="909">
        <v>37.059285850000002</v>
      </c>
      <c r="AI53" s="909">
        <v>9.9271429609999995</v>
      </c>
      <c r="AJ53" s="397"/>
      <c r="AK53" s="397"/>
      <c r="AL53" s="397"/>
      <c r="AM53" s="397"/>
      <c r="AN53" s="397"/>
      <c r="AO53" s="913">
        <v>43</v>
      </c>
      <c r="AP53" s="914">
        <v>133.50900268554599</v>
      </c>
      <c r="AQ53" s="914">
        <v>140.44499999999999</v>
      </c>
      <c r="AR53" s="915">
        <v>128.35</v>
      </c>
      <c r="AS53" s="397"/>
      <c r="AT53" s="397"/>
      <c r="AU53" s="397"/>
      <c r="AV53" s="397"/>
      <c r="AW53" s="913">
        <v>43</v>
      </c>
      <c r="AX53" s="914">
        <v>115.420997619628</v>
      </c>
      <c r="AY53" s="914">
        <v>102.325</v>
      </c>
      <c r="AZ53" s="915">
        <v>89.58</v>
      </c>
      <c r="BA53" s="397"/>
      <c r="BB53" s="913">
        <v>43</v>
      </c>
      <c r="BC53" s="933">
        <v>112.50799894332873</v>
      </c>
      <c r="BD53" s="918">
        <v>192.565</v>
      </c>
      <c r="BE53" s="919">
        <v>160.3979965</v>
      </c>
      <c r="BF53" s="397"/>
      <c r="BG53" s="397"/>
      <c r="BH53" s="397"/>
      <c r="BI53" s="397"/>
      <c r="BJ53" s="397"/>
      <c r="BK53" s="397"/>
      <c r="BL53" s="397"/>
      <c r="BM53" s="397"/>
      <c r="BN53" s="397"/>
      <c r="BO53" s="397"/>
      <c r="BP53" s="397"/>
      <c r="BQ53" s="397"/>
    </row>
    <row r="54" spans="1:69" s="162" customFormat="1" ht="32.25" customHeight="1">
      <c r="A54" s="204"/>
      <c r="B54" s="216"/>
      <c r="C54" s="216"/>
      <c r="D54" s="216"/>
      <c r="E54" s="216"/>
      <c r="F54" s="216"/>
      <c r="G54" s="216"/>
      <c r="H54" s="216"/>
      <c r="I54" s="216"/>
      <c r="J54" s="239"/>
      <c r="K54" s="157"/>
      <c r="O54" s="397"/>
      <c r="P54" s="397"/>
      <c r="Q54" s="397"/>
      <c r="R54" s="397"/>
      <c r="S54" s="397"/>
      <c r="T54" s="397"/>
      <c r="U54" s="617"/>
      <c r="V54" s="617"/>
      <c r="W54" s="900"/>
      <c r="X54" s="909">
        <v>30.528571810041125</v>
      </c>
      <c r="Y54" s="909">
        <v>77.433666865030759</v>
      </c>
      <c r="Z54" s="909">
        <v>23.011333147684685</v>
      </c>
      <c r="AA54" s="909">
        <v>10.47</v>
      </c>
      <c r="AB54" s="909">
        <v>8.2200000000000006</v>
      </c>
      <c r="AC54" s="910">
        <v>80.249285016741013</v>
      </c>
      <c r="AD54" s="909">
        <v>64.83</v>
      </c>
      <c r="AE54" s="909">
        <v>12.43</v>
      </c>
      <c r="AF54" s="909">
        <v>10.001428604125973</v>
      </c>
      <c r="AG54" s="909">
        <v>1.5007142850330841</v>
      </c>
      <c r="AH54" s="909">
        <v>36.905714307512518</v>
      </c>
      <c r="AI54" s="909">
        <v>10.785714285714255</v>
      </c>
      <c r="AJ54" s="397"/>
      <c r="AK54" s="397"/>
      <c r="AL54" s="397"/>
      <c r="AM54" s="397"/>
      <c r="AN54" s="397"/>
      <c r="AO54" s="913">
        <v>44</v>
      </c>
      <c r="AP54" s="914">
        <v>133.50900268554599</v>
      </c>
      <c r="AQ54" s="914">
        <v>140.44499999999999</v>
      </c>
      <c r="AR54" s="397">
        <v>121.2</v>
      </c>
      <c r="AS54" s="397"/>
      <c r="AT54" s="397"/>
      <c r="AU54" s="397"/>
      <c r="AV54" s="397"/>
      <c r="AW54" s="913">
        <v>44</v>
      </c>
      <c r="AX54" s="914">
        <v>100.18</v>
      </c>
      <c r="AY54" s="914">
        <v>91.68</v>
      </c>
      <c r="AZ54" s="915">
        <v>75.16</v>
      </c>
      <c r="BA54" s="397"/>
      <c r="BB54" s="913">
        <v>44</v>
      </c>
      <c r="BC54" s="933">
        <v>108.26299999999999</v>
      </c>
      <c r="BD54" s="918">
        <v>187.09000000000003</v>
      </c>
      <c r="BE54" s="919">
        <v>154.79199919999999</v>
      </c>
      <c r="BF54" s="397"/>
      <c r="BG54" s="397"/>
      <c r="BH54" s="397"/>
      <c r="BI54" s="397"/>
      <c r="BJ54" s="397"/>
      <c r="BK54" s="397"/>
      <c r="BL54" s="397"/>
      <c r="BM54" s="397"/>
      <c r="BN54" s="397"/>
      <c r="BO54" s="397"/>
      <c r="BP54" s="397"/>
      <c r="BQ54" s="397"/>
    </row>
    <row r="55" spans="1:69" s="162" customFormat="1" ht="15.75" customHeight="1">
      <c r="A55" s="204"/>
      <c r="B55" s="216"/>
      <c r="C55" s="216"/>
      <c r="D55" s="216"/>
      <c r="E55" s="216"/>
      <c r="F55" s="216"/>
      <c r="G55" s="216"/>
      <c r="H55" s="216"/>
      <c r="I55" s="216"/>
      <c r="J55" s="239"/>
      <c r="K55" s="157"/>
      <c r="O55" s="397"/>
      <c r="P55" s="397"/>
      <c r="Q55" s="397"/>
      <c r="R55" s="397"/>
      <c r="S55" s="397"/>
      <c r="T55" s="397"/>
      <c r="U55" s="617"/>
      <c r="V55" s="617"/>
      <c r="W55" s="900"/>
      <c r="X55" s="909">
        <v>19.285699999999999</v>
      </c>
      <c r="Y55" s="909">
        <v>47.748571668352348</v>
      </c>
      <c r="Z55" s="909">
        <v>14.493142809186628</v>
      </c>
      <c r="AA55" s="909">
        <v>7.8201428140912697</v>
      </c>
      <c r="AB55" s="909">
        <v>2.3963000000000001</v>
      </c>
      <c r="AC55" s="910">
        <v>74.034999999999997</v>
      </c>
      <c r="AD55" s="909">
        <v>60.726999999999997</v>
      </c>
      <c r="AE55" s="909">
        <v>9.5739999999999998</v>
      </c>
      <c r="AF55" s="909">
        <v>10.001428604125966</v>
      </c>
      <c r="AG55" s="909">
        <v>1.2811428649084857</v>
      </c>
      <c r="AH55" s="909">
        <v>38.396000000000001</v>
      </c>
      <c r="AI55" s="909">
        <v>21.811399999999999</v>
      </c>
      <c r="AJ55" s="397"/>
      <c r="AK55" s="397"/>
      <c r="AL55" s="397"/>
      <c r="AM55" s="397"/>
      <c r="AN55" s="397"/>
      <c r="AO55" s="913">
        <v>45</v>
      </c>
      <c r="AP55" s="914">
        <v>133.50900268554599</v>
      </c>
      <c r="AQ55" s="914">
        <v>134.84</v>
      </c>
      <c r="AR55" s="915">
        <v>121.2</v>
      </c>
      <c r="AS55" s="397"/>
      <c r="AT55" s="397"/>
      <c r="AU55" s="397"/>
      <c r="AV55" s="397"/>
      <c r="AW55" s="913">
        <v>45</v>
      </c>
      <c r="AX55" s="914">
        <v>83.341003420000007</v>
      </c>
      <c r="AY55" s="914">
        <v>79.23</v>
      </c>
      <c r="AZ55" s="915">
        <v>61.21</v>
      </c>
      <c r="BA55" s="397"/>
      <c r="BB55" s="913">
        <v>45</v>
      </c>
      <c r="BC55" s="933">
        <v>102.77400085399999</v>
      </c>
      <c r="BD55" s="918">
        <v>183.072</v>
      </c>
      <c r="BE55" s="919">
        <v>149.715</v>
      </c>
      <c r="BF55" s="397"/>
      <c r="BG55" s="397"/>
      <c r="BH55" s="397"/>
      <c r="BI55" s="397"/>
      <c r="BJ55" s="397"/>
      <c r="BK55" s="397"/>
      <c r="BL55" s="397"/>
      <c r="BM55" s="397"/>
      <c r="BN55" s="397"/>
      <c r="BO55" s="397"/>
      <c r="BP55" s="397"/>
      <c r="BQ55" s="397"/>
    </row>
    <row r="56" spans="1:69" s="162" customFormat="1" ht="24.75" customHeight="1">
      <c r="A56" s="879" t="s">
        <v>674</v>
      </c>
      <c r="B56" s="216"/>
      <c r="C56" s="216"/>
      <c r="D56" s="216"/>
      <c r="E56" s="216"/>
      <c r="F56" s="216"/>
      <c r="G56" s="216"/>
      <c r="H56" s="216"/>
      <c r="I56" s="216"/>
      <c r="J56" s="239"/>
      <c r="K56" s="157"/>
      <c r="O56" s="397"/>
      <c r="P56" s="397"/>
      <c r="Q56" s="397"/>
      <c r="R56" s="397"/>
      <c r="S56" s="397"/>
      <c r="T56" s="397"/>
      <c r="U56" s="617"/>
      <c r="V56" s="617">
        <v>48</v>
      </c>
      <c r="W56" s="900"/>
      <c r="X56" s="909">
        <v>18.57</v>
      </c>
      <c r="Y56" s="909">
        <v>56.05</v>
      </c>
      <c r="Z56" s="909">
        <v>23.31</v>
      </c>
      <c r="AA56" s="909">
        <v>7.5830000000000002</v>
      </c>
      <c r="AB56" s="909">
        <v>2.44</v>
      </c>
      <c r="AC56" s="910">
        <v>82.129000000000005</v>
      </c>
      <c r="AD56" s="909">
        <v>61.54</v>
      </c>
      <c r="AE56" s="909">
        <v>8.7200000000000006</v>
      </c>
      <c r="AF56" s="909">
        <v>9.7940000000000005</v>
      </c>
      <c r="AG56" s="909">
        <v>1.64</v>
      </c>
      <c r="AH56" s="909">
        <v>40.08</v>
      </c>
      <c r="AI56" s="909">
        <v>26.073</v>
      </c>
      <c r="AJ56" s="397"/>
      <c r="AK56" s="397"/>
      <c r="AL56" s="397"/>
      <c r="AM56" s="397"/>
      <c r="AN56" s="397"/>
      <c r="AO56" s="913">
        <v>46</v>
      </c>
      <c r="AP56" s="914">
        <v>124.56</v>
      </c>
      <c r="AQ56" s="914">
        <v>134.84</v>
      </c>
      <c r="AR56" s="915">
        <v>112.14</v>
      </c>
      <c r="AS56" s="397"/>
      <c r="AT56" s="397"/>
      <c r="AU56" s="397"/>
      <c r="AV56" s="397"/>
      <c r="AW56" s="913">
        <v>46</v>
      </c>
      <c r="AX56" s="914">
        <v>73.136001586914006</v>
      </c>
      <c r="AY56" s="914">
        <v>81.28</v>
      </c>
      <c r="AZ56" s="915">
        <v>43.99</v>
      </c>
      <c r="BA56" s="397"/>
      <c r="BB56" s="913">
        <v>46</v>
      </c>
      <c r="BC56" s="933">
        <v>99.224143177270747</v>
      </c>
      <c r="BD56" s="918">
        <v>179.65</v>
      </c>
      <c r="BE56" s="919">
        <v>144.1180004</v>
      </c>
      <c r="BF56" s="397"/>
      <c r="BG56" s="397"/>
      <c r="BH56" s="397"/>
      <c r="BI56" s="397"/>
      <c r="BJ56" s="397"/>
      <c r="BK56" s="397"/>
      <c r="BL56" s="397"/>
      <c r="BM56" s="397"/>
      <c r="BN56" s="397"/>
      <c r="BO56" s="397"/>
      <c r="BP56" s="397"/>
      <c r="BQ56" s="397"/>
    </row>
    <row r="57" spans="1:69" s="162" customFormat="1" ht="12.75">
      <c r="A57" s="204"/>
      <c r="B57" s="216"/>
      <c r="C57" s="216"/>
      <c r="D57" s="216"/>
      <c r="E57" s="216"/>
      <c r="F57" s="216"/>
      <c r="G57" s="216"/>
      <c r="H57" s="216"/>
      <c r="I57" s="216"/>
      <c r="J57" s="239"/>
      <c r="K57" s="157"/>
      <c r="O57" s="397"/>
      <c r="P57" s="397"/>
      <c r="Q57" s="397"/>
      <c r="R57" s="397"/>
      <c r="S57" s="397"/>
      <c r="T57" s="397"/>
      <c r="U57" s="617"/>
      <c r="V57" s="617"/>
      <c r="W57" s="900"/>
      <c r="X57" s="909">
        <v>31.86</v>
      </c>
      <c r="Y57" s="909">
        <v>78.91</v>
      </c>
      <c r="Z57" s="909">
        <v>47.94</v>
      </c>
      <c r="AA57" s="909">
        <v>10.81</v>
      </c>
      <c r="AB57" s="909">
        <v>4.71</v>
      </c>
      <c r="AC57" s="910">
        <v>105.09</v>
      </c>
      <c r="AD57" s="909">
        <v>83.95</v>
      </c>
      <c r="AE57" s="909">
        <v>18.13</v>
      </c>
      <c r="AF57" s="909">
        <v>10</v>
      </c>
      <c r="AG57" s="909">
        <v>1.615</v>
      </c>
      <c r="AH57" s="909">
        <v>50.85</v>
      </c>
      <c r="AI57" s="909">
        <v>25.96</v>
      </c>
      <c r="AJ57" s="397"/>
      <c r="AK57" s="397"/>
      <c r="AL57" s="397"/>
      <c r="AM57" s="397"/>
      <c r="AN57" s="397"/>
      <c r="AO57" s="913">
        <v>47</v>
      </c>
      <c r="AP57" s="914">
        <v>124.56</v>
      </c>
      <c r="AQ57" s="914">
        <v>134.84</v>
      </c>
      <c r="AR57" s="915">
        <v>112.14</v>
      </c>
      <c r="AS57" s="397"/>
      <c r="AT57" s="397"/>
      <c r="AU57" s="397"/>
      <c r="AV57" s="397"/>
      <c r="AW57" s="913">
        <v>47</v>
      </c>
      <c r="AX57" s="914">
        <v>49.643001556396399</v>
      </c>
      <c r="AY57" s="914">
        <v>79.23</v>
      </c>
      <c r="AZ57" s="915">
        <v>25.78</v>
      </c>
      <c r="BA57" s="397"/>
      <c r="BB57" s="913">
        <v>47</v>
      </c>
      <c r="BC57" s="933">
        <v>98.391001403331657</v>
      </c>
      <c r="BD57" s="918">
        <v>174.434</v>
      </c>
      <c r="BE57" s="919">
        <v>138.82499809999999</v>
      </c>
      <c r="BF57" s="397"/>
      <c r="BG57" s="397"/>
      <c r="BH57" s="397"/>
      <c r="BI57" s="397"/>
      <c r="BJ57" s="397"/>
      <c r="BK57" s="397"/>
      <c r="BL57" s="397"/>
      <c r="BM57" s="397"/>
      <c r="BN57" s="397"/>
      <c r="BO57" s="397"/>
      <c r="BP57" s="397"/>
      <c r="BQ57" s="397"/>
    </row>
    <row r="58" spans="1:69" s="162" customFormat="1" ht="12.75">
      <c r="A58" s="204"/>
      <c r="B58" s="216"/>
      <c r="C58" s="216"/>
      <c r="D58" s="216"/>
      <c r="E58" s="216"/>
      <c r="F58" s="216"/>
      <c r="G58" s="216"/>
      <c r="H58" s="216"/>
      <c r="I58" s="216"/>
      <c r="J58" s="239"/>
      <c r="K58" s="157"/>
      <c r="O58" s="397"/>
      <c r="P58" s="397"/>
      <c r="Q58" s="397"/>
      <c r="R58" s="397"/>
      <c r="S58" s="397"/>
      <c r="T58" s="397"/>
      <c r="U58" s="617"/>
      <c r="V58" s="617"/>
      <c r="W58" s="900"/>
      <c r="X58" s="909">
        <v>45.715000000000003</v>
      </c>
      <c r="Y58" s="909">
        <v>120.64</v>
      </c>
      <c r="Z58" s="909">
        <v>31.65</v>
      </c>
      <c r="AA58" s="909">
        <v>19.32</v>
      </c>
      <c r="AB58" s="909">
        <v>12.4</v>
      </c>
      <c r="AC58" s="910">
        <v>111.883</v>
      </c>
      <c r="AD58" s="909">
        <v>89.3</v>
      </c>
      <c r="AE58" s="909">
        <v>21.54</v>
      </c>
      <c r="AF58" s="909">
        <v>10</v>
      </c>
      <c r="AG58" s="909">
        <v>1.31</v>
      </c>
      <c r="AH58" s="909">
        <v>85.53</v>
      </c>
      <c r="AI58" s="909">
        <v>28.62</v>
      </c>
      <c r="AJ58" s="397"/>
      <c r="AK58" s="397"/>
      <c r="AL58" s="397"/>
      <c r="AM58" s="397"/>
      <c r="AN58" s="397"/>
      <c r="AO58" s="913">
        <v>48</v>
      </c>
      <c r="AP58" s="914">
        <v>117.827</v>
      </c>
      <c r="AQ58" s="914">
        <v>134.15</v>
      </c>
      <c r="AR58" s="915">
        <v>101.14</v>
      </c>
      <c r="AS58" s="397"/>
      <c r="AT58" s="397"/>
      <c r="AU58" s="397"/>
      <c r="AV58" s="397"/>
      <c r="AW58" s="913">
        <v>48</v>
      </c>
      <c r="AX58" s="914">
        <v>45.865000000000002</v>
      </c>
      <c r="AY58" s="914">
        <v>79.23</v>
      </c>
      <c r="AZ58" s="915">
        <v>29.34</v>
      </c>
      <c r="BA58" s="397"/>
      <c r="BB58" s="913">
        <v>48</v>
      </c>
      <c r="BC58" s="933">
        <v>87.924999999999983</v>
      </c>
      <c r="BD58" s="918">
        <v>169.50000000000003</v>
      </c>
      <c r="BE58" s="919">
        <v>133.112999</v>
      </c>
      <c r="BF58" s="397"/>
      <c r="BG58" s="397"/>
      <c r="BH58" s="397"/>
      <c r="BI58" s="397"/>
      <c r="BJ58" s="397"/>
      <c r="BK58" s="397"/>
      <c r="BL58" s="397"/>
      <c r="BM58" s="397"/>
      <c r="BN58" s="397"/>
      <c r="BO58" s="397"/>
      <c r="BP58" s="397"/>
      <c r="BQ58" s="397"/>
    </row>
    <row r="59" spans="1:69" s="162" customFormat="1" ht="13.5">
      <c r="A59" s="204"/>
      <c r="B59" s="216"/>
      <c r="C59" s="216"/>
      <c r="D59" s="216"/>
      <c r="E59" s="216"/>
      <c r="F59" s="216"/>
      <c r="G59" s="216"/>
      <c r="H59" s="216"/>
      <c r="I59" s="216"/>
      <c r="J59" s="239"/>
      <c r="K59" s="157"/>
      <c r="O59" s="397"/>
      <c r="P59" s="397"/>
      <c r="Q59" s="397"/>
      <c r="R59" s="397"/>
      <c r="S59" s="397"/>
      <c r="T59" s="397"/>
      <c r="U59" s="617"/>
      <c r="V59" s="617">
        <v>51</v>
      </c>
      <c r="W59" s="900"/>
      <c r="X59" s="909">
        <v>36.909999999999997</v>
      </c>
      <c r="Y59" s="909">
        <v>78.84</v>
      </c>
      <c r="Z59" s="909">
        <v>19.73</v>
      </c>
      <c r="AA59" s="909">
        <v>13.65</v>
      </c>
      <c r="AB59" s="909">
        <v>8.74</v>
      </c>
      <c r="AC59" s="910">
        <v>101.2</v>
      </c>
      <c r="AD59" s="909">
        <v>99.78</v>
      </c>
      <c r="AE59" s="909">
        <v>27.96</v>
      </c>
      <c r="AF59" s="909">
        <v>10</v>
      </c>
      <c r="AG59" s="909">
        <v>1.1399999999999999</v>
      </c>
      <c r="AH59" s="909">
        <v>116.12</v>
      </c>
      <c r="AI59" s="909">
        <v>54.8</v>
      </c>
      <c r="AJ59" s="397"/>
      <c r="AK59" s="397"/>
      <c r="AL59" s="397"/>
      <c r="AM59" s="397"/>
      <c r="AN59" s="397"/>
      <c r="AO59" s="913">
        <v>49</v>
      </c>
      <c r="AP59" s="914">
        <v>117.827</v>
      </c>
      <c r="AQ59" s="914">
        <v>134.15</v>
      </c>
      <c r="AR59" s="915">
        <v>101.14</v>
      </c>
      <c r="AS59" s="397"/>
      <c r="AT59" s="397"/>
      <c r="AU59" s="397"/>
      <c r="AV59" s="397"/>
      <c r="AW59" s="913">
        <v>49</v>
      </c>
      <c r="AX59" s="967">
        <v>51.566714695521732</v>
      </c>
      <c r="AY59" s="914">
        <v>81.28</v>
      </c>
      <c r="AZ59" s="915">
        <v>34.76</v>
      </c>
      <c r="BA59" s="397"/>
      <c r="BB59" s="913">
        <v>49</v>
      </c>
      <c r="BC59" s="933">
        <v>85.033142868961448</v>
      </c>
      <c r="BD59" s="918">
        <v>164.72300000000001</v>
      </c>
      <c r="BE59" s="919">
        <v>128.37000269999999</v>
      </c>
      <c r="BF59" s="397"/>
      <c r="BG59" s="397"/>
      <c r="BH59" s="397"/>
      <c r="BI59" s="397"/>
      <c r="BJ59" s="397"/>
      <c r="BK59" s="397"/>
      <c r="BL59" s="397"/>
      <c r="BM59" s="397"/>
      <c r="BN59" s="397"/>
      <c r="BO59" s="397"/>
      <c r="BP59" s="397"/>
      <c r="BQ59" s="397"/>
    </row>
    <row r="60" spans="1:69" s="162" customFormat="1" ht="13.5" thickBot="1">
      <c r="A60" s="204"/>
      <c r="B60" s="216"/>
      <c r="C60" s="216"/>
      <c r="D60" s="216"/>
      <c r="E60" s="216"/>
      <c r="F60" s="216"/>
      <c r="G60" s="216"/>
      <c r="H60" s="216"/>
      <c r="I60" s="216"/>
      <c r="J60" s="239"/>
      <c r="K60" s="157"/>
      <c r="O60" s="397"/>
      <c r="P60" s="397"/>
      <c r="Q60" s="397"/>
      <c r="R60" s="397"/>
      <c r="S60" s="397"/>
      <c r="T60" s="397"/>
      <c r="U60" s="617"/>
      <c r="V60" s="617"/>
      <c r="W60" s="900"/>
      <c r="X60" s="909">
        <v>68.171428680419893</v>
      </c>
      <c r="Y60" s="909">
        <v>173.24642835344551</v>
      </c>
      <c r="Z60" s="909">
        <v>46.748427799769779</v>
      </c>
      <c r="AA60" s="909">
        <v>20.258571216038241</v>
      </c>
      <c r="AB60" s="909">
        <v>16.477428436279258</v>
      </c>
      <c r="AC60" s="910">
        <v>183.30985913957815</v>
      </c>
      <c r="AD60" s="909">
        <v>150.62857273646728</v>
      </c>
      <c r="AE60" s="909">
        <v>44.407142639160142</v>
      </c>
      <c r="AF60" s="909">
        <v>10</v>
      </c>
      <c r="AG60" s="909">
        <v>1.2935714210782672</v>
      </c>
      <c r="AH60" s="909">
        <v>146.74785723004999</v>
      </c>
      <c r="AI60" s="909">
        <v>50.432856423514181</v>
      </c>
      <c r="AJ60" s="397"/>
      <c r="AK60" s="397"/>
      <c r="AL60" s="397"/>
      <c r="AM60" s="397"/>
      <c r="AN60" s="397"/>
      <c r="AO60" s="913">
        <v>50</v>
      </c>
      <c r="AP60" s="914">
        <v>111.587</v>
      </c>
      <c r="AQ60" s="914">
        <v>128.977</v>
      </c>
      <c r="AR60" s="915">
        <v>96.75</v>
      </c>
      <c r="AS60" s="397"/>
      <c r="AT60" s="397"/>
      <c r="AU60" s="397"/>
      <c r="AV60" s="397"/>
      <c r="AW60" s="913">
        <v>50</v>
      </c>
      <c r="AX60" s="914">
        <v>69.12</v>
      </c>
      <c r="AY60" s="914">
        <v>69.123000000000005</v>
      </c>
      <c r="AZ60" s="915">
        <v>32.950000000000003</v>
      </c>
      <c r="BA60" s="397"/>
      <c r="BB60" s="913">
        <v>50</v>
      </c>
      <c r="BC60" s="933">
        <v>78.216999999999999</v>
      </c>
      <c r="BD60" s="918">
        <v>160.208</v>
      </c>
      <c r="BE60" s="919">
        <v>122.7149982</v>
      </c>
      <c r="BF60" s="397"/>
      <c r="BG60" s="397"/>
      <c r="BH60" s="397"/>
      <c r="BI60" s="397"/>
      <c r="BJ60" s="397"/>
      <c r="BK60" s="397"/>
      <c r="BL60" s="397"/>
      <c r="BM60" s="397"/>
      <c r="BN60" s="397"/>
      <c r="BO60" s="397"/>
      <c r="BP60" s="397"/>
      <c r="BQ60" s="397"/>
    </row>
    <row r="61" spans="1:69" s="162" customFormat="1" ht="12.75">
      <c r="A61" s="204"/>
      <c r="B61" s="216"/>
      <c r="C61" s="216"/>
      <c r="D61" s="216"/>
      <c r="E61" s="216"/>
      <c r="F61" s="216"/>
      <c r="G61" s="216"/>
      <c r="H61" s="216"/>
      <c r="I61" s="216"/>
      <c r="J61" s="239"/>
      <c r="K61" s="157"/>
      <c r="O61" s="397"/>
      <c r="P61" s="397"/>
      <c r="Q61" s="397"/>
      <c r="R61" s="397"/>
      <c r="S61" s="397"/>
      <c r="T61" s="397"/>
      <c r="U61" s="619">
        <v>2015</v>
      </c>
      <c r="V61" s="906">
        <v>1</v>
      </c>
      <c r="W61" s="900">
        <v>1</v>
      </c>
      <c r="X61" s="909">
        <v>68.54285648890901</v>
      </c>
      <c r="Y61" s="909">
        <v>128.19599696568042</v>
      </c>
      <c r="Z61" s="909">
        <v>45.029000418526742</v>
      </c>
      <c r="AA61" s="909">
        <v>22.87971414838513</v>
      </c>
      <c r="AB61" s="909">
        <v>19.893999917166528</v>
      </c>
      <c r="AC61" s="910">
        <v>330.59428187778974</v>
      </c>
      <c r="AD61" s="909">
        <v>194.22142791748016</v>
      </c>
      <c r="AE61" s="909">
        <v>47.308570316859615</v>
      </c>
      <c r="AF61" s="909">
        <v>10.010000092642628</v>
      </c>
      <c r="AG61" s="909">
        <v>1.0784285579408874</v>
      </c>
      <c r="AH61" s="909">
        <v>183.91999816894503</v>
      </c>
      <c r="AI61" s="909">
        <v>92.277143205914939</v>
      </c>
      <c r="AJ61" s="397"/>
      <c r="AK61" s="397"/>
      <c r="AL61" s="397"/>
      <c r="AM61" s="397"/>
      <c r="AN61" s="397"/>
      <c r="AO61" s="913">
        <v>51</v>
      </c>
      <c r="AP61" s="914">
        <v>111.587</v>
      </c>
      <c r="AQ61" s="914">
        <v>128.977</v>
      </c>
      <c r="AR61" s="915">
        <v>96.75</v>
      </c>
      <c r="AS61" s="397"/>
      <c r="AT61" s="397"/>
      <c r="AU61" s="397"/>
      <c r="AV61" s="397"/>
      <c r="AW61" s="913">
        <v>51</v>
      </c>
      <c r="AX61" s="914">
        <v>63.18</v>
      </c>
      <c r="AY61" s="914">
        <v>63.18</v>
      </c>
      <c r="AZ61" s="915">
        <v>25.78</v>
      </c>
      <c r="BA61" s="397"/>
      <c r="BB61" s="913">
        <v>51</v>
      </c>
      <c r="BC61" s="933">
        <v>74.797000000476842</v>
      </c>
      <c r="BD61" s="918">
        <v>157.54600000000002</v>
      </c>
      <c r="BE61" s="919">
        <v>120.156003</v>
      </c>
      <c r="BF61" s="397"/>
      <c r="BG61" s="397"/>
      <c r="BH61" s="397"/>
      <c r="BI61" s="397"/>
      <c r="BJ61" s="397"/>
      <c r="BK61" s="397"/>
      <c r="BL61" s="397"/>
      <c r="BM61" s="397"/>
      <c r="BN61" s="397"/>
      <c r="BO61" s="397"/>
      <c r="BP61" s="397"/>
      <c r="BQ61" s="397"/>
    </row>
    <row r="62" spans="1:69" s="162" customFormat="1" ht="12.75">
      <c r="A62" s="204"/>
      <c r="B62" s="216"/>
      <c r="C62" s="216"/>
      <c r="D62" s="216"/>
      <c r="E62" s="216"/>
      <c r="F62" s="216"/>
      <c r="G62" s="216"/>
      <c r="H62" s="216"/>
      <c r="I62" s="216"/>
      <c r="J62" s="239"/>
      <c r="K62" s="157"/>
      <c r="O62" s="397"/>
      <c r="P62" s="397"/>
      <c r="Q62" s="397"/>
      <c r="R62" s="397"/>
      <c r="S62" s="397"/>
      <c r="T62" s="397"/>
      <c r="U62" s="617"/>
      <c r="V62" s="617"/>
      <c r="W62" s="900">
        <v>2</v>
      </c>
      <c r="X62" s="909">
        <v>49.685714176722875</v>
      </c>
      <c r="Y62" s="909">
        <v>96.163429260253665</v>
      </c>
      <c r="Z62" s="909">
        <v>43.363000052315797</v>
      </c>
      <c r="AA62" s="909">
        <v>14.161143030439073</v>
      </c>
      <c r="AB62" s="909">
        <v>11.166571480887255</v>
      </c>
      <c r="AC62" s="910">
        <v>214.08728681291797</v>
      </c>
      <c r="AD62" s="909">
        <v>138.71857234409842</v>
      </c>
      <c r="AE62" s="909">
        <v>33.982857295444987</v>
      </c>
      <c r="AF62" s="909">
        <v>9.4300000326974018</v>
      </c>
      <c r="AG62" s="909">
        <v>1.124142876693178</v>
      </c>
      <c r="AH62" s="909">
        <v>270.27856881277859</v>
      </c>
      <c r="AI62" s="909">
        <v>92.534285409109799</v>
      </c>
      <c r="AJ62" s="397"/>
      <c r="AK62" s="397"/>
      <c r="AL62" s="397"/>
      <c r="AM62" s="397"/>
      <c r="AN62" s="397"/>
      <c r="AO62" s="913">
        <v>52</v>
      </c>
      <c r="AP62" s="914">
        <v>120.986000061035</v>
      </c>
      <c r="AQ62" s="914">
        <v>138.54</v>
      </c>
      <c r="AR62" s="915">
        <v>96.75</v>
      </c>
      <c r="AS62" s="397"/>
      <c r="AT62" s="397"/>
      <c r="AU62" s="397"/>
      <c r="AV62" s="397"/>
      <c r="AW62" s="913">
        <v>52</v>
      </c>
      <c r="AX62" s="914">
        <v>61.214000701904297</v>
      </c>
      <c r="AY62" s="914">
        <v>83.69</v>
      </c>
      <c r="AZ62" s="915">
        <v>22.26</v>
      </c>
      <c r="BA62" s="397"/>
      <c r="BB62" s="913">
        <v>52</v>
      </c>
      <c r="BC62" s="933">
        <v>74.148001715540829</v>
      </c>
      <c r="BD62" s="918">
        <v>154.74090000000001</v>
      </c>
      <c r="BE62" s="919">
        <v>116.128997</v>
      </c>
      <c r="BF62" s="397"/>
      <c r="BG62" s="397"/>
      <c r="BH62" s="397"/>
      <c r="BI62" s="397"/>
      <c r="BJ62" s="397"/>
      <c r="BK62" s="397"/>
      <c r="BL62" s="397"/>
      <c r="BM62" s="397"/>
      <c r="BN62" s="397"/>
      <c r="BO62" s="397"/>
      <c r="BP62" s="397"/>
      <c r="BQ62" s="397"/>
    </row>
    <row r="63" spans="1:69" s="162" customFormat="1" ht="12.75">
      <c r="A63" s="204"/>
      <c r="B63" s="216"/>
      <c r="C63" s="216"/>
      <c r="D63" s="216"/>
      <c r="E63" s="216"/>
      <c r="F63" s="216"/>
      <c r="G63" s="216"/>
      <c r="H63" s="216"/>
      <c r="I63" s="216"/>
      <c r="J63" s="239"/>
      <c r="K63" s="157"/>
      <c r="O63" s="397"/>
      <c r="P63" s="397"/>
      <c r="Q63" s="397"/>
      <c r="R63" s="397"/>
      <c r="S63" s="397"/>
      <c r="T63" s="397"/>
      <c r="U63" s="617"/>
      <c r="V63" s="617"/>
      <c r="W63" s="900">
        <v>3</v>
      </c>
      <c r="X63" s="909">
        <v>63.18571363176612</v>
      </c>
      <c r="Y63" s="909">
        <v>170.70128413609078</v>
      </c>
      <c r="Z63" s="909">
        <v>71.775428771972571</v>
      </c>
      <c r="AA63" s="909">
        <v>13.84971414293557</v>
      </c>
      <c r="AB63" s="909">
        <v>9.8989998953682861</v>
      </c>
      <c r="AC63" s="910">
        <v>181.50271388462556</v>
      </c>
      <c r="AD63" s="909">
        <v>156.31142970493829</v>
      </c>
      <c r="AE63" s="909">
        <v>26.197142464773954</v>
      </c>
      <c r="AF63" s="909">
        <v>9</v>
      </c>
      <c r="AG63" s="909">
        <v>1.2850000006811924</v>
      </c>
      <c r="AH63" s="909">
        <v>324.18071855817436</v>
      </c>
      <c r="AI63" s="909">
        <v>77.014000483921535</v>
      </c>
      <c r="AJ63" s="397"/>
      <c r="AK63" s="397"/>
      <c r="AL63" s="397"/>
      <c r="AM63" s="397"/>
      <c r="AN63" s="397"/>
      <c r="AO63" s="913">
        <v>53</v>
      </c>
      <c r="AP63" s="914"/>
      <c r="AQ63" s="914"/>
      <c r="AR63" s="915"/>
      <c r="AS63" s="397"/>
      <c r="AT63" s="397"/>
      <c r="AU63" s="397"/>
      <c r="AV63" s="397"/>
      <c r="AW63" s="913">
        <v>53</v>
      </c>
      <c r="AX63" s="397"/>
      <c r="AY63" s="397"/>
      <c r="AZ63" s="397"/>
      <c r="BA63" s="397"/>
      <c r="BB63" s="913">
        <v>53</v>
      </c>
      <c r="BC63" s="933"/>
      <c r="BD63" s="918"/>
      <c r="BE63" s="919"/>
      <c r="BF63" s="397"/>
      <c r="BG63" s="397"/>
      <c r="BH63" s="397"/>
      <c r="BI63" s="397"/>
      <c r="BJ63" s="397"/>
      <c r="BK63" s="397"/>
      <c r="BL63" s="397"/>
      <c r="BM63" s="397"/>
      <c r="BN63" s="397"/>
      <c r="BO63" s="397"/>
      <c r="BP63" s="397"/>
      <c r="BQ63" s="397"/>
    </row>
    <row r="64" spans="1:69" s="162" customFormat="1" ht="12.75">
      <c r="A64" s="204"/>
      <c r="B64" s="216"/>
      <c r="C64" s="216"/>
      <c r="D64" s="216"/>
      <c r="E64" s="216"/>
      <c r="F64" s="216"/>
      <c r="G64" s="216"/>
      <c r="H64" s="216"/>
      <c r="I64" s="216"/>
      <c r="J64" s="239"/>
      <c r="K64" s="157"/>
      <c r="O64" s="397"/>
      <c r="P64" s="397"/>
      <c r="Q64" s="397"/>
      <c r="R64" s="397"/>
      <c r="S64" s="397"/>
      <c r="T64" s="397"/>
      <c r="U64" s="617"/>
      <c r="V64" s="617">
        <v>4</v>
      </c>
      <c r="W64" s="900">
        <v>4</v>
      </c>
      <c r="X64" s="909">
        <v>92.357142857142819</v>
      </c>
      <c r="Y64" s="909">
        <v>159.75871276855426</v>
      </c>
      <c r="Z64" s="909">
        <v>123.43885803222614</v>
      </c>
      <c r="AA64" s="909">
        <v>23.090571539742559</v>
      </c>
      <c r="AB64" s="909">
        <v>17.496428762163383</v>
      </c>
      <c r="AC64" s="910">
        <v>321.27714320591474</v>
      </c>
      <c r="AD64" s="909">
        <v>188.44857134137786</v>
      </c>
      <c r="AE64" s="909">
        <v>42.578571592058424</v>
      </c>
      <c r="AF64" s="909">
        <v>9.0057144165039045</v>
      </c>
      <c r="AG64" s="909">
        <v>2.8518571853637655</v>
      </c>
      <c r="AH64" s="909">
        <v>226.1550009591233</v>
      </c>
      <c r="AI64" s="909">
        <v>82.329572405133788</v>
      </c>
      <c r="AJ64" s="397"/>
      <c r="AK64" s="397"/>
      <c r="AL64" s="397"/>
      <c r="AM64" s="397"/>
      <c r="AN64" s="397"/>
      <c r="AO64" s="397"/>
      <c r="AP64" s="918"/>
      <c r="AQ64" s="918"/>
      <c r="AR64" s="919"/>
      <c r="AS64" s="397"/>
      <c r="AT64" s="397"/>
      <c r="AU64" s="397"/>
      <c r="AV64" s="397"/>
      <c r="AW64" s="397"/>
      <c r="AX64" s="397"/>
      <c r="AY64" s="397"/>
      <c r="AZ64" s="397"/>
      <c r="BA64" s="397"/>
      <c r="BB64" s="397"/>
      <c r="BC64" s="397"/>
      <c r="BD64" s="397"/>
      <c r="BE64" s="397"/>
      <c r="BF64" s="397"/>
      <c r="BG64" s="397"/>
      <c r="BH64" s="397"/>
      <c r="BI64" s="397"/>
      <c r="BJ64" s="397"/>
      <c r="BK64" s="397"/>
      <c r="BL64" s="397"/>
      <c r="BM64" s="397"/>
      <c r="BN64" s="397"/>
      <c r="BO64" s="397"/>
      <c r="BP64" s="397"/>
      <c r="BQ64" s="397"/>
    </row>
    <row r="65" spans="1:69" s="162" customFormat="1" ht="12.75">
      <c r="A65" s="204"/>
      <c r="B65" s="216"/>
      <c r="C65" s="216"/>
      <c r="D65" s="216"/>
      <c r="E65" s="216"/>
      <c r="F65" s="216"/>
      <c r="G65" s="216"/>
      <c r="H65" s="216"/>
      <c r="I65" s="216"/>
      <c r="J65" s="239"/>
      <c r="K65" s="157"/>
      <c r="O65" s="397"/>
      <c r="P65" s="397"/>
      <c r="Q65" s="397"/>
      <c r="R65" s="397"/>
      <c r="S65" s="397"/>
      <c r="T65" s="397"/>
      <c r="U65" s="617"/>
      <c r="V65" s="617"/>
      <c r="W65" s="900">
        <v>5</v>
      </c>
      <c r="X65" s="909">
        <v>89.485714503696826</v>
      </c>
      <c r="Y65" s="909">
        <v>175.85857282366015</v>
      </c>
      <c r="Z65" s="909">
        <v>98.794857025146186</v>
      </c>
      <c r="AA65" s="909">
        <v>20.899142946515727</v>
      </c>
      <c r="AB65" s="909">
        <v>18.429857390267454</v>
      </c>
      <c r="AC65" s="910">
        <v>327.06042698451427</v>
      </c>
      <c r="AD65" s="909">
        <v>191.91857365199442</v>
      </c>
      <c r="AE65" s="909">
        <v>47.517142159598151</v>
      </c>
      <c r="AF65" s="909">
        <v>9</v>
      </c>
      <c r="AG65" s="909">
        <v>6.0409999234335663</v>
      </c>
      <c r="AH65" s="909">
        <v>175.73643166678244</v>
      </c>
      <c r="AI65" s="909">
        <v>61.832857404436346</v>
      </c>
      <c r="AJ65" s="397"/>
      <c r="AK65" s="397"/>
      <c r="AL65" s="397"/>
      <c r="AM65" s="397"/>
      <c r="AN65" s="397"/>
      <c r="AO65" s="397"/>
      <c r="AP65" s="920"/>
      <c r="AQ65" s="920"/>
      <c r="AR65" s="919"/>
      <c r="AS65" s="397"/>
      <c r="AT65" s="397"/>
      <c r="AU65" s="397"/>
      <c r="AV65" s="397"/>
      <c r="AW65" s="397"/>
      <c r="AX65" s="397"/>
      <c r="AY65" s="397"/>
      <c r="AZ65" s="397"/>
      <c r="BA65" s="397"/>
      <c r="BB65" s="397"/>
      <c r="BC65" s="397"/>
      <c r="BD65" s="397"/>
      <c r="BE65" s="397"/>
      <c r="BF65" s="397"/>
      <c r="BG65" s="397"/>
      <c r="BH65" s="397"/>
      <c r="BI65" s="397"/>
      <c r="BJ65" s="397"/>
      <c r="BK65" s="397"/>
      <c r="BL65" s="397"/>
      <c r="BM65" s="397"/>
      <c r="BN65" s="397"/>
      <c r="BO65" s="397"/>
      <c r="BP65" s="397"/>
      <c r="BQ65" s="397"/>
    </row>
    <row r="66" spans="1:69" s="162" customFormat="1" ht="12.75">
      <c r="A66" s="204"/>
      <c r="B66" s="216"/>
      <c r="C66" s="216"/>
      <c r="D66" s="216"/>
      <c r="E66" s="216"/>
      <c r="F66" s="216"/>
      <c r="G66" s="216"/>
      <c r="H66" s="216"/>
      <c r="I66" s="216"/>
      <c r="J66" s="239"/>
      <c r="K66" s="157"/>
      <c r="O66" s="397"/>
      <c r="P66" s="397"/>
      <c r="Q66" s="397"/>
      <c r="R66" s="397"/>
      <c r="S66" s="397"/>
      <c r="T66" s="397"/>
      <c r="U66" s="617"/>
      <c r="V66" s="617"/>
      <c r="W66" s="900">
        <v>6</v>
      </c>
      <c r="X66" s="909">
        <v>70.542857033865786</v>
      </c>
      <c r="Y66" s="909">
        <v>165.36414119175461</v>
      </c>
      <c r="Z66" s="909">
        <v>47.4197137015206</v>
      </c>
      <c r="AA66" s="909">
        <v>21.769857134137798</v>
      </c>
      <c r="AB66" s="909">
        <v>15.948999949863927</v>
      </c>
      <c r="AC66" s="910">
        <v>382.54914855956986</v>
      </c>
      <c r="AD66" s="909">
        <v>206.39285714285671</v>
      </c>
      <c r="AE66" s="909">
        <v>21.769857134137798</v>
      </c>
      <c r="AF66" s="909">
        <v>9</v>
      </c>
      <c r="AG66" s="909">
        <v>8.9162856510707265</v>
      </c>
      <c r="AH66" s="909">
        <v>124.30357033865756</v>
      </c>
      <c r="AI66" s="909">
        <v>71.741429465157537</v>
      </c>
      <c r="AJ66" s="397"/>
      <c r="AK66" s="397"/>
      <c r="AL66" s="397"/>
      <c r="AM66" s="397"/>
      <c r="AN66" s="397"/>
      <c r="AO66" s="397"/>
      <c r="AP66" s="920"/>
      <c r="AQ66" s="920"/>
      <c r="AR66" s="915"/>
      <c r="AS66" s="397"/>
      <c r="AT66" s="397"/>
      <c r="AU66" s="397"/>
      <c r="AV66" s="397"/>
      <c r="AW66" s="397"/>
      <c r="AX66" s="397"/>
      <c r="AY66" s="397"/>
      <c r="AZ66" s="397"/>
      <c r="BA66" s="397"/>
      <c r="BB66" s="397"/>
      <c r="BC66" s="397"/>
      <c r="BD66" s="397"/>
      <c r="BE66" s="397"/>
      <c r="BF66" s="397"/>
      <c r="BG66" s="397"/>
      <c r="BH66" s="397"/>
      <c r="BI66" s="397"/>
      <c r="BJ66" s="397"/>
      <c r="BK66" s="397"/>
      <c r="BL66" s="397"/>
      <c r="BM66" s="397"/>
      <c r="BN66" s="397"/>
      <c r="BO66" s="397"/>
      <c r="BP66" s="397"/>
      <c r="BQ66" s="397"/>
    </row>
    <row r="67" spans="1:69" s="162" customFormat="1" ht="12.75">
      <c r="A67" s="204"/>
      <c r="B67" s="216"/>
      <c r="C67" s="216"/>
      <c r="D67" s="216"/>
      <c r="E67" s="216"/>
      <c r="F67" s="216"/>
      <c r="G67" s="216"/>
      <c r="H67" s="216"/>
      <c r="I67" s="216"/>
      <c r="J67" s="239"/>
      <c r="K67" s="157"/>
      <c r="O67" s="397"/>
      <c r="P67" s="397"/>
      <c r="Q67" s="397"/>
      <c r="R67" s="397"/>
      <c r="S67" s="397"/>
      <c r="T67" s="397"/>
      <c r="U67" s="617"/>
      <c r="V67" s="617"/>
      <c r="W67" s="900">
        <v>7</v>
      </c>
      <c r="X67" s="909">
        <v>74.442858014787944</v>
      </c>
      <c r="Y67" s="909">
        <v>115.832716805594</v>
      </c>
      <c r="Z67" s="909">
        <v>39.554857526506659</v>
      </c>
      <c r="AA67" s="909">
        <v>25.199285234723742</v>
      </c>
      <c r="AB67" s="909">
        <v>17.346428462437171</v>
      </c>
      <c r="AC67" s="910">
        <v>439.76600428989923</v>
      </c>
      <c r="AD67" s="909">
        <v>188.98428562709228</v>
      </c>
      <c r="AE67" s="909">
        <v>48.435713631766134</v>
      </c>
      <c r="AF67" s="909">
        <v>9.0028572082519513</v>
      </c>
      <c r="AG67" s="909">
        <v>14.150571210043733</v>
      </c>
      <c r="AH67" s="909">
        <v>311.82357134137811</v>
      </c>
      <c r="AI67" s="909">
        <v>78.088570186070001</v>
      </c>
      <c r="AJ67" s="397"/>
      <c r="AK67" s="397"/>
      <c r="AL67" s="397"/>
      <c r="AM67" s="397"/>
      <c r="AN67" s="397"/>
      <c r="AO67" s="397"/>
      <c r="AP67" s="911"/>
      <c r="AQ67" s="911"/>
      <c r="AR67" s="911"/>
      <c r="AS67" s="397"/>
      <c r="AT67" s="397"/>
      <c r="AU67" s="397"/>
      <c r="AV67" s="397"/>
      <c r="AW67" s="397"/>
      <c r="AX67" s="397"/>
      <c r="AY67" s="397"/>
      <c r="AZ67" s="397"/>
      <c r="BA67" s="397"/>
      <c r="BB67" s="397"/>
      <c r="BC67" s="397"/>
      <c r="BD67" s="397"/>
      <c r="BE67" s="397"/>
      <c r="BF67" s="397"/>
      <c r="BG67" s="397"/>
      <c r="BH67" s="397"/>
      <c r="BI67" s="397"/>
      <c r="BJ67" s="397"/>
      <c r="BK67" s="397"/>
      <c r="BL67" s="397"/>
      <c r="BM67" s="397"/>
      <c r="BN67" s="397"/>
      <c r="BO67" s="397"/>
      <c r="BP67" s="397"/>
      <c r="BQ67" s="397"/>
    </row>
    <row r="68" spans="1:69" s="162" customFormat="1" ht="12.75">
      <c r="A68" s="204"/>
      <c r="B68" s="216"/>
      <c r="C68" s="216"/>
      <c r="D68" s="216"/>
      <c r="E68" s="216"/>
      <c r="F68" s="216"/>
      <c r="G68" s="216"/>
      <c r="H68" s="216"/>
      <c r="I68" s="216"/>
      <c r="J68" s="239"/>
      <c r="K68" s="157"/>
      <c r="O68" s="397"/>
      <c r="P68" s="397"/>
      <c r="Q68" s="397"/>
      <c r="R68" s="397"/>
      <c r="S68" s="397"/>
      <c r="T68" s="397"/>
      <c r="U68" s="617"/>
      <c r="V68" s="617">
        <v>8</v>
      </c>
      <c r="W68" s="900">
        <v>8</v>
      </c>
      <c r="X68" s="909">
        <v>57.657142639160107</v>
      </c>
      <c r="Y68" s="909">
        <v>105.39785766601526</v>
      </c>
      <c r="Z68" s="909">
        <v>40.561000006539437</v>
      </c>
      <c r="AA68" s="909">
        <v>20.075571877615744</v>
      </c>
      <c r="AB68" s="909">
        <v>12.653857094900914</v>
      </c>
      <c r="AC68" s="910">
        <v>288.93457249232642</v>
      </c>
      <c r="AD68" s="909">
        <v>201.38999720982085</v>
      </c>
      <c r="AE68" s="909">
        <v>43.595714569091747</v>
      </c>
      <c r="AF68" s="909">
        <v>9</v>
      </c>
      <c r="AG68" s="909">
        <v>4.65714287757873</v>
      </c>
      <c r="AH68" s="909">
        <v>283.68928527831974</v>
      </c>
      <c r="AI68" s="909">
        <v>88.551427568708121</v>
      </c>
      <c r="AJ68" s="397"/>
      <c r="AK68" s="397"/>
      <c r="AL68" s="397"/>
      <c r="AM68" s="397"/>
      <c r="AN68" s="397"/>
      <c r="AO68" s="397"/>
      <c r="AP68" s="918"/>
      <c r="AQ68" s="914"/>
      <c r="AR68" s="915"/>
      <c r="AS68" s="397"/>
      <c r="AT68" s="397"/>
      <c r="AU68" s="397"/>
      <c r="AV68" s="397"/>
      <c r="AW68" s="397"/>
      <c r="AX68" s="397"/>
      <c r="AY68" s="397"/>
      <c r="AZ68" s="397"/>
      <c r="BA68" s="397"/>
      <c r="BB68" s="397"/>
      <c r="BC68" s="397"/>
      <c r="BD68" s="397"/>
      <c r="BE68" s="397"/>
      <c r="BF68" s="397"/>
      <c r="BG68" s="397"/>
      <c r="BH68" s="397"/>
      <c r="BI68" s="397"/>
      <c r="BJ68" s="397"/>
      <c r="BK68" s="397"/>
      <c r="BL68" s="397"/>
      <c r="BM68" s="397"/>
      <c r="BN68" s="397"/>
      <c r="BO68" s="397"/>
      <c r="BP68" s="397"/>
      <c r="BQ68" s="397"/>
    </row>
    <row r="69" spans="1:69" s="162" customFormat="1" ht="12.75">
      <c r="A69" s="204"/>
      <c r="B69" s="216"/>
      <c r="C69" s="216"/>
      <c r="D69" s="216"/>
      <c r="E69" s="216"/>
      <c r="F69" s="216"/>
      <c r="G69" s="216"/>
      <c r="H69" s="216"/>
      <c r="I69" s="216"/>
      <c r="J69" s="239"/>
      <c r="K69" s="157"/>
      <c r="O69" s="397"/>
      <c r="P69" s="397"/>
      <c r="Q69" s="397"/>
      <c r="R69" s="397"/>
      <c r="S69" s="397"/>
      <c r="T69" s="397"/>
      <c r="U69" s="617"/>
      <c r="V69" s="617"/>
      <c r="W69" s="900">
        <v>9</v>
      </c>
      <c r="X69" s="909">
        <v>88.771428789410876</v>
      </c>
      <c r="Y69" s="909">
        <v>162.89514378138898</v>
      </c>
      <c r="Z69" s="909">
        <v>99.332141876220447</v>
      </c>
      <c r="AA69" s="909">
        <v>19.496999740600501</v>
      </c>
      <c r="AB69" s="909">
        <v>15.7849998474121</v>
      </c>
      <c r="AC69" s="910">
        <v>411.09385899134998</v>
      </c>
      <c r="AD69" s="909">
        <v>179.96000671386699</v>
      </c>
      <c r="AE69" s="909">
        <v>37.669998168945298</v>
      </c>
      <c r="AF69" s="909">
        <v>9.0014286041259748</v>
      </c>
      <c r="AG69" s="909">
        <v>3.743571417672289</v>
      </c>
      <c r="AH69" s="909">
        <v>317.80857631138355</v>
      </c>
      <c r="AI69" s="909">
        <v>91.184855869838046</v>
      </c>
      <c r="AJ69" s="397"/>
      <c r="AK69" s="397"/>
      <c r="AL69" s="397"/>
      <c r="AM69" s="397"/>
      <c r="AN69" s="397"/>
      <c r="AO69" s="397"/>
      <c r="AP69" s="914"/>
      <c r="AQ69" s="914"/>
      <c r="AR69" s="915"/>
      <c r="AS69" s="397"/>
      <c r="AT69" s="397"/>
      <c r="AU69" s="397"/>
      <c r="AV69" s="397"/>
      <c r="AW69" s="397"/>
      <c r="AX69" s="397"/>
      <c r="AY69" s="397"/>
      <c r="AZ69" s="397"/>
      <c r="BA69" s="397"/>
      <c r="BB69" s="397"/>
      <c r="BC69" s="397"/>
      <c r="BD69" s="397"/>
      <c r="BE69" s="397"/>
      <c r="BF69" s="397"/>
      <c r="BG69" s="397"/>
      <c r="BH69" s="397"/>
      <c r="BI69" s="397"/>
      <c r="BJ69" s="397"/>
      <c r="BK69" s="397"/>
      <c r="BL69" s="397"/>
      <c r="BM69" s="397"/>
      <c r="BN69" s="397"/>
      <c r="BO69" s="397"/>
      <c r="BP69" s="397"/>
      <c r="BQ69" s="397"/>
    </row>
    <row r="70" spans="1:69" s="162" customFormat="1" ht="12.75">
      <c r="A70" s="204"/>
      <c r="B70" s="216"/>
      <c r="C70" s="216"/>
      <c r="D70" s="216"/>
      <c r="E70" s="216"/>
      <c r="F70" s="216"/>
      <c r="G70" s="216"/>
      <c r="H70" s="216"/>
      <c r="I70" s="216"/>
      <c r="J70" s="239"/>
      <c r="K70" s="157"/>
      <c r="O70" s="397"/>
      <c r="P70" s="397"/>
      <c r="Q70" s="397"/>
      <c r="R70" s="397"/>
      <c r="S70" s="397"/>
      <c r="T70" s="397"/>
      <c r="U70" s="617"/>
      <c r="V70" s="617"/>
      <c r="W70" s="900">
        <v>10</v>
      </c>
      <c r="X70" s="909">
        <v>82.44</v>
      </c>
      <c r="Y70" s="909">
        <v>131.47999999999999</v>
      </c>
      <c r="Z70" s="909">
        <v>63.86</v>
      </c>
      <c r="AA70" s="909">
        <v>23.33</v>
      </c>
      <c r="AB70" s="909">
        <v>16.84</v>
      </c>
      <c r="AC70" s="910">
        <v>435.11</v>
      </c>
      <c r="AD70" s="909">
        <v>175.54</v>
      </c>
      <c r="AE70" s="909">
        <v>52.55</v>
      </c>
      <c r="AF70" s="909">
        <v>15.41</v>
      </c>
      <c r="AG70" s="909">
        <v>22.31</v>
      </c>
      <c r="AH70" s="909">
        <v>307.52</v>
      </c>
      <c r="AI70" s="909">
        <v>98.38</v>
      </c>
      <c r="AJ70" s="397"/>
      <c r="AK70" s="397"/>
      <c r="AL70" s="397"/>
      <c r="AM70" s="397"/>
      <c r="AN70" s="397"/>
      <c r="AO70" s="397"/>
      <c r="AP70" s="914"/>
      <c r="AQ70" s="914"/>
      <c r="AR70" s="915"/>
      <c r="AS70" s="397"/>
      <c r="AT70" s="397"/>
      <c r="AU70" s="397"/>
      <c r="AV70" s="397"/>
      <c r="AW70" s="397"/>
      <c r="AX70" s="397"/>
      <c r="AY70" s="397"/>
      <c r="AZ70" s="397"/>
      <c r="BA70" s="397"/>
      <c r="BB70" s="397"/>
      <c r="BC70" s="397"/>
      <c r="BD70" s="397"/>
      <c r="BE70" s="397"/>
      <c r="BF70" s="397"/>
      <c r="BG70" s="397"/>
      <c r="BH70" s="397"/>
      <c r="BI70" s="397"/>
      <c r="BJ70" s="397"/>
      <c r="BK70" s="397"/>
      <c r="BL70" s="397"/>
      <c r="BM70" s="397"/>
      <c r="BN70" s="397"/>
      <c r="BO70" s="397"/>
      <c r="BP70" s="397"/>
      <c r="BQ70" s="397"/>
    </row>
    <row r="71" spans="1:69" s="162" customFormat="1" ht="12.75">
      <c r="A71" s="204"/>
      <c r="B71" s="216"/>
      <c r="C71" s="216"/>
      <c r="D71" s="216"/>
      <c r="E71" s="216"/>
      <c r="F71" s="216"/>
      <c r="G71" s="216"/>
      <c r="H71" s="216"/>
      <c r="I71" s="216"/>
      <c r="J71" s="239"/>
      <c r="K71" s="157"/>
      <c r="O71" s="397"/>
      <c r="P71" s="397"/>
      <c r="Q71" s="397"/>
      <c r="R71" s="397"/>
      <c r="S71" s="397"/>
      <c r="T71" s="397"/>
      <c r="U71" s="617"/>
      <c r="V71" s="617"/>
      <c r="W71" s="900">
        <v>11</v>
      </c>
      <c r="X71" s="909">
        <v>79.385999999999996</v>
      </c>
      <c r="Y71" s="909">
        <v>168.71</v>
      </c>
      <c r="Z71" s="909">
        <v>149.82</v>
      </c>
      <c r="AA71" s="909">
        <v>21.65</v>
      </c>
      <c r="AB71" s="909">
        <v>17.920000000000002</v>
      </c>
      <c r="AC71" s="910">
        <v>268.85000000000002</v>
      </c>
      <c r="AD71" s="909">
        <v>139.57</v>
      </c>
      <c r="AE71" s="909">
        <v>35.479999999999997</v>
      </c>
      <c r="AF71" s="909">
        <v>11.194000000000001</v>
      </c>
      <c r="AG71" s="909">
        <v>11.012</v>
      </c>
      <c r="AH71" s="909">
        <v>267.10000000000002</v>
      </c>
      <c r="AI71" s="909">
        <v>73.144999999999996</v>
      </c>
      <c r="AJ71" s="397"/>
      <c r="AK71" s="397"/>
      <c r="AL71" s="397"/>
      <c r="AM71" s="397"/>
      <c r="AN71" s="397"/>
      <c r="AO71" s="397"/>
      <c r="AP71" s="914"/>
      <c r="AQ71" s="914"/>
      <c r="AR71" s="915"/>
      <c r="AS71" s="397"/>
      <c r="AT71" s="397"/>
      <c r="AU71" s="397"/>
      <c r="AV71" s="397"/>
      <c r="AW71" s="397"/>
      <c r="AX71" s="397"/>
      <c r="AY71" s="397"/>
      <c r="AZ71" s="397"/>
      <c r="BA71" s="397"/>
      <c r="BB71" s="397"/>
      <c r="BC71" s="397"/>
      <c r="BD71" s="397"/>
      <c r="BE71" s="397"/>
      <c r="BF71" s="397"/>
      <c r="BG71" s="397"/>
      <c r="BH71" s="397"/>
      <c r="BI71" s="397"/>
      <c r="BJ71" s="397"/>
      <c r="BK71" s="397"/>
      <c r="BL71" s="397"/>
      <c r="BM71" s="397"/>
      <c r="BN71" s="397"/>
      <c r="BO71" s="397"/>
      <c r="BP71" s="397"/>
      <c r="BQ71" s="397"/>
    </row>
    <row r="72" spans="1:69" s="162" customFormat="1" ht="12.75">
      <c r="A72" s="204"/>
      <c r="B72" s="216"/>
      <c r="C72" s="216"/>
      <c r="D72" s="216"/>
      <c r="E72" s="216"/>
      <c r="F72" s="216"/>
      <c r="G72" s="216"/>
      <c r="H72" s="216"/>
      <c r="I72" s="216"/>
      <c r="J72" s="239"/>
      <c r="K72" s="157"/>
      <c r="O72" s="397"/>
      <c r="P72" s="397"/>
      <c r="Q72" s="397"/>
      <c r="R72" s="397"/>
      <c r="S72" s="397"/>
      <c r="T72" s="397"/>
      <c r="U72" s="617"/>
      <c r="V72" s="617">
        <v>12</v>
      </c>
      <c r="W72" s="900">
        <v>12</v>
      </c>
      <c r="X72" s="909">
        <v>79.385000000000005</v>
      </c>
      <c r="Y72" s="909">
        <v>283.36357334681884</v>
      </c>
      <c r="Z72" s="909">
        <v>237.20571463448616</v>
      </c>
      <c r="AA72" s="909">
        <v>27.377714429582827</v>
      </c>
      <c r="AB72" s="909">
        <v>22.34300013950887</v>
      </c>
      <c r="AC72" s="910">
        <v>380.93800136021173</v>
      </c>
      <c r="AD72" s="909">
        <v>144.48428562709242</v>
      </c>
      <c r="AE72" s="909">
        <v>34.888571330479174</v>
      </c>
      <c r="AF72" s="909">
        <v>21.529999869210325</v>
      </c>
      <c r="AG72" s="909">
        <v>11.088000297546349</v>
      </c>
      <c r="AH72" s="909">
        <v>256.24499947684097</v>
      </c>
      <c r="AI72" s="909">
        <v>60.913855961390873</v>
      </c>
      <c r="AJ72" s="397"/>
      <c r="AK72" s="397"/>
      <c r="AL72" s="397"/>
      <c r="AM72" s="397"/>
      <c r="AN72" s="397"/>
      <c r="AO72" s="397"/>
      <c r="AP72" s="914"/>
      <c r="AQ72" s="914"/>
      <c r="AR72" s="915"/>
      <c r="AS72" s="397"/>
      <c r="AT72" s="397"/>
      <c r="AU72" s="397"/>
      <c r="AV72" s="397"/>
      <c r="AW72" s="397"/>
      <c r="AX72" s="397"/>
      <c r="AY72" s="397"/>
      <c r="AZ72" s="397"/>
      <c r="BA72" s="397"/>
      <c r="BB72" s="397"/>
      <c r="BC72" s="397"/>
      <c r="BD72" s="397"/>
      <c r="BE72" s="397"/>
      <c r="BF72" s="397"/>
      <c r="BG72" s="397"/>
      <c r="BH72" s="397"/>
      <c r="BI72" s="397"/>
      <c r="BJ72" s="397"/>
      <c r="BK72" s="397"/>
      <c r="BL72" s="397"/>
      <c r="BM72" s="397"/>
      <c r="BN72" s="397"/>
      <c r="BO72" s="397"/>
      <c r="BP72" s="397"/>
      <c r="BQ72" s="397"/>
    </row>
    <row r="73" spans="1:69" s="162" customFormat="1" ht="12.75">
      <c r="A73" s="204"/>
      <c r="B73" s="216"/>
      <c r="C73" s="216"/>
      <c r="D73" s="216"/>
      <c r="E73" s="216"/>
      <c r="F73" s="216"/>
      <c r="G73" s="216"/>
      <c r="H73" s="216"/>
      <c r="I73" s="216"/>
      <c r="J73" s="239"/>
      <c r="K73" s="157"/>
      <c r="O73" s="397"/>
      <c r="P73" s="397"/>
      <c r="Q73" s="397"/>
      <c r="R73" s="397"/>
      <c r="S73" s="397"/>
      <c r="T73" s="397"/>
      <c r="U73" s="617"/>
      <c r="V73" s="617"/>
      <c r="W73" s="900">
        <v>13</v>
      </c>
      <c r="X73" s="909">
        <v>106.27142769949758</v>
      </c>
      <c r="Y73" s="909">
        <v>166.3</v>
      </c>
      <c r="Z73" s="909">
        <v>146.00399999999999</v>
      </c>
      <c r="AA73" s="909">
        <v>18.302499999999998</v>
      </c>
      <c r="AB73" s="909">
        <v>13.263</v>
      </c>
      <c r="AC73" s="910">
        <v>284.01</v>
      </c>
      <c r="AD73" s="909">
        <v>128.37</v>
      </c>
      <c r="AE73" s="909">
        <v>35.216999999999999</v>
      </c>
      <c r="AF73" s="909">
        <v>13.0228</v>
      </c>
      <c r="AG73" s="909">
        <v>5.0830000000000002</v>
      </c>
      <c r="AH73" s="909">
        <v>172.56</v>
      </c>
      <c r="AI73" s="909">
        <v>49.094000000000001</v>
      </c>
      <c r="AJ73" s="397"/>
      <c r="AK73" s="397"/>
      <c r="AL73" s="397"/>
      <c r="AM73" s="397"/>
      <c r="AN73" s="397"/>
      <c r="AO73" s="397"/>
      <c r="AP73" s="914"/>
      <c r="AQ73" s="914"/>
      <c r="AR73" s="915"/>
      <c r="AS73" s="397"/>
      <c r="AT73" s="397"/>
      <c r="AU73" s="397"/>
      <c r="AV73" s="397"/>
      <c r="AW73" s="397"/>
      <c r="AX73" s="397"/>
      <c r="AY73" s="397"/>
      <c r="AZ73" s="397"/>
      <c r="BA73" s="397"/>
      <c r="BB73" s="397"/>
      <c r="BC73" s="397"/>
      <c r="BD73" s="397"/>
      <c r="BE73" s="397"/>
      <c r="BF73" s="397"/>
      <c r="BG73" s="397"/>
      <c r="BH73" s="397"/>
      <c r="BI73" s="397"/>
      <c r="BJ73" s="397"/>
      <c r="BK73" s="397"/>
      <c r="BL73" s="397"/>
      <c r="BM73" s="397"/>
      <c r="BN73" s="397"/>
      <c r="BO73" s="397"/>
      <c r="BP73" s="397"/>
      <c r="BQ73" s="397"/>
    </row>
    <row r="74" spans="1:69" s="162" customFormat="1" ht="12.75">
      <c r="A74" s="204"/>
      <c r="B74" s="216"/>
      <c r="C74" s="216"/>
      <c r="D74" s="216"/>
      <c r="E74" s="216"/>
      <c r="F74" s="216"/>
      <c r="G74" s="216"/>
      <c r="H74" s="216"/>
      <c r="I74" s="216"/>
      <c r="J74" s="239"/>
      <c r="K74" s="157"/>
      <c r="O74" s="397"/>
      <c r="P74" s="397"/>
      <c r="Q74" s="397"/>
      <c r="R74" s="397"/>
      <c r="S74" s="397"/>
      <c r="T74" s="397"/>
      <c r="U74" s="617"/>
      <c r="V74" s="617"/>
      <c r="W74" s="900">
        <v>14</v>
      </c>
      <c r="X74" s="909">
        <v>81.84</v>
      </c>
      <c r="Y74" s="909">
        <v>135.46</v>
      </c>
      <c r="Z74" s="909">
        <v>119.48</v>
      </c>
      <c r="AA74" s="909">
        <v>17.7</v>
      </c>
      <c r="AB74" s="909">
        <v>7.28</v>
      </c>
      <c r="AC74" s="910">
        <v>319.68499755859301</v>
      </c>
      <c r="AD74" s="909">
        <v>172.46</v>
      </c>
      <c r="AE74" s="909">
        <v>34</v>
      </c>
      <c r="AF74" s="909">
        <v>10.01</v>
      </c>
      <c r="AG74" s="909">
        <v>2.54</v>
      </c>
      <c r="AH74" s="909">
        <v>207.4</v>
      </c>
      <c r="AI74" s="909">
        <v>81.2</v>
      </c>
      <c r="AJ74" s="397"/>
      <c r="AK74" s="397"/>
      <c r="AL74" s="397"/>
      <c r="AM74" s="397"/>
      <c r="AN74" s="397"/>
      <c r="AO74" s="397"/>
      <c r="AP74" s="914"/>
      <c r="AQ74" s="914"/>
      <c r="AR74" s="915"/>
      <c r="AS74" s="397"/>
      <c r="AT74" s="397"/>
      <c r="AU74" s="397"/>
      <c r="AV74" s="397"/>
      <c r="AW74" s="397"/>
      <c r="AX74" s="397"/>
      <c r="AY74" s="397"/>
      <c r="AZ74" s="397"/>
      <c r="BA74" s="397"/>
      <c r="BB74" s="397"/>
      <c r="BC74" s="397"/>
      <c r="BD74" s="397"/>
      <c r="BE74" s="397"/>
      <c r="BF74" s="397"/>
      <c r="BG74" s="397"/>
      <c r="BH74" s="397"/>
      <c r="BI74" s="397"/>
      <c r="BJ74" s="397"/>
      <c r="BK74" s="397"/>
      <c r="BL74" s="397"/>
      <c r="BM74" s="397"/>
      <c r="BN74" s="397"/>
      <c r="BO74" s="397"/>
      <c r="BP74" s="397"/>
      <c r="BQ74" s="397"/>
    </row>
    <row r="75" spans="1:69" s="162" customFormat="1" ht="12.75">
      <c r="A75" s="204"/>
      <c r="B75" s="216"/>
      <c r="C75" s="216"/>
      <c r="D75" s="216"/>
      <c r="E75" s="216"/>
      <c r="F75" s="216"/>
      <c r="G75" s="216"/>
      <c r="H75" s="216"/>
      <c r="I75" s="216"/>
      <c r="J75" s="239"/>
      <c r="K75" s="157"/>
      <c r="O75" s="397"/>
      <c r="P75" s="397"/>
      <c r="Q75" s="397"/>
      <c r="R75" s="397"/>
      <c r="S75" s="397"/>
      <c r="T75" s="397"/>
      <c r="U75" s="617"/>
      <c r="V75" s="617"/>
      <c r="W75" s="900">
        <v>15</v>
      </c>
      <c r="X75" s="909">
        <v>64.599999999999994</v>
      </c>
      <c r="Y75" s="909">
        <v>144.72999999999999</v>
      </c>
      <c r="Z75" s="909">
        <v>117.33</v>
      </c>
      <c r="AA75" s="909">
        <v>17.95</v>
      </c>
      <c r="AB75" s="909">
        <v>10.97</v>
      </c>
      <c r="AC75" s="910">
        <v>334.82</v>
      </c>
      <c r="AD75" s="909">
        <v>134.32</v>
      </c>
      <c r="AE75" s="909">
        <v>34.4</v>
      </c>
      <c r="AF75" s="909">
        <v>10</v>
      </c>
      <c r="AG75" s="909">
        <v>2.68</v>
      </c>
      <c r="AH75" s="909">
        <v>268.58999999999997</v>
      </c>
      <c r="AI75" s="909">
        <v>99.91</v>
      </c>
      <c r="AJ75" s="397"/>
      <c r="AK75" s="397"/>
      <c r="AL75" s="397"/>
      <c r="AM75" s="397"/>
      <c r="AN75" s="397"/>
      <c r="AO75" s="397"/>
      <c r="AP75" s="914"/>
      <c r="AQ75" s="914"/>
      <c r="AR75" s="915"/>
      <c r="AS75" s="397"/>
      <c r="AT75" s="397"/>
      <c r="AU75" s="397"/>
      <c r="AV75" s="397"/>
      <c r="AW75" s="397"/>
      <c r="AX75" s="397"/>
      <c r="AY75" s="397"/>
      <c r="AZ75" s="397"/>
      <c r="BA75" s="397"/>
      <c r="BB75" s="397"/>
      <c r="BC75" s="397"/>
      <c r="BD75" s="397"/>
      <c r="BE75" s="397"/>
      <c r="BF75" s="397"/>
      <c r="BG75" s="397"/>
      <c r="BH75" s="397"/>
      <c r="BI75" s="397"/>
      <c r="BJ75" s="397"/>
      <c r="BK75" s="397"/>
      <c r="BL75" s="397"/>
      <c r="BM75" s="397"/>
      <c r="BN75" s="397"/>
      <c r="BO75" s="397"/>
      <c r="BP75" s="397"/>
      <c r="BQ75" s="397"/>
    </row>
    <row r="76" spans="1:69" s="162" customFormat="1" ht="12.75">
      <c r="A76" s="204"/>
      <c r="B76" s="216"/>
      <c r="C76" s="216"/>
      <c r="D76" s="216"/>
      <c r="E76" s="216"/>
      <c r="F76" s="216"/>
      <c r="G76" s="216"/>
      <c r="H76" s="216"/>
      <c r="I76" s="216"/>
      <c r="J76" s="239"/>
      <c r="K76" s="157"/>
      <c r="O76" s="397"/>
      <c r="P76" s="397"/>
      <c r="Q76" s="397"/>
      <c r="R76" s="397"/>
      <c r="S76" s="397"/>
      <c r="T76" s="397"/>
      <c r="U76" s="617"/>
      <c r="V76" s="617">
        <v>16</v>
      </c>
      <c r="W76" s="900">
        <v>16</v>
      </c>
      <c r="X76" s="909">
        <v>78.33</v>
      </c>
      <c r="Y76" s="909">
        <v>119.2355706</v>
      </c>
      <c r="Z76" s="909">
        <v>96.842713489999994</v>
      </c>
      <c r="AA76" s="909">
        <v>15.54999978</v>
      </c>
      <c r="AB76" s="909">
        <v>7.3847143309999996</v>
      </c>
      <c r="AC76" s="910">
        <v>242.2711443</v>
      </c>
      <c r="AD76" s="909">
        <v>123.28142769999999</v>
      </c>
      <c r="AE76" s="909">
        <v>31.61571421</v>
      </c>
      <c r="AF76" s="909">
        <v>10.00857149</v>
      </c>
      <c r="AG76" s="909">
        <v>1.739714282</v>
      </c>
      <c r="AH76" s="909">
        <v>219.1407122</v>
      </c>
      <c r="AI76" s="909">
        <v>73.782856530000004</v>
      </c>
      <c r="AJ76" s="397"/>
      <c r="AK76" s="397"/>
      <c r="AL76" s="397"/>
      <c r="AM76" s="397"/>
      <c r="AN76" s="397"/>
      <c r="AO76" s="397"/>
      <c r="AP76" s="914"/>
      <c r="AQ76" s="914"/>
      <c r="AR76" s="915"/>
      <c r="AS76" s="397"/>
      <c r="AT76" s="397"/>
      <c r="AU76" s="397"/>
      <c r="AV76" s="397"/>
      <c r="AW76" s="397"/>
      <c r="AX76" s="397"/>
      <c r="AY76" s="397"/>
      <c r="AZ76" s="397"/>
      <c r="BA76" s="397"/>
      <c r="BB76" s="397"/>
      <c r="BC76" s="397"/>
      <c r="BD76" s="397"/>
      <c r="BE76" s="397"/>
      <c r="BF76" s="397"/>
      <c r="BG76" s="397"/>
      <c r="BH76" s="397"/>
      <c r="BI76" s="397"/>
      <c r="BJ76" s="397"/>
      <c r="BK76" s="397"/>
      <c r="BL76" s="397"/>
      <c r="BM76" s="397"/>
      <c r="BN76" s="397"/>
      <c r="BO76" s="397"/>
      <c r="BP76" s="397"/>
      <c r="BQ76" s="397"/>
    </row>
    <row r="77" spans="1:69" s="162" customFormat="1" ht="12.75">
      <c r="A77" s="204"/>
      <c r="B77" s="216"/>
      <c r="C77" s="216"/>
      <c r="D77" s="216"/>
      <c r="E77" s="216"/>
      <c r="F77" s="216"/>
      <c r="G77" s="216"/>
      <c r="H77" s="216"/>
      <c r="I77" s="216"/>
      <c r="J77" s="239"/>
      <c r="K77" s="157"/>
      <c r="O77" s="397"/>
      <c r="P77" s="397"/>
      <c r="Q77" s="397"/>
      <c r="R77" s="397"/>
      <c r="S77" s="397"/>
      <c r="T77" s="397"/>
      <c r="U77" s="617"/>
      <c r="V77" s="617"/>
      <c r="W77" s="900">
        <v>17</v>
      </c>
      <c r="X77" s="909">
        <v>60.25714275</v>
      </c>
      <c r="Y77" s="909">
        <v>87.61</v>
      </c>
      <c r="Z77" s="909">
        <v>50</v>
      </c>
      <c r="AA77" s="909">
        <v>14.797000000000001</v>
      </c>
      <c r="AB77" s="909">
        <v>9.26</v>
      </c>
      <c r="AC77" s="910">
        <v>224.91</v>
      </c>
      <c r="AD77" s="909">
        <v>109.76</v>
      </c>
      <c r="AE77" s="909">
        <v>26.86</v>
      </c>
      <c r="AF77" s="909">
        <v>10</v>
      </c>
      <c r="AG77" s="909">
        <v>1.53</v>
      </c>
      <c r="AH77" s="909">
        <v>165.05</v>
      </c>
      <c r="AI77" s="909">
        <v>46.43</v>
      </c>
      <c r="AJ77" s="397"/>
      <c r="AK77" s="397"/>
      <c r="AL77" s="397"/>
      <c r="AM77" s="397"/>
      <c r="AN77" s="397"/>
      <c r="AO77" s="397"/>
      <c r="AP77" s="914"/>
      <c r="AQ77" s="914"/>
      <c r="AR77" s="915"/>
      <c r="AS77" s="397"/>
      <c r="AT77" s="397"/>
      <c r="AU77" s="397"/>
      <c r="AV77" s="397"/>
      <c r="AW77" s="397"/>
      <c r="AX77" s="397"/>
      <c r="AY77" s="397"/>
      <c r="AZ77" s="397"/>
      <c r="BA77" s="397"/>
      <c r="BB77" s="397"/>
      <c r="BC77" s="397"/>
      <c r="BD77" s="397"/>
      <c r="BE77" s="397"/>
      <c r="BF77" s="397"/>
      <c r="BG77" s="397"/>
      <c r="BH77" s="397"/>
      <c r="BI77" s="397"/>
      <c r="BJ77" s="397"/>
      <c r="BK77" s="397"/>
      <c r="BL77" s="397"/>
      <c r="BM77" s="397"/>
      <c r="BN77" s="397"/>
      <c r="BO77" s="397"/>
      <c r="BP77" s="397"/>
      <c r="BQ77" s="397"/>
    </row>
    <row r="78" spans="1:69" s="162" customFormat="1" ht="12.75">
      <c r="A78" s="204"/>
      <c r="B78" s="216"/>
      <c r="C78" s="216"/>
      <c r="D78" s="216"/>
      <c r="E78" s="216"/>
      <c r="F78" s="216"/>
      <c r="G78" s="216"/>
      <c r="H78" s="216"/>
      <c r="I78" s="216"/>
      <c r="J78" s="239"/>
      <c r="K78" s="157"/>
      <c r="O78" s="397"/>
      <c r="P78" s="397"/>
      <c r="Q78" s="397"/>
      <c r="R78" s="397"/>
      <c r="S78" s="397"/>
      <c r="T78" s="397"/>
      <c r="U78" s="617"/>
      <c r="V78" s="617"/>
      <c r="W78" s="900">
        <v>18</v>
      </c>
      <c r="X78" s="909">
        <v>42.69</v>
      </c>
      <c r="Y78" s="909">
        <v>85.12</v>
      </c>
      <c r="Z78" s="909">
        <v>49.42</v>
      </c>
      <c r="AA78" s="909">
        <v>14.55</v>
      </c>
      <c r="AB78" s="909">
        <v>8</v>
      </c>
      <c r="AC78" s="910">
        <v>165.54</v>
      </c>
      <c r="AD78" s="909">
        <v>94.2</v>
      </c>
      <c r="AE78" s="909">
        <v>21.22</v>
      </c>
      <c r="AF78" s="909">
        <v>10.039999999999999</v>
      </c>
      <c r="AG78" s="909">
        <v>1.1060000000000001</v>
      </c>
      <c r="AH78" s="909">
        <v>119.089</v>
      </c>
      <c r="AI78" s="909">
        <v>40.600999999999999</v>
      </c>
      <c r="AJ78" s="397"/>
      <c r="AK78" s="397"/>
      <c r="AL78" s="397"/>
      <c r="AM78" s="397"/>
      <c r="AN78" s="397"/>
      <c r="AO78" s="397"/>
      <c r="AP78" s="914"/>
      <c r="AQ78" s="914"/>
      <c r="AR78" s="915"/>
      <c r="AS78" s="397"/>
      <c r="AT78" s="397"/>
      <c r="AU78" s="397"/>
      <c r="AV78" s="397"/>
      <c r="AW78" s="397"/>
      <c r="AX78" s="397"/>
      <c r="AY78" s="397"/>
      <c r="AZ78" s="397"/>
      <c r="BA78" s="397"/>
      <c r="BB78" s="397"/>
      <c r="BC78" s="397"/>
      <c r="BD78" s="397"/>
      <c r="BE78" s="397"/>
      <c r="BF78" s="397"/>
      <c r="BG78" s="397"/>
      <c r="BH78" s="397"/>
      <c r="BI78" s="397"/>
      <c r="BJ78" s="397"/>
      <c r="BK78" s="397"/>
      <c r="BL78" s="397"/>
      <c r="BM78" s="397"/>
      <c r="BN78" s="397"/>
      <c r="BO78" s="397"/>
      <c r="BP78" s="397"/>
      <c r="BQ78" s="397"/>
    </row>
    <row r="79" spans="1:69" s="162" customFormat="1" ht="12.75">
      <c r="A79" s="204"/>
      <c r="B79" s="216"/>
      <c r="C79" s="216"/>
      <c r="D79" s="216"/>
      <c r="E79" s="216"/>
      <c r="F79" s="216"/>
      <c r="G79" s="216"/>
      <c r="H79" s="216"/>
      <c r="I79" s="216"/>
      <c r="J79" s="239"/>
      <c r="K79" s="157"/>
      <c r="O79" s="397"/>
      <c r="P79" s="397"/>
      <c r="Q79" s="397"/>
      <c r="R79" s="397"/>
      <c r="S79" s="397"/>
      <c r="T79" s="397"/>
      <c r="U79" s="617"/>
      <c r="V79" s="617"/>
      <c r="W79" s="900">
        <v>19</v>
      </c>
      <c r="X79" s="909">
        <v>28.51</v>
      </c>
      <c r="Y79" s="909">
        <v>72.61</v>
      </c>
      <c r="Z79" s="909">
        <v>35.74</v>
      </c>
      <c r="AA79" s="909">
        <v>13.66</v>
      </c>
      <c r="AB79" s="909">
        <v>6.6</v>
      </c>
      <c r="AC79" s="910">
        <v>146.38</v>
      </c>
      <c r="AD79" s="909">
        <v>94.697000000000003</v>
      </c>
      <c r="AE79" s="909">
        <v>19.11</v>
      </c>
      <c r="AF79" s="909">
        <v>9.94</v>
      </c>
      <c r="AG79" s="909">
        <v>1.4219999999999999</v>
      </c>
      <c r="AH79" s="909">
        <v>92.77</v>
      </c>
      <c r="AI79" s="909">
        <v>44.54</v>
      </c>
      <c r="AJ79" s="397"/>
      <c r="AK79" s="397"/>
      <c r="AL79" s="397"/>
      <c r="AM79" s="397"/>
      <c r="AN79" s="397"/>
      <c r="AO79" s="397"/>
      <c r="AP79" s="914"/>
      <c r="AQ79" s="914"/>
      <c r="AR79" s="915"/>
      <c r="AS79" s="397"/>
      <c r="AT79" s="397"/>
      <c r="AU79" s="397"/>
      <c r="AV79" s="397"/>
      <c r="AW79" s="397"/>
      <c r="AX79" s="397"/>
      <c r="AY79" s="397"/>
      <c r="AZ79" s="397"/>
      <c r="BA79" s="397"/>
      <c r="BB79" s="397"/>
      <c r="BC79" s="397"/>
      <c r="BD79" s="397"/>
      <c r="BE79" s="397"/>
      <c r="BF79" s="397"/>
      <c r="BG79" s="397"/>
      <c r="BH79" s="397"/>
      <c r="BI79" s="397"/>
      <c r="BJ79" s="397"/>
      <c r="BK79" s="397"/>
      <c r="BL79" s="397"/>
      <c r="BM79" s="397"/>
      <c r="BN79" s="397"/>
      <c r="BO79" s="397"/>
      <c r="BP79" s="397"/>
      <c r="BQ79" s="397"/>
    </row>
    <row r="80" spans="1:69" s="162" customFormat="1" ht="12.75">
      <c r="A80" s="204"/>
      <c r="B80" s="216"/>
      <c r="C80" s="216"/>
      <c r="D80" s="216"/>
      <c r="E80" s="216"/>
      <c r="F80" s="216"/>
      <c r="G80" s="216"/>
      <c r="H80" s="216"/>
      <c r="I80" s="216"/>
      <c r="J80" s="239"/>
      <c r="K80" s="157"/>
      <c r="O80" s="397"/>
      <c r="P80" s="397"/>
      <c r="Q80" s="397"/>
      <c r="R80" s="397"/>
      <c r="S80" s="397"/>
      <c r="T80" s="397"/>
      <c r="U80" s="617"/>
      <c r="V80" s="617">
        <v>20</v>
      </c>
      <c r="W80" s="900">
        <v>20</v>
      </c>
      <c r="X80" s="909">
        <v>35.168999810000003</v>
      </c>
      <c r="Y80" s="909">
        <v>131.49528609999999</v>
      </c>
      <c r="Z80" s="909">
        <v>63.049000329999998</v>
      </c>
      <c r="AA80" s="909">
        <v>13.311428619999999</v>
      </c>
      <c r="AB80" s="909">
        <v>5.4271428930000001</v>
      </c>
      <c r="AC80" s="910">
        <v>134.76942879999999</v>
      </c>
      <c r="AD80" s="909">
        <v>86.832857399999995</v>
      </c>
      <c r="AE80" s="909">
        <v>19.79285703</v>
      </c>
      <c r="AF80" s="909">
        <v>10.00285721</v>
      </c>
      <c r="AG80" s="909">
        <v>1.410000001</v>
      </c>
      <c r="AH80" s="909">
        <v>83.964998519999995</v>
      </c>
      <c r="AI80" s="909">
        <v>26.044285909999999</v>
      </c>
      <c r="AJ80" s="397"/>
      <c r="AK80" s="397"/>
      <c r="AL80" s="397"/>
      <c r="AM80" s="397"/>
      <c r="AN80" s="397"/>
      <c r="AO80" s="397"/>
      <c r="AP80" s="914"/>
      <c r="AQ80" s="914"/>
      <c r="AR80" s="915"/>
      <c r="AS80" s="397"/>
      <c r="AT80" s="397"/>
      <c r="AU80" s="397"/>
      <c r="AV80" s="397"/>
      <c r="AW80" s="397"/>
      <c r="AX80" s="397"/>
      <c r="AY80" s="397"/>
      <c r="AZ80" s="397"/>
      <c r="BA80" s="397"/>
      <c r="BB80" s="397"/>
      <c r="BC80" s="397"/>
      <c r="BD80" s="397"/>
      <c r="BE80" s="397"/>
      <c r="BF80" s="397"/>
      <c r="BG80" s="397"/>
      <c r="BH80" s="397"/>
      <c r="BI80" s="397"/>
      <c r="BJ80" s="397"/>
      <c r="BK80" s="397"/>
      <c r="BL80" s="397"/>
      <c r="BM80" s="397"/>
      <c r="BN80" s="397"/>
      <c r="BO80" s="397"/>
      <c r="BP80" s="397"/>
      <c r="BQ80" s="397"/>
    </row>
    <row r="81" spans="1:69" s="162" customFormat="1" ht="12.75">
      <c r="A81" s="204"/>
      <c r="B81" s="216"/>
      <c r="C81" s="216"/>
      <c r="D81" s="216"/>
      <c r="E81" s="216"/>
      <c r="F81" s="216"/>
      <c r="G81" s="216"/>
      <c r="H81" s="216"/>
      <c r="I81" s="216"/>
      <c r="J81" s="239"/>
      <c r="K81" s="157"/>
      <c r="O81" s="397"/>
      <c r="P81" s="397"/>
      <c r="Q81" s="397"/>
      <c r="R81" s="397"/>
      <c r="S81" s="397"/>
      <c r="T81" s="397"/>
      <c r="U81" s="617"/>
      <c r="V81" s="617"/>
      <c r="W81" s="900">
        <v>21</v>
      </c>
      <c r="X81" s="909">
        <v>29.271428790000002</v>
      </c>
      <c r="Y81" s="909">
        <v>75.344715120000004</v>
      </c>
      <c r="Z81" s="909">
        <v>58.513571599999999</v>
      </c>
      <c r="AA81" s="909">
        <v>11.43428557</v>
      </c>
      <c r="AB81" s="909">
        <v>3.7200000289999999</v>
      </c>
      <c r="AC81" s="910">
        <v>114.5781435</v>
      </c>
      <c r="AD81" s="909">
        <v>68.318569729999993</v>
      </c>
      <c r="AE81" s="909">
        <v>14.84571416</v>
      </c>
      <c r="AF81" s="909">
        <v>10.00857162</v>
      </c>
      <c r="AG81" s="909">
        <v>1.4790000059999999</v>
      </c>
      <c r="AH81" s="909">
        <v>65.562856949999997</v>
      </c>
      <c r="AI81" s="909">
        <v>21.073571609999998</v>
      </c>
      <c r="AJ81" s="397"/>
      <c r="AK81" s="397"/>
      <c r="AL81" s="397"/>
      <c r="AM81" s="397"/>
      <c r="AN81" s="397"/>
      <c r="AO81" s="397"/>
      <c r="AP81" s="914"/>
      <c r="AQ81" s="914"/>
      <c r="AR81" s="915"/>
      <c r="AS81" s="397"/>
      <c r="AT81" s="397"/>
      <c r="AU81" s="397"/>
      <c r="AV81" s="397"/>
      <c r="AW81" s="397"/>
      <c r="AX81" s="397"/>
      <c r="AY81" s="397"/>
      <c r="AZ81" s="397"/>
      <c r="BA81" s="397"/>
      <c r="BB81" s="397"/>
      <c r="BC81" s="397"/>
      <c r="BD81" s="397"/>
      <c r="BE81" s="397"/>
      <c r="BF81" s="397"/>
      <c r="BG81" s="397"/>
      <c r="BH81" s="397"/>
      <c r="BI81" s="397"/>
      <c r="BJ81" s="397"/>
      <c r="BK81" s="397"/>
      <c r="BL81" s="397"/>
      <c r="BM81" s="397"/>
      <c r="BN81" s="397"/>
      <c r="BO81" s="397"/>
      <c r="BP81" s="397"/>
      <c r="BQ81" s="397"/>
    </row>
    <row r="82" spans="1:69" s="162" customFormat="1" ht="12.75">
      <c r="A82" s="204"/>
      <c r="B82" s="216"/>
      <c r="C82" s="216"/>
      <c r="D82" s="216"/>
      <c r="E82" s="216"/>
      <c r="F82" s="216"/>
      <c r="G82" s="216"/>
      <c r="H82" s="216"/>
      <c r="I82" s="216"/>
      <c r="J82" s="239"/>
      <c r="K82" s="157"/>
      <c r="O82" s="397"/>
      <c r="P82" s="397"/>
      <c r="Q82" s="397"/>
      <c r="R82" s="397"/>
      <c r="S82" s="397"/>
      <c r="T82" s="397"/>
      <c r="U82" s="617"/>
      <c r="V82" s="617"/>
      <c r="W82" s="900">
        <v>22</v>
      </c>
      <c r="X82" s="909">
        <v>26.585714339999999</v>
      </c>
      <c r="Y82" s="909">
        <v>59.612285610000001</v>
      </c>
      <c r="Z82" s="909">
        <v>62.080428529999999</v>
      </c>
      <c r="AA82" s="909">
        <v>11.052285875592885</v>
      </c>
      <c r="AB82" s="909">
        <v>3.3728571278708288</v>
      </c>
      <c r="AC82" s="910">
        <v>115.02742876325301</v>
      </c>
      <c r="AD82" s="909">
        <v>61.075714111328075</v>
      </c>
      <c r="AE82" s="909">
        <v>12.268571444920086</v>
      </c>
      <c r="AF82" s="909">
        <v>10.010000092642615</v>
      </c>
      <c r="AG82" s="909">
        <v>1.7637142960000001</v>
      </c>
      <c r="AH82" s="909">
        <v>57.502857210000002</v>
      </c>
      <c r="AI82" s="909">
        <v>20.06771415</v>
      </c>
      <c r="AJ82" s="397"/>
      <c r="AK82" s="397"/>
      <c r="AL82" s="397"/>
      <c r="AM82" s="397"/>
      <c r="AN82" s="397"/>
      <c r="AO82" s="397"/>
      <c r="AP82" s="914"/>
      <c r="AQ82" s="914"/>
      <c r="AR82" s="915"/>
      <c r="AS82" s="397"/>
      <c r="AT82" s="397"/>
      <c r="AU82" s="397"/>
      <c r="AV82" s="397"/>
      <c r="AW82" s="397"/>
      <c r="AX82" s="397"/>
      <c r="AY82" s="397"/>
      <c r="AZ82" s="397"/>
      <c r="BA82" s="397"/>
      <c r="BB82" s="397"/>
      <c r="BC82" s="397"/>
      <c r="BD82" s="397"/>
      <c r="BE82" s="397"/>
      <c r="BF82" s="397"/>
      <c r="BG82" s="397"/>
      <c r="BH82" s="397"/>
      <c r="BI82" s="397"/>
      <c r="BJ82" s="397"/>
      <c r="BK82" s="397"/>
      <c r="BL82" s="397"/>
      <c r="BM82" s="397"/>
      <c r="BN82" s="397"/>
      <c r="BO82" s="397"/>
      <c r="BP82" s="397"/>
      <c r="BQ82" s="397"/>
    </row>
    <row r="83" spans="1:69" s="162" customFormat="1" ht="12.75">
      <c r="A83" s="204"/>
      <c r="B83" s="216"/>
      <c r="C83" s="216"/>
      <c r="D83" s="216"/>
      <c r="E83" s="216"/>
      <c r="F83" s="216"/>
      <c r="G83" s="216"/>
      <c r="H83" s="216"/>
      <c r="I83" s="216"/>
      <c r="J83" s="239"/>
      <c r="K83" s="157"/>
      <c r="O83" s="397"/>
      <c r="P83" s="397"/>
      <c r="Q83" s="397"/>
      <c r="R83" s="397"/>
      <c r="S83" s="397"/>
      <c r="T83" s="397"/>
      <c r="U83" s="617"/>
      <c r="V83" s="617"/>
      <c r="W83" s="900">
        <v>23</v>
      </c>
      <c r="X83" s="909">
        <v>21.46</v>
      </c>
      <c r="Y83" s="909">
        <v>45.06</v>
      </c>
      <c r="Z83" s="909">
        <v>30.1</v>
      </c>
      <c r="AA83" s="909">
        <v>10.09</v>
      </c>
      <c r="AB83" s="909">
        <v>2.0499999999999998</v>
      </c>
      <c r="AC83" s="910">
        <v>101.04</v>
      </c>
      <c r="AD83" s="909">
        <v>47.76</v>
      </c>
      <c r="AE83" s="909">
        <v>10.95</v>
      </c>
      <c r="AF83" s="909">
        <v>10</v>
      </c>
      <c r="AG83" s="909">
        <v>1.65</v>
      </c>
      <c r="AH83" s="909">
        <v>51.89</v>
      </c>
      <c r="AI83" s="909">
        <v>15.036</v>
      </c>
      <c r="AJ83" s="397"/>
      <c r="AK83" s="397"/>
      <c r="AL83" s="397"/>
      <c r="AM83" s="397"/>
      <c r="AN83" s="397"/>
      <c r="AO83" s="397"/>
      <c r="AP83" s="914"/>
      <c r="AQ83" s="914"/>
      <c r="AR83" s="915"/>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7"/>
      <c r="BO83" s="397"/>
      <c r="BP83" s="397"/>
      <c r="BQ83" s="397"/>
    </row>
    <row r="84" spans="1:69" s="162" customFormat="1" ht="40.5" customHeight="1">
      <c r="A84" s="204"/>
      <c r="B84" s="216"/>
      <c r="C84" s="216"/>
      <c r="D84" s="216"/>
      <c r="E84" s="216"/>
      <c r="F84" s="216"/>
      <c r="G84" s="216"/>
      <c r="H84" s="216"/>
      <c r="I84" s="216"/>
      <c r="J84" s="239"/>
      <c r="K84" s="157"/>
      <c r="O84" s="397"/>
      <c r="P84" s="397"/>
      <c r="Q84" s="397"/>
      <c r="R84" s="397"/>
      <c r="S84" s="397"/>
      <c r="T84" s="397"/>
      <c r="U84" s="617"/>
      <c r="V84" s="617">
        <v>24</v>
      </c>
      <c r="W84" s="900">
        <v>24</v>
      </c>
      <c r="X84" s="909">
        <v>18.829999999999998</v>
      </c>
      <c r="Y84" s="909">
        <v>39.22</v>
      </c>
      <c r="Z84" s="909">
        <v>22.76</v>
      </c>
      <c r="AA84" s="909">
        <v>9.61</v>
      </c>
      <c r="AB84" s="909">
        <v>2.5099999999999998</v>
      </c>
      <c r="AC84" s="910">
        <v>92.81</v>
      </c>
      <c r="AD84" s="909">
        <v>46.73</v>
      </c>
      <c r="AE84" s="909">
        <v>10.98</v>
      </c>
      <c r="AF84" s="909">
        <v>10</v>
      </c>
      <c r="AG84" s="909">
        <v>1.65</v>
      </c>
      <c r="AH84" s="909">
        <v>47.66</v>
      </c>
      <c r="AI84" s="909">
        <v>13.44</v>
      </c>
      <c r="AJ84" s="397"/>
      <c r="AK84" s="397"/>
      <c r="AL84" s="397"/>
      <c r="AM84" s="397"/>
      <c r="AN84" s="397"/>
      <c r="AO84" s="397"/>
      <c r="AP84" s="914"/>
      <c r="AQ84" s="914"/>
      <c r="AR84" s="915"/>
      <c r="AS84" s="397"/>
      <c r="AT84" s="397"/>
      <c r="AU84" s="397"/>
      <c r="AV84" s="397"/>
      <c r="AW84" s="397"/>
      <c r="AX84" s="397"/>
      <c r="AY84" s="397"/>
      <c r="AZ84" s="397"/>
      <c r="BA84" s="397"/>
      <c r="BB84" s="397"/>
      <c r="BC84" s="397"/>
      <c r="BD84" s="397"/>
      <c r="BE84" s="397"/>
      <c r="BF84" s="397"/>
      <c r="BG84" s="397"/>
      <c r="BH84" s="397"/>
      <c r="BI84" s="397"/>
      <c r="BJ84" s="397"/>
      <c r="BK84" s="397"/>
      <c r="BL84" s="397"/>
      <c r="BM84" s="397"/>
      <c r="BN84" s="397"/>
      <c r="BO84" s="397"/>
      <c r="BP84" s="397"/>
      <c r="BQ84" s="397"/>
    </row>
    <row r="85" spans="1:69" s="162" customFormat="1" ht="12.75">
      <c r="A85" s="204"/>
      <c r="B85" s="216"/>
      <c r="C85" s="216"/>
      <c r="D85" s="216"/>
      <c r="E85" s="216"/>
      <c r="F85" s="216"/>
      <c r="G85" s="216"/>
      <c r="H85" s="216"/>
      <c r="I85" s="216"/>
      <c r="J85" s="239"/>
      <c r="K85" s="157"/>
      <c r="O85" s="397"/>
      <c r="P85" s="397"/>
      <c r="Q85" s="397"/>
      <c r="R85" s="397"/>
      <c r="S85" s="397"/>
      <c r="T85" s="397"/>
      <c r="U85" s="617"/>
      <c r="V85" s="617"/>
      <c r="W85" s="900">
        <v>25</v>
      </c>
      <c r="X85" s="909">
        <v>17.614000000000001</v>
      </c>
      <c r="Y85" s="909">
        <v>35.65</v>
      </c>
      <c r="Z85" s="909">
        <v>16.28</v>
      </c>
      <c r="AA85" s="909">
        <v>9.0299999999999994</v>
      </c>
      <c r="AB85" s="909">
        <v>2.41</v>
      </c>
      <c r="AC85" s="910">
        <v>84.18</v>
      </c>
      <c r="AD85" s="909">
        <v>47.56</v>
      </c>
      <c r="AE85" s="909">
        <v>10.367000000000001</v>
      </c>
      <c r="AF85" s="909">
        <v>10</v>
      </c>
      <c r="AG85" s="909">
        <v>1.89</v>
      </c>
      <c r="AH85" s="909">
        <v>43.03</v>
      </c>
      <c r="AI85" s="909">
        <v>11.38</v>
      </c>
      <c r="AJ85" s="397"/>
      <c r="AK85" s="397"/>
      <c r="AL85" s="397"/>
      <c r="AM85" s="397"/>
      <c r="AN85" s="397"/>
      <c r="AO85" s="397"/>
      <c r="AP85" s="914"/>
      <c r="AQ85" s="914"/>
      <c r="AR85" s="915"/>
      <c r="AS85" s="397"/>
      <c r="AT85" s="397"/>
      <c r="AU85" s="397"/>
      <c r="AV85" s="397"/>
      <c r="AW85" s="397"/>
      <c r="AX85" s="397"/>
      <c r="AY85" s="397"/>
      <c r="AZ85" s="397"/>
      <c r="BA85" s="397"/>
      <c r="BB85" s="397"/>
      <c r="BC85" s="397"/>
      <c r="BD85" s="397"/>
      <c r="BE85" s="397"/>
      <c r="BF85" s="397"/>
      <c r="BG85" s="397"/>
      <c r="BH85" s="397"/>
      <c r="BI85" s="397"/>
      <c r="BJ85" s="397"/>
      <c r="BK85" s="397"/>
      <c r="BL85" s="397"/>
      <c r="BM85" s="397"/>
      <c r="BN85" s="397"/>
      <c r="BO85" s="397"/>
      <c r="BP85" s="397"/>
      <c r="BQ85" s="397"/>
    </row>
    <row r="86" spans="1:69" s="162" customFormat="1" ht="12.75">
      <c r="A86" s="204"/>
      <c r="B86" s="216"/>
      <c r="C86" s="216"/>
      <c r="D86" s="216"/>
      <c r="E86" s="216"/>
      <c r="F86" s="216"/>
      <c r="G86" s="216"/>
      <c r="H86" s="216"/>
      <c r="I86" s="216"/>
      <c r="J86" s="239"/>
      <c r="K86" s="157"/>
      <c r="O86" s="397"/>
      <c r="P86" s="397"/>
      <c r="Q86" s="397"/>
      <c r="R86" s="397"/>
      <c r="S86" s="397"/>
      <c r="T86" s="397"/>
      <c r="U86" s="617"/>
      <c r="V86" s="617"/>
      <c r="W86" s="900">
        <v>26</v>
      </c>
      <c r="X86" s="909">
        <v>16.271428790000002</v>
      </c>
      <c r="Y86" s="909">
        <v>32.878427780000003</v>
      </c>
      <c r="Z86" s="909">
        <v>13.60685703</v>
      </c>
      <c r="AA86" s="909">
        <v>8.5145713260000004</v>
      </c>
      <c r="AB86" s="909">
        <v>2.8185714480000001</v>
      </c>
      <c r="AC86" s="910">
        <v>73.514571599999996</v>
      </c>
      <c r="AD86" s="909">
        <v>39.89285769</v>
      </c>
      <c r="AE86" s="909">
        <v>8.9742856710000005</v>
      </c>
      <c r="AF86" s="909">
        <v>10.001428600000001</v>
      </c>
      <c r="AG86" s="909">
        <v>1.6758571520000001</v>
      </c>
      <c r="AH86" s="909">
        <v>39.17514311</v>
      </c>
      <c r="AI86" s="909">
        <v>10</v>
      </c>
      <c r="AJ86" s="397"/>
      <c r="AK86" s="397"/>
      <c r="AL86" s="397"/>
      <c r="AM86" s="397"/>
      <c r="AN86" s="397"/>
      <c r="AO86" s="397"/>
      <c r="AP86" s="914"/>
      <c r="AQ86" s="914"/>
      <c r="AR86" s="915"/>
      <c r="AS86" s="397"/>
      <c r="AT86" s="397"/>
      <c r="AU86" s="397"/>
      <c r="AV86" s="397"/>
      <c r="AW86" s="397"/>
      <c r="AX86" s="397"/>
      <c r="AY86" s="397"/>
      <c r="AZ86" s="397"/>
      <c r="BA86" s="397"/>
      <c r="BB86" s="397"/>
      <c r="BC86" s="397"/>
      <c r="BD86" s="397"/>
      <c r="BE86" s="397"/>
      <c r="BF86" s="397"/>
      <c r="BG86" s="397"/>
      <c r="BH86" s="397"/>
      <c r="BI86" s="397"/>
      <c r="BJ86" s="397"/>
      <c r="BK86" s="397"/>
      <c r="BL86" s="397"/>
      <c r="BM86" s="397"/>
      <c r="BN86" s="397"/>
      <c r="BO86" s="397"/>
      <c r="BP86" s="397"/>
      <c r="BQ86" s="397"/>
    </row>
    <row r="87" spans="1:69" s="162" customFormat="1" ht="12.75">
      <c r="A87" s="204"/>
      <c r="B87" s="216"/>
      <c r="C87" s="216"/>
      <c r="D87" s="216"/>
      <c r="E87" s="216"/>
      <c r="F87" s="216"/>
      <c r="G87" s="216"/>
      <c r="H87" s="216"/>
      <c r="I87" s="216"/>
      <c r="J87" s="239"/>
      <c r="K87" s="157"/>
      <c r="O87" s="397"/>
      <c r="P87" s="397"/>
      <c r="Q87" s="397"/>
      <c r="R87" s="397"/>
      <c r="S87" s="397"/>
      <c r="T87" s="397"/>
      <c r="U87" s="617"/>
      <c r="V87" s="617"/>
      <c r="W87" s="900">
        <v>27</v>
      </c>
      <c r="X87" s="909">
        <v>16.23</v>
      </c>
      <c r="Y87" s="909">
        <v>31.86</v>
      </c>
      <c r="Z87" s="909">
        <v>11.76</v>
      </c>
      <c r="AA87" s="909">
        <v>8.7200000000000006</v>
      </c>
      <c r="AB87" s="909">
        <v>2.5099999999999998</v>
      </c>
      <c r="AC87" s="910">
        <v>78.14</v>
      </c>
      <c r="AD87" s="909">
        <v>35.340000000000003</v>
      </c>
      <c r="AE87" s="909">
        <v>9.23</v>
      </c>
      <c r="AF87" s="909">
        <v>10</v>
      </c>
      <c r="AG87" s="909">
        <v>1.29</v>
      </c>
      <c r="AH87" s="909">
        <v>42.66</v>
      </c>
      <c r="AI87" s="909">
        <v>9.59</v>
      </c>
      <c r="AJ87" s="397"/>
      <c r="AK87" s="397"/>
      <c r="AL87" s="397"/>
      <c r="AM87" s="397"/>
      <c r="AN87" s="397"/>
      <c r="AO87" s="397"/>
      <c r="AP87" s="914"/>
      <c r="AQ87" s="914"/>
      <c r="AR87" s="915"/>
      <c r="AS87" s="397"/>
      <c r="AT87" s="397"/>
      <c r="AU87" s="397"/>
      <c r="AV87" s="397"/>
      <c r="AW87" s="397"/>
      <c r="AX87" s="397"/>
      <c r="AY87" s="397"/>
      <c r="AZ87" s="397"/>
      <c r="BA87" s="397"/>
      <c r="BB87" s="397"/>
      <c r="BC87" s="397"/>
      <c r="BD87" s="397"/>
      <c r="BE87" s="397"/>
      <c r="BF87" s="397"/>
      <c r="BG87" s="397"/>
      <c r="BH87" s="397"/>
      <c r="BI87" s="397"/>
      <c r="BJ87" s="397"/>
      <c r="BK87" s="397"/>
      <c r="BL87" s="397"/>
      <c r="BM87" s="397"/>
      <c r="BN87" s="397"/>
      <c r="BO87" s="397"/>
      <c r="BP87" s="397"/>
      <c r="BQ87" s="397"/>
    </row>
    <row r="88" spans="1:69" s="162" customFormat="1" ht="12.75">
      <c r="A88" s="204"/>
      <c r="B88" s="216"/>
      <c r="C88" s="216"/>
      <c r="D88" s="216"/>
      <c r="E88" s="216"/>
      <c r="F88" s="216"/>
      <c r="G88" s="216"/>
      <c r="H88" s="216"/>
      <c r="I88" s="216"/>
      <c r="J88" s="239"/>
      <c r="K88" s="157"/>
      <c r="O88" s="397"/>
      <c r="P88" s="397"/>
      <c r="Q88" s="397"/>
      <c r="R88" s="397"/>
      <c r="S88" s="397"/>
      <c r="T88" s="397"/>
      <c r="U88" s="617"/>
      <c r="V88" s="617">
        <v>28</v>
      </c>
      <c r="W88" s="900">
        <v>28</v>
      </c>
      <c r="X88" s="909">
        <v>15.585714339999999</v>
      </c>
      <c r="Y88" s="909">
        <v>28.237714220000001</v>
      </c>
      <c r="Z88" s="909">
        <v>11.887571469999999</v>
      </c>
      <c r="AA88" s="909">
        <v>8.3142856869999999</v>
      </c>
      <c r="AB88" s="909">
        <v>1.9500000310000001</v>
      </c>
      <c r="AC88" s="910">
        <v>94.135857720000004</v>
      </c>
      <c r="AD88" s="909">
        <v>30.624285830000002</v>
      </c>
      <c r="AE88" s="909">
        <v>8.2042856900000007</v>
      </c>
      <c r="AF88" s="909">
        <v>10.004285810000001</v>
      </c>
      <c r="AG88" s="909">
        <v>1.798428621</v>
      </c>
      <c r="AH88" s="909">
        <v>38.501427790000001</v>
      </c>
      <c r="AI88" s="909">
        <v>8.4171430039999997</v>
      </c>
      <c r="AJ88" s="397"/>
      <c r="AK88" s="397"/>
      <c r="AL88" s="397"/>
      <c r="AM88" s="397"/>
      <c r="AN88" s="397"/>
      <c r="AO88" s="397"/>
      <c r="AP88" s="914"/>
      <c r="AQ88" s="914"/>
      <c r="AR88" s="921"/>
      <c r="AS88" s="397"/>
      <c r="AT88" s="397"/>
      <c r="AU88" s="397"/>
      <c r="AV88" s="397"/>
      <c r="AW88" s="397"/>
      <c r="AX88" s="397"/>
      <c r="AY88" s="397"/>
      <c r="AZ88" s="397"/>
      <c r="BA88" s="397"/>
      <c r="BB88" s="397"/>
      <c r="BC88" s="397"/>
      <c r="BD88" s="397"/>
      <c r="BE88" s="397"/>
      <c r="BF88" s="397"/>
      <c r="BG88" s="397"/>
      <c r="BH88" s="397"/>
      <c r="BI88" s="397"/>
      <c r="BJ88" s="397"/>
      <c r="BK88" s="397"/>
      <c r="BL88" s="397"/>
      <c r="BM88" s="397"/>
      <c r="BN88" s="397"/>
      <c r="BO88" s="397"/>
      <c r="BP88" s="397"/>
      <c r="BQ88" s="397"/>
    </row>
    <row r="89" spans="1:69" s="162" customFormat="1" ht="12.75">
      <c r="A89" s="204"/>
      <c r="B89" s="216"/>
      <c r="C89" s="216"/>
      <c r="D89" s="216"/>
      <c r="E89" s="216"/>
      <c r="F89" s="216"/>
      <c r="G89" s="216"/>
      <c r="H89" s="216"/>
      <c r="I89" s="216"/>
      <c r="J89" s="239"/>
      <c r="K89" s="157"/>
      <c r="O89" s="397"/>
      <c r="P89" s="397"/>
      <c r="Q89" s="397"/>
      <c r="R89" s="397"/>
      <c r="S89" s="397"/>
      <c r="T89" s="397"/>
      <c r="U89" s="617"/>
      <c r="V89" s="617"/>
      <c r="W89" s="900">
        <v>29</v>
      </c>
      <c r="X89" s="909">
        <v>14.93</v>
      </c>
      <c r="Y89" s="909">
        <v>26.65</v>
      </c>
      <c r="Z89" s="909">
        <v>10.27</v>
      </c>
      <c r="AA89" s="909">
        <v>8.1028571810041097</v>
      </c>
      <c r="AB89" s="909">
        <v>1.9357143130000001</v>
      </c>
      <c r="AC89" s="910">
        <v>90.32</v>
      </c>
      <c r="AD89" s="909">
        <v>30.7200001307896</v>
      </c>
      <c r="AE89" s="909">
        <v>7.5200000490461001</v>
      </c>
      <c r="AF89" s="909">
        <v>10</v>
      </c>
      <c r="AG89" s="909">
        <v>1.4</v>
      </c>
      <c r="AH89" s="909">
        <v>35.53</v>
      </c>
      <c r="AI89" s="909">
        <v>8.27</v>
      </c>
      <c r="AJ89" s="397"/>
      <c r="AK89" s="397"/>
      <c r="AL89" s="397"/>
      <c r="AM89" s="397"/>
      <c r="AN89" s="397"/>
      <c r="AO89" s="397"/>
      <c r="AP89" s="914"/>
      <c r="AQ89" s="914"/>
      <c r="AR89" s="915"/>
      <c r="AS89" s="397"/>
      <c r="AT89" s="397"/>
      <c r="AU89" s="397"/>
      <c r="AV89" s="397"/>
      <c r="AW89" s="397"/>
      <c r="AX89" s="397"/>
      <c r="AY89" s="397"/>
      <c r="AZ89" s="397"/>
      <c r="BA89" s="397"/>
      <c r="BB89" s="397"/>
      <c r="BC89" s="397"/>
      <c r="BD89" s="397"/>
      <c r="BE89" s="397"/>
      <c r="BF89" s="397"/>
      <c r="BG89" s="397"/>
      <c r="BH89" s="397"/>
      <c r="BI89" s="397"/>
      <c r="BJ89" s="397"/>
      <c r="BK89" s="397"/>
      <c r="BL89" s="397"/>
      <c r="BM89" s="397"/>
      <c r="BN89" s="397"/>
      <c r="BO89" s="397"/>
      <c r="BP89" s="397"/>
      <c r="BQ89" s="397"/>
    </row>
    <row r="90" spans="1:69" s="162" customFormat="1" ht="12.75">
      <c r="A90" s="204"/>
      <c r="B90" s="216"/>
      <c r="C90" s="216"/>
      <c r="D90" s="216"/>
      <c r="E90" s="216"/>
      <c r="F90" s="216"/>
      <c r="G90" s="216"/>
      <c r="H90" s="216"/>
      <c r="I90" s="216"/>
      <c r="J90" s="239"/>
      <c r="K90" s="157"/>
      <c r="O90" s="397"/>
      <c r="P90" s="397"/>
      <c r="Q90" s="397"/>
      <c r="R90" s="397"/>
      <c r="S90" s="397"/>
      <c r="T90" s="397"/>
      <c r="U90" s="617"/>
      <c r="V90" s="617"/>
      <c r="W90" s="900">
        <v>30</v>
      </c>
      <c r="X90" s="909">
        <v>13.502856935773542</v>
      </c>
      <c r="Y90" s="909">
        <v>26.615142549787187</v>
      </c>
      <c r="Z90" s="909">
        <v>8.3531428745814704</v>
      </c>
      <c r="AA90" s="909">
        <v>6.9451428140912697</v>
      </c>
      <c r="AB90" s="909">
        <v>1.1404285771506149</v>
      </c>
      <c r="AC90" s="910">
        <v>79.859856741768922</v>
      </c>
      <c r="AD90" s="909">
        <v>26.590000152587869</v>
      </c>
      <c r="AE90" s="909">
        <v>7.6185714857918834</v>
      </c>
      <c r="AF90" s="909">
        <v>10</v>
      </c>
      <c r="AG90" s="909">
        <v>2.1097143036978538</v>
      </c>
      <c r="AH90" s="909">
        <v>34.39142826625276</v>
      </c>
      <c r="AI90" s="909">
        <v>6.896428448813297</v>
      </c>
      <c r="AJ90" s="397"/>
      <c r="AK90" s="397"/>
      <c r="AL90" s="397"/>
      <c r="AM90" s="397"/>
      <c r="AN90" s="397"/>
      <c r="AO90" s="397"/>
      <c r="AP90" s="914"/>
      <c r="AQ90" s="914"/>
      <c r="AR90" s="915"/>
      <c r="AS90" s="397"/>
      <c r="AT90" s="397"/>
      <c r="AU90" s="397"/>
      <c r="AV90" s="397"/>
      <c r="AW90" s="397"/>
      <c r="AX90" s="397"/>
      <c r="AY90" s="397"/>
      <c r="AZ90" s="397"/>
      <c r="BA90" s="397"/>
      <c r="BB90" s="397"/>
      <c r="BC90" s="397"/>
      <c r="BD90" s="397"/>
      <c r="BE90" s="397"/>
      <c r="BF90" s="397"/>
      <c r="BG90" s="397"/>
      <c r="BH90" s="397"/>
      <c r="BI90" s="397"/>
      <c r="BJ90" s="397"/>
      <c r="BK90" s="397"/>
      <c r="BL90" s="397"/>
      <c r="BM90" s="397"/>
      <c r="BN90" s="397"/>
      <c r="BO90" s="397"/>
      <c r="BP90" s="397"/>
      <c r="BQ90" s="397"/>
    </row>
    <row r="91" spans="1:69" s="162" customFormat="1" ht="12.75">
      <c r="A91" s="204"/>
      <c r="B91" s="216"/>
      <c r="C91" s="216"/>
      <c r="D91" s="216"/>
      <c r="E91" s="216"/>
      <c r="F91" s="216"/>
      <c r="G91" s="216"/>
      <c r="H91" s="216"/>
      <c r="I91" s="216"/>
      <c r="J91" s="239"/>
      <c r="K91" s="157"/>
      <c r="O91" s="397"/>
      <c r="P91" s="397"/>
      <c r="Q91" s="397"/>
      <c r="R91" s="397"/>
      <c r="S91" s="397"/>
      <c r="T91" s="397"/>
      <c r="U91" s="617"/>
      <c r="V91" s="617"/>
      <c r="W91" s="900">
        <v>31</v>
      </c>
      <c r="X91" s="909">
        <v>13.61371449</v>
      </c>
      <c r="Y91" s="909">
        <v>28.730000090000001</v>
      </c>
      <c r="Z91" s="909">
        <v>7.3187142100000004</v>
      </c>
      <c r="AA91" s="909">
        <v>7.4785713469999999</v>
      </c>
      <c r="AB91" s="909">
        <v>0.64999997600000003</v>
      </c>
      <c r="AC91" s="910">
        <v>62.572570800000001</v>
      </c>
      <c r="AD91" s="909">
        <v>23.922857010000001</v>
      </c>
      <c r="AE91" s="909">
        <v>7.2285714150000002</v>
      </c>
      <c r="AF91" s="909">
        <v>10.00857149</v>
      </c>
      <c r="AG91" s="909">
        <v>1.8491428750000001</v>
      </c>
      <c r="AH91" s="909">
        <v>35.190714149999998</v>
      </c>
      <c r="AI91" s="909">
        <v>5.7529999869999999</v>
      </c>
      <c r="AJ91" s="397"/>
      <c r="AK91" s="397"/>
      <c r="AL91" s="397"/>
      <c r="AM91" s="397"/>
      <c r="AN91" s="397"/>
      <c r="AO91" s="397"/>
      <c r="AP91" s="914"/>
      <c r="AQ91" s="914"/>
      <c r="AR91" s="915"/>
      <c r="AS91" s="397"/>
      <c r="AT91" s="397"/>
      <c r="AU91" s="397"/>
      <c r="AV91" s="397"/>
      <c r="AW91" s="397"/>
      <c r="AX91" s="397"/>
      <c r="AY91" s="397"/>
      <c r="AZ91" s="397"/>
      <c r="BA91" s="397"/>
      <c r="BB91" s="397"/>
      <c r="BC91" s="397"/>
      <c r="BD91" s="397"/>
      <c r="BE91" s="397"/>
      <c r="BF91" s="397"/>
      <c r="BG91" s="397"/>
      <c r="BH91" s="397"/>
      <c r="BI91" s="397"/>
      <c r="BJ91" s="397"/>
      <c r="BK91" s="397"/>
      <c r="BL91" s="397"/>
      <c r="BM91" s="397"/>
      <c r="BN91" s="397"/>
      <c r="BO91" s="397"/>
      <c r="BP91" s="397"/>
      <c r="BQ91" s="397"/>
    </row>
    <row r="92" spans="1:69" s="162" customFormat="1" ht="12.75">
      <c r="A92" s="204"/>
      <c r="B92" s="216"/>
      <c r="C92" s="216"/>
      <c r="D92" s="216"/>
      <c r="E92" s="216"/>
      <c r="F92" s="216"/>
      <c r="G92" s="216"/>
      <c r="H92" s="216"/>
      <c r="I92" s="216"/>
      <c r="J92" s="239"/>
      <c r="K92" s="157"/>
      <c r="O92" s="397"/>
      <c r="P92" s="397"/>
      <c r="Q92" s="397"/>
      <c r="R92" s="397"/>
      <c r="S92" s="397"/>
      <c r="T92" s="397"/>
      <c r="U92" s="617"/>
      <c r="V92" s="617">
        <v>32</v>
      </c>
      <c r="W92" s="900">
        <v>32</v>
      </c>
      <c r="X92" s="909">
        <v>13.74</v>
      </c>
      <c r="Y92" s="909">
        <v>30.58</v>
      </c>
      <c r="Z92" s="909">
        <v>6.6262857573372926</v>
      </c>
      <c r="AA92" s="909">
        <v>7.71</v>
      </c>
      <c r="AB92" s="909">
        <v>1.59</v>
      </c>
      <c r="AC92" s="910">
        <v>66.010000000000005</v>
      </c>
      <c r="AD92" s="909">
        <v>29.69</v>
      </c>
      <c r="AE92" s="909">
        <v>8.18</v>
      </c>
      <c r="AF92" s="909">
        <v>10.01</v>
      </c>
      <c r="AG92" s="909">
        <v>2.0099999999999998</v>
      </c>
      <c r="AH92" s="909">
        <v>39.28</v>
      </c>
      <c r="AI92" s="909">
        <v>7.41</v>
      </c>
      <c r="AJ92" s="397"/>
      <c r="AK92" s="397"/>
      <c r="AL92" s="397"/>
      <c r="AM92" s="397"/>
      <c r="AN92" s="397"/>
      <c r="AO92" s="397"/>
      <c r="AP92" s="914"/>
      <c r="AQ92" s="914"/>
      <c r="AR92" s="915"/>
      <c r="AS92" s="397"/>
      <c r="AT92" s="397"/>
      <c r="AU92" s="397"/>
      <c r="AV92" s="397"/>
      <c r="AW92" s="397"/>
      <c r="AX92" s="397"/>
      <c r="AY92" s="397"/>
      <c r="AZ92" s="397"/>
      <c r="BA92" s="397"/>
      <c r="BB92" s="397"/>
      <c r="BC92" s="397"/>
      <c r="BD92" s="397"/>
      <c r="BE92" s="397"/>
      <c r="BF92" s="397"/>
      <c r="BG92" s="397"/>
      <c r="BH92" s="397"/>
      <c r="BI92" s="397"/>
      <c r="BJ92" s="397"/>
      <c r="BK92" s="397"/>
      <c r="BL92" s="397"/>
      <c r="BM92" s="397"/>
      <c r="BN92" s="397"/>
      <c r="BO92" s="397"/>
      <c r="BP92" s="397"/>
      <c r="BQ92" s="397"/>
    </row>
    <row r="93" spans="1:69" s="162" customFormat="1" ht="12.75">
      <c r="A93" s="204"/>
      <c r="B93" s="216"/>
      <c r="C93" s="216"/>
      <c r="D93" s="216"/>
      <c r="E93" s="216"/>
      <c r="F93" s="216"/>
      <c r="G93" s="216"/>
      <c r="H93" s="216"/>
      <c r="I93" s="216"/>
      <c r="J93" s="239"/>
      <c r="K93" s="157"/>
      <c r="O93" s="397"/>
      <c r="P93" s="397"/>
      <c r="Q93" s="397"/>
      <c r="R93" s="397"/>
      <c r="S93" s="397"/>
      <c r="T93" s="397"/>
      <c r="U93" s="617"/>
      <c r="V93" s="617"/>
      <c r="W93" s="900">
        <v>33</v>
      </c>
      <c r="X93" s="909">
        <v>12.47</v>
      </c>
      <c r="Y93" s="909">
        <v>30.24</v>
      </c>
      <c r="Z93" s="909">
        <v>6.4</v>
      </c>
      <c r="AA93" s="909">
        <v>7.59</v>
      </c>
      <c r="AB93" s="909">
        <v>2.27</v>
      </c>
      <c r="AC93" s="910">
        <v>60.96</v>
      </c>
      <c r="AD93" s="909">
        <v>27.66</v>
      </c>
      <c r="AE93" s="909">
        <v>8.11</v>
      </c>
      <c r="AF93" s="909">
        <v>10.16</v>
      </c>
      <c r="AG93" s="909">
        <v>1.81</v>
      </c>
      <c r="AH93" s="909">
        <v>43.2</v>
      </c>
      <c r="AI93" s="909">
        <v>9.2959999999999994</v>
      </c>
      <c r="AJ93" s="397"/>
      <c r="AK93" s="397"/>
      <c r="AL93" s="397"/>
      <c r="AM93" s="397"/>
      <c r="AN93" s="397"/>
      <c r="AO93" s="397"/>
      <c r="AP93" s="914"/>
      <c r="AQ93" s="914"/>
      <c r="AR93" s="915"/>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7"/>
      <c r="BO93" s="397"/>
      <c r="BP93" s="397"/>
      <c r="BQ93" s="397"/>
    </row>
    <row r="94" spans="1:69" s="162" customFormat="1" ht="12.75">
      <c r="A94" s="204"/>
      <c r="B94" s="216"/>
      <c r="C94" s="216"/>
      <c r="D94" s="216"/>
      <c r="E94" s="216"/>
      <c r="F94" s="216"/>
      <c r="G94" s="216"/>
      <c r="H94" s="216"/>
      <c r="I94" s="216"/>
      <c r="J94" s="239"/>
      <c r="K94" s="157"/>
      <c r="O94" s="397"/>
      <c r="P94" s="397"/>
      <c r="Q94" s="397"/>
      <c r="R94" s="397"/>
      <c r="S94" s="397"/>
      <c r="T94" s="397"/>
      <c r="U94" s="617"/>
      <c r="V94" s="617"/>
      <c r="W94" s="900">
        <v>34</v>
      </c>
      <c r="X94" s="909">
        <v>12.67</v>
      </c>
      <c r="Y94" s="909">
        <v>31.73</v>
      </c>
      <c r="Z94" s="909">
        <v>5.44</v>
      </c>
      <c r="AA94" s="909">
        <v>7.13</v>
      </c>
      <c r="AB94" s="909">
        <v>1.92</v>
      </c>
      <c r="AC94" s="910">
        <v>64.84</v>
      </c>
      <c r="AD94" s="909">
        <v>23.8</v>
      </c>
      <c r="AE94" s="909">
        <v>7.3</v>
      </c>
      <c r="AF94" s="909">
        <v>10.01</v>
      </c>
      <c r="AG94" s="909">
        <v>2.09</v>
      </c>
      <c r="AH94" s="909">
        <v>41.6</v>
      </c>
      <c r="AI94" s="909">
        <v>9.6</v>
      </c>
      <c r="AJ94" s="397"/>
      <c r="AK94" s="397"/>
      <c r="AL94" s="397"/>
      <c r="AM94" s="397"/>
      <c r="AN94" s="397"/>
      <c r="AO94" s="397"/>
      <c r="AP94" s="914"/>
      <c r="AQ94" s="914"/>
      <c r="AR94" s="915"/>
      <c r="AS94" s="397"/>
      <c r="AT94" s="397"/>
      <c r="AU94" s="397"/>
      <c r="AV94" s="397"/>
      <c r="AW94" s="397"/>
      <c r="AX94" s="397"/>
      <c r="AY94" s="397"/>
      <c r="AZ94" s="397"/>
      <c r="BA94" s="397"/>
      <c r="BB94" s="397"/>
      <c r="BC94" s="397"/>
      <c r="BD94" s="397"/>
      <c r="BE94" s="397"/>
      <c r="BF94" s="397"/>
      <c r="BG94" s="397"/>
      <c r="BH94" s="397"/>
      <c r="BI94" s="397"/>
      <c r="BJ94" s="397"/>
      <c r="BK94" s="397"/>
      <c r="BL94" s="397"/>
      <c r="BM94" s="397"/>
      <c r="BN94" s="397"/>
      <c r="BO94" s="397"/>
      <c r="BP94" s="397"/>
      <c r="BQ94" s="397"/>
    </row>
    <row r="95" spans="1:69" s="162" customFormat="1" ht="12.75">
      <c r="A95" s="204"/>
      <c r="B95" s="216"/>
      <c r="C95" s="216"/>
      <c r="D95" s="216"/>
      <c r="E95" s="216"/>
      <c r="F95" s="216"/>
      <c r="G95" s="216"/>
      <c r="H95" s="216"/>
      <c r="I95" s="216"/>
      <c r="J95" s="239"/>
      <c r="K95" s="157"/>
      <c r="O95" s="397"/>
      <c r="P95" s="397"/>
      <c r="Q95" s="397"/>
      <c r="R95" s="397"/>
      <c r="S95" s="397"/>
      <c r="T95" s="397"/>
      <c r="U95" s="617"/>
      <c r="V95" s="617"/>
      <c r="W95" s="900">
        <v>35</v>
      </c>
      <c r="X95" s="909">
        <v>11.766666730244934</v>
      </c>
      <c r="Y95" s="909">
        <v>29.105667114257798</v>
      </c>
      <c r="Z95" s="909">
        <v>5.0230000813802063</v>
      </c>
      <c r="AA95" s="909">
        <v>6.9800000190734801</v>
      </c>
      <c r="AB95" s="909">
        <v>1.9199999570846498</v>
      </c>
      <c r="AC95" s="910">
        <v>59.800332387288364</v>
      </c>
      <c r="AD95" s="909">
        <v>23.433333079020169</v>
      </c>
      <c r="AE95" s="909">
        <v>6.9866666793823207</v>
      </c>
      <c r="AF95" s="909">
        <v>10.01</v>
      </c>
      <c r="AG95" s="909">
        <v>2.0118571349552661</v>
      </c>
      <c r="AH95" s="909">
        <v>34.785000119890448</v>
      </c>
      <c r="AI95" s="909">
        <v>7.3328572000775987</v>
      </c>
      <c r="AJ95" s="397"/>
      <c r="AK95" s="397"/>
      <c r="AL95" s="397"/>
      <c r="AM95" s="397"/>
      <c r="AN95" s="397"/>
      <c r="AO95" s="397"/>
      <c r="AP95" s="914"/>
      <c r="AQ95" s="916"/>
      <c r="AR95" s="915"/>
      <c r="AS95" s="397"/>
      <c r="AT95" s="397"/>
      <c r="AU95" s="397"/>
      <c r="AV95" s="397"/>
      <c r="AW95" s="397"/>
      <c r="AX95" s="397"/>
      <c r="AY95" s="397"/>
      <c r="AZ95" s="397"/>
      <c r="BA95" s="397"/>
      <c r="BB95" s="397"/>
      <c r="BC95" s="397"/>
      <c r="BD95" s="397"/>
      <c r="BE95" s="397"/>
      <c r="BF95" s="397"/>
      <c r="BG95" s="397"/>
      <c r="BH95" s="397"/>
      <c r="BI95" s="397"/>
      <c r="BJ95" s="397"/>
      <c r="BK95" s="397"/>
      <c r="BL95" s="397"/>
      <c r="BM95" s="397"/>
      <c r="BN95" s="397"/>
      <c r="BO95" s="397"/>
      <c r="BP95" s="397"/>
      <c r="BQ95" s="397"/>
    </row>
    <row r="96" spans="1:69" s="162" customFormat="1" ht="12.75">
      <c r="A96" s="204"/>
      <c r="B96" s="216"/>
      <c r="C96" s="216"/>
      <c r="D96" s="216"/>
      <c r="E96" s="216"/>
      <c r="F96" s="216"/>
      <c r="G96" s="216"/>
      <c r="H96" s="216"/>
      <c r="I96" s="216"/>
      <c r="J96" s="239"/>
      <c r="K96" s="157"/>
      <c r="O96" s="397"/>
      <c r="P96" s="397"/>
      <c r="Q96" s="397"/>
      <c r="R96" s="397"/>
      <c r="S96" s="397"/>
      <c r="T96" s="397"/>
      <c r="U96" s="617"/>
      <c r="V96" s="617">
        <v>36</v>
      </c>
      <c r="W96" s="900">
        <v>36</v>
      </c>
      <c r="X96" s="909">
        <v>13.800000190734799</v>
      </c>
      <c r="Y96" s="909">
        <v>30.579000473022401</v>
      </c>
      <c r="Z96" s="909">
        <v>6.1409997940063397</v>
      </c>
      <c r="AA96" s="909">
        <v>7</v>
      </c>
      <c r="AB96" s="909">
        <v>2.1640000343322701</v>
      </c>
      <c r="AC96" s="910">
        <v>64.350997924804602</v>
      </c>
      <c r="AD96" s="909">
        <v>23</v>
      </c>
      <c r="AE96" s="909">
        <v>6.67000007629394</v>
      </c>
      <c r="AF96" s="909">
        <v>10.5</v>
      </c>
      <c r="AG96" s="909">
        <v>1.20000004768371</v>
      </c>
      <c r="AH96" s="909">
        <v>32.310001373291001</v>
      </c>
      <c r="AI96" s="909">
        <v>6.97300004959106</v>
      </c>
      <c r="AJ96" s="397"/>
      <c r="AK96" s="397"/>
      <c r="AL96" s="397"/>
      <c r="AM96" s="397"/>
      <c r="AN96" s="397"/>
      <c r="AO96" s="397"/>
      <c r="AP96" s="914"/>
      <c r="AQ96" s="916"/>
      <c r="AR96" s="915"/>
      <c r="AS96" s="397"/>
      <c r="AT96" s="397"/>
      <c r="AU96" s="397"/>
      <c r="AV96" s="397"/>
      <c r="AW96" s="397"/>
      <c r="AX96" s="397"/>
      <c r="AY96" s="397"/>
      <c r="AZ96" s="397"/>
      <c r="BA96" s="397"/>
      <c r="BB96" s="397"/>
      <c r="BC96" s="397"/>
      <c r="BD96" s="397"/>
      <c r="BE96" s="397"/>
      <c r="BF96" s="397"/>
      <c r="BG96" s="397"/>
      <c r="BH96" s="397"/>
      <c r="BI96" s="397"/>
      <c r="BJ96" s="397"/>
      <c r="BK96" s="397"/>
      <c r="BL96" s="397"/>
      <c r="BM96" s="397"/>
      <c r="BN96" s="397"/>
      <c r="BO96" s="397"/>
      <c r="BP96" s="397"/>
      <c r="BQ96" s="397"/>
    </row>
    <row r="97" spans="1:69" s="162" customFormat="1" ht="12.75">
      <c r="A97" s="204"/>
      <c r="B97" s="216"/>
      <c r="C97" s="216"/>
      <c r="D97" s="216"/>
      <c r="E97" s="216"/>
      <c r="F97" s="216"/>
      <c r="G97" s="216"/>
      <c r="H97" s="216"/>
      <c r="I97" s="216"/>
      <c r="J97" s="239"/>
      <c r="K97" s="157"/>
      <c r="O97" s="397"/>
      <c r="P97" s="397"/>
      <c r="Q97" s="397"/>
      <c r="R97" s="397"/>
      <c r="S97" s="397"/>
      <c r="T97" s="397"/>
      <c r="U97" s="617"/>
      <c r="V97" s="617"/>
      <c r="W97" s="900">
        <v>37</v>
      </c>
      <c r="X97" s="909">
        <v>14.228571483067071</v>
      </c>
      <c r="Y97" s="909">
        <v>32.723000390189</v>
      </c>
      <c r="Z97" s="909">
        <v>4.9454285760000003</v>
      </c>
      <c r="AA97" s="909">
        <v>7.2014284819999999</v>
      </c>
      <c r="AB97" s="909">
        <v>1.3999999759999999</v>
      </c>
      <c r="AC97" s="910">
        <v>63.919498443603501</v>
      </c>
      <c r="AD97" s="909">
        <v>28.721428190000001</v>
      </c>
      <c r="AE97" s="909">
        <v>6.6328571180000004</v>
      </c>
      <c r="AF97" s="909">
        <v>9.9283333333333346</v>
      </c>
      <c r="AG97" s="909">
        <v>1.8319999831063358</v>
      </c>
      <c r="AH97" s="909">
        <v>35.785714830000003</v>
      </c>
      <c r="AI97" s="909">
        <v>7.0742856775011305</v>
      </c>
      <c r="AJ97" s="397"/>
      <c r="AK97" s="397"/>
      <c r="AL97" s="397"/>
      <c r="AM97" s="397"/>
      <c r="AN97" s="397"/>
      <c r="AO97" s="397"/>
      <c r="AP97" s="914"/>
      <c r="AQ97" s="914"/>
      <c r="AR97" s="915"/>
      <c r="AS97" s="397"/>
      <c r="AT97" s="397"/>
      <c r="AU97" s="397"/>
      <c r="AV97" s="397"/>
      <c r="AW97" s="397"/>
      <c r="AX97" s="397"/>
      <c r="AY97" s="397"/>
      <c r="AZ97" s="397"/>
      <c r="BA97" s="397"/>
      <c r="BB97" s="397"/>
      <c r="BC97" s="397"/>
      <c r="BD97" s="397"/>
      <c r="BE97" s="397"/>
      <c r="BF97" s="397"/>
      <c r="BG97" s="397"/>
      <c r="BH97" s="397"/>
      <c r="BI97" s="397"/>
      <c r="BJ97" s="397"/>
      <c r="BK97" s="397"/>
      <c r="BL97" s="397"/>
      <c r="BM97" s="397"/>
      <c r="BN97" s="397"/>
      <c r="BO97" s="397"/>
      <c r="BP97" s="397"/>
      <c r="BQ97" s="397"/>
    </row>
    <row r="98" spans="1:69" s="162" customFormat="1" ht="12.75">
      <c r="A98" s="204"/>
      <c r="B98" s="216"/>
      <c r="C98" s="216"/>
      <c r="D98" s="216"/>
      <c r="E98" s="216"/>
      <c r="F98" s="216"/>
      <c r="G98" s="216"/>
      <c r="H98" s="216"/>
      <c r="I98" s="216"/>
      <c r="J98" s="239"/>
      <c r="K98" s="157"/>
      <c r="O98" s="397"/>
      <c r="P98" s="397"/>
      <c r="Q98" s="397"/>
      <c r="R98" s="397"/>
      <c r="S98" s="397"/>
      <c r="T98" s="397"/>
      <c r="U98" s="617"/>
      <c r="V98" s="617"/>
      <c r="W98" s="900">
        <v>38</v>
      </c>
      <c r="X98" s="909">
        <v>15.157142909999999</v>
      </c>
      <c r="Y98" s="909">
        <v>38.73833338</v>
      </c>
      <c r="Z98" s="909">
        <v>4.7753333250000001</v>
      </c>
      <c r="AA98" s="909">
        <v>7.0799999920000003</v>
      </c>
      <c r="AB98" s="909">
        <v>0.80900001499999996</v>
      </c>
      <c r="AC98" s="910">
        <v>72.23585783</v>
      </c>
      <c r="AD98" s="909">
        <v>38.034285949999997</v>
      </c>
      <c r="AE98" s="909">
        <v>6.5185714450000001</v>
      </c>
      <c r="AF98" s="909">
        <v>10.001428600000001</v>
      </c>
      <c r="AG98" s="909">
        <v>1.9189999959999999</v>
      </c>
      <c r="AH98" s="909">
        <v>42.055714739999999</v>
      </c>
      <c r="AI98" s="909">
        <v>7.3512855940000001</v>
      </c>
      <c r="AJ98" s="397"/>
      <c r="AK98" s="397"/>
      <c r="AL98" s="397"/>
      <c r="AM98" s="397"/>
      <c r="AN98" s="397"/>
      <c r="AO98" s="397"/>
      <c r="AP98" s="914"/>
      <c r="AQ98" s="914"/>
      <c r="AR98" s="915"/>
      <c r="AS98" s="397"/>
      <c r="AT98" s="397"/>
      <c r="AU98" s="397"/>
      <c r="AV98" s="397"/>
      <c r="AW98" s="397"/>
      <c r="AX98" s="397"/>
      <c r="AY98" s="397"/>
      <c r="AZ98" s="397"/>
      <c r="BA98" s="397"/>
      <c r="BB98" s="397"/>
      <c r="BC98" s="397"/>
      <c r="BD98" s="397"/>
      <c r="BE98" s="397"/>
      <c r="BF98" s="397"/>
      <c r="BG98" s="397"/>
      <c r="BH98" s="397"/>
      <c r="BI98" s="397"/>
      <c r="BJ98" s="397"/>
      <c r="BK98" s="397"/>
      <c r="BL98" s="397"/>
      <c r="BM98" s="397"/>
      <c r="BN98" s="397"/>
      <c r="BO98" s="397"/>
      <c r="BP98" s="397"/>
      <c r="BQ98" s="397"/>
    </row>
    <row r="99" spans="1:69" s="162" customFormat="1" ht="12.75">
      <c r="A99" s="204"/>
      <c r="B99" s="216"/>
      <c r="C99" s="216"/>
      <c r="D99" s="216"/>
      <c r="E99" s="216"/>
      <c r="F99" s="216"/>
      <c r="G99" s="216"/>
      <c r="H99" s="216"/>
      <c r="I99" s="216"/>
      <c r="J99" s="239"/>
      <c r="K99" s="157"/>
      <c r="O99" s="397"/>
      <c r="P99" s="397"/>
      <c r="Q99" s="397"/>
      <c r="R99" s="397"/>
      <c r="S99" s="397"/>
      <c r="T99" s="397"/>
      <c r="U99" s="617"/>
      <c r="V99" s="617">
        <v>39</v>
      </c>
      <c r="W99" s="900">
        <v>39</v>
      </c>
      <c r="X99" s="909">
        <v>14.257142884390658</v>
      </c>
      <c r="Y99" s="909">
        <v>34.80900083269389</v>
      </c>
      <c r="Z99" s="909">
        <v>4.1092857973916139</v>
      </c>
      <c r="AA99" s="909">
        <v>6.8248571668352369</v>
      </c>
      <c r="AB99" s="909">
        <v>0.84642858164651058</v>
      </c>
      <c r="AC99" s="910">
        <v>72.897999999999996</v>
      </c>
      <c r="AD99" s="909">
        <v>36.480000087193012</v>
      </c>
      <c r="AE99" s="909">
        <v>7.5385714258466416</v>
      </c>
      <c r="AF99" s="909">
        <v>9.9984999999999999</v>
      </c>
      <c r="AG99" s="909">
        <v>1.9850000000000001</v>
      </c>
      <c r="AH99" s="909">
        <v>39.878572191510841</v>
      </c>
      <c r="AI99" s="909">
        <v>12.0242857251848</v>
      </c>
      <c r="AJ99" s="397"/>
      <c r="AK99" s="397"/>
      <c r="AL99" s="397"/>
      <c r="AM99" s="397"/>
      <c r="AN99" s="397"/>
      <c r="AO99" s="397"/>
      <c r="AP99" s="914"/>
      <c r="AQ99" s="914"/>
      <c r="AR99" s="915"/>
      <c r="AS99" s="397"/>
      <c r="AT99" s="397"/>
      <c r="AU99" s="397"/>
      <c r="AV99" s="397"/>
      <c r="AW99" s="397"/>
      <c r="AX99" s="397"/>
      <c r="AY99" s="397"/>
      <c r="AZ99" s="397"/>
      <c r="BA99" s="397"/>
      <c r="BB99" s="397"/>
      <c r="BC99" s="397"/>
      <c r="BD99" s="397"/>
      <c r="BE99" s="397"/>
      <c r="BF99" s="397"/>
      <c r="BG99" s="397"/>
      <c r="BH99" s="397"/>
      <c r="BI99" s="397"/>
      <c r="BJ99" s="397"/>
      <c r="BK99" s="397"/>
      <c r="BL99" s="397"/>
      <c r="BM99" s="397"/>
      <c r="BN99" s="397"/>
      <c r="BO99" s="397"/>
      <c r="BP99" s="397"/>
      <c r="BQ99" s="397"/>
    </row>
    <row r="100" spans="1:69" s="162" customFormat="1" ht="12.75">
      <c r="A100" s="204"/>
      <c r="B100" s="216"/>
      <c r="C100" s="216"/>
      <c r="D100" s="216"/>
      <c r="E100" s="216"/>
      <c r="F100" s="216"/>
      <c r="G100" s="216"/>
      <c r="H100" s="216"/>
      <c r="I100" s="216"/>
      <c r="J100" s="239"/>
      <c r="K100" s="157"/>
      <c r="O100" s="397"/>
      <c r="P100" s="397"/>
      <c r="Q100" s="397"/>
      <c r="R100" s="397"/>
      <c r="S100" s="397"/>
      <c r="T100" s="397"/>
      <c r="U100" s="617"/>
      <c r="V100" s="617"/>
      <c r="W100" s="900">
        <v>40</v>
      </c>
      <c r="X100" s="909">
        <v>15.11</v>
      </c>
      <c r="Y100" s="909">
        <v>35.9</v>
      </c>
      <c r="Z100" s="909">
        <v>4.0540000000000003</v>
      </c>
      <c r="AA100" s="909">
        <v>6.77</v>
      </c>
      <c r="AB100" s="909">
        <v>1.57</v>
      </c>
      <c r="AC100" s="910">
        <v>74.19</v>
      </c>
      <c r="AD100" s="909">
        <v>37.44</v>
      </c>
      <c r="AE100" s="909">
        <v>7.56</v>
      </c>
      <c r="AF100" s="909">
        <v>10.006</v>
      </c>
      <c r="AG100" s="909">
        <v>1.8959999999999999</v>
      </c>
      <c r="AH100" s="909">
        <v>35.11</v>
      </c>
      <c r="AI100" s="909">
        <v>12.5</v>
      </c>
      <c r="AJ100" s="397"/>
      <c r="AK100" s="397"/>
      <c r="AL100" s="397"/>
      <c r="AM100" s="397"/>
      <c r="AN100" s="397"/>
      <c r="AO100" s="397"/>
      <c r="AP100" s="914"/>
      <c r="AQ100" s="914"/>
      <c r="AR100" s="915"/>
      <c r="AS100" s="397"/>
      <c r="AT100" s="397"/>
      <c r="AU100" s="397"/>
      <c r="AV100" s="397"/>
      <c r="AW100" s="397"/>
      <c r="AX100" s="397"/>
      <c r="AY100" s="397"/>
      <c r="AZ100" s="397"/>
      <c r="BA100" s="397"/>
      <c r="BB100" s="397"/>
      <c r="BC100" s="397"/>
      <c r="BD100" s="397"/>
      <c r="BE100" s="397"/>
      <c r="BF100" s="397"/>
      <c r="BG100" s="397"/>
      <c r="BH100" s="397"/>
      <c r="BI100" s="397"/>
      <c r="BJ100" s="397"/>
      <c r="BK100" s="397"/>
      <c r="BL100" s="397"/>
      <c r="BM100" s="397"/>
      <c r="BN100" s="397"/>
      <c r="BO100" s="397"/>
      <c r="BP100" s="397"/>
      <c r="BQ100" s="397"/>
    </row>
    <row r="101" spans="1:69" s="162" customFormat="1" ht="12.75">
      <c r="A101" s="204"/>
      <c r="B101" s="216"/>
      <c r="C101" s="216"/>
      <c r="D101" s="216"/>
      <c r="E101" s="216"/>
      <c r="F101" s="216"/>
      <c r="G101" s="216"/>
      <c r="H101" s="216"/>
      <c r="I101" s="216"/>
      <c r="J101" s="239"/>
      <c r="K101" s="157"/>
      <c r="O101" s="397"/>
      <c r="P101" s="397"/>
      <c r="Q101" s="397"/>
      <c r="R101" s="397"/>
      <c r="S101" s="397"/>
      <c r="T101" s="397"/>
      <c r="U101" s="617"/>
      <c r="V101" s="617"/>
      <c r="W101" s="900">
        <v>41</v>
      </c>
      <c r="X101" s="909">
        <v>16.670000000000002</v>
      </c>
      <c r="Y101" s="909">
        <v>46.35</v>
      </c>
      <c r="Z101" s="909">
        <v>5.84</v>
      </c>
      <c r="AA101" s="909">
        <v>6.75</v>
      </c>
      <c r="AB101" s="909">
        <v>1.41</v>
      </c>
      <c r="AC101" s="910">
        <v>61.765000000000001</v>
      </c>
      <c r="AD101" s="909">
        <v>26.27</v>
      </c>
      <c r="AE101" s="909">
        <v>6.15</v>
      </c>
      <c r="AF101" s="909">
        <v>10.003</v>
      </c>
      <c r="AG101" s="909">
        <v>1.45</v>
      </c>
      <c r="AH101" s="909">
        <v>33.85</v>
      </c>
      <c r="AI101" s="909">
        <v>11.69</v>
      </c>
      <c r="AJ101" s="397"/>
      <c r="AK101" s="397"/>
      <c r="AL101" s="397"/>
      <c r="AM101" s="397"/>
      <c r="AN101" s="397"/>
      <c r="AO101" s="397"/>
      <c r="AP101" s="917"/>
      <c r="AQ101" s="914"/>
      <c r="AR101" s="915"/>
      <c r="AS101" s="397"/>
      <c r="AT101" s="397"/>
      <c r="AU101" s="397"/>
      <c r="AV101" s="397"/>
      <c r="AW101" s="397"/>
      <c r="AX101" s="397"/>
      <c r="AY101" s="397"/>
      <c r="AZ101" s="397"/>
      <c r="BA101" s="397"/>
      <c r="BB101" s="397"/>
      <c r="BC101" s="397"/>
      <c r="BD101" s="397"/>
      <c r="BE101" s="397"/>
      <c r="BF101" s="397"/>
      <c r="BG101" s="397"/>
      <c r="BH101" s="397"/>
      <c r="BI101" s="397"/>
      <c r="BJ101" s="397"/>
      <c r="BK101" s="397"/>
      <c r="BL101" s="397"/>
      <c r="BM101" s="397"/>
      <c r="BN101" s="397"/>
      <c r="BO101" s="397"/>
      <c r="BP101" s="397"/>
      <c r="BQ101" s="397"/>
    </row>
    <row r="102" spans="1:69" s="171" customFormat="1" ht="12" customHeight="1">
      <c r="A102" s="204"/>
      <c r="B102" s="216"/>
      <c r="C102" s="216"/>
      <c r="D102" s="216"/>
      <c r="E102" s="216"/>
      <c r="F102" s="216"/>
      <c r="G102" s="216"/>
      <c r="H102" s="216"/>
      <c r="I102" s="216"/>
      <c r="J102" s="221"/>
      <c r="K102" s="170"/>
      <c r="O102" s="398"/>
      <c r="P102" s="398"/>
      <c r="Q102" s="398"/>
      <c r="R102" s="398"/>
      <c r="S102" s="398"/>
      <c r="T102" s="398"/>
      <c r="U102" s="617"/>
      <c r="V102" s="617"/>
      <c r="W102" s="900">
        <v>42</v>
      </c>
      <c r="X102" s="909">
        <v>15.74</v>
      </c>
      <c r="Y102" s="909">
        <v>46.9</v>
      </c>
      <c r="Z102" s="909">
        <v>6.71</v>
      </c>
      <c r="AA102" s="909">
        <v>6.8819999999999997</v>
      </c>
      <c r="AB102" s="909">
        <v>1.8280000000000001</v>
      </c>
      <c r="AC102" s="910">
        <v>59.17</v>
      </c>
      <c r="AD102" s="909">
        <v>29.35</v>
      </c>
      <c r="AE102" s="909">
        <v>7.25</v>
      </c>
      <c r="AF102" s="909">
        <v>10</v>
      </c>
      <c r="AG102" s="909">
        <v>1.2998000000000001</v>
      </c>
      <c r="AH102" s="909">
        <v>35.061999999999998</v>
      </c>
      <c r="AI102" s="909">
        <v>8.66</v>
      </c>
      <c r="AJ102" s="398"/>
      <c r="AK102" s="398"/>
      <c r="AL102" s="398"/>
      <c r="AM102" s="398"/>
      <c r="AN102" s="398"/>
      <c r="AO102" s="398"/>
      <c r="AP102" s="917"/>
      <c r="AQ102" s="914"/>
      <c r="AR102" s="915"/>
      <c r="AS102" s="398"/>
      <c r="AT102" s="398"/>
      <c r="AU102" s="398"/>
      <c r="AV102" s="398"/>
      <c r="AW102" s="398"/>
      <c r="AX102" s="398"/>
      <c r="AY102" s="398"/>
      <c r="AZ102" s="398"/>
      <c r="BA102" s="398"/>
      <c r="BB102" s="398"/>
      <c r="BC102" s="398"/>
      <c r="BD102" s="398"/>
      <c r="BE102" s="398"/>
      <c r="BF102" s="398"/>
      <c r="BG102" s="398"/>
      <c r="BH102" s="398"/>
      <c r="BI102" s="398"/>
      <c r="BJ102" s="398"/>
      <c r="BK102" s="398"/>
      <c r="BL102" s="398"/>
      <c r="BM102" s="398"/>
      <c r="BN102" s="398"/>
      <c r="BO102" s="398"/>
      <c r="BP102" s="398"/>
      <c r="BQ102" s="398"/>
    </row>
    <row r="103" spans="1:69" s="169" customFormat="1" ht="14.1" customHeight="1">
      <c r="A103" s="204"/>
      <c r="B103" s="216"/>
      <c r="C103" s="216"/>
      <c r="D103" s="216"/>
      <c r="E103" s="216"/>
      <c r="F103" s="216"/>
      <c r="G103" s="216"/>
      <c r="H103" s="216"/>
      <c r="I103" s="216"/>
      <c r="J103" s="219"/>
      <c r="K103" s="174"/>
      <c r="O103" s="399"/>
      <c r="P103" s="399"/>
      <c r="Q103" s="399"/>
      <c r="R103" s="399"/>
      <c r="S103" s="399"/>
      <c r="T103" s="399"/>
      <c r="U103" s="617"/>
      <c r="V103" s="617">
        <v>43</v>
      </c>
      <c r="W103" s="900">
        <v>43</v>
      </c>
      <c r="X103" s="909">
        <v>19.09</v>
      </c>
      <c r="Y103" s="909">
        <v>61.18</v>
      </c>
      <c r="Z103" s="909">
        <v>17.54</v>
      </c>
      <c r="AA103" s="909">
        <v>8.36</v>
      </c>
      <c r="AB103" s="909">
        <v>3.86</v>
      </c>
      <c r="AC103" s="910">
        <v>72.53</v>
      </c>
      <c r="AD103" s="909">
        <v>47.29</v>
      </c>
      <c r="AE103" s="909">
        <v>8.82</v>
      </c>
      <c r="AF103" s="909">
        <v>10.01</v>
      </c>
      <c r="AG103" s="909">
        <v>1.1467000000000001</v>
      </c>
      <c r="AH103" s="909">
        <v>41.86</v>
      </c>
      <c r="AI103" s="909">
        <v>9.673</v>
      </c>
      <c r="AJ103" s="399"/>
      <c r="AK103" s="399"/>
      <c r="AL103" s="399"/>
      <c r="AM103" s="399"/>
      <c r="AN103" s="399"/>
      <c r="AO103" s="399"/>
      <c r="AP103" s="917"/>
      <c r="AQ103" s="914"/>
      <c r="AR103" s="915"/>
      <c r="AS103" s="399"/>
      <c r="AT103" s="399"/>
      <c r="AU103" s="399"/>
      <c r="AV103" s="399"/>
      <c r="AW103" s="399"/>
      <c r="AX103" s="399"/>
      <c r="AY103" s="399"/>
      <c r="AZ103" s="399"/>
      <c r="BA103" s="399"/>
      <c r="BB103" s="399"/>
      <c r="BC103" s="399"/>
      <c r="BD103" s="399"/>
      <c r="BE103" s="399"/>
      <c r="BF103" s="399"/>
      <c r="BG103" s="399"/>
      <c r="BH103" s="399"/>
      <c r="BI103" s="399"/>
      <c r="BJ103" s="399"/>
      <c r="BK103" s="399"/>
      <c r="BL103" s="399"/>
      <c r="BM103" s="399"/>
      <c r="BN103" s="399"/>
      <c r="BO103" s="399"/>
      <c r="BP103" s="399"/>
      <c r="BQ103" s="399"/>
    </row>
    <row r="104" spans="1:69" s="140" customFormat="1" ht="12" customHeight="1">
      <c r="A104" s="204"/>
      <c r="B104" s="216"/>
      <c r="C104" s="216"/>
      <c r="D104" s="216"/>
      <c r="E104" s="216"/>
      <c r="F104" s="216"/>
      <c r="G104" s="216"/>
      <c r="H104" s="216"/>
      <c r="I104" s="216"/>
      <c r="J104" s="239"/>
      <c r="K104" s="157"/>
      <c r="O104" s="400"/>
      <c r="P104" s="400"/>
      <c r="Q104" s="400"/>
      <c r="R104" s="400"/>
      <c r="S104" s="400"/>
      <c r="T104" s="400"/>
      <c r="U104" s="617"/>
      <c r="V104" s="617"/>
      <c r="W104" s="900">
        <v>44</v>
      </c>
      <c r="X104" s="909">
        <v>18.899999999999999</v>
      </c>
      <c r="Y104" s="909">
        <v>47.64</v>
      </c>
      <c r="Z104" s="909">
        <v>11.26</v>
      </c>
      <c r="AA104" s="909">
        <v>7.36</v>
      </c>
      <c r="AB104" s="909">
        <v>3.34</v>
      </c>
      <c r="AC104" s="910">
        <v>69.37</v>
      </c>
      <c r="AD104" s="909">
        <v>37.5</v>
      </c>
      <c r="AE104" s="909">
        <v>9.32</v>
      </c>
      <c r="AF104" s="909">
        <v>10</v>
      </c>
      <c r="AG104" s="909">
        <v>1.0329999999999999</v>
      </c>
      <c r="AH104" s="909">
        <v>40.99</v>
      </c>
      <c r="AI104" s="909">
        <v>11.93</v>
      </c>
      <c r="AJ104" s="400"/>
      <c r="AK104" s="400"/>
      <c r="AL104" s="400"/>
      <c r="AM104" s="400"/>
      <c r="AN104" s="400"/>
      <c r="AO104" s="400"/>
      <c r="AP104" s="914"/>
      <c r="AQ104" s="914"/>
      <c r="AR104" s="915"/>
      <c r="AS104" s="400"/>
      <c r="AT104" s="400"/>
      <c r="AU104" s="400"/>
      <c r="AV104" s="400"/>
      <c r="AW104" s="400"/>
      <c r="AX104" s="400"/>
      <c r="AY104" s="400"/>
      <c r="AZ104" s="400"/>
      <c r="BA104" s="400"/>
      <c r="BB104" s="400"/>
      <c r="BC104" s="400"/>
      <c r="BD104" s="400"/>
      <c r="BE104" s="400"/>
      <c r="BF104" s="400"/>
      <c r="BG104" s="400"/>
      <c r="BH104" s="400"/>
      <c r="BI104" s="400"/>
      <c r="BJ104" s="400"/>
      <c r="BK104" s="400"/>
      <c r="BL104" s="400"/>
      <c r="BM104" s="400"/>
      <c r="BN104" s="400"/>
      <c r="BO104" s="400"/>
      <c r="BP104" s="400"/>
      <c r="BQ104" s="400"/>
    </row>
    <row r="105" spans="1:69" s="140" customFormat="1" ht="12" customHeight="1">
      <c r="A105" s="204"/>
      <c r="B105" s="216"/>
      <c r="C105" s="216"/>
      <c r="D105" s="216"/>
      <c r="E105" s="216"/>
      <c r="F105" s="216"/>
      <c r="G105" s="216"/>
      <c r="H105" s="216"/>
      <c r="I105" s="216"/>
      <c r="J105" s="239"/>
      <c r="K105" s="157"/>
      <c r="O105" s="400"/>
      <c r="P105" s="400"/>
      <c r="Q105" s="400"/>
      <c r="R105" s="400"/>
      <c r="S105" s="400"/>
      <c r="T105" s="400"/>
      <c r="U105" s="617"/>
      <c r="V105" s="617"/>
      <c r="W105" s="900">
        <v>45</v>
      </c>
      <c r="X105" s="909">
        <v>25.86</v>
      </c>
      <c r="Y105" s="909">
        <v>57.13</v>
      </c>
      <c r="Z105" s="909">
        <v>16.84</v>
      </c>
      <c r="AA105" s="909">
        <v>7.94</v>
      </c>
      <c r="AB105" s="909">
        <v>4.54</v>
      </c>
      <c r="AC105" s="910">
        <v>81.2</v>
      </c>
      <c r="AD105" s="909">
        <v>105.06</v>
      </c>
      <c r="AE105" s="909">
        <v>17.329999999999998</v>
      </c>
      <c r="AF105" s="909">
        <v>10.01</v>
      </c>
      <c r="AG105" s="909">
        <v>1.56</v>
      </c>
      <c r="AH105" s="909">
        <v>54.37</v>
      </c>
      <c r="AI105" s="909">
        <v>16.29</v>
      </c>
      <c r="AJ105" s="400"/>
      <c r="AK105" s="400"/>
      <c r="AL105" s="400"/>
      <c r="AM105" s="400"/>
      <c r="AN105" s="400"/>
      <c r="AO105" s="400"/>
      <c r="AP105" s="914"/>
      <c r="AQ105" s="914"/>
      <c r="AR105" s="915"/>
      <c r="AS105" s="400"/>
      <c r="AT105" s="400"/>
      <c r="AU105" s="400"/>
      <c r="AV105" s="400"/>
      <c r="AW105" s="400"/>
      <c r="AX105" s="400"/>
      <c r="AY105" s="400"/>
      <c r="AZ105" s="400"/>
      <c r="BA105" s="400"/>
      <c r="BB105" s="400"/>
      <c r="BC105" s="400"/>
      <c r="BD105" s="400"/>
      <c r="BE105" s="400"/>
      <c r="BF105" s="400"/>
      <c r="BG105" s="400"/>
      <c r="BH105" s="400"/>
      <c r="BI105" s="400"/>
      <c r="BJ105" s="400"/>
      <c r="BK105" s="400"/>
      <c r="BL105" s="400"/>
      <c r="BM105" s="400"/>
      <c r="BN105" s="400"/>
      <c r="BO105" s="400"/>
      <c r="BP105" s="400"/>
      <c r="BQ105" s="400"/>
    </row>
    <row r="106" spans="1:69" s="140" customFormat="1" ht="12" customHeight="1">
      <c r="A106" s="204"/>
      <c r="B106" s="216"/>
      <c r="C106" s="216"/>
      <c r="D106" s="216"/>
      <c r="E106" s="216"/>
      <c r="F106" s="216"/>
      <c r="G106" s="216"/>
      <c r="H106" s="216"/>
      <c r="I106" s="216"/>
      <c r="J106" s="239"/>
      <c r="K106" s="157"/>
      <c r="O106" s="400"/>
      <c r="P106" s="400"/>
      <c r="Q106" s="400"/>
      <c r="R106" s="400"/>
      <c r="S106" s="400"/>
      <c r="T106" s="400"/>
      <c r="U106" s="617"/>
      <c r="V106" s="617"/>
      <c r="W106" s="900">
        <v>46</v>
      </c>
      <c r="X106" s="909">
        <v>26.7</v>
      </c>
      <c r="Y106" s="909">
        <v>72.62</v>
      </c>
      <c r="Z106" s="909">
        <v>24.07</v>
      </c>
      <c r="AA106" s="909">
        <v>9.76</v>
      </c>
      <c r="AB106" s="909">
        <v>6.16</v>
      </c>
      <c r="AC106" s="910">
        <v>117.17</v>
      </c>
      <c r="AD106" s="909">
        <v>102.46</v>
      </c>
      <c r="AE106" s="909">
        <v>13.6</v>
      </c>
      <c r="AF106" s="909">
        <v>10.007</v>
      </c>
      <c r="AG106" s="909">
        <v>1.7775000000000001</v>
      </c>
      <c r="AH106" s="909">
        <v>68.680000000000007</v>
      </c>
      <c r="AI106" s="909">
        <v>16.026</v>
      </c>
      <c r="AJ106" s="400"/>
      <c r="AK106" s="400"/>
      <c r="AL106" s="400"/>
      <c r="AM106" s="400"/>
      <c r="AN106" s="400"/>
      <c r="AO106" s="400"/>
      <c r="AP106" s="914"/>
      <c r="AQ106" s="914"/>
      <c r="AR106" s="915"/>
      <c r="AS106" s="400"/>
      <c r="AT106" s="400"/>
      <c r="AU106" s="400"/>
      <c r="AV106" s="400"/>
      <c r="AW106" s="400"/>
      <c r="AX106" s="400"/>
      <c r="AY106" s="400"/>
      <c r="AZ106" s="400"/>
      <c r="BA106" s="400"/>
      <c r="BB106" s="400"/>
      <c r="BC106" s="400"/>
      <c r="BD106" s="400"/>
      <c r="BE106" s="400"/>
      <c r="BF106" s="400"/>
      <c r="BG106" s="400"/>
      <c r="BH106" s="400"/>
      <c r="BI106" s="400"/>
      <c r="BJ106" s="400"/>
      <c r="BK106" s="400"/>
      <c r="BL106" s="400"/>
      <c r="BM106" s="400"/>
      <c r="BN106" s="400"/>
      <c r="BO106" s="400"/>
      <c r="BP106" s="400"/>
      <c r="BQ106" s="400"/>
    </row>
    <row r="107" spans="1:69" s="179" customFormat="1" ht="12" customHeight="1">
      <c r="A107" s="204"/>
      <c r="B107" s="216"/>
      <c r="C107" s="216"/>
      <c r="D107" s="216"/>
      <c r="E107" s="216"/>
      <c r="F107" s="216"/>
      <c r="G107" s="216"/>
      <c r="H107" s="216"/>
      <c r="I107" s="216"/>
      <c r="J107" s="240"/>
      <c r="O107" s="401"/>
      <c r="P107" s="401"/>
      <c r="Q107" s="401"/>
      <c r="R107" s="401"/>
      <c r="S107" s="401"/>
      <c r="T107" s="401"/>
      <c r="U107" s="617"/>
      <c r="V107" s="617"/>
      <c r="W107" s="900">
        <v>47</v>
      </c>
      <c r="X107" s="909">
        <v>25.93</v>
      </c>
      <c r="Y107" s="909">
        <v>62.65</v>
      </c>
      <c r="Z107" s="909">
        <v>50.4</v>
      </c>
      <c r="AA107" s="909">
        <v>8.19</v>
      </c>
      <c r="AB107" s="909">
        <v>4.76</v>
      </c>
      <c r="AC107" s="910">
        <v>90.89</v>
      </c>
      <c r="AD107" s="909">
        <v>51.21</v>
      </c>
      <c r="AE107" s="909">
        <v>12.141999999999999</v>
      </c>
      <c r="AF107" s="909">
        <v>10.01</v>
      </c>
      <c r="AG107" s="909">
        <v>1.9159999999999999</v>
      </c>
      <c r="AH107" s="909">
        <v>45.02</v>
      </c>
      <c r="AI107" s="909">
        <v>14.11</v>
      </c>
      <c r="AJ107" s="401"/>
      <c r="AK107" s="401"/>
      <c r="AL107" s="401"/>
      <c r="AM107" s="401"/>
      <c r="AN107" s="401"/>
      <c r="AO107" s="401"/>
      <c r="AP107" s="914"/>
      <c r="AQ107" s="914"/>
      <c r="AR107" s="915"/>
      <c r="AS107" s="401"/>
      <c r="AT107" s="401"/>
      <c r="AU107" s="401"/>
      <c r="AV107" s="401"/>
      <c r="AW107" s="401"/>
      <c r="AX107" s="401"/>
      <c r="AY107" s="401"/>
      <c r="AZ107" s="401"/>
      <c r="BA107" s="401"/>
      <c r="BB107" s="401"/>
      <c r="BC107" s="401"/>
      <c r="BD107" s="401"/>
      <c r="BE107" s="401"/>
      <c r="BF107" s="401"/>
      <c r="BG107" s="401"/>
      <c r="BH107" s="401"/>
      <c r="BI107" s="401"/>
      <c r="BJ107" s="401"/>
      <c r="BK107" s="401"/>
      <c r="BL107" s="401"/>
      <c r="BM107" s="401"/>
      <c r="BN107" s="401"/>
      <c r="BO107" s="401"/>
      <c r="BP107" s="401"/>
      <c r="BQ107" s="401"/>
    </row>
    <row r="108" spans="1:69" s="140" customFormat="1" ht="12" customHeight="1">
      <c r="A108" s="204"/>
      <c r="B108" s="216"/>
      <c r="C108" s="216"/>
      <c r="D108" s="216"/>
      <c r="E108" s="216"/>
      <c r="F108" s="216"/>
      <c r="G108" s="216"/>
      <c r="H108" s="216"/>
      <c r="I108" s="216"/>
      <c r="J108" s="239"/>
      <c r="K108" s="157"/>
      <c r="O108" s="400"/>
      <c r="P108" s="400"/>
      <c r="Q108" s="400"/>
      <c r="R108" s="400"/>
      <c r="S108" s="400"/>
      <c r="T108" s="400"/>
      <c r="U108" s="617"/>
      <c r="V108" s="617">
        <v>48</v>
      </c>
      <c r="W108" s="900">
        <v>48</v>
      </c>
      <c r="X108" s="909">
        <v>35.64</v>
      </c>
      <c r="Y108" s="909">
        <v>83.52</v>
      </c>
      <c r="Z108" s="909">
        <v>55.63</v>
      </c>
      <c r="AA108" s="909">
        <v>9.2100000000000009</v>
      </c>
      <c r="AB108" s="909">
        <v>5.88</v>
      </c>
      <c r="AC108" s="910">
        <v>77.62</v>
      </c>
      <c r="AD108" s="909">
        <v>70.7</v>
      </c>
      <c r="AE108" s="909">
        <v>10.96</v>
      </c>
      <c r="AF108" s="909">
        <v>10</v>
      </c>
      <c r="AG108" s="909">
        <v>1.0449999999999999</v>
      </c>
      <c r="AH108" s="909">
        <v>54.12</v>
      </c>
      <c r="AI108" s="909">
        <v>16.25</v>
      </c>
      <c r="AJ108" s="400"/>
      <c r="AK108" s="400"/>
      <c r="AL108" s="400"/>
      <c r="AM108" s="400"/>
      <c r="AN108" s="400"/>
      <c r="AO108" s="400"/>
      <c r="AP108" s="914"/>
      <c r="AQ108" s="914"/>
      <c r="AR108" s="915"/>
      <c r="AS108" s="400"/>
      <c r="AT108" s="400"/>
      <c r="AU108" s="400"/>
      <c r="AV108" s="400"/>
      <c r="AW108" s="400"/>
      <c r="AX108" s="400"/>
      <c r="AY108" s="400"/>
      <c r="AZ108" s="400"/>
      <c r="BA108" s="400"/>
      <c r="BB108" s="400"/>
      <c r="BC108" s="400"/>
      <c r="BD108" s="400"/>
      <c r="BE108" s="400"/>
      <c r="BF108" s="400"/>
      <c r="BG108" s="400"/>
      <c r="BH108" s="400"/>
      <c r="BI108" s="400"/>
      <c r="BJ108" s="400"/>
      <c r="BK108" s="400"/>
      <c r="BL108" s="400"/>
      <c r="BM108" s="400"/>
      <c r="BN108" s="400"/>
      <c r="BO108" s="400"/>
      <c r="BP108" s="400"/>
      <c r="BQ108" s="400"/>
    </row>
    <row r="109" spans="1:69" s="140" customFormat="1" ht="12" customHeight="1">
      <c r="A109" s="204"/>
      <c r="B109" s="216"/>
      <c r="C109" s="216"/>
      <c r="D109" s="216"/>
      <c r="E109" s="216"/>
      <c r="F109" s="216"/>
      <c r="G109" s="216"/>
      <c r="H109" s="216"/>
      <c r="I109" s="216"/>
      <c r="J109" s="242"/>
      <c r="K109" s="144"/>
      <c r="O109" s="400"/>
      <c r="P109" s="400"/>
      <c r="Q109" s="400"/>
      <c r="R109" s="400"/>
      <c r="S109" s="400"/>
      <c r="T109" s="400"/>
      <c r="U109" s="617"/>
      <c r="V109" s="617"/>
      <c r="W109" s="900">
        <v>49</v>
      </c>
      <c r="X109" s="909">
        <v>30.428599999999999</v>
      </c>
      <c r="Y109" s="909">
        <v>80.849999999999994</v>
      </c>
      <c r="Z109" s="909">
        <v>24.84</v>
      </c>
      <c r="AA109" s="909">
        <v>7.82</v>
      </c>
      <c r="AB109" s="909">
        <v>4.407</v>
      </c>
      <c r="AC109" s="910">
        <v>76.048000000000002</v>
      </c>
      <c r="AD109" s="909">
        <v>83.28</v>
      </c>
      <c r="AE109" s="909">
        <v>18.809999999999999</v>
      </c>
      <c r="AF109" s="909">
        <v>9.7970000000000006</v>
      </c>
      <c r="AG109" s="909">
        <v>0.55000000000000004</v>
      </c>
      <c r="AH109" s="909">
        <v>68.64</v>
      </c>
      <c r="AI109" s="909">
        <v>18.876000000000001</v>
      </c>
      <c r="AJ109" s="400"/>
      <c r="AK109" s="400"/>
      <c r="AL109" s="400"/>
      <c r="AM109" s="400"/>
      <c r="AN109" s="400"/>
      <c r="AO109" s="400"/>
      <c r="AP109" s="914"/>
      <c r="AQ109" s="914"/>
      <c r="AR109" s="915"/>
      <c r="AS109" s="400"/>
      <c r="AT109" s="400"/>
      <c r="AU109" s="400"/>
      <c r="AV109" s="400"/>
      <c r="AW109" s="400"/>
      <c r="AX109" s="400"/>
      <c r="AY109" s="400"/>
      <c r="AZ109" s="400"/>
      <c r="BA109" s="400"/>
      <c r="BB109" s="400"/>
      <c r="BC109" s="400"/>
      <c r="BD109" s="400"/>
      <c r="BE109" s="400"/>
      <c r="BF109" s="400"/>
      <c r="BG109" s="400"/>
      <c r="BH109" s="400"/>
      <c r="BI109" s="400"/>
      <c r="BJ109" s="400"/>
      <c r="BK109" s="400"/>
      <c r="BL109" s="400"/>
      <c r="BM109" s="400"/>
      <c r="BN109" s="400"/>
      <c r="BO109" s="400"/>
      <c r="BP109" s="400"/>
      <c r="BQ109" s="400"/>
    </row>
    <row r="110" spans="1:69" s="140" customFormat="1" ht="12" customHeight="1">
      <c r="A110" s="204"/>
      <c r="B110" s="216"/>
      <c r="C110" s="216"/>
      <c r="D110" s="216"/>
      <c r="E110" s="216"/>
      <c r="F110" s="216"/>
      <c r="G110" s="216"/>
      <c r="H110" s="216"/>
      <c r="I110" s="216"/>
      <c r="J110" s="195"/>
      <c r="O110" s="400"/>
      <c r="P110" s="400"/>
      <c r="Q110" s="400"/>
      <c r="R110" s="400"/>
      <c r="S110" s="400"/>
      <c r="T110" s="400"/>
      <c r="U110" s="617"/>
      <c r="V110" s="617"/>
      <c r="W110" s="900">
        <v>50</v>
      </c>
      <c r="X110" s="909">
        <v>22.7</v>
      </c>
      <c r="Y110" s="909">
        <v>63.198999999999998</v>
      </c>
      <c r="Z110" s="909">
        <v>17.25</v>
      </c>
      <c r="AA110" s="909">
        <v>8.0939999999999994</v>
      </c>
      <c r="AB110" s="909">
        <v>4.99</v>
      </c>
      <c r="AC110" s="910">
        <v>74.156999999999996</v>
      </c>
      <c r="AD110" s="909">
        <v>68.84</v>
      </c>
      <c r="AE110" s="909">
        <v>17.55</v>
      </c>
      <c r="AF110" s="909">
        <v>10.211399999999999</v>
      </c>
      <c r="AG110" s="909">
        <v>1.0795999999999999</v>
      </c>
      <c r="AH110" s="909">
        <v>70.275999999999996</v>
      </c>
      <c r="AI110" s="909">
        <v>21.06</v>
      </c>
      <c r="AJ110" s="400"/>
      <c r="AK110" s="400"/>
      <c r="AL110" s="400"/>
      <c r="AM110" s="400"/>
      <c r="AN110" s="400"/>
      <c r="AO110" s="400"/>
      <c r="AP110" s="914"/>
      <c r="AQ110" s="914"/>
      <c r="AR110" s="915"/>
      <c r="AS110" s="400"/>
      <c r="AT110" s="400"/>
      <c r="AU110" s="400"/>
      <c r="AV110" s="400"/>
      <c r="AW110" s="400"/>
      <c r="AX110" s="400"/>
      <c r="AY110" s="400"/>
      <c r="AZ110" s="400"/>
      <c r="BA110" s="400"/>
      <c r="BB110" s="400"/>
      <c r="BC110" s="400"/>
      <c r="BD110" s="400"/>
      <c r="BE110" s="400"/>
      <c r="BF110" s="400"/>
      <c r="BG110" s="400"/>
      <c r="BH110" s="400"/>
      <c r="BI110" s="400"/>
      <c r="BJ110" s="400"/>
      <c r="BK110" s="400"/>
      <c r="BL110" s="400"/>
      <c r="BM110" s="400"/>
      <c r="BN110" s="400"/>
      <c r="BO110" s="400"/>
      <c r="BP110" s="400"/>
      <c r="BQ110" s="400"/>
    </row>
    <row r="111" spans="1:69" s="140" customFormat="1" ht="12" customHeight="1">
      <c r="A111" s="204"/>
      <c r="B111" s="216"/>
      <c r="C111" s="216"/>
      <c r="D111" s="216"/>
      <c r="E111" s="216"/>
      <c r="F111" s="216"/>
      <c r="G111" s="216"/>
      <c r="H111" s="216"/>
      <c r="I111" s="216"/>
      <c r="J111" s="195"/>
      <c r="O111" s="400"/>
      <c r="P111" s="400"/>
      <c r="Q111" s="400"/>
      <c r="R111" s="400"/>
      <c r="S111" s="400"/>
      <c r="T111" s="400"/>
      <c r="U111" s="617"/>
      <c r="V111" s="617">
        <v>51</v>
      </c>
      <c r="W111" s="900">
        <v>51</v>
      </c>
      <c r="X111" s="909">
        <v>46.13</v>
      </c>
      <c r="Y111" s="909">
        <v>87.03</v>
      </c>
      <c r="Z111" s="909">
        <v>16.510000000000002</v>
      </c>
      <c r="AA111" s="909">
        <v>14.24</v>
      </c>
      <c r="AB111" s="909">
        <v>12.81</v>
      </c>
      <c r="AC111" s="910">
        <v>174.00200000000001</v>
      </c>
      <c r="AD111" s="909">
        <v>147.96</v>
      </c>
      <c r="AE111" s="909">
        <v>28.163</v>
      </c>
      <c r="AF111" s="909">
        <v>10</v>
      </c>
      <c r="AG111" s="909">
        <v>0.79949999999999999</v>
      </c>
      <c r="AH111" s="909">
        <v>224.41200000000001</v>
      </c>
      <c r="AI111" s="909">
        <v>46.25</v>
      </c>
      <c r="AJ111" s="400"/>
      <c r="AK111" s="400"/>
      <c r="AL111" s="400"/>
      <c r="AM111" s="400"/>
      <c r="AN111" s="400"/>
      <c r="AO111" s="400"/>
      <c r="AP111" s="914"/>
      <c r="AQ111" s="914"/>
      <c r="AR111" s="915"/>
      <c r="AS111" s="400"/>
      <c r="AT111" s="400"/>
      <c r="AU111" s="400"/>
      <c r="AV111" s="400"/>
      <c r="AW111" s="400"/>
      <c r="AX111" s="400"/>
      <c r="AY111" s="400"/>
      <c r="AZ111" s="400"/>
      <c r="BA111" s="400"/>
      <c r="BB111" s="400"/>
      <c r="BC111" s="400"/>
      <c r="BD111" s="400"/>
      <c r="BE111" s="400"/>
      <c r="BF111" s="400"/>
      <c r="BG111" s="400"/>
      <c r="BH111" s="400"/>
      <c r="BI111" s="400"/>
      <c r="BJ111" s="400"/>
      <c r="BK111" s="400"/>
      <c r="BL111" s="400"/>
      <c r="BM111" s="400"/>
      <c r="BN111" s="400"/>
      <c r="BO111" s="400"/>
      <c r="BP111" s="400"/>
      <c r="BQ111" s="400"/>
    </row>
    <row r="112" spans="1:69" s="140" customFormat="1" ht="12" customHeight="1">
      <c r="A112" s="204"/>
      <c r="B112" s="216"/>
      <c r="C112" s="216"/>
      <c r="D112" s="216"/>
      <c r="E112" s="216"/>
      <c r="F112" s="216"/>
      <c r="G112" s="216"/>
      <c r="H112" s="216"/>
      <c r="I112" s="216"/>
      <c r="J112" s="195"/>
      <c r="O112" s="400"/>
      <c r="P112" s="400"/>
      <c r="Q112" s="400"/>
      <c r="R112" s="400"/>
      <c r="S112" s="400"/>
      <c r="T112" s="400"/>
      <c r="U112" s="617"/>
      <c r="V112" s="617"/>
      <c r="W112" s="900">
        <v>52</v>
      </c>
      <c r="X112" s="909">
        <v>63.850999999999999</v>
      </c>
      <c r="Y112" s="909">
        <v>110.661</v>
      </c>
      <c r="Z112" s="909">
        <v>18.1387</v>
      </c>
      <c r="AA112" s="909">
        <v>15.1157</v>
      </c>
      <c r="AB112" s="909">
        <v>15.846</v>
      </c>
      <c r="AC112" s="910">
        <v>338.70569999999998</v>
      </c>
      <c r="AD112" s="909">
        <v>198.84569999999999</v>
      </c>
      <c r="AE112" s="909">
        <v>41.433</v>
      </c>
      <c r="AF112" s="909">
        <v>10.01</v>
      </c>
      <c r="AG112" s="909">
        <v>1.25685</v>
      </c>
      <c r="AH112" s="909">
        <v>214.35</v>
      </c>
      <c r="AI112" s="909">
        <v>76.91</v>
      </c>
      <c r="AJ112" s="400"/>
      <c r="AK112" s="400"/>
      <c r="AL112" s="400"/>
      <c r="AM112" s="400"/>
      <c r="AN112" s="400"/>
      <c r="AO112" s="400"/>
      <c r="AP112" s="914"/>
      <c r="AQ112" s="914"/>
      <c r="AR112" s="915"/>
      <c r="AS112" s="400"/>
      <c r="AT112" s="400"/>
      <c r="AU112" s="400"/>
      <c r="AV112" s="400"/>
      <c r="AW112" s="400"/>
      <c r="AX112" s="400"/>
      <c r="AY112" s="400"/>
      <c r="AZ112" s="400"/>
      <c r="BA112" s="400"/>
      <c r="BB112" s="400"/>
      <c r="BC112" s="400"/>
      <c r="BD112" s="400"/>
      <c r="BE112" s="400"/>
      <c r="BF112" s="400"/>
      <c r="BG112" s="400"/>
      <c r="BH112" s="400"/>
      <c r="BI112" s="400"/>
      <c r="BJ112" s="400"/>
      <c r="BK112" s="400"/>
      <c r="BL112" s="400"/>
      <c r="BM112" s="400"/>
      <c r="BN112" s="400"/>
      <c r="BO112" s="400"/>
      <c r="BP112" s="400"/>
      <c r="BQ112" s="400"/>
    </row>
    <row r="113" spans="1:69" s="140" customFormat="1" ht="12" customHeight="1">
      <c r="A113" s="204"/>
      <c r="B113" s="216"/>
      <c r="C113" s="216"/>
      <c r="D113" s="216"/>
      <c r="E113" s="216"/>
      <c r="F113" s="216"/>
      <c r="G113" s="216"/>
      <c r="H113" s="216"/>
      <c r="I113" s="216"/>
      <c r="J113" s="195"/>
      <c r="O113" s="400"/>
      <c r="P113" s="400"/>
      <c r="Q113" s="400"/>
      <c r="R113" s="400"/>
      <c r="S113" s="400"/>
      <c r="T113" s="400"/>
      <c r="U113" s="617">
        <v>2016</v>
      </c>
      <c r="V113" s="922">
        <v>1</v>
      </c>
      <c r="W113" s="900">
        <v>1</v>
      </c>
      <c r="X113" s="909">
        <v>40.61</v>
      </c>
      <c r="Y113" s="909">
        <v>96.75</v>
      </c>
      <c r="Z113" s="909">
        <v>16.37</v>
      </c>
      <c r="AA113" s="909">
        <v>12.12</v>
      </c>
      <c r="AB113" s="909">
        <v>8.33</v>
      </c>
      <c r="AC113" s="910">
        <v>165.03200000000001</v>
      </c>
      <c r="AD113" s="909">
        <v>95.83</v>
      </c>
      <c r="AE113" s="909">
        <v>18.5</v>
      </c>
      <c r="AF113" s="909">
        <v>10.01</v>
      </c>
      <c r="AG113" s="909">
        <v>1.23</v>
      </c>
      <c r="AH113" s="909">
        <v>109.19</v>
      </c>
      <c r="AI113" s="909">
        <v>37.270000000000003</v>
      </c>
      <c r="AJ113" s="400"/>
      <c r="AK113" s="400"/>
      <c r="AL113" s="400"/>
      <c r="AM113" s="400"/>
      <c r="AN113" s="400"/>
      <c r="AO113" s="400"/>
      <c r="AP113" s="914"/>
      <c r="AQ113" s="914"/>
      <c r="AR113" s="915"/>
      <c r="AS113" s="400"/>
      <c r="AT113" s="400"/>
      <c r="AU113" s="400"/>
      <c r="AV113" s="400"/>
      <c r="AW113" s="400"/>
      <c r="AX113" s="400"/>
      <c r="AY113" s="400"/>
      <c r="AZ113" s="400"/>
      <c r="BA113" s="400"/>
      <c r="BB113" s="400"/>
      <c r="BC113" s="400"/>
      <c r="BD113" s="400"/>
      <c r="BE113" s="400"/>
      <c r="BF113" s="400"/>
      <c r="BG113" s="400"/>
      <c r="BH113" s="400"/>
      <c r="BI113" s="400"/>
      <c r="BJ113" s="400"/>
      <c r="BK113" s="400"/>
      <c r="BL113" s="400"/>
      <c r="BM113" s="400"/>
      <c r="BN113" s="400"/>
      <c r="BO113" s="400"/>
      <c r="BP113" s="400"/>
      <c r="BQ113" s="400"/>
    </row>
    <row r="114" spans="1:69" s="140" customFormat="1" ht="12" customHeight="1">
      <c r="A114" s="204"/>
      <c r="B114" s="216"/>
      <c r="C114" s="216"/>
      <c r="D114" s="216"/>
      <c r="E114" s="216"/>
      <c r="F114" s="216"/>
      <c r="G114" s="216"/>
      <c r="H114" s="216"/>
      <c r="I114" s="216"/>
      <c r="J114" s="195"/>
      <c r="O114" s="400"/>
      <c r="P114" s="400"/>
      <c r="Q114" s="400"/>
      <c r="R114" s="400"/>
      <c r="S114" s="400"/>
      <c r="T114" s="400"/>
      <c r="U114" s="617"/>
      <c r="V114" s="922"/>
      <c r="W114" s="900">
        <v>2</v>
      </c>
      <c r="X114" s="909">
        <v>29.82</v>
      </c>
      <c r="Y114" s="909">
        <v>76.510000000000005</v>
      </c>
      <c r="Z114" s="909">
        <v>15.9</v>
      </c>
      <c r="AA114" s="909">
        <v>10.45</v>
      </c>
      <c r="AB114" s="909">
        <v>5.38</v>
      </c>
      <c r="AC114" s="910">
        <v>137.04</v>
      </c>
      <c r="AD114" s="909">
        <v>78.260000000000005</v>
      </c>
      <c r="AE114" s="909">
        <v>13.1</v>
      </c>
      <c r="AF114" s="909">
        <v>10</v>
      </c>
      <c r="AG114" s="909">
        <v>1.18</v>
      </c>
      <c r="AH114" s="909">
        <v>177.91</v>
      </c>
      <c r="AI114" s="909">
        <v>53.34</v>
      </c>
      <c r="AJ114" s="400"/>
      <c r="AK114" s="400"/>
      <c r="AL114" s="400"/>
      <c r="AM114" s="400"/>
      <c r="AN114" s="400"/>
      <c r="AO114" s="400"/>
      <c r="AP114" s="914"/>
      <c r="AQ114" s="914"/>
      <c r="AR114" s="915"/>
      <c r="AS114" s="400"/>
      <c r="AT114" s="400"/>
      <c r="AU114" s="400"/>
      <c r="AV114" s="400"/>
      <c r="AW114" s="400"/>
      <c r="AX114" s="400"/>
      <c r="AY114" s="400"/>
      <c r="AZ114" s="400"/>
      <c r="BA114" s="400"/>
      <c r="BB114" s="400"/>
      <c r="BC114" s="400"/>
      <c r="BD114" s="400"/>
      <c r="BE114" s="400"/>
      <c r="BF114" s="400"/>
      <c r="BG114" s="400"/>
      <c r="BH114" s="400"/>
      <c r="BI114" s="400"/>
      <c r="BJ114" s="400"/>
      <c r="BK114" s="400"/>
      <c r="BL114" s="400"/>
      <c r="BM114" s="400"/>
      <c r="BN114" s="400"/>
      <c r="BO114" s="400"/>
      <c r="BP114" s="400"/>
      <c r="BQ114" s="400"/>
    </row>
    <row r="115" spans="1:69" s="140" customFormat="1" ht="12" customHeight="1">
      <c r="A115" s="204"/>
      <c r="B115" s="216"/>
      <c r="C115" s="216"/>
      <c r="D115" s="216"/>
      <c r="E115" s="216"/>
      <c r="F115" s="216"/>
      <c r="G115" s="216"/>
      <c r="H115" s="216"/>
      <c r="I115" s="216"/>
      <c r="J115" s="195"/>
      <c r="O115" s="400"/>
      <c r="P115" s="400"/>
      <c r="Q115" s="400"/>
      <c r="R115" s="400"/>
      <c r="S115" s="400"/>
      <c r="T115" s="400"/>
      <c r="U115" s="617"/>
      <c r="V115" s="922"/>
      <c r="W115" s="900">
        <v>3</v>
      </c>
      <c r="X115" s="909">
        <v>27.06</v>
      </c>
      <c r="Y115" s="909">
        <v>80.096000000000004</v>
      </c>
      <c r="Z115" s="909">
        <v>29.21</v>
      </c>
      <c r="AA115" s="909">
        <v>10.396000000000001</v>
      </c>
      <c r="AB115" s="909">
        <v>5.29</v>
      </c>
      <c r="AC115" s="910">
        <v>102.45</v>
      </c>
      <c r="AD115" s="909">
        <v>101.264</v>
      </c>
      <c r="AE115" s="909">
        <v>15.26</v>
      </c>
      <c r="AF115" s="909">
        <v>10.01</v>
      </c>
      <c r="AG115" s="909">
        <v>1.2529999999999999</v>
      </c>
      <c r="AH115" s="909">
        <v>248.28</v>
      </c>
      <c r="AI115" s="909">
        <v>76.69</v>
      </c>
      <c r="AJ115" s="400"/>
      <c r="AK115" s="400"/>
      <c r="AL115" s="400"/>
      <c r="AM115" s="400"/>
      <c r="AN115" s="400"/>
      <c r="AO115" s="400"/>
      <c r="AP115" s="914"/>
      <c r="AQ115" s="914"/>
      <c r="AR115" s="915"/>
      <c r="AS115" s="400"/>
      <c r="AT115" s="400"/>
      <c r="AU115" s="400"/>
      <c r="AV115" s="400"/>
      <c r="AW115" s="400"/>
      <c r="AX115" s="400"/>
      <c r="AY115" s="400"/>
      <c r="AZ115" s="400"/>
      <c r="BA115" s="400"/>
      <c r="BB115" s="400"/>
      <c r="BC115" s="400"/>
      <c r="BD115" s="400"/>
      <c r="BE115" s="400"/>
      <c r="BF115" s="400"/>
      <c r="BG115" s="400"/>
      <c r="BH115" s="400"/>
      <c r="BI115" s="400"/>
      <c r="BJ115" s="400"/>
      <c r="BK115" s="400"/>
      <c r="BL115" s="400"/>
      <c r="BM115" s="400"/>
      <c r="BN115" s="400"/>
      <c r="BO115" s="400"/>
      <c r="BP115" s="400"/>
      <c r="BQ115" s="400"/>
    </row>
    <row r="116" spans="1:69" s="179" customFormat="1" ht="12" customHeight="1">
      <c r="A116" s="204"/>
      <c r="B116" s="216"/>
      <c r="C116" s="216"/>
      <c r="D116" s="216"/>
      <c r="E116" s="216"/>
      <c r="F116" s="216"/>
      <c r="G116" s="216"/>
      <c r="H116" s="216"/>
      <c r="I116" s="216"/>
      <c r="J116" s="240"/>
      <c r="O116" s="401"/>
      <c r="P116" s="401"/>
      <c r="Q116" s="401"/>
      <c r="R116" s="401"/>
      <c r="S116" s="401"/>
      <c r="T116" s="401"/>
      <c r="U116" s="617"/>
      <c r="V116" s="922">
        <v>4</v>
      </c>
      <c r="W116" s="900">
        <v>4</v>
      </c>
      <c r="X116" s="909">
        <v>27.93</v>
      </c>
      <c r="Y116" s="909">
        <v>77.09</v>
      </c>
      <c r="Z116" s="909">
        <v>20.7</v>
      </c>
      <c r="AA116" s="909">
        <v>10.32</v>
      </c>
      <c r="AB116" s="909">
        <v>6.0640000000000001</v>
      </c>
      <c r="AC116" s="910">
        <v>93.71</v>
      </c>
      <c r="AD116" s="909">
        <v>79.73</v>
      </c>
      <c r="AE116" s="909">
        <v>12.66</v>
      </c>
      <c r="AF116" s="909">
        <v>10.01</v>
      </c>
      <c r="AG116" s="909">
        <v>1.22</v>
      </c>
      <c r="AH116" s="909">
        <v>142.55000000000001</v>
      </c>
      <c r="AI116" s="909">
        <v>40.92</v>
      </c>
      <c r="AJ116" s="401"/>
      <c r="AK116" s="401"/>
      <c r="AL116" s="401"/>
      <c r="AM116" s="401"/>
      <c r="AN116" s="401"/>
      <c r="AO116" s="401"/>
      <c r="AP116" s="923"/>
      <c r="AQ116" s="914"/>
      <c r="AR116" s="915"/>
      <c r="AS116" s="401"/>
      <c r="AT116" s="401"/>
      <c r="AU116" s="401"/>
      <c r="AV116" s="401"/>
      <c r="AW116" s="401"/>
      <c r="AX116" s="401"/>
      <c r="AY116" s="401"/>
      <c r="AZ116" s="401"/>
      <c r="BA116" s="401"/>
      <c r="BB116" s="401"/>
      <c r="BC116" s="401"/>
      <c r="BD116" s="401"/>
      <c r="BE116" s="401"/>
      <c r="BF116" s="401"/>
      <c r="BG116" s="401"/>
      <c r="BH116" s="401"/>
      <c r="BI116" s="401"/>
      <c r="BJ116" s="401"/>
      <c r="BK116" s="401"/>
      <c r="BL116" s="401"/>
      <c r="BM116" s="401"/>
      <c r="BN116" s="401"/>
      <c r="BO116" s="401"/>
      <c r="BP116" s="401"/>
      <c r="BQ116" s="401"/>
    </row>
    <row r="117" spans="1:69" s="140" customFormat="1" ht="12" customHeight="1">
      <c r="A117" s="204"/>
      <c r="B117" s="216"/>
      <c r="C117" s="216"/>
      <c r="D117" s="216"/>
      <c r="E117" s="216"/>
      <c r="F117" s="216"/>
      <c r="G117" s="216"/>
      <c r="H117" s="216"/>
      <c r="I117" s="216"/>
      <c r="J117" s="195"/>
      <c r="O117" s="400"/>
      <c r="P117" s="400"/>
      <c r="Q117" s="400"/>
      <c r="R117" s="400"/>
      <c r="S117" s="400"/>
      <c r="T117" s="400"/>
      <c r="U117" s="617"/>
      <c r="V117" s="922"/>
      <c r="W117" s="900">
        <v>5</v>
      </c>
      <c r="X117" s="909">
        <v>49.585999999999999</v>
      </c>
      <c r="Y117" s="909">
        <v>140.12</v>
      </c>
      <c r="Z117" s="909">
        <v>74.02</v>
      </c>
      <c r="AA117" s="909">
        <v>14.34</v>
      </c>
      <c r="AB117" s="909">
        <v>9.59</v>
      </c>
      <c r="AC117" s="910">
        <v>142.55000000000001</v>
      </c>
      <c r="AD117" s="909">
        <v>128.66</v>
      </c>
      <c r="AE117" s="909">
        <v>24.24</v>
      </c>
      <c r="AF117" s="909">
        <v>10.01</v>
      </c>
      <c r="AG117" s="909">
        <v>1.17</v>
      </c>
      <c r="AH117" s="909">
        <v>251.59399999999999</v>
      </c>
      <c r="AI117" s="909">
        <v>58.97</v>
      </c>
      <c r="AJ117" s="400"/>
      <c r="AK117" s="400"/>
      <c r="AL117" s="400"/>
      <c r="AM117" s="400"/>
      <c r="AN117" s="400"/>
      <c r="AO117" s="400"/>
      <c r="AP117" s="914"/>
      <c r="AQ117" s="914"/>
      <c r="AR117" s="915"/>
      <c r="AS117" s="400"/>
      <c r="AT117" s="400"/>
      <c r="AU117" s="400"/>
      <c r="AV117" s="400"/>
      <c r="AW117" s="400"/>
      <c r="AX117" s="400"/>
      <c r="AY117" s="400"/>
      <c r="AZ117" s="400"/>
      <c r="BA117" s="400"/>
      <c r="BB117" s="400"/>
      <c r="BC117" s="400"/>
      <c r="BD117" s="400"/>
      <c r="BE117" s="400"/>
      <c r="BF117" s="400"/>
      <c r="BG117" s="400"/>
      <c r="BH117" s="400"/>
      <c r="BI117" s="400"/>
      <c r="BJ117" s="400"/>
      <c r="BK117" s="400"/>
      <c r="BL117" s="400"/>
      <c r="BM117" s="400"/>
      <c r="BN117" s="400"/>
      <c r="BO117" s="400"/>
      <c r="BP117" s="400"/>
      <c r="BQ117" s="400"/>
    </row>
    <row r="118" spans="1:69" s="179" customFormat="1" ht="12" customHeight="1">
      <c r="A118" s="204"/>
      <c r="B118" s="216"/>
      <c r="C118" s="216"/>
      <c r="D118" s="216"/>
      <c r="E118" s="216"/>
      <c r="F118" s="216"/>
      <c r="G118" s="216"/>
      <c r="H118" s="216"/>
      <c r="I118" s="216"/>
      <c r="J118" s="238"/>
      <c r="K118" s="176"/>
      <c r="O118" s="401"/>
      <c r="P118" s="401"/>
      <c r="Q118" s="401"/>
      <c r="R118" s="401"/>
      <c r="S118" s="401"/>
      <c r="T118" s="401"/>
      <c r="U118" s="402"/>
      <c r="V118" s="922"/>
      <c r="W118" s="900">
        <v>6</v>
      </c>
      <c r="X118" s="909">
        <v>57</v>
      </c>
      <c r="Y118" s="909">
        <v>144.66999999999999</v>
      </c>
      <c r="Z118" s="909">
        <v>78.08</v>
      </c>
      <c r="AA118" s="909">
        <v>14.98</v>
      </c>
      <c r="AB118" s="909">
        <v>12.82</v>
      </c>
      <c r="AC118" s="910">
        <v>223.15</v>
      </c>
      <c r="AD118" s="909">
        <v>174.87</v>
      </c>
      <c r="AE118" s="909">
        <v>35.18</v>
      </c>
      <c r="AF118" s="909">
        <v>9.01</v>
      </c>
      <c r="AG118" s="909">
        <v>0.82</v>
      </c>
      <c r="AH118" s="909">
        <v>388.05428210000002</v>
      </c>
      <c r="AI118" s="909">
        <v>80.41</v>
      </c>
      <c r="AJ118" s="401"/>
      <c r="AK118" s="401"/>
      <c r="AL118" s="401"/>
      <c r="AM118" s="401"/>
      <c r="AN118" s="401"/>
      <c r="AO118" s="401"/>
      <c r="AP118" s="914"/>
      <c r="AQ118" s="914"/>
      <c r="AR118" s="915"/>
      <c r="AS118" s="401"/>
      <c r="AT118" s="401"/>
      <c r="AU118" s="401"/>
      <c r="AV118" s="401"/>
      <c r="AW118" s="401"/>
      <c r="AX118" s="401"/>
      <c r="AY118" s="401"/>
      <c r="AZ118" s="401"/>
      <c r="BA118" s="401"/>
      <c r="BB118" s="401"/>
      <c r="BC118" s="401"/>
      <c r="BD118" s="401"/>
      <c r="BE118" s="401"/>
      <c r="BF118" s="401"/>
      <c r="BG118" s="401"/>
      <c r="BH118" s="401"/>
      <c r="BI118" s="401"/>
      <c r="BJ118" s="401"/>
      <c r="BK118" s="401"/>
      <c r="BL118" s="401"/>
      <c r="BM118" s="401"/>
      <c r="BN118" s="401"/>
      <c r="BO118" s="401"/>
      <c r="BP118" s="401"/>
      <c r="BQ118" s="401"/>
    </row>
    <row r="119" spans="1:69" s="140" customFormat="1" ht="12" customHeight="1">
      <c r="A119" s="204"/>
      <c r="B119" s="216"/>
      <c r="C119" s="216"/>
      <c r="D119" s="216"/>
      <c r="E119" s="216"/>
      <c r="F119" s="216"/>
      <c r="G119" s="216"/>
      <c r="H119" s="216"/>
      <c r="I119" s="216"/>
      <c r="J119" s="243"/>
      <c r="K119" s="181"/>
      <c r="O119" s="400"/>
      <c r="P119" s="400"/>
      <c r="Q119" s="400"/>
      <c r="R119" s="400"/>
      <c r="S119" s="400"/>
      <c r="T119" s="400"/>
      <c r="U119" s="402"/>
      <c r="V119" s="922"/>
      <c r="W119" s="900">
        <v>7</v>
      </c>
      <c r="X119" s="909">
        <v>52.31</v>
      </c>
      <c r="Y119" s="909">
        <v>117.32</v>
      </c>
      <c r="Z119" s="909">
        <v>41.34</v>
      </c>
      <c r="AA119" s="909">
        <v>15.86</v>
      </c>
      <c r="AB119" s="909">
        <v>12.43</v>
      </c>
      <c r="AC119" s="910">
        <v>223.86</v>
      </c>
      <c r="AD119" s="909">
        <v>126.56</v>
      </c>
      <c r="AE119" s="909">
        <v>25.04</v>
      </c>
      <c r="AF119" s="909">
        <v>9.01</v>
      </c>
      <c r="AG119" s="909">
        <v>1.59</v>
      </c>
      <c r="AH119" s="909">
        <v>283.21000240000001</v>
      </c>
      <c r="AI119" s="909">
        <v>53.36</v>
      </c>
      <c r="AJ119" s="400"/>
      <c r="AK119" s="400"/>
      <c r="AL119" s="400"/>
      <c r="AM119" s="400"/>
      <c r="AN119" s="400"/>
      <c r="AO119" s="400"/>
      <c r="AP119" s="914"/>
      <c r="AQ119" s="914"/>
      <c r="AR119" s="915"/>
      <c r="AS119" s="400"/>
      <c r="AT119" s="400"/>
      <c r="AU119" s="400"/>
      <c r="AV119" s="400"/>
      <c r="AW119" s="400"/>
      <c r="AX119" s="400"/>
      <c r="AY119" s="400"/>
      <c r="AZ119" s="400"/>
      <c r="BA119" s="400"/>
      <c r="BB119" s="400"/>
      <c r="BC119" s="400"/>
      <c r="BD119" s="400"/>
      <c r="BE119" s="400"/>
      <c r="BF119" s="400"/>
      <c r="BG119" s="400"/>
      <c r="BH119" s="400"/>
      <c r="BI119" s="400"/>
      <c r="BJ119" s="400"/>
      <c r="BK119" s="400"/>
      <c r="BL119" s="400"/>
      <c r="BM119" s="400"/>
      <c r="BN119" s="400"/>
      <c r="BO119" s="400"/>
      <c r="BP119" s="400"/>
      <c r="BQ119" s="400"/>
    </row>
    <row r="120" spans="1:69" ht="12" customHeight="1">
      <c r="A120" s="204"/>
      <c r="B120" s="216"/>
      <c r="C120" s="216"/>
      <c r="D120" s="216"/>
      <c r="E120" s="216"/>
      <c r="F120" s="216"/>
      <c r="G120" s="216"/>
      <c r="H120" s="216"/>
      <c r="I120" s="216"/>
      <c r="V120" s="922">
        <v>8</v>
      </c>
      <c r="W120" s="900">
        <v>8</v>
      </c>
      <c r="X120" s="909">
        <v>57.96</v>
      </c>
      <c r="Y120" s="909">
        <v>140.31</v>
      </c>
      <c r="Z120" s="909">
        <v>96.52</v>
      </c>
      <c r="AA120" s="909">
        <v>22.12</v>
      </c>
      <c r="AB120" s="909">
        <v>19.3</v>
      </c>
      <c r="AC120" s="910">
        <v>297.45999999999998</v>
      </c>
      <c r="AD120" s="909">
        <v>188.83</v>
      </c>
      <c r="AE120" s="909">
        <v>26.72</v>
      </c>
      <c r="AF120" s="909">
        <v>18.309999999999999</v>
      </c>
      <c r="AG120" s="909">
        <v>14.62</v>
      </c>
      <c r="AH120" s="909">
        <v>414.29357470000002</v>
      </c>
      <c r="AI120" s="909">
        <v>65.55</v>
      </c>
    </row>
    <row r="121" spans="1:69" ht="12" customHeight="1">
      <c r="A121" s="204"/>
      <c r="B121" s="216"/>
      <c r="C121" s="216"/>
      <c r="D121" s="216"/>
      <c r="E121" s="216"/>
      <c r="F121" s="216"/>
      <c r="G121" s="216"/>
      <c r="H121" s="216"/>
      <c r="I121" s="216"/>
      <c r="V121" s="922"/>
      <c r="W121" s="900">
        <v>9</v>
      </c>
      <c r="X121" s="909">
        <v>100.51885660000001</v>
      </c>
      <c r="Y121" s="909">
        <v>268.94750210000001</v>
      </c>
      <c r="Z121" s="909">
        <v>150.104332</v>
      </c>
      <c r="AA121" s="909">
        <v>31.986428669999999</v>
      </c>
      <c r="AB121" s="909">
        <v>19.514333090000001</v>
      </c>
      <c r="AC121" s="910">
        <v>326.48699649999998</v>
      </c>
      <c r="AD121" s="909">
        <v>170.33500290000001</v>
      </c>
      <c r="AE121" s="909">
        <v>30.940000529999999</v>
      </c>
      <c r="AF121" s="909">
        <v>16.54985727582655</v>
      </c>
      <c r="AG121" s="909">
        <v>7.4597144130000004</v>
      </c>
      <c r="AH121" s="909">
        <v>382.60643219999997</v>
      </c>
      <c r="AI121" s="909">
        <v>72.96314185</v>
      </c>
    </row>
    <row r="122" spans="1:69" ht="12" customHeight="1">
      <c r="A122" s="204"/>
      <c r="B122" s="216"/>
      <c r="C122" s="216"/>
      <c r="D122" s="216"/>
      <c r="E122" s="216"/>
      <c r="F122" s="216"/>
      <c r="G122" s="216"/>
      <c r="H122" s="216"/>
      <c r="I122" s="216"/>
      <c r="V122" s="922"/>
      <c r="W122" s="900">
        <v>10</v>
      </c>
      <c r="X122" s="909">
        <v>75.15657152448378</v>
      </c>
      <c r="Y122" s="909">
        <v>243.71150207519463</v>
      </c>
      <c r="Z122" s="909">
        <v>181.79733530680286</v>
      </c>
      <c r="AA122" s="909">
        <v>21.817856924874398</v>
      </c>
      <c r="AB122" s="909">
        <v>20.1870002746582</v>
      </c>
      <c r="AC122" s="910">
        <v>281.91442869999997</v>
      </c>
      <c r="AD122" s="909">
        <v>164.05856977190246</v>
      </c>
      <c r="AE122" s="909">
        <v>30.751428604125927</v>
      </c>
      <c r="AF122" s="909">
        <v>9.5257144655499921</v>
      </c>
      <c r="AG122" s="909">
        <v>2.1815714495522598</v>
      </c>
      <c r="AH122" s="909">
        <v>245.78571646554084</v>
      </c>
      <c r="AI122" s="909">
        <v>47.002858298165428</v>
      </c>
    </row>
    <row r="123" spans="1:69" ht="12" customHeight="1">
      <c r="A123" s="204"/>
      <c r="B123" s="216"/>
      <c r="C123" s="216"/>
      <c r="D123" s="216"/>
      <c r="E123" s="216"/>
      <c r="F123" s="216"/>
      <c r="G123" s="216"/>
      <c r="H123" s="216"/>
      <c r="I123" s="216"/>
      <c r="V123" s="922"/>
      <c r="W123" s="900">
        <v>11</v>
      </c>
      <c r="X123" s="909">
        <v>52.24</v>
      </c>
      <c r="Y123" s="909">
        <v>154.21</v>
      </c>
      <c r="Z123" s="909">
        <v>79.12</v>
      </c>
      <c r="AA123" s="909">
        <v>21.645000185285259</v>
      </c>
      <c r="AB123" s="909">
        <v>18.452999932425314</v>
      </c>
      <c r="AC123" s="910">
        <v>302.97000000000003</v>
      </c>
      <c r="AD123" s="909">
        <v>146.11571393694155</v>
      </c>
      <c r="AE123" s="909">
        <v>26.230000359671411</v>
      </c>
      <c r="AF123" s="909">
        <v>10.001428604125973</v>
      </c>
      <c r="AG123" s="909">
        <v>1.7041428429739771</v>
      </c>
      <c r="AH123" s="909">
        <v>239.62</v>
      </c>
      <c r="AI123" s="909">
        <v>42.29</v>
      </c>
    </row>
    <row r="124" spans="1:69" ht="12" customHeight="1">
      <c r="A124" s="197"/>
      <c r="B124" s="197"/>
      <c r="C124" s="197"/>
      <c r="D124" s="197"/>
      <c r="E124" s="197"/>
      <c r="F124" s="197"/>
      <c r="G124" s="197"/>
      <c r="H124" s="197"/>
      <c r="I124" s="197"/>
      <c r="V124" s="402">
        <v>12</v>
      </c>
      <c r="W124" s="402">
        <v>12</v>
      </c>
      <c r="X124" s="909">
        <v>44.628571101597331</v>
      </c>
      <c r="Y124" s="909">
        <v>116.62271445138057</v>
      </c>
      <c r="Z124" s="909">
        <v>41.373285293579045</v>
      </c>
      <c r="AA124" s="909">
        <v>15.247000013078916</v>
      </c>
      <c r="AB124" s="909">
        <v>12.7100000381469</v>
      </c>
      <c r="AC124" s="910">
        <v>179.33771623883899</v>
      </c>
      <c r="AD124" s="909">
        <v>114.18428584507485</v>
      </c>
      <c r="AE124" s="909">
        <v>18.61999988555905</v>
      </c>
      <c r="AF124" s="909">
        <v>9.9999999999999964</v>
      </c>
      <c r="AG124" s="909">
        <v>1.2444285835538544</v>
      </c>
      <c r="AH124" s="909">
        <v>150.27357046944684</v>
      </c>
      <c r="AI124" s="909">
        <v>24.915714263915959</v>
      </c>
    </row>
    <row r="125" spans="1:69" ht="22.5" customHeight="1">
      <c r="W125" s="402">
        <v>13</v>
      </c>
      <c r="X125" s="909">
        <v>42.599998474121001</v>
      </c>
      <c r="Y125" s="909">
        <v>120.78800201416</v>
      </c>
      <c r="Z125" s="909">
        <v>93.665000915527301</v>
      </c>
      <c r="AA125" s="909">
        <v>17.322999954223601</v>
      </c>
      <c r="AB125" s="909">
        <v>15.171999931335399</v>
      </c>
      <c r="AC125" s="910">
        <v>130.67500305175699</v>
      </c>
      <c r="AD125" s="909">
        <v>89.040000915527301</v>
      </c>
      <c r="AE125" s="909">
        <v>15.310000419616699</v>
      </c>
      <c r="AF125" s="909">
        <v>10</v>
      </c>
      <c r="AG125" s="909">
        <v>1.0199999809265099</v>
      </c>
      <c r="AH125" s="909">
        <v>116.33999633789</v>
      </c>
      <c r="AI125" s="909">
        <v>24.159999847412099</v>
      </c>
    </row>
    <row r="126" spans="1:69" ht="12" customHeight="1">
      <c r="W126" s="402">
        <v>14</v>
      </c>
      <c r="X126" s="909">
        <v>49.743000030517535</v>
      </c>
      <c r="Y126" s="909">
        <v>125.66285814557708</v>
      </c>
      <c r="Z126" s="909">
        <v>131.74585723876913</v>
      </c>
      <c r="AA126" s="909">
        <v>14.828142711094401</v>
      </c>
      <c r="AB126" s="909">
        <v>13.217000007629398</v>
      </c>
      <c r="AC126" s="910">
        <v>121.81457192557171</v>
      </c>
      <c r="AD126" s="909">
        <v>78.037142072405103</v>
      </c>
      <c r="AE126" s="909">
        <v>14.082857131957956</v>
      </c>
      <c r="AF126" s="909">
        <v>10.001428604125973</v>
      </c>
      <c r="AG126" s="909">
        <v>1.3691428899764975</v>
      </c>
      <c r="AH126" s="909">
        <v>126.18428475516127</v>
      </c>
      <c r="AI126" s="909">
        <v>22.646999904087572</v>
      </c>
    </row>
    <row r="127" spans="1:69" ht="12" customHeight="1">
      <c r="W127" s="402">
        <v>15</v>
      </c>
      <c r="X127" s="909">
        <v>54.414285387311615</v>
      </c>
      <c r="Y127" s="909">
        <v>127.68985639299636</v>
      </c>
      <c r="Z127" s="909">
        <v>71.706143515450577</v>
      </c>
      <c r="AA127" s="909">
        <v>15.017142977033298</v>
      </c>
      <c r="AB127" s="909">
        <v>11.291000366210898</v>
      </c>
      <c r="AC127" s="910">
        <v>184.69442967006074</v>
      </c>
      <c r="AD127" s="909">
        <v>74.048570905412902</v>
      </c>
      <c r="AE127" s="909">
        <v>17.312857082911869</v>
      </c>
      <c r="AF127" s="909">
        <v>10.005714416503881</v>
      </c>
      <c r="AG127" s="909">
        <v>1.6558571543012313</v>
      </c>
      <c r="AH127" s="909">
        <v>140.54571315220355</v>
      </c>
      <c r="AI127" s="909">
        <v>22.742571422031897</v>
      </c>
    </row>
    <row r="128" spans="1:69" ht="25.5" customHeight="1">
      <c r="V128" s="402">
        <v>16</v>
      </c>
      <c r="W128" s="402">
        <v>16</v>
      </c>
      <c r="X128" s="909">
        <v>47.73</v>
      </c>
      <c r="Y128" s="909">
        <v>97.4</v>
      </c>
      <c r="Z128" s="909">
        <v>53.49</v>
      </c>
      <c r="AA128" s="909">
        <v>13.98</v>
      </c>
      <c r="AB128" s="909">
        <v>11.63</v>
      </c>
      <c r="AC128" s="910">
        <v>164.52</v>
      </c>
      <c r="AD128" s="909">
        <v>81.069999999999993</v>
      </c>
      <c r="AE128" s="909">
        <v>21.07</v>
      </c>
      <c r="AF128" s="909">
        <v>10.01</v>
      </c>
      <c r="AG128" s="909">
        <v>1.27</v>
      </c>
      <c r="AH128" s="909">
        <v>141.29</v>
      </c>
      <c r="AI128" s="909">
        <v>23.21</v>
      </c>
    </row>
    <row r="129" spans="22:35" ht="15" customHeight="1">
      <c r="W129" s="402">
        <v>17</v>
      </c>
      <c r="X129" s="909">
        <v>42.142857687813873</v>
      </c>
      <c r="Y129" s="909">
        <v>85.487143380301248</v>
      </c>
      <c r="Z129" s="909">
        <v>51.424428122384178</v>
      </c>
      <c r="AA129" s="909">
        <v>12.944285669999999</v>
      </c>
      <c r="AB129" s="909">
        <v>10.010000228881799</v>
      </c>
      <c r="AC129" s="910">
        <v>152.88357325962556</v>
      </c>
      <c r="AD129" s="909">
        <v>64.311428070000005</v>
      </c>
      <c r="AE129" s="909">
        <v>16.638571469999999</v>
      </c>
      <c r="AF129" s="909">
        <v>10.004285812377887</v>
      </c>
      <c r="AG129" s="909">
        <v>1.7342857122421229</v>
      </c>
      <c r="AH129" s="909">
        <v>105.73500061035119</v>
      </c>
      <c r="AI129" s="909">
        <v>19.724285806928286</v>
      </c>
    </row>
    <row r="130" spans="22:35" ht="15" customHeight="1">
      <c r="W130" s="402">
        <v>18</v>
      </c>
      <c r="X130" s="909">
        <v>27.452428545270582</v>
      </c>
      <c r="Y130" s="909">
        <v>62.369998931884716</v>
      </c>
      <c r="Z130" s="909">
        <v>34.353571755545424</v>
      </c>
      <c r="AA130" s="909">
        <v>10.727142742701899</v>
      </c>
      <c r="AB130" s="909">
        <v>6.3112858363560251</v>
      </c>
      <c r="AC130" s="910">
        <v>98.225285121372636</v>
      </c>
      <c r="AD130" s="909">
        <v>46.242857796805197</v>
      </c>
      <c r="AE130" s="909">
        <v>10.637142998831566</v>
      </c>
      <c r="AF130" s="909">
        <v>10.007143020629858</v>
      </c>
      <c r="AG130" s="909">
        <v>1.4345714194433998</v>
      </c>
      <c r="AH130" s="909">
        <v>72.620000566754968</v>
      </c>
      <c r="AI130" s="909">
        <v>14.075714383806471</v>
      </c>
    </row>
    <row r="131" spans="22:35" ht="15" customHeight="1">
      <c r="W131" s="402">
        <v>19</v>
      </c>
      <c r="X131" s="909">
        <v>21.857142584664455</v>
      </c>
      <c r="Y131" s="909">
        <v>58.684285300118525</v>
      </c>
      <c r="Z131" s="909">
        <v>29.207143238612552</v>
      </c>
      <c r="AA131" s="909">
        <v>9.4342857088361427</v>
      </c>
      <c r="AB131" s="909">
        <v>7.4910001754760689</v>
      </c>
      <c r="AC131" s="910">
        <v>86.615142822265582</v>
      </c>
      <c r="AD131" s="909">
        <v>41.954286302838973</v>
      </c>
      <c r="AE131" s="909">
        <v>9.4342857088361427</v>
      </c>
      <c r="AF131" s="909">
        <v>10.004285812377914</v>
      </c>
      <c r="AG131" s="909">
        <v>1.3051428794860784</v>
      </c>
      <c r="AH131" s="909">
        <v>60.497857775006928</v>
      </c>
      <c r="AI131" s="909">
        <v>12.797142846243686</v>
      </c>
    </row>
    <row r="132" spans="22:35" ht="15" customHeight="1">
      <c r="V132" s="402">
        <v>20</v>
      </c>
      <c r="W132" s="402">
        <v>20</v>
      </c>
      <c r="X132" s="909">
        <v>19.5</v>
      </c>
      <c r="Y132" s="909">
        <v>54</v>
      </c>
      <c r="Z132" s="909">
        <v>22.1</v>
      </c>
      <c r="AA132" s="909">
        <v>9.1999999999999993</v>
      </c>
      <c r="AB132" s="909">
        <v>6.8</v>
      </c>
      <c r="AC132" s="910">
        <v>78.2</v>
      </c>
      <c r="AD132" s="909">
        <v>39.6</v>
      </c>
      <c r="AE132" s="909">
        <v>8.6</v>
      </c>
      <c r="AF132" s="909">
        <v>10</v>
      </c>
      <c r="AG132" s="909">
        <v>1.6</v>
      </c>
      <c r="AH132" s="909">
        <v>56.6</v>
      </c>
      <c r="AI132" s="909">
        <v>12.9</v>
      </c>
    </row>
    <row r="133" spans="22:35" ht="15" customHeight="1">
      <c r="W133" s="402">
        <v>21</v>
      </c>
      <c r="X133" s="909">
        <v>19.485713958740185</v>
      </c>
      <c r="Y133" s="909">
        <v>50.756999969482365</v>
      </c>
      <c r="Z133" s="909">
        <v>17.473428726196214</v>
      </c>
      <c r="AA133" s="909">
        <v>9.0128573008945967</v>
      </c>
      <c r="AB133" s="909">
        <v>5.4099998474121005</v>
      </c>
      <c r="AC133" s="910">
        <v>73.744141714913454</v>
      </c>
      <c r="AD133" s="909">
        <v>44.79285812377924</v>
      </c>
      <c r="AE133" s="909">
        <v>10.11999988555907</v>
      </c>
      <c r="AF133" s="909">
        <v>10.011428560529414</v>
      </c>
      <c r="AG133" s="909">
        <v>1.2349999972752113</v>
      </c>
      <c r="AH133" s="909">
        <v>52.17071369716097</v>
      </c>
      <c r="AI133" s="909">
        <v>11.968571390424414</v>
      </c>
    </row>
    <row r="134" spans="22:35" ht="15" customHeight="1">
      <c r="W134" s="402">
        <v>22</v>
      </c>
      <c r="X134" s="909">
        <v>16.329999999999998</v>
      </c>
      <c r="Y134" s="909">
        <v>46.59</v>
      </c>
      <c r="Z134" s="909">
        <v>17.04</v>
      </c>
      <c r="AA134" s="909">
        <v>7.95</v>
      </c>
      <c r="AB134" s="909">
        <v>3.82</v>
      </c>
      <c r="AC134" s="910">
        <v>66.739999999999995</v>
      </c>
      <c r="AD134" s="909">
        <v>34.01</v>
      </c>
      <c r="AE134" s="909">
        <v>8.15</v>
      </c>
      <c r="AF134" s="909">
        <v>10.02</v>
      </c>
      <c r="AG134" s="909">
        <v>1.52</v>
      </c>
      <c r="AH134" s="909">
        <v>46.88</v>
      </c>
      <c r="AI134" s="909">
        <v>9.89</v>
      </c>
    </row>
    <row r="135" spans="22:35" ht="15" customHeight="1">
      <c r="W135" s="402">
        <v>23</v>
      </c>
      <c r="X135" s="909">
        <v>15.18</v>
      </c>
      <c r="Y135" s="909">
        <v>40.29</v>
      </c>
      <c r="Z135" s="909">
        <v>22.12</v>
      </c>
      <c r="AA135" s="909">
        <v>7.6</v>
      </c>
      <c r="AB135" s="909">
        <v>3.22</v>
      </c>
      <c r="AC135" s="910">
        <v>59.4</v>
      </c>
      <c r="AD135" s="909">
        <v>28.71</v>
      </c>
      <c r="AE135" s="909">
        <v>7.74</v>
      </c>
      <c r="AF135" s="909">
        <v>10</v>
      </c>
      <c r="AG135" s="909">
        <v>1.55</v>
      </c>
      <c r="AH135" s="909">
        <v>43.39</v>
      </c>
      <c r="AI135" s="909">
        <v>8.57</v>
      </c>
    </row>
    <row r="136" spans="22:35" ht="15" customHeight="1">
      <c r="V136" s="402">
        <v>24</v>
      </c>
      <c r="W136" s="402">
        <v>24</v>
      </c>
      <c r="X136" s="909">
        <v>15.1</v>
      </c>
      <c r="Y136" s="909">
        <v>35.630000000000003</v>
      </c>
      <c r="Z136" s="909">
        <v>13.87</v>
      </c>
      <c r="AA136" s="909">
        <v>9.57</v>
      </c>
      <c r="AB136" s="909">
        <v>3.42</v>
      </c>
      <c r="AC136" s="910">
        <v>54.3</v>
      </c>
      <c r="AD136" s="909">
        <v>30.83</v>
      </c>
      <c r="AE136" s="909">
        <v>7.53</v>
      </c>
      <c r="AF136" s="909">
        <v>10</v>
      </c>
      <c r="AG136" s="909">
        <v>1.6</v>
      </c>
      <c r="AH136" s="909">
        <v>40.28</v>
      </c>
      <c r="AI136" s="909">
        <v>9.6</v>
      </c>
    </row>
    <row r="137" spans="22:35" ht="15" customHeight="1">
      <c r="W137" s="402">
        <v>25</v>
      </c>
      <c r="X137" s="909">
        <v>18.016999930000001</v>
      </c>
      <c r="Y137" s="909">
        <v>34.608428410000002</v>
      </c>
      <c r="Z137" s="909">
        <v>10.78285721</v>
      </c>
      <c r="AA137" s="909">
        <v>9.0548571179999993</v>
      </c>
      <c r="AB137" s="909">
        <v>3.2130000590000001</v>
      </c>
      <c r="AC137" s="910">
        <v>56.674428669999998</v>
      </c>
      <c r="AD137" s="909">
        <v>25.690000260000001</v>
      </c>
      <c r="AE137" s="909">
        <v>6.9342856409999998</v>
      </c>
      <c r="AF137" s="909">
        <v>10.00571442</v>
      </c>
      <c r="AG137" s="909">
        <v>1.254714302</v>
      </c>
      <c r="AH137" s="909">
        <v>37.560714179999998</v>
      </c>
      <c r="AI137" s="909">
        <v>7.91285726</v>
      </c>
    </row>
    <row r="138" spans="22:35" ht="15" customHeight="1">
      <c r="W138" s="402">
        <v>26</v>
      </c>
      <c r="X138" s="909">
        <v>16.489714209999999</v>
      </c>
      <c r="Y138" s="909">
        <v>34.074285510000003</v>
      </c>
      <c r="Z138" s="909">
        <v>9.5958572120000003</v>
      </c>
      <c r="AA138" s="909">
        <v>8.8612857550000008</v>
      </c>
      <c r="AB138" s="909">
        <v>3.5</v>
      </c>
      <c r="AC138" s="910">
        <v>68.087428501674069</v>
      </c>
      <c r="AD138" s="909">
        <v>30.317143300000001</v>
      </c>
      <c r="AE138" s="909">
        <v>8.8971428190000008</v>
      </c>
      <c r="AF138" s="909">
        <v>10</v>
      </c>
      <c r="AG138" s="909">
        <v>1.4324285809999999</v>
      </c>
      <c r="AH138" s="909">
        <v>37.759999409999999</v>
      </c>
      <c r="AI138" s="909">
        <v>8.911428656</v>
      </c>
    </row>
    <row r="139" spans="22:35" ht="15" customHeight="1">
      <c r="W139" s="402">
        <v>27</v>
      </c>
      <c r="X139" s="909">
        <v>16.199999810000001</v>
      </c>
      <c r="Y139" s="909">
        <v>29.599571770000001</v>
      </c>
      <c r="Z139" s="909">
        <v>7.8892858370000001</v>
      </c>
      <c r="AA139" s="909">
        <v>8.3185714990000008</v>
      </c>
      <c r="AB139" s="909">
        <v>4.0900001530000001</v>
      </c>
      <c r="AC139" s="910">
        <v>60.110428400000004</v>
      </c>
      <c r="AD139" s="909">
        <v>28.581429350000001</v>
      </c>
      <c r="AE139" s="909">
        <v>7.9442856649999998</v>
      </c>
      <c r="AF139" s="909">
        <v>10.001428600000001</v>
      </c>
      <c r="AG139" s="909">
        <v>1.455999987</v>
      </c>
      <c r="AH139" s="909">
        <v>35.967143470000003</v>
      </c>
      <c r="AI139" s="909">
        <v>7.2057142259999996</v>
      </c>
    </row>
    <row r="140" spans="22:35" ht="15" customHeight="1">
      <c r="V140" s="402">
        <v>28</v>
      </c>
      <c r="W140" s="402">
        <v>28</v>
      </c>
      <c r="X140" s="909">
        <v>12.016285760000001</v>
      </c>
      <c r="Y140" s="909">
        <v>29.3955713</v>
      </c>
      <c r="Z140" s="909">
        <v>7.2334286140000001</v>
      </c>
      <c r="AA140" s="909">
        <v>7.789714268</v>
      </c>
      <c r="AB140" s="909">
        <v>3.119999886</v>
      </c>
      <c r="AC140" s="910">
        <v>60.986856189999997</v>
      </c>
      <c r="AD140" s="909">
        <v>27.099999836512943</v>
      </c>
      <c r="AE140" s="909">
        <v>7.4514284819999999</v>
      </c>
      <c r="AF140" s="909">
        <v>10.0128573</v>
      </c>
      <c r="AG140" s="909">
        <v>1.5508571609999999</v>
      </c>
      <c r="AH140" s="909">
        <v>47.66357095</v>
      </c>
      <c r="AI140" s="909">
        <v>9.9999998639999994</v>
      </c>
    </row>
    <row r="141" spans="22:35" ht="15" customHeight="1">
      <c r="W141" s="402">
        <v>29</v>
      </c>
      <c r="X141" s="909">
        <v>10.423571450000001</v>
      </c>
      <c r="Y141" s="909">
        <v>32.468857079999999</v>
      </c>
      <c r="Z141" s="909">
        <v>6.729428564</v>
      </c>
      <c r="AA141" s="909">
        <v>7.1615714349999999</v>
      </c>
      <c r="AB141" s="909">
        <v>3.4249999519999998</v>
      </c>
      <c r="AC141" s="910">
        <v>56.540714260000001</v>
      </c>
      <c r="AD141" s="909">
        <v>23.477142610000001</v>
      </c>
      <c r="AE141" s="909">
        <v>6.2828570089999998</v>
      </c>
      <c r="AF141" s="909">
        <v>10.001428600000001</v>
      </c>
      <c r="AG141" s="909">
        <v>2.1035714489999999</v>
      </c>
      <c r="AH141" s="909">
        <v>44.25</v>
      </c>
      <c r="AI141" s="909">
        <v>6.7128572460000004</v>
      </c>
    </row>
    <row r="142" spans="22:35" ht="15" customHeight="1">
      <c r="W142" s="402">
        <v>30</v>
      </c>
      <c r="X142" s="909">
        <v>10.043285640000001</v>
      </c>
      <c r="Y142" s="909">
        <v>32.112285890000003</v>
      </c>
      <c r="Z142" s="909">
        <v>5.6338571819999999</v>
      </c>
      <c r="AA142" s="909">
        <v>6.6714285440000003</v>
      </c>
      <c r="AB142" s="909">
        <v>2.8789999489999998</v>
      </c>
      <c r="AC142" s="910">
        <v>65.491856709999993</v>
      </c>
      <c r="AD142" s="909">
        <v>21.095714300000001</v>
      </c>
      <c r="AE142" s="909">
        <v>5.8057142669999999</v>
      </c>
      <c r="AF142" s="909">
        <v>10.01142883</v>
      </c>
      <c r="AG142" s="909">
        <v>1.8491428750000001</v>
      </c>
      <c r="AH142" s="909">
        <v>42.498571668352326</v>
      </c>
      <c r="AI142" s="909">
        <v>6.0797142300000004</v>
      </c>
    </row>
    <row r="143" spans="22:35" ht="15" customHeight="1">
      <c r="W143" s="402">
        <v>31</v>
      </c>
      <c r="X143" s="909">
        <v>10.086428642272944</v>
      </c>
      <c r="Y143" s="909">
        <v>29.132714407784558</v>
      </c>
      <c r="Z143" s="909">
        <v>5.181999887738904</v>
      </c>
      <c r="AA143" s="909">
        <v>6.2387143543788328</v>
      </c>
      <c r="AB143" s="909">
        <v>2.9382856232779297</v>
      </c>
      <c r="AC143" s="910">
        <v>65.491856711251344</v>
      </c>
      <c r="AD143" s="909">
        <v>20.037142889840243</v>
      </c>
      <c r="AE143" s="909">
        <v>5.4814286231994549</v>
      </c>
      <c r="AF143" s="909">
        <v>10.011428833007772</v>
      </c>
      <c r="AG143" s="909">
        <v>1.8019999946866672</v>
      </c>
      <c r="AH143" s="909">
        <v>39.98428617204933</v>
      </c>
      <c r="AI143" s="909">
        <v>4.9059999329703157</v>
      </c>
    </row>
    <row r="144" spans="22:35" ht="15" customHeight="1">
      <c r="V144" s="402">
        <v>32</v>
      </c>
      <c r="W144" s="402">
        <v>32</v>
      </c>
      <c r="X144" s="909">
        <v>12.08228561</v>
      </c>
      <c r="Y144" s="909">
        <v>34.150143489999998</v>
      </c>
      <c r="Z144" s="909">
        <v>4.8032856669999999</v>
      </c>
      <c r="AA144" s="909">
        <v>6.1697142459999998</v>
      </c>
      <c r="AB144" s="909">
        <v>3.2030000689999998</v>
      </c>
      <c r="AC144" s="910">
        <v>49.942714418571427</v>
      </c>
      <c r="AD144" s="909">
        <v>23.275714059999999</v>
      </c>
      <c r="AE144" s="909">
        <v>5.8257142479999997</v>
      </c>
      <c r="AF144" s="909">
        <v>10.004285810000001</v>
      </c>
      <c r="AG144" s="909">
        <v>1.2214285650000001</v>
      </c>
      <c r="AH144" s="909">
        <v>36.654999320000002</v>
      </c>
      <c r="AI144" s="909">
        <v>4.0242800000000001</v>
      </c>
    </row>
    <row r="145" spans="1:35" ht="15" customHeight="1">
      <c r="W145" s="402">
        <v>33</v>
      </c>
      <c r="X145" s="909">
        <v>11.874000004359614</v>
      </c>
      <c r="Y145" s="909">
        <v>35.225571223667643</v>
      </c>
      <c r="Z145" s="909">
        <v>4.3821428843906904</v>
      </c>
      <c r="AA145" s="909">
        <v>6.3728570940000004</v>
      </c>
      <c r="AB145" s="909">
        <v>2.841857144</v>
      </c>
      <c r="AC145" s="910">
        <v>57.183571406773112</v>
      </c>
      <c r="AD145" s="909">
        <v>22.619999750000002</v>
      </c>
      <c r="AE145" s="909">
        <v>5.5228571210000004</v>
      </c>
      <c r="AF145" s="909">
        <v>10</v>
      </c>
      <c r="AG145" s="909">
        <v>1.3032857349940685</v>
      </c>
      <c r="AH145" s="909">
        <v>35.152857099999999</v>
      </c>
      <c r="AI145" s="909">
        <v>4.354285752</v>
      </c>
    </row>
    <row r="146" spans="1:35" ht="15" customHeight="1">
      <c r="W146" s="402">
        <v>34</v>
      </c>
      <c r="X146" s="909">
        <v>10.842857090000001</v>
      </c>
      <c r="Y146" s="909">
        <v>35.168570930000001</v>
      </c>
      <c r="Z146" s="909">
        <v>13.837000059999999</v>
      </c>
      <c r="AA146" s="909">
        <v>6.1195714130000001</v>
      </c>
      <c r="AB146" s="909">
        <v>3.058000088</v>
      </c>
      <c r="AC146" s="910">
        <v>49.366142269999997</v>
      </c>
      <c r="AD146" s="909">
        <v>25.04757145</v>
      </c>
      <c r="AE146" s="909">
        <v>5.8727143149999996</v>
      </c>
      <c r="AF146" s="909">
        <v>10.00857162</v>
      </c>
      <c r="AG146" s="909">
        <v>1.2842857160000001</v>
      </c>
      <c r="AH146" s="909">
        <v>34.115715029999997</v>
      </c>
      <c r="AI146" s="909">
        <v>4.3511429509999999</v>
      </c>
    </row>
    <row r="147" spans="1:35" ht="15" customHeight="1">
      <c r="W147" s="402">
        <v>35</v>
      </c>
      <c r="X147" s="909">
        <v>10.48142842</v>
      </c>
      <c r="Y147" s="909">
        <v>37.824428560000001</v>
      </c>
      <c r="Z147" s="909">
        <v>3.922857182</v>
      </c>
      <c r="AA147" s="909">
        <v>5.9814286230000002</v>
      </c>
      <c r="AB147" s="909">
        <v>1.506999969</v>
      </c>
      <c r="AC147" s="910">
        <v>56.934856959999998</v>
      </c>
      <c r="AD147" s="909">
        <v>21.374285830000002</v>
      </c>
      <c r="AE147" s="909">
        <v>4.9342857090000001</v>
      </c>
      <c r="AF147" s="909">
        <v>10.28714289</v>
      </c>
      <c r="AG147" s="909">
        <v>1.5979999810000001</v>
      </c>
      <c r="AH147" s="909">
        <v>30.92</v>
      </c>
      <c r="AI147" s="909">
        <v>5.3042856629999999</v>
      </c>
    </row>
    <row r="148" spans="1:35" ht="15" customHeight="1">
      <c r="V148" s="402">
        <v>36</v>
      </c>
      <c r="W148" s="402">
        <v>36</v>
      </c>
      <c r="X148" s="909">
        <v>11.85</v>
      </c>
      <c r="Y148" s="909">
        <v>39.78</v>
      </c>
      <c r="Z148" s="909">
        <v>4.9800000000000004</v>
      </c>
      <c r="AA148" s="909">
        <v>6.03</v>
      </c>
      <c r="AB148" s="909">
        <v>2.8</v>
      </c>
      <c r="AC148" s="910">
        <v>48.51</v>
      </c>
      <c r="AD148" s="909">
        <v>22.661428449999999</v>
      </c>
      <c r="AE148" s="909">
        <v>4.9800000000000004</v>
      </c>
      <c r="AF148" s="909">
        <v>11.01</v>
      </c>
      <c r="AG148" s="909">
        <v>1.63</v>
      </c>
      <c r="AH148" s="909">
        <v>30.922143120000001</v>
      </c>
      <c r="AI148" s="909">
        <v>7.46</v>
      </c>
    </row>
    <row r="149" spans="1:35" ht="15" customHeight="1">
      <c r="W149" s="402">
        <v>37</v>
      </c>
      <c r="X149" s="909">
        <v>12.08</v>
      </c>
      <c r="Y149" s="909">
        <v>44.25</v>
      </c>
      <c r="Z149" s="909">
        <v>4.92</v>
      </c>
      <c r="AA149" s="909">
        <v>6.03</v>
      </c>
      <c r="AB149" s="909">
        <v>2.37</v>
      </c>
      <c r="AC149" s="910">
        <v>43.99</v>
      </c>
      <c r="AD149" s="909">
        <v>19.149999999999999</v>
      </c>
      <c r="AE149" s="909">
        <v>5.31</v>
      </c>
      <c r="AF149" s="909">
        <v>11</v>
      </c>
      <c r="AG149" s="909">
        <v>1.59</v>
      </c>
      <c r="AH149" s="909">
        <v>29.33</v>
      </c>
      <c r="AI149" s="909">
        <v>7.79</v>
      </c>
    </row>
    <row r="150" spans="1:35" ht="15" customHeight="1">
      <c r="W150" s="402">
        <v>38</v>
      </c>
      <c r="X150" s="909">
        <v>11.88371427</v>
      </c>
      <c r="Y150" s="909">
        <v>41.311858039999997</v>
      </c>
      <c r="Z150" s="909">
        <v>4.6447142870000002</v>
      </c>
      <c r="AA150" s="909">
        <v>6.5951428410000004</v>
      </c>
      <c r="AB150" s="909">
        <v>3.0060000420000001</v>
      </c>
      <c r="AC150" s="910">
        <v>47.220570700000003</v>
      </c>
      <c r="AD150" s="909">
        <v>22.304285589999999</v>
      </c>
      <c r="AE150" s="909">
        <v>5.581428528</v>
      </c>
      <c r="AF150" s="909">
        <v>10.85142858</v>
      </c>
      <c r="AG150" s="909">
        <v>1.5402856890000001</v>
      </c>
      <c r="AH150" s="909">
        <v>34.179286410000003</v>
      </c>
      <c r="AI150" s="909">
        <v>8.5442856379999998</v>
      </c>
    </row>
    <row r="151" spans="1:35" ht="15" customHeight="1">
      <c r="V151" s="402">
        <v>39</v>
      </c>
      <c r="W151" s="402">
        <v>39</v>
      </c>
      <c r="X151" s="909">
        <v>13.06</v>
      </c>
      <c r="Y151" s="909">
        <v>41.13</v>
      </c>
      <c r="Z151" s="909">
        <v>4.2699999999999996</v>
      </c>
      <c r="AA151" s="909">
        <v>6.84</v>
      </c>
      <c r="AB151" s="909">
        <v>3.32</v>
      </c>
      <c r="AC151" s="910">
        <v>63.05</v>
      </c>
      <c r="AD151" s="909">
        <v>48.7</v>
      </c>
      <c r="AE151" s="909">
        <v>7.81</v>
      </c>
      <c r="AF151" s="909">
        <v>11.15</v>
      </c>
      <c r="AG151" s="909">
        <v>1.32</v>
      </c>
      <c r="AH151" s="909">
        <v>38.82</v>
      </c>
      <c r="AI151" s="909">
        <v>6.81</v>
      </c>
    </row>
    <row r="152" spans="1:35" ht="15" customHeight="1">
      <c r="W152" s="402">
        <v>40</v>
      </c>
      <c r="X152" s="909">
        <v>15.95</v>
      </c>
      <c r="Y152" s="909">
        <v>46.47</v>
      </c>
      <c r="Z152" s="909">
        <v>5.36</v>
      </c>
      <c r="AA152" s="909">
        <v>7.69</v>
      </c>
      <c r="AB152" s="909">
        <v>3.16</v>
      </c>
      <c r="AC152" s="910">
        <v>61.54</v>
      </c>
      <c r="AD152" s="909">
        <v>37.93</v>
      </c>
      <c r="AE152" s="909">
        <v>7.92</v>
      </c>
      <c r="AF152" s="909">
        <v>11.01</v>
      </c>
      <c r="AG152" s="909">
        <v>1.38</v>
      </c>
      <c r="AH152" s="909">
        <v>43.88</v>
      </c>
      <c r="AI152" s="909">
        <v>6.28</v>
      </c>
    </row>
    <row r="153" spans="1:35" ht="8.85" customHeight="1">
      <c r="W153" s="402">
        <v>41</v>
      </c>
      <c r="X153" s="909">
        <v>15.85</v>
      </c>
      <c r="Y153" s="909">
        <v>37.270000000000003</v>
      </c>
      <c r="Z153" s="909">
        <v>6.97</v>
      </c>
      <c r="AA153" s="909">
        <v>7.1</v>
      </c>
      <c r="AB153" s="909">
        <v>2.9</v>
      </c>
      <c r="AC153" s="910">
        <v>58.12</v>
      </c>
      <c r="AD153" s="909">
        <v>48.92</v>
      </c>
      <c r="AE153" s="909">
        <v>8.59</v>
      </c>
      <c r="AF153" s="909">
        <v>11</v>
      </c>
      <c r="AG153" s="909">
        <v>1.32</v>
      </c>
      <c r="AH153" s="909">
        <v>45.63</v>
      </c>
      <c r="AI153" s="909">
        <v>9.93</v>
      </c>
    </row>
    <row r="154" spans="1:35" ht="8.85" customHeight="1">
      <c r="W154" s="402">
        <v>42</v>
      </c>
      <c r="X154" s="909">
        <v>15.55</v>
      </c>
      <c r="Y154" s="909">
        <v>48.57</v>
      </c>
      <c r="Z154" s="909">
        <v>11.1</v>
      </c>
      <c r="AA154" s="909">
        <v>6.76</v>
      </c>
      <c r="AB154" s="909">
        <v>2.87</v>
      </c>
      <c r="AC154" s="910">
        <v>58.89</v>
      </c>
      <c r="AD154" s="909">
        <v>55.62</v>
      </c>
      <c r="AE154" s="909">
        <v>9.51</v>
      </c>
      <c r="AF154" s="909">
        <v>11.01</v>
      </c>
      <c r="AG154" s="909">
        <v>1.22</v>
      </c>
      <c r="AH154" s="909">
        <v>52.62</v>
      </c>
      <c r="AI154" s="909">
        <v>9.68</v>
      </c>
    </row>
    <row r="155" spans="1:35" ht="8.85" customHeight="1">
      <c r="A155" s="197"/>
      <c r="B155" s="197"/>
      <c r="C155" s="197"/>
      <c r="D155" s="197"/>
      <c r="E155" s="197"/>
      <c r="F155" s="197"/>
      <c r="G155" s="197"/>
      <c r="H155" s="197"/>
      <c r="I155" s="197"/>
      <c r="V155" s="402">
        <v>43</v>
      </c>
      <c r="W155" s="402">
        <v>43</v>
      </c>
      <c r="X155" s="909">
        <v>13.17</v>
      </c>
      <c r="Y155" s="909">
        <v>35.32</v>
      </c>
      <c r="Z155" s="909">
        <v>6.01</v>
      </c>
      <c r="AA155" s="909">
        <v>6.53</v>
      </c>
      <c r="AB155" s="909">
        <v>2.37</v>
      </c>
      <c r="AC155" s="910">
        <v>69.2</v>
      </c>
      <c r="AD155" s="909">
        <v>54.58</v>
      </c>
      <c r="AE155" s="909">
        <v>8.23</v>
      </c>
      <c r="AF155" s="909">
        <v>11.01</v>
      </c>
      <c r="AG155" s="909">
        <v>1.35</v>
      </c>
      <c r="AH155" s="909">
        <v>50.71</v>
      </c>
      <c r="AI155" s="909">
        <v>10.33</v>
      </c>
    </row>
    <row r="156" spans="1:35" ht="8.85" customHeight="1">
      <c r="A156" s="197"/>
      <c r="B156" s="197"/>
      <c r="C156" s="197"/>
      <c r="D156" s="197"/>
      <c r="E156" s="197"/>
      <c r="F156" s="197"/>
      <c r="G156" s="197"/>
      <c r="H156" s="197"/>
      <c r="I156" s="197"/>
      <c r="W156" s="402">
        <v>44</v>
      </c>
      <c r="X156" s="909">
        <v>13.18</v>
      </c>
      <c r="Y156" s="909">
        <v>36.83</v>
      </c>
      <c r="Z156" s="909">
        <v>4.57</v>
      </c>
      <c r="AA156" s="909">
        <v>7.58</v>
      </c>
      <c r="AB156" s="909">
        <v>4.8899999999999997</v>
      </c>
      <c r="AC156" s="910">
        <v>51.59</v>
      </c>
      <c r="AD156" s="909">
        <v>57.65</v>
      </c>
      <c r="AE156" s="909">
        <v>7.72</v>
      </c>
      <c r="AF156" s="909">
        <v>11.01</v>
      </c>
      <c r="AG156" s="909">
        <v>1.47</v>
      </c>
      <c r="AH156" s="909">
        <v>48.41</v>
      </c>
      <c r="AI156" s="909">
        <v>11.29</v>
      </c>
    </row>
    <row r="157" spans="1:35" ht="8.85" customHeight="1">
      <c r="A157" s="197"/>
      <c r="B157" s="197"/>
      <c r="C157" s="197"/>
      <c r="D157" s="197"/>
      <c r="E157" s="197"/>
      <c r="F157" s="197"/>
      <c r="G157" s="197"/>
      <c r="H157" s="197"/>
      <c r="I157" s="197"/>
      <c r="W157" s="402">
        <v>45</v>
      </c>
      <c r="X157" s="909">
        <v>13.49</v>
      </c>
      <c r="Y157" s="909">
        <v>39.520000000000003</v>
      </c>
      <c r="Z157" s="909">
        <v>4.83</v>
      </c>
      <c r="AA157" s="909">
        <v>6.95</v>
      </c>
      <c r="AB157" s="909">
        <v>1.61</v>
      </c>
      <c r="AC157" s="910">
        <v>72.92</v>
      </c>
      <c r="AD157" s="909">
        <v>67.069999999999993</v>
      </c>
      <c r="AE157" s="909">
        <v>6.9</v>
      </c>
      <c r="AF157" s="909">
        <v>11</v>
      </c>
      <c r="AG157" s="909">
        <v>1.42</v>
      </c>
      <c r="AH157" s="909">
        <v>47.24</v>
      </c>
      <c r="AI157" s="909">
        <v>9</v>
      </c>
    </row>
    <row r="158" spans="1:35" ht="8.85" customHeight="1">
      <c r="A158" s="197"/>
      <c r="B158" s="197"/>
      <c r="C158" s="197"/>
      <c r="D158" s="197"/>
      <c r="E158" s="197"/>
      <c r="F158" s="197"/>
      <c r="G158" s="197"/>
      <c r="H158" s="197"/>
      <c r="I158" s="197"/>
      <c r="W158" s="402">
        <v>46</v>
      </c>
      <c r="X158" s="909">
        <v>15.4</v>
      </c>
      <c r="Y158" s="909">
        <v>53.38</v>
      </c>
      <c r="Z158" s="909">
        <v>3.73</v>
      </c>
      <c r="AA158" s="909">
        <v>6.86</v>
      </c>
      <c r="AB158" s="909">
        <v>1.64</v>
      </c>
      <c r="AC158" s="910">
        <v>58.4</v>
      </c>
      <c r="AD158" s="909">
        <v>34.979999999999997</v>
      </c>
      <c r="AE158" s="909">
        <v>5.07</v>
      </c>
      <c r="AF158" s="909">
        <v>11.01</v>
      </c>
      <c r="AG158" s="909">
        <v>1.38</v>
      </c>
      <c r="AH158" s="909">
        <v>40.61</v>
      </c>
      <c r="AI158" s="909">
        <v>8.81</v>
      </c>
    </row>
    <row r="159" spans="1:35" ht="8.85" customHeight="1">
      <c r="A159" s="197"/>
      <c r="B159" s="197"/>
      <c r="C159" s="197"/>
      <c r="D159" s="197"/>
      <c r="E159" s="197"/>
      <c r="F159" s="197"/>
      <c r="G159" s="197"/>
      <c r="H159" s="197"/>
      <c r="I159" s="197"/>
      <c r="W159" s="402">
        <v>47</v>
      </c>
      <c r="X159" s="909">
        <v>16.41</v>
      </c>
      <c r="Y159" s="909">
        <v>61.85</v>
      </c>
      <c r="Z159" s="909">
        <v>2.52</v>
      </c>
      <c r="AA159" s="909">
        <v>6.99</v>
      </c>
      <c r="AB159" s="909">
        <v>1.51</v>
      </c>
      <c r="AC159" s="910">
        <v>52.55</v>
      </c>
      <c r="AD159" s="909">
        <v>29.08</v>
      </c>
      <c r="AE159" s="909">
        <v>4.2699999999999996</v>
      </c>
      <c r="AF159" s="909">
        <v>11</v>
      </c>
      <c r="AG159" s="909">
        <v>1.63</v>
      </c>
      <c r="AH159" s="909">
        <v>41.63</v>
      </c>
      <c r="AI159" s="909">
        <v>9.35</v>
      </c>
    </row>
    <row r="160" spans="1:35" ht="8.85" customHeight="1">
      <c r="A160" s="197"/>
      <c r="B160" s="197"/>
      <c r="C160" s="197"/>
      <c r="D160" s="197"/>
      <c r="E160" s="197"/>
      <c r="F160" s="197"/>
      <c r="G160" s="197"/>
      <c r="H160" s="197"/>
      <c r="I160" s="197"/>
      <c r="V160" s="402">
        <v>48</v>
      </c>
      <c r="W160" s="402">
        <v>48</v>
      </c>
      <c r="X160" s="909">
        <v>16.329999999999998</v>
      </c>
      <c r="Y160" s="909">
        <v>65.33</v>
      </c>
      <c r="Z160" s="909">
        <v>3.57</v>
      </c>
      <c r="AA160" s="909">
        <v>7.11</v>
      </c>
      <c r="AB160" s="909">
        <v>1.47</v>
      </c>
      <c r="AC160" s="910">
        <v>53.43</v>
      </c>
      <c r="AD160" s="909">
        <v>88.06</v>
      </c>
      <c r="AE160" s="909">
        <v>7.88</v>
      </c>
      <c r="AF160" s="909">
        <v>10.86</v>
      </c>
      <c r="AG160" s="909">
        <v>1.6</v>
      </c>
      <c r="AH160" s="909">
        <v>41.01</v>
      </c>
      <c r="AI160" s="909">
        <v>14.19</v>
      </c>
    </row>
    <row r="161" spans="1:35" ht="8.85" customHeight="1">
      <c r="A161" s="197"/>
      <c r="B161" s="197"/>
      <c r="C161" s="197"/>
      <c r="D161" s="197"/>
      <c r="E161" s="197"/>
      <c r="F161" s="197"/>
      <c r="G161" s="197"/>
      <c r="H161" s="197"/>
      <c r="I161" s="197"/>
      <c r="W161" s="402">
        <v>49</v>
      </c>
      <c r="X161" s="909">
        <v>20.239999999999998</v>
      </c>
      <c r="Y161" s="909">
        <v>66.680000000000007</v>
      </c>
      <c r="Z161" s="909">
        <v>6.1</v>
      </c>
      <c r="AA161" s="909">
        <v>8.43</v>
      </c>
      <c r="AB161" s="909">
        <v>2.2400000000000002</v>
      </c>
      <c r="AC161" s="910">
        <v>61.07</v>
      </c>
      <c r="AD161" s="909">
        <v>106.59</v>
      </c>
      <c r="AE161" s="909">
        <v>16.09</v>
      </c>
      <c r="AF161" s="909">
        <v>10.5</v>
      </c>
      <c r="AG161" s="909">
        <v>1.1200000000000001</v>
      </c>
      <c r="AH161" s="909">
        <v>83.6</v>
      </c>
      <c r="AI161" s="909">
        <v>22.62</v>
      </c>
    </row>
    <row r="162" spans="1:35" ht="8.85" customHeight="1">
      <c r="A162" s="197"/>
      <c r="B162" s="197"/>
      <c r="C162" s="197"/>
      <c r="D162" s="197"/>
      <c r="E162" s="197"/>
      <c r="F162" s="197"/>
      <c r="G162" s="197"/>
      <c r="H162" s="197"/>
      <c r="I162" s="197"/>
      <c r="W162" s="402">
        <v>50</v>
      </c>
      <c r="X162" s="909">
        <v>19.809999999999999</v>
      </c>
      <c r="Y162" s="909">
        <v>61.31</v>
      </c>
      <c r="Z162" s="909">
        <v>6.69</v>
      </c>
      <c r="AA162" s="909">
        <v>8.32</v>
      </c>
      <c r="AB162" s="909">
        <v>2.19</v>
      </c>
      <c r="AC162" s="910">
        <v>78.02</v>
      </c>
      <c r="AD162" s="909">
        <v>104.79</v>
      </c>
      <c r="AE162" s="909">
        <v>18.649999999999999</v>
      </c>
      <c r="AF162" s="909">
        <v>10.51</v>
      </c>
      <c r="AG162" s="909">
        <v>1.1399999999999999</v>
      </c>
      <c r="AH162" s="909">
        <v>66.8</v>
      </c>
      <c r="AI162" s="909">
        <v>22.62</v>
      </c>
    </row>
    <row r="163" spans="1:35" ht="8.85" customHeight="1">
      <c r="A163" s="197"/>
      <c r="B163" s="197"/>
      <c r="C163" s="197"/>
      <c r="D163" s="197"/>
      <c r="E163" s="197"/>
      <c r="F163" s="197"/>
      <c r="G163" s="197"/>
      <c r="H163" s="197"/>
      <c r="I163" s="197"/>
      <c r="W163" s="402">
        <v>51</v>
      </c>
      <c r="X163" s="909">
        <v>21.91</v>
      </c>
      <c r="Y163" s="909">
        <v>70.790000000000006</v>
      </c>
      <c r="Z163" s="909">
        <v>13.15</v>
      </c>
      <c r="AA163" s="909">
        <v>9.08</v>
      </c>
      <c r="AB163" s="909">
        <v>3.71</v>
      </c>
      <c r="AC163" s="910">
        <v>67.64</v>
      </c>
      <c r="AD163" s="909">
        <v>69.61</v>
      </c>
      <c r="AE163" s="909">
        <v>11.22</v>
      </c>
      <c r="AF163" s="909">
        <v>10.5</v>
      </c>
      <c r="AG163" s="909">
        <v>1.37</v>
      </c>
      <c r="AH163" s="909">
        <v>55.42</v>
      </c>
      <c r="AI163" s="909">
        <v>17.489999999999998</v>
      </c>
    </row>
    <row r="164" spans="1:35" ht="8.85" customHeight="1">
      <c r="A164" s="197"/>
      <c r="B164" s="197"/>
      <c r="C164" s="197"/>
      <c r="D164" s="197"/>
      <c r="E164" s="197"/>
      <c r="F164" s="197"/>
      <c r="G164" s="197"/>
      <c r="H164" s="197"/>
      <c r="I164" s="197"/>
      <c r="V164" s="402">
        <v>52</v>
      </c>
      <c r="W164" s="402">
        <v>52</v>
      </c>
      <c r="X164" s="909">
        <v>22</v>
      </c>
      <c r="Y164" s="909">
        <v>77.430000000000007</v>
      </c>
      <c r="Z164" s="909">
        <v>17.760000000000002</v>
      </c>
      <c r="AA164" s="909">
        <v>8.42</v>
      </c>
      <c r="AB164" s="909">
        <v>3.57</v>
      </c>
      <c r="AC164" s="910">
        <v>56.19</v>
      </c>
      <c r="AD164" s="909">
        <v>58.45</v>
      </c>
      <c r="AE164" s="909">
        <v>8.01</v>
      </c>
      <c r="AF164" s="909">
        <v>10.51</v>
      </c>
      <c r="AG164" s="909">
        <v>1.53</v>
      </c>
      <c r="AH164" s="909">
        <v>59.55</v>
      </c>
      <c r="AI164" s="909">
        <v>18.61</v>
      </c>
    </row>
    <row r="165" spans="1:35" ht="8.85" customHeight="1">
      <c r="A165" s="197"/>
      <c r="B165" s="197"/>
      <c r="C165" s="197"/>
      <c r="D165" s="197"/>
      <c r="E165" s="197"/>
      <c r="F165" s="197"/>
      <c r="G165" s="197"/>
      <c r="H165" s="197"/>
      <c r="I165" s="197"/>
      <c r="U165" s="617">
        <v>2017</v>
      </c>
      <c r="V165" s="922">
        <v>1</v>
      </c>
      <c r="W165" s="900">
        <v>1</v>
      </c>
      <c r="X165" s="909">
        <v>41.55</v>
      </c>
      <c r="Y165" s="909">
        <v>103.58</v>
      </c>
      <c r="Z165" s="909">
        <v>29.67</v>
      </c>
      <c r="AA165" s="909">
        <v>13.85</v>
      </c>
      <c r="AB165" s="909">
        <v>11.3</v>
      </c>
      <c r="AC165" s="910">
        <v>104.02</v>
      </c>
      <c r="AD165" s="909">
        <v>148.43</v>
      </c>
      <c r="AE165" s="909">
        <v>24.1</v>
      </c>
      <c r="AF165" s="909">
        <v>10.220000000000001</v>
      </c>
      <c r="AG165" s="909">
        <v>3.28</v>
      </c>
      <c r="AH165" s="909">
        <v>89.46</v>
      </c>
      <c r="AI165" s="909">
        <v>25.43</v>
      </c>
    </row>
    <row r="166" spans="1:35" ht="8.85" customHeight="1">
      <c r="A166" s="197"/>
      <c r="B166" s="197"/>
      <c r="C166" s="197"/>
      <c r="D166" s="197"/>
      <c r="E166" s="197"/>
      <c r="F166" s="197"/>
      <c r="G166" s="197"/>
      <c r="H166" s="197"/>
      <c r="I166" s="197"/>
      <c r="U166" s="617"/>
      <c r="V166" s="922"/>
      <c r="W166" s="900">
        <v>2</v>
      </c>
      <c r="X166" s="909">
        <v>39.6</v>
      </c>
      <c r="Y166" s="909">
        <v>105.01</v>
      </c>
      <c r="Z166" s="909">
        <v>51.2</v>
      </c>
      <c r="AA166" s="909">
        <v>14.96</v>
      </c>
      <c r="AB166" s="909">
        <v>15.4</v>
      </c>
      <c r="AC166" s="910">
        <v>143.97</v>
      </c>
      <c r="AD166" s="909">
        <v>175.88</v>
      </c>
      <c r="AE166" s="909">
        <v>33.74</v>
      </c>
      <c r="AF166" s="909">
        <v>10.17</v>
      </c>
      <c r="AG166" s="909">
        <v>6.45</v>
      </c>
      <c r="AH166" s="909">
        <v>178.14</v>
      </c>
      <c r="AI166" s="909">
        <v>55.67</v>
      </c>
    </row>
    <row r="167" spans="1:35" ht="8.85" customHeight="1">
      <c r="A167" s="197"/>
      <c r="B167" s="197"/>
      <c r="C167" s="197"/>
      <c r="D167" s="197"/>
      <c r="E167" s="197"/>
      <c r="F167" s="197"/>
      <c r="G167" s="197"/>
      <c r="H167" s="197"/>
      <c r="I167" s="197"/>
      <c r="U167" s="617"/>
      <c r="V167" s="922"/>
      <c r="W167" s="900">
        <v>3</v>
      </c>
      <c r="X167" s="909">
        <v>73.650000000000006</v>
      </c>
      <c r="Y167" s="909">
        <v>137.41</v>
      </c>
      <c r="Z167" s="909">
        <v>43.26</v>
      </c>
      <c r="AA167" s="909">
        <v>28.98</v>
      </c>
      <c r="AB167" s="909">
        <v>21.94</v>
      </c>
      <c r="AC167" s="910">
        <v>355.12</v>
      </c>
      <c r="AD167" s="909">
        <v>177.57</v>
      </c>
      <c r="AE167" s="909">
        <v>35.49</v>
      </c>
      <c r="AF167" s="909">
        <v>10</v>
      </c>
      <c r="AG167" s="909">
        <v>9.0500000000000007</v>
      </c>
      <c r="AH167" s="909">
        <v>174.94</v>
      </c>
      <c r="AI167" s="909">
        <v>58.31</v>
      </c>
    </row>
    <row r="168" spans="1:35" ht="8.85" customHeight="1">
      <c r="A168" s="197"/>
      <c r="B168" s="197"/>
      <c r="C168" s="197"/>
      <c r="D168" s="197"/>
      <c r="E168" s="197"/>
      <c r="F168" s="197"/>
      <c r="G168" s="197"/>
      <c r="H168" s="197"/>
      <c r="I168" s="197"/>
      <c r="U168" s="617"/>
      <c r="V168" s="922">
        <v>4</v>
      </c>
      <c r="W168" s="900">
        <v>4</v>
      </c>
      <c r="X168" s="909">
        <v>65.03</v>
      </c>
      <c r="Y168" s="909">
        <v>127.83</v>
      </c>
      <c r="Z168" s="909">
        <v>32.72</v>
      </c>
      <c r="AA168" s="909">
        <v>30.46</v>
      </c>
      <c r="AB168" s="909">
        <v>23.91</v>
      </c>
      <c r="AC168" s="910">
        <v>519.4</v>
      </c>
      <c r="AD168" s="909">
        <v>205.76</v>
      </c>
      <c r="AE168" s="909">
        <v>48.48</v>
      </c>
      <c r="AF168" s="909">
        <v>10</v>
      </c>
      <c r="AG168" s="909">
        <v>2.4300000000000002</v>
      </c>
      <c r="AH168" s="909">
        <v>141.31</v>
      </c>
      <c r="AI168" s="909">
        <v>47.49</v>
      </c>
    </row>
    <row r="169" spans="1:35" ht="8.85" customHeight="1">
      <c r="A169" s="197"/>
      <c r="B169" s="197"/>
      <c r="C169" s="197"/>
      <c r="D169" s="197"/>
      <c r="E169" s="197"/>
      <c r="F169" s="197"/>
      <c r="G169" s="197"/>
      <c r="H169" s="197"/>
      <c r="I169" s="197"/>
      <c r="W169" s="900">
        <v>5</v>
      </c>
      <c r="X169" s="402">
        <v>56.95</v>
      </c>
      <c r="Y169" s="402">
        <v>97.31</v>
      </c>
      <c r="Z169" s="402">
        <v>48.46</v>
      </c>
      <c r="AA169" s="402">
        <v>21.36</v>
      </c>
      <c r="AB169" s="402">
        <v>18.07</v>
      </c>
      <c r="AC169" s="402">
        <v>330.78</v>
      </c>
      <c r="AD169" s="402">
        <v>123.41</v>
      </c>
      <c r="AE169" s="402">
        <v>25.33</v>
      </c>
      <c r="AF169" s="402">
        <v>11.41</v>
      </c>
      <c r="AG169" s="402">
        <v>2.87</v>
      </c>
      <c r="AH169" s="402">
        <v>123.59</v>
      </c>
      <c r="AI169" s="402">
        <v>45.46</v>
      </c>
    </row>
    <row r="170" spans="1:35" ht="8.85" customHeight="1">
      <c r="A170" s="197"/>
      <c r="B170" s="197"/>
      <c r="C170" s="197"/>
      <c r="D170" s="197"/>
      <c r="E170" s="197"/>
      <c r="F170" s="197"/>
      <c r="G170" s="197"/>
      <c r="H170" s="197"/>
      <c r="I170" s="197"/>
      <c r="W170" s="402">
        <v>6</v>
      </c>
      <c r="X170" s="402">
        <v>61.87</v>
      </c>
      <c r="Y170" s="402">
        <v>123.44</v>
      </c>
      <c r="Z170" s="402">
        <v>72.52</v>
      </c>
      <c r="AA170" s="402">
        <v>25.42</v>
      </c>
      <c r="AB170" s="402">
        <v>21.42</v>
      </c>
      <c r="AC170" s="402">
        <v>200.58</v>
      </c>
      <c r="AD170" s="402">
        <v>108.48</v>
      </c>
      <c r="AE170" s="402">
        <v>22.99</v>
      </c>
      <c r="AF170" s="402">
        <v>10.57</v>
      </c>
      <c r="AG170" s="402">
        <v>3.01</v>
      </c>
      <c r="AH170" s="402">
        <v>85.48</v>
      </c>
      <c r="AI170" s="402">
        <v>8.9600000000000009</v>
      </c>
    </row>
    <row r="171" spans="1:35" ht="8.85" customHeight="1">
      <c r="A171" s="197"/>
      <c r="B171" s="197"/>
      <c r="C171" s="197"/>
      <c r="D171" s="197"/>
      <c r="E171" s="197"/>
      <c r="F171" s="197"/>
      <c r="G171" s="197"/>
      <c r="H171" s="197"/>
      <c r="I171" s="197"/>
      <c r="W171" s="402">
        <v>7</v>
      </c>
      <c r="X171" s="402">
        <v>77.569999999999993</v>
      </c>
      <c r="Y171" s="402">
        <v>145.02000000000001</v>
      </c>
      <c r="Z171" s="402">
        <v>59.16</v>
      </c>
      <c r="AA171" s="402">
        <v>35.43</v>
      </c>
      <c r="AB171" s="402">
        <v>25.12</v>
      </c>
      <c r="AC171" s="402">
        <v>393.69</v>
      </c>
      <c r="AD171" s="402">
        <v>144.62</v>
      </c>
      <c r="AE171" s="402">
        <v>39.44</v>
      </c>
      <c r="AF171" s="402">
        <v>10</v>
      </c>
      <c r="AG171" s="402">
        <v>2.88</v>
      </c>
      <c r="AH171" s="402">
        <v>100.57</v>
      </c>
      <c r="AI171" s="402">
        <v>9.42</v>
      </c>
    </row>
    <row r="172" spans="1:35" ht="8.85" customHeight="1">
      <c r="A172" s="197"/>
      <c r="B172" s="197"/>
      <c r="C172" s="197"/>
      <c r="D172" s="197"/>
      <c r="E172" s="197"/>
      <c r="F172" s="197"/>
      <c r="G172" s="197"/>
      <c r="H172" s="197"/>
      <c r="I172" s="197"/>
      <c r="V172" s="402">
        <v>8</v>
      </c>
      <c r="W172" s="402">
        <v>8</v>
      </c>
      <c r="X172" s="402">
        <v>86.94</v>
      </c>
      <c r="Y172" s="402">
        <v>175.03</v>
      </c>
      <c r="Z172" s="402">
        <v>24.36</v>
      </c>
      <c r="AA172" s="402">
        <v>30.45</v>
      </c>
      <c r="AB172" s="402">
        <v>23.33</v>
      </c>
      <c r="AC172" s="402">
        <v>345.37</v>
      </c>
      <c r="AD172" s="402">
        <v>140.63</v>
      </c>
      <c r="AE172" s="402">
        <v>30.47</v>
      </c>
      <c r="AF172" s="402">
        <v>9.58</v>
      </c>
      <c r="AG172" s="402">
        <v>2.0699999999999998</v>
      </c>
      <c r="AH172" s="402">
        <v>163.72999999999999</v>
      </c>
      <c r="AI172" s="402">
        <v>58.84</v>
      </c>
    </row>
    <row r="173" spans="1:35" ht="8.85" customHeight="1">
      <c r="A173" s="197"/>
      <c r="B173" s="197"/>
      <c r="C173" s="197"/>
      <c r="D173" s="197"/>
      <c r="E173" s="197"/>
      <c r="F173" s="197"/>
      <c r="G173" s="197"/>
      <c r="H173" s="197"/>
      <c r="I173" s="197"/>
      <c r="W173" s="402">
        <v>9</v>
      </c>
      <c r="X173" s="402">
        <v>85.13</v>
      </c>
      <c r="Y173" s="402">
        <v>206.14</v>
      </c>
      <c r="Z173" s="402">
        <v>39.07</v>
      </c>
      <c r="AA173" s="402">
        <v>37.72</v>
      </c>
      <c r="AB173" s="402">
        <v>24.83</v>
      </c>
      <c r="AC173" s="402">
        <v>567.22</v>
      </c>
      <c r="AD173" s="402">
        <v>245.85</v>
      </c>
      <c r="AE173" s="402">
        <v>67.56</v>
      </c>
      <c r="AF173" s="402">
        <v>9.01</v>
      </c>
      <c r="AG173" s="402">
        <v>7.33</v>
      </c>
      <c r="AH173" s="402">
        <v>285.31</v>
      </c>
      <c r="AI173" s="402">
        <v>102.26</v>
      </c>
    </row>
    <row r="174" spans="1:35" ht="8.85" customHeight="1">
      <c r="A174" s="197"/>
      <c r="B174" s="197"/>
      <c r="C174" s="197"/>
      <c r="D174" s="197"/>
      <c r="E174" s="197"/>
      <c r="F174" s="197"/>
      <c r="G174" s="197"/>
      <c r="H174" s="197"/>
      <c r="I174" s="197"/>
      <c r="W174" s="402">
        <v>10</v>
      </c>
      <c r="X174" s="402">
        <v>84.78</v>
      </c>
      <c r="Y174" s="402">
        <v>270.17</v>
      </c>
      <c r="Z174" s="402">
        <v>109.16</v>
      </c>
      <c r="AA174" s="402">
        <v>36.46</v>
      </c>
      <c r="AB174" s="402">
        <v>24.95</v>
      </c>
      <c r="AC174" s="402">
        <v>467.04</v>
      </c>
      <c r="AD174" s="402">
        <v>188.01</v>
      </c>
      <c r="AE174" s="402">
        <v>50.5</v>
      </c>
      <c r="AF174" s="402">
        <v>10.06</v>
      </c>
      <c r="AG174" s="402">
        <v>3.71</v>
      </c>
      <c r="AH174" s="402">
        <v>374.33</v>
      </c>
      <c r="AI174" s="402">
        <v>83.74</v>
      </c>
    </row>
    <row r="175" spans="1:35" ht="8.85" customHeight="1">
      <c r="A175" s="197"/>
      <c r="B175" s="197"/>
      <c r="C175" s="197"/>
      <c r="D175" s="197"/>
      <c r="E175" s="197"/>
      <c r="F175" s="197"/>
      <c r="G175" s="197"/>
      <c r="H175" s="197"/>
      <c r="I175" s="197"/>
      <c r="W175" s="402">
        <v>11</v>
      </c>
      <c r="X175" s="402">
        <v>84.78</v>
      </c>
      <c r="Y175" s="402">
        <v>376.42</v>
      </c>
      <c r="Z175" s="402">
        <v>188.18</v>
      </c>
      <c r="AA175" s="402">
        <v>35.590000000000003</v>
      </c>
      <c r="AB175" s="402">
        <v>26.89</v>
      </c>
      <c r="AC175" s="402">
        <v>448.3</v>
      </c>
      <c r="AD175" s="402">
        <v>169.95</v>
      </c>
      <c r="AE175" s="402">
        <v>51.21</v>
      </c>
      <c r="AF175" s="402">
        <v>26.15</v>
      </c>
      <c r="AG175" s="402">
        <v>8.66</v>
      </c>
      <c r="AH175" s="402">
        <v>219.86</v>
      </c>
      <c r="AI175" s="402">
        <v>62.42</v>
      </c>
    </row>
    <row r="176" spans="1:35" ht="8.85" customHeight="1">
      <c r="A176" s="197"/>
      <c r="B176" s="197"/>
      <c r="C176" s="197"/>
      <c r="D176" s="197"/>
      <c r="E176" s="197"/>
      <c r="F176" s="197"/>
      <c r="G176" s="197"/>
      <c r="H176" s="197"/>
      <c r="I176" s="197"/>
      <c r="V176" s="402">
        <v>12</v>
      </c>
      <c r="W176" s="402">
        <v>12</v>
      </c>
      <c r="X176" s="402">
        <v>106.16</v>
      </c>
      <c r="Y176" s="402">
        <v>351.57</v>
      </c>
      <c r="Z176" s="402">
        <v>159.6</v>
      </c>
      <c r="AA176" s="402">
        <v>37.82</v>
      </c>
      <c r="AB176" s="402">
        <v>20.6</v>
      </c>
      <c r="AC176" s="402">
        <v>350.87</v>
      </c>
      <c r="AD176" s="402">
        <v>146.01</v>
      </c>
      <c r="AE176" s="402">
        <v>38.08</v>
      </c>
      <c r="AF176" s="402">
        <v>12.43</v>
      </c>
      <c r="AG176" s="402">
        <v>5.63</v>
      </c>
      <c r="AH176" s="402">
        <v>190.11</v>
      </c>
      <c r="AI176" s="402">
        <v>52.01</v>
      </c>
    </row>
    <row r="177" spans="1:35" ht="8.85" customHeight="1">
      <c r="A177" s="197"/>
      <c r="B177" s="197"/>
      <c r="C177" s="197"/>
      <c r="D177" s="197"/>
      <c r="E177" s="197"/>
      <c r="F177" s="197"/>
      <c r="G177" s="197"/>
      <c r="H177" s="197"/>
      <c r="I177" s="197"/>
      <c r="W177" s="402">
        <v>13</v>
      </c>
      <c r="X177" s="402">
        <v>101.71</v>
      </c>
      <c r="Y177" s="402">
        <v>384.37</v>
      </c>
      <c r="Z177" s="402">
        <v>161.77000000000001</v>
      </c>
      <c r="AA177" s="402">
        <v>35.93</v>
      </c>
      <c r="AB177" s="402">
        <v>25.47</v>
      </c>
      <c r="AC177" s="402">
        <v>380.48</v>
      </c>
      <c r="AD177" s="402">
        <v>173.02</v>
      </c>
      <c r="AE177" s="402">
        <v>38.869999999999997</v>
      </c>
      <c r="AF177" s="402">
        <v>11.98</v>
      </c>
      <c r="AG177" s="402">
        <v>5.83</v>
      </c>
      <c r="AH177" s="402">
        <v>272.08999999999997</v>
      </c>
      <c r="AI177" s="402">
        <v>65.430000000000007</v>
      </c>
    </row>
    <row r="178" spans="1:35" ht="8.85" customHeight="1">
      <c r="A178" s="197"/>
      <c r="B178" s="197"/>
      <c r="C178" s="197"/>
      <c r="D178" s="197"/>
      <c r="E178" s="197"/>
      <c r="F178" s="197"/>
      <c r="G178" s="197"/>
      <c r="H178" s="197"/>
      <c r="I178" s="197"/>
      <c r="W178" s="402">
        <v>14</v>
      </c>
      <c r="X178" s="402">
        <v>83.1</v>
      </c>
      <c r="Y178" s="402">
        <v>337.84</v>
      </c>
      <c r="Z178" s="402">
        <v>115.43</v>
      </c>
      <c r="AA178" s="402">
        <v>42.9</v>
      </c>
      <c r="AB178" s="402">
        <v>27.42</v>
      </c>
      <c r="AC178" s="402">
        <v>427.28</v>
      </c>
      <c r="AD178" s="402">
        <v>137.65</v>
      </c>
      <c r="AE178" s="402">
        <v>35.950000000000003</v>
      </c>
      <c r="AF178" s="402">
        <v>28.72</v>
      </c>
      <c r="AG178" s="402">
        <v>4.95</v>
      </c>
      <c r="AH178" s="402">
        <v>301.82</v>
      </c>
      <c r="AI178" s="402">
        <v>71.06</v>
      </c>
    </row>
    <row r="179" spans="1:35" ht="8.85" customHeight="1">
      <c r="A179" s="197"/>
      <c r="B179" s="197"/>
      <c r="C179" s="197"/>
      <c r="D179" s="197"/>
      <c r="E179" s="197"/>
      <c r="F179" s="197"/>
      <c r="G179" s="197"/>
      <c r="H179" s="197"/>
      <c r="I179" s="197"/>
      <c r="W179" s="402">
        <v>15</v>
      </c>
      <c r="X179" s="402">
        <v>61.23</v>
      </c>
      <c r="Y179" s="402">
        <v>282.32</v>
      </c>
      <c r="Z179" s="402">
        <v>98.92</v>
      </c>
      <c r="AA179" s="402">
        <v>31.19</v>
      </c>
      <c r="AB179" s="402">
        <v>20.8</v>
      </c>
      <c r="AC179" s="402">
        <v>334.14</v>
      </c>
      <c r="AD179" s="402">
        <v>129.9</v>
      </c>
      <c r="AE179" s="402">
        <v>29.93</v>
      </c>
      <c r="AF179" s="402">
        <v>16.28</v>
      </c>
      <c r="AG179" s="402">
        <v>1.82</v>
      </c>
      <c r="AH179" s="402">
        <v>203.49</v>
      </c>
      <c r="AI179" s="402">
        <v>77.099999999999994</v>
      </c>
    </row>
    <row r="180" spans="1:35" ht="8.85" customHeight="1">
      <c r="A180" s="197"/>
      <c r="B180" s="197"/>
      <c r="C180" s="197"/>
      <c r="D180" s="197"/>
      <c r="E180" s="197"/>
      <c r="F180" s="197"/>
      <c r="G180" s="197"/>
      <c r="H180" s="197"/>
      <c r="I180" s="197"/>
      <c r="V180" s="402">
        <v>16</v>
      </c>
      <c r="W180" s="402">
        <v>16</v>
      </c>
      <c r="X180" s="402">
        <v>49.8</v>
      </c>
      <c r="Y180" s="402">
        <v>191.65</v>
      </c>
      <c r="Z180" s="402">
        <v>82.48</v>
      </c>
      <c r="AA180" s="402">
        <v>22.8</v>
      </c>
      <c r="AB180" s="402">
        <v>15.73</v>
      </c>
      <c r="AC180" s="402">
        <v>218.96</v>
      </c>
      <c r="AD180" s="402">
        <v>100.66</v>
      </c>
      <c r="AE180" s="402">
        <v>21.85</v>
      </c>
      <c r="AF180" s="402">
        <v>15.43</v>
      </c>
      <c r="AG180" s="402">
        <v>2.33</v>
      </c>
      <c r="AH180" s="402">
        <v>155.33000000000001</v>
      </c>
      <c r="AI180" s="402">
        <v>48.77</v>
      </c>
    </row>
    <row r="181" spans="1:35" ht="8.85" customHeight="1">
      <c r="A181" s="197"/>
      <c r="B181" s="197"/>
      <c r="C181" s="197"/>
      <c r="D181" s="197"/>
      <c r="E181" s="197"/>
      <c r="F181" s="197"/>
      <c r="G181" s="197"/>
      <c r="H181" s="197"/>
      <c r="I181" s="197"/>
      <c r="W181" s="402">
        <v>17</v>
      </c>
      <c r="X181" s="402">
        <v>40.21</v>
      </c>
      <c r="Y181" s="402">
        <v>160.35</v>
      </c>
      <c r="Z181" s="402">
        <v>77.02</v>
      </c>
      <c r="AA181" s="402">
        <v>20.18</v>
      </c>
      <c r="AB181" s="402">
        <v>13.18</v>
      </c>
      <c r="AC181" s="402">
        <v>180.47</v>
      </c>
      <c r="AD181" s="402">
        <v>91.24</v>
      </c>
      <c r="AE181" s="402">
        <v>18.89</v>
      </c>
      <c r="AF181" s="402">
        <v>12.29</v>
      </c>
      <c r="AG181" s="402">
        <v>1.9</v>
      </c>
      <c r="AH181" s="402">
        <v>111.37</v>
      </c>
      <c r="AI181" s="402">
        <v>34.409999999999997</v>
      </c>
    </row>
    <row r="182" spans="1:35" ht="8.85" customHeight="1">
      <c r="A182" s="197"/>
      <c r="B182" s="197"/>
      <c r="C182" s="197"/>
      <c r="D182" s="197"/>
      <c r="E182" s="197"/>
      <c r="F182" s="197"/>
      <c r="G182" s="197"/>
      <c r="H182" s="197"/>
      <c r="I182" s="197"/>
      <c r="U182" s="618"/>
      <c r="V182" s="617"/>
      <c r="W182" s="900">
        <v>18</v>
      </c>
      <c r="X182" s="924">
        <v>43.46</v>
      </c>
      <c r="Y182" s="924">
        <v>136.65</v>
      </c>
      <c r="Z182" s="924">
        <v>62.63</v>
      </c>
      <c r="AA182" s="924">
        <v>19.84</v>
      </c>
      <c r="AB182" s="924">
        <v>14.23</v>
      </c>
      <c r="AC182" s="924">
        <v>212.89</v>
      </c>
      <c r="AD182" s="924">
        <v>98.95</v>
      </c>
      <c r="AE182" s="924">
        <v>19.899999999999999</v>
      </c>
      <c r="AF182" s="924">
        <v>11.64</v>
      </c>
      <c r="AG182" s="924">
        <v>1.46</v>
      </c>
      <c r="AH182" s="924">
        <v>117.05</v>
      </c>
      <c r="AI182" s="924">
        <v>28.8</v>
      </c>
    </row>
    <row r="183" spans="1:35" ht="8.85" customHeight="1">
      <c r="A183" s="197"/>
      <c r="B183" s="197"/>
      <c r="C183" s="197"/>
      <c r="D183" s="197"/>
      <c r="E183" s="197"/>
      <c r="F183" s="197"/>
      <c r="G183" s="197"/>
      <c r="H183" s="197"/>
      <c r="I183" s="197"/>
      <c r="U183" s="618"/>
      <c r="V183" s="617"/>
      <c r="W183" s="900">
        <v>19</v>
      </c>
      <c r="X183" s="924">
        <v>35.65</v>
      </c>
      <c r="Y183" s="924">
        <v>135.97</v>
      </c>
      <c r="Z183" s="924">
        <v>93.03</v>
      </c>
      <c r="AA183" s="924">
        <v>21.4</v>
      </c>
      <c r="AB183" s="924">
        <v>15.58</v>
      </c>
      <c r="AC183" s="924">
        <v>199.54</v>
      </c>
      <c r="AD183" s="924">
        <v>89.02</v>
      </c>
      <c r="AE183" s="924">
        <v>15.9</v>
      </c>
      <c r="AF183" s="924">
        <v>11</v>
      </c>
      <c r="AG183" s="924">
        <v>1.36</v>
      </c>
      <c r="AH183" s="924">
        <v>79.2</v>
      </c>
      <c r="AI183" s="924">
        <v>22.78</v>
      </c>
    </row>
    <row r="184" spans="1:35" ht="8.85" customHeight="1">
      <c r="A184" s="197"/>
      <c r="B184" s="197"/>
      <c r="C184" s="197"/>
      <c r="D184" s="197"/>
      <c r="E184" s="197"/>
      <c r="F184" s="197"/>
      <c r="G184" s="197"/>
      <c r="H184" s="197"/>
      <c r="I184" s="197"/>
      <c r="U184" s="618"/>
      <c r="V184" s="617">
        <v>20</v>
      </c>
      <c r="W184" s="900">
        <v>20</v>
      </c>
      <c r="X184" s="924">
        <v>26.22</v>
      </c>
      <c r="Y184" s="924">
        <v>135.66</v>
      </c>
      <c r="Z184" s="924">
        <v>72.349999999999994</v>
      </c>
      <c r="AA184" s="924">
        <v>17.23</v>
      </c>
      <c r="AB184" s="924">
        <v>13.26</v>
      </c>
      <c r="AC184" s="924">
        <v>136.84</v>
      </c>
      <c r="AD184" s="924">
        <v>72.95</v>
      </c>
      <c r="AE184" s="924">
        <v>15.03</v>
      </c>
      <c r="AF184" s="924">
        <v>11</v>
      </c>
      <c r="AG184" s="924">
        <v>1.98</v>
      </c>
      <c r="AH184" s="924">
        <v>69.37</v>
      </c>
      <c r="AI184" s="924">
        <v>17.8</v>
      </c>
    </row>
    <row r="185" spans="1:35" ht="8.85" customHeight="1">
      <c r="A185" s="197"/>
      <c r="B185" s="197"/>
      <c r="C185" s="197"/>
      <c r="D185" s="197"/>
      <c r="E185" s="197"/>
      <c r="F185" s="197"/>
      <c r="G185" s="197"/>
      <c r="H185" s="197"/>
      <c r="I185" s="197"/>
      <c r="U185" s="618"/>
      <c r="V185" s="617"/>
      <c r="W185" s="900">
        <v>21</v>
      </c>
      <c r="X185" s="402">
        <v>27.95</v>
      </c>
      <c r="Y185" s="402">
        <v>113.82</v>
      </c>
      <c r="Z185" s="402">
        <v>90.75</v>
      </c>
      <c r="AA185" s="402">
        <v>16.09</v>
      </c>
      <c r="AB185" s="402">
        <v>13.67</v>
      </c>
      <c r="AC185" s="402">
        <v>116.86</v>
      </c>
      <c r="AD185" s="402">
        <v>99.42</v>
      </c>
      <c r="AE185" s="402">
        <v>20.059999999999999</v>
      </c>
      <c r="AF185" s="402">
        <v>11.01</v>
      </c>
      <c r="AG185" s="402">
        <v>1.6</v>
      </c>
      <c r="AH185" s="402">
        <v>68.8</v>
      </c>
      <c r="AI185" s="402">
        <v>17.84</v>
      </c>
    </row>
    <row r="186" spans="1:35" ht="8.85" customHeight="1">
      <c r="A186" s="197"/>
      <c r="B186" s="197"/>
      <c r="C186" s="197"/>
      <c r="D186" s="197"/>
      <c r="E186" s="197"/>
      <c r="F186" s="197"/>
      <c r="G186" s="197"/>
      <c r="H186" s="197"/>
      <c r="I186" s="197"/>
      <c r="U186" s="618"/>
      <c r="V186" s="617"/>
      <c r="W186" s="900">
        <v>22</v>
      </c>
      <c r="X186" s="402">
        <v>32.409999999999997</v>
      </c>
      <c r="Y186" s="402">
        <v>64.03</v>
      </c>
      <c r="Z186" s="402">
        <v>53.02</v>
      </c>
      <c r="AA186" s="402">
        <v>15.1</v>
      </c>
      <c r="AB186" s="402">
        <v>13.61</v>
      </c>
      <c r="AC186" s="402">
        <v>118.58</v>
      </c>
      <c r="AD186" s="402">
        <v>79.099999999999994</v>
      </c>
      <c r="AE186" s="402">
        <v>16</v>
      </c>
      <c r="AF186" s="402">
        <v>11</v>
      </c>
      <c r="AG186" s="402">
        <v>1.01</v>
      </c>
      <c r="AH186" s="402">
        <v>69.05</v>
      </c>
      <c r="AI186" s="402">
        <v>16.37</v>
      </c>
    </row>
    <row r="187" spans="1:35" ht="8.85" customHeight="1">
      <c r="A187" s="197"/>
      <c r="B187" s="197"/>
      <c r="C187" s="197"/>
      <c r="D187" s="197"/>
      <c r="E187" s="197"/>
      <c r="F187" s="197"/>
      <c r="G187" s="197"/>
      <c r="H187" s="197"/>
      <c r="I187" s="197"/>
      <c r="U187" s="618"/>
      <c r="V187" s="617"/>
      <c r="W187" s="900"/>
      <c r="X187" s="924"/>
      <c r="Y187" s="924"/>
      <c r="Z187" s="924"/>
      <c r="AA187" s="924"/>
      <c r="AB187" s="924"/>
      <c r="AC187" s="924"/>
      <c r="AD187" s="924"/>
      <c r="AE187" s="924"/>
      <c r="AF187" s="924"/>
      <c r="AG187" s="924"/>
      <c r="AH187" s="924"/>
      <c r="AI187" s="924"/>
    </row>
    <row r="188" spans="1:35" ht="8.85" customHeight="1">
      <c r="A188" s="197"/>
      <c r="B188" s="197"/>
      <c r="C188" s="197"/>
      <c r="D188" s="197"/>
      <c r="E188" s="197"/>
      <c r="F188" s="197"/>
      <c r="G188" s="197"/>
      <c r="H188" s="197"/>
      <c r="I188" s="197"/>
      <c r="U188" s="618"/>
      <c r="V188" s="617"/>
      <c r="W188" s="900"/>
      <c r="X188" s="924"/>
      <c r="Y188" s="924"/>
      <c r="Z188" s="924"/>
      <c r="AA188" s="924"/>
      <c r="AB188" s="924"/>
      <c r="AC188" s="924"/>
      <c r="AD188" s="924"/>
      <c r="AE188" s="924"/>
      <c r="AF188" s="924"/>
      <c r="AG188" s="924"/>
      <c r="AH188" s="924"/>
      <c r="AI188" s="924"/>
    </row>
    <row r="189" spans="1:35" ht="8.85" customHeight="1">
      <c r="A189" s="197"/>
      <c r="B189" s="197"/>
      <c r="C189" s="197"/>
      <c r="D189" s="197"/>
      <c r="E189" s="197"/>
      <c r="F189" s="197"/>
      <c r="G189" s="197"/>
      <c r="H189" s="197"/>
      <c r="I189" s="197"/>
      <c r="U189" s="618"/>
      <c r="V189" s="617"/>
      <c r="W189" s="900"/>
      <c r="X189" s="924"/>
      <c r="Y189" s="924"/>
      <c r="Z189" s="924"/>
      <c r="AA189" s="924"/>
      <c r="AB189" s="924"/>
      <c r="AC189" s="924"/>
      <c r="AD189" s="924"/>
      <c r="AE189" s="924"/>
      <c r="AF189" s="924"/>
      <c r="AG189" s="924"/>
      <c r="AH189" s="924"/>
      <c r="AI189" s="924"/>
    </row>
    <row r="190" spans="1:35" ht="8.85" customHeight="1">
      <c r="A190" s="197"/>
      <c r="B190" s="197"/>
      <c r="C190" s="197"/>
      <c r="D190" s="197"/>
      <c r="E190" s="197"/>
      <c r="F190" s="197"/>
      <c r="G190" s="197"/>
      <c r="H190" s="197"/>
      <c r="I190" s="197"/>
      <c r="U190" s="618"/>
      <c r="V190" s="617"/>
      <c r="W190" s="900"/>
      <c r="X190" s="924"/>
      <c r="Y190" s="924"/>
      <c r="Z190" s="924"/>
      <c r="AA190" s="924"/>
      <c r="AB190" s="924"/>
      <c r="AC190" s="924"/>
      <c r="AD190" s="924"/>
      <c r="AE190" s="924"/>
      <c r="AF190" s="924"/>
      <c r="AG190" s="924"/>
      <c r="AH190" s="924"/>
      <c r="AI190" s="924"/>
    </row>
    <row r="191" spans="1:35" ht="8.85" customHeight="1">
      <c r="A191" s="197"/>
      <c r="B191" s="197"/>
      <c r="C191" s="197"/>
      <c r="D191" s="197"/>
      <c r="E191" s="197"/>
      <c r="F191" s="197"/>
      <c r="G191" s="197"/>
      <c r="H191" s="197"/>
      <c r="I191" s="197"/>
      <c r="U191" s="618"/>
      <c r="V191" s="617"/>
      <c r="W191" s="900"/>
      <c r="X191" s="924"/>
      <c r="Y191" s="924"/>
      <c r="Z191" s="924"/>
      <c r="AA191" s="924"/>
      <c r="AB191" s="924"/>
      <c r="AC191" s="924"/>
      <c r="AD191" s="924"/>
      <c r="AE191" s="924"/>
      <c r="AF191" s="924"/>
      <c r="AG191" s="924"/>
      <c r="AH191" s="924"/>
      <c r="AI191" s="924"/>
    </row>
    <row r="192" spans="1:35" ht="8.85" customHeight="1">
      <c r="A192" s="197"/>
      <c r="B192" s="197"/>
      <c r="C192" s="197"/>
      <c r="D192" s="197"/>
      <c r="E192" s="197"/>
      <c r="F192" s="197"/>
      <c r="G192" s="197"/>
      <c r="H192" s="197"/>
      <c r="I192" s="197"/>
      <c r="U192" s="618"/>
      <c r="V192" s="617"/>
      <c r="W192" s="900"/>
      <c r="X192" s="924"/>
      <c r="Y192" s="924"/>
      <c r="Z192" s="924"/>
      <c r="AA192" s="924"/>
      <c r="AB192" s="924"/>
      <c r="AC192" s="924"/>
      <c r="AD192" s="924"/>
      <c r="AE192" s="924"/>
      <c r="AF192" s="924"/>
      <c r="AG192" s="924"/>
      <c r="AH192" s="924"/>
      <c r="AI192" s="924"/>
    </row>
    <row r="193" spans="1:35" ht="8.85" customHeight="1">
      <c r="A193" s="197"/>
      <c r="B193" s="197"/>
      <c r="C193" s="197"/>
      <c r="D193" s="197"/>
      <c r="E193" s="197"/>
      <c r="F193" s="197"/>
      <c r="G193" s="197"/>
      <c r="H193" s="197"/>
      <c r="I193" s="197"/>
      <c r="U193" s="618"/>
      <c r="V193" s="617"/>
      <c r="W193" s="900"/>
      <c r="X193" s="924"/>
      <c r="Y193" s="924"/>
      <c r="Z193" s="924"/>
      <c r="AA193" s="924"/>
      <c r="AB193" s="924"/>
      <c r="AC193" s="924"/>
      <c r="AD193" s="924"/>
      <c r="AE193" s="924"/>
      <c r="AF193" s="924"/>
      <c r="AG193" s="924"/>
      <c r="AH193" s="924"/>
      <c r="AI193" s="924"/>
    </row>
    <row r="194" spans="1:35" ht="8.85" customHeight="1">
      <c r="A194" s="197"/>
      <c r="B194" s="197"/>
      <c r="C194" s="197"/>
      <c r="D194" s="197"/>
      <c r="E194" s="197"/>
      <c r="F194" s="197"/>
      <c r="G194" s="197"/>
      <c r="H194" s="197"/>
      <c r="I194" s="197"/>
      <c r="U194" s="618"/>
      <c r="V194" s="617"/>
      <c r="W194" s="900"/>
      <c r="X194" s="924"/>
      <c r="Y194" s="924"/>
      <c r="Z194" s="924"/>
      <c r="AA194" s="924"/>
      <c r="AB194" s="924"/>
      <c r="AC194" s="924"/>
      <c r="AD194" s="924"/>
      <c r="AE194" s="924"/>
      <c r="AF194" s="924"/>
      <c r="AG194" s="924"/>
      <c r="AH194" s="924"/>
      <c r="AI194" s="924"/>
    </row>
    <row r="195" spans="1:35" ht="8.85" customHeight="1">
      <c r="A195" s="197"/>
      <c r="B195" s="197"/>
      <c r="C195" s="197"/>
      <c r="D195" s="197"/>
      <c r="E195" s="197"/>
      <c r="F195" s="197"/>
      <c r="G195" s="197"/>
      <c r="H195" s="197"/>
      <c r="I195" s="197"/>
      <c r="U195" s="618"/>
      <c r="V195" s="617"/>
      <c r="W195" s="900"/>
      <c r="X195" s="924"/>
      <c r="Y195" s="924"/>
      <c r="Z195" s="924"/>
      <c r="AA195" s="924"/>
      <c r="AB195" s="924"/>
      <c r="AC195" s="924"/>
      <c r="AD195" s="924"/>
      <c r="AE195" s="924"/>
      <c r="AF195" s="924"/>
      <c r="AG195" s="924"/>
      <c r="AH195" s="924"/>
      <c r="AI195" s="924"/>
    </row>
    <row r="196" spans="1:35" ht="8.85" customHeight="1">
      <c r="A196" s="197"/>
      <c r="B196" s="197"/>
      <c r="C196" s="197"/>
      <c r="D196" s="197"/>
      <c r="E196" s="197"/>
      <c r="F196" s="197"/>
      <c r="G196" s="197"/>
      <c r="H196" s="197"/>
      <c r="I196" s="197"/>
      <c r="U196" s="618"/>
      <c r="V196" s="617"/>
      <c r="W196" s="900"/>
      <c r="X196" s="924"/>
      <c r="Y196" s="924"/>
      <c r="Z196" s="924"/>
      <c r="AA196" s="924"/>
      <c r="AB196" s="924"/>
      <c r="AC196" s="924"/>
      <c r="AD196" s="924"/>
      <c r="AE196" s="924"/>
      <c r="AF196" s="924"/>
      <c r="AG196" s="924"/>
      <c r="AH196" s="924"/>
      <c r="AI196" s="924"/>
    </row>
    <row r="197" spans="1:35" ht="8.85" customHeight="1">
      <c r="A197" s="197"/>
      <c r="B197" s="197"/>
      <c r="C197" s="197"/>
      <c r="D197" s="197"/>
      <c r="E197" s="197"/>
      <c r="F197" s="197"/>
      <c r="G197" s="197"/>
      <c r="H197" s="197"/>
      <c r="I197" s="197"/>
      <c r="U197" s="618"/>
      <c r="V197" s="617"/>
      <c r="W197" s="900"/>
      <c r="X197" s="924"/>
      <c r="Y197" s="924"/>
      <c r="Z197" s="924"/>
      <c r="AA197" s="924"/>
      <c r="AB197" s="924"/>
      <c r="AC197" s="924"/>
      <c r="AD197" s="924"/>
      <c r="AE197" s="924"/>
      <c r="AF197" s="924"/>
      <c r="AG197" s="924"/>
      <c r="AH197" s="924"/>
      <c r="AI197" s="924"/>
    </row>
    <row r="198" spans="1:35" ht="8.85" customHeight="1">
      <c r="A198" s="197"/>
      <c r="B198" s="197"/>
      <c r="C198" s="197"/>
      <c r="D198" s="197"/>
      <c r="E198" s="197"/>
      <c r="F198" s="197"/>
      <c r="G198" s="197"/>
      <c r="H198" s="197"/>
      <c r="I198" s="197"/>
      <c r="U198" s="618"/>
      <c r="V198" s="617"/>
      <c r="W198" s="900"/>
      <c r="X198" s="924"/>
      <c r="Y198" s="924"/>
      <c r="Z198" s="924"/>
      <c r="AA198" s="924"/>
      <c r="AB198" s="924"/>
      <c r="AC198" s="924"/>
      <c r="AD198" s="924"/>
      <c r="AE198" s="924"/>
      <c r="AF198" s="924"/>
      <c r="AG198" s="924"/>
      <c r="AH198" s="924"/>
      <c r="AI198" s="924"/>
    </row>
    <row r="199" spans="1:35" ht="8.85" customHeight="1">
      <c r="A199" s="197"/>
      <c r="B199" s="197"/>
      <c r="C199" s="197"/>
      <c r="D199" s="197"/>
      <c r="E199" s="197"/>
      <c r="F199" s="197"/>
      <c r="G199" s="197"/>
      <c r="H199" s="197"/>
      <c r="I199" s="197"/>
      <c r="U199" s="618"/>
      <c r="V199" s="617"/>
      <c r="W199" s="900"/>
      <c r="X199" s="924"/>
      <c r="Y199" s="924"/>
      <c r="Z199" s="924"/>
      <c r="AA199" s="924"/>
      <c r="AB199" s="924"/>
      <c r="AC199" s="924"/>
      <c r="AD199" s="924"/>
      <c r="AE199" s="924"/>
      <c r="AF199" s="924"/>
      <c r="AG199" s="924"/>
      <c r="AH199" s="924"/>
      <c r="AI199" s="924"/>
    </row>
    <row r="200" spans="1:35" ht="8.85" customHeight="1">
      <c r="A200" s="197"/>
      <c r="B200" s="197"/>
      <c r="C200" s="197"/>
      <c r="D200" s="197"/>
      <c r="E200" s="197"/>
      <c r="F200" s="197"/>
      <c r="G200" s="197"/>
      <c r="H200" s="197"/>
      <c r="I200" s="197"/>
      <c r="U200" s="618"/>
      <c r="V200" s="617"/>
      <c r="W200" s="900"/>
      <c r="X200" s="924"/>
      <c r="Y200" s="924"/>
      <c r="Z200" s="924"/>
      <c r="AA200" s="924"/>
      <c r="AB200" s="924"/>
      <c r="AC200" s="924"/>
      <c r="AD200" s="924"/>
      <c r="AE200" s="924"/>
      <c r="AF200" s="924"/>
      <c r="AG200" s="924"/>
      <c r="AH200" s="924"/>
      <c r="AI200" s="924"/>
    </row>
    <row r="201" spans="1:35" ht="8.85" customHeight="1">
      <c r="A201" s="197"/>
      <c r="B201" s="197"/>
      <c r="C201" s="197"/>
      <c r="D201" s="197"/>
      <c r="E201" s="197"/>
      <c r="F201" s="197"/>
      <c r="G201" s="197"/>
      <c r="H201" s="197"/>
      <c r="I201" s="197"/>
      <c r="U201" s="618"/>
      <c r="V201" s="617"/>
      <c r="W201" s="900"/>
      <c r="X201" s="924"/>
      <c r="Y201" s="924"/>
      <c r="Z201" s="924"/>
      <c r="AA201" s="924"/>
      <c r="AB201" s="924"/>
      <c r="AC201" s="924"/>
      <c r="AD201" s="924"/>
      <c r="AE201" s="924"/>
      <c r="AF201" s="924"/>
      <c r="AG201" s="924"/>
      <c r="AH201" s="924"/>
      <c r="AI201" s="924"/>
    </row>
    <row r="202" spans="1:35" ht="8.85" customHeight="1">
      <c r="A202" s="197"/>
      <c r="B202" s="197"/>
      <c r="C202" s="197"/>
      <c r="D202" s="197"/>
      <c r="E202" s="197"/>
      <c r="F202" s="197"/>
      <c r="G202" s="197"/>
      <c r="H202" s="197"/>
      <c r="I202" s="197"/>
      <c r="U202" s="618"/>
      <c r="V202" s="617"/>
      <c r="W202" s="900"/>
      <c r="X202" s="924"/>
      <c r="Y202" s="924"/>
      <c r="Z202" s="924"/>
      <c r="AA202" s="924"/>
      <c r="AB202" s="924"/>
      <c r="AC202" s="924"/>
      <c r="AD202" s="924"/>
      <c r="AE202" s="924"/>
      <c r="AF202" s="924"/>
      <c r="AG202" s="924"/>
      <c r="AH202" s="924"/>
      <c r="AI202" s="924"/>
    </row>
    <row r="203" spans="1:35" ht="8.85" customHeight="1">
      <c r="A203" s="197"/>
      <c r="B203" s="197"/>
      <c r="C203" s="197"/>
      <c r="D203" s="197"/>
      <c r="E203" s="197"/>
      <c r="F203" s="197"/>
      <c r="G203" s="197"/>
      <c r="H203" s="197"/>
      <c r="I203" s="197"/>
      <c r="U203" s="618"/>
      <c r="V203" s="617"/>
      <c r="W203" s="900"/>
      <c r="X203" s="924"/>
      <c r="Y203" s="924"/>
      <c r="Z203" s="924"/>
      <c r="AA203" s="924"/>
      <c r="AB203" s="924"/>
      <c r="AC203" s="924"/>
      <c r="AD203" s="924"/>
      <c r="AE203" s="924"/>
      <c r="AF203" s="924"/>
      <c r="AG203" s="924"/>
      <c r="AH203" s="924"/>
      <c r="AI203" s="924"/>
    </row>
    <row r="204" spans="1:35" ht="8.85" customHeight="1">
      <c r="A204" s="197"/>
      <c r="B204" s="197"/>
      <c r="C204" s="197"/>
      <c r="D204" s="197"/>
      <c r="E204" s="197"/>
      <c r="F204" s="197"/>
      <c r="G204" s="197"/>
      <c r="H204" s="197"/>
      <c r="I204" s="197"/>
      <c r="U204" s="618"/>
      <c r="V204" s="617"/>
      <c r="W204" s="900"/>
      <c r="X204" s="924"/>
      <c r="Y204" s="924"/>
      <c r="Z204" s="924"/>
      <c r="AA204" s="924"/>
      <c r="AB204" s="924"/>
      <c r="AC204" s="924"/>
      <c r="AD204" s="924"/>
      <c r="AE204" s="924"/>
      <c r="AF204" s="924"/>
      <c r="AG204" s="924"/>
      <c r="AH204" s="924"/>
      <c r="AI204" s="924"/>
    </row>
    <row r="205" spans="1:35" ht="8.85" customHeight="1">
      <c r="A205" s="197"/>
      <c r="B205" s="197"/>
      <c r="C205" s="197"/>
      <c r="D205" s="197"/>
      <c r="E205" s="197"/>
      <c r="F205" s="197"/>
      <c r="G205" s="197"/>
      <c r="H205" s="197"/>
      <c r="I205" s="197"/>
      <c r="U205" s="618"/>
      <c r="V205" s="617"/>
      <c r="W205" s="900"/>
      <c r="X205" s="924"/>
      <c r="Y205" s="924"/>
      <c r="Z205" s="924"/>
      <c r="AA205" s="924"/>
      <c r="AB205" s="924"/>
      <c r="AC205" s="924"/>
      <c r="AD205" s="924"/>
      <c r="AE205" s="924"/>
      <c r="AF205" s="924"/>
      <c r="AG205" s="924"/>
      <c r="AH205" s="924"/>
      <c r="AI205" s="924"/>
    </row>
    <row r="206" spans="1:35" ht="8.85" customHeight="1">
      <c r="A206" s="197"/>
      <c r="B206" s="197"/>
      <c r="C206" s="197"/>
      <c r="D206" s="197"/>
      <c r="E206" s="197"/>
      <c r="F206" s="197"/>
      <c r="G206" s="197"/>
      <c r="H206" s="197"/>
      <c r="I206" s="197"/>
      <c r="U206" s="618"/>
      <c r="V206" s="617"/>
      <c r="W206" s="900"/>
      <c r="X206" s="924"/>
      <c r="Y206" s="924"/>
      <c r="Z206" s="924"/>
      <c r="AA206" s="924"/>
      <c r="AB206" s="924"/>
      <c r="AC206" s="924"/>
      <c r="AD206" s="924"/>
      <c r="AE206" s="924"/>
      <c r="AF206" s="924"/>
      <c r="AG206" s="924"/>
      <c r="AH206" s="924"/>
      <c r="AI206" s="924"/>
    </row>
    <row r="207" spans="1:35" ht="8.85" customHeight="1">
      <c r="A207" s="197"/>
      <c r="B207" s="197"/>
      <c r="C207" s="197"/>
      <c r="D207" s="197"/>
      <c r="E207" s="197"/>
      <c r="F207" s="197"/>
      <c r="G207" s="197"/>
      <c r="H207" s="197"/>
      <c r="I207" s="197"/>
      <c r="U207" s="618"/>
      <c r="V207" s="617"/>
      <c r="W207" s="900"/>
      <c r="X207" s="924"/>
      <c r="Y207" s="924"/>
      <c r="Z207" s="924"/>
      <c r="AA207" s="924"/>
      <c r="AB207" s="924"/>
      <c r="AC207" s="924"/>
      <c r="AD207" s="924"/>
      <c r="AE207" s="924"/>
      <c r="AF207" s="924"/>
      <c r="AG207" s="924"/>
      <c r="AH207" s="924"/>
      <c r="AI207" s="924"/>
    </row>
    <row r="208" spans="1:35" ht="8.85" customHeight="1">
      <c r="A208" s="197"/>
      <c r="B208" s="197"/>
      <c r="C208" s="197"/>
      <c r="D208" s="197"/>
      <c r="E208" s="197"/>
      <c r="F208" s="197"/>
      <c r="G208" s="197"/>
      <c r="H208" s="197"/>
      <c r="I208" s="197"/>
      <c r="U208" s="618"/>
      <c r="V208" s="617"/>
      <c r="W208" s="900"/>
      <c r="X208" s="924"/>
      <c r="Y208" s="924"/>
      <c r="Z208" s="924"/>
      <c r="AA208" s="924"/>
      <c r="AB208" s="924"/>
      <c r="AC208" s="924"/>
      <c r="AD208" s="924"/>
      <c r="AE208" s="924"/>
      <c r="AF208" s="924"/>
      <c r="AG208" s="924"/>
      <c r="AH208" s="924"/>
      <c r="AI208" s="924"/>
    </row>
    <row r="209" spans="1:35" ht="8.85" customHeight="1">
      <c r="A209" s="197"/>
      <c r="B209" s="197"/>
      <c r="C209" s="197"/>
      <c r="D209" s="197"/>
      <c r="E209" s="197"/>
      <c r="F209" s="197"/>
      <c r="G209" s="197"/>
      <c r="H209" s="197"/>
      <c r="I209" s="197"/>
      <c r="U209" s="618"/>
      <c r="V209" s="617"/>
      <c r="W209" s="900"/>
      <c r="X209" s="924"/>
      <c r="Y209" s="924"/>
      <c r="Z209" s="924"/>
      <c r="AA209" s="924"/>
      <c r="AB209" s="924"/>
      <c r="AC209" s="924"/>
      <c r="AD209" s="924"/>
      <c r="AE209" s="924"/>
      <c r="AF209" s="924"/>
      <c r="AG209" s="924"/>
      <c r="AH209" s="924"/>
      <c r="AI209" s="924"/>
    </row>
    <row r="210" spans="1:35" ht="8.85" customHeight="1">
      <c r="A210" s="197"/>
      <c r="B210" s="197"/>
      <c r="C210" s="197"/>
      <c r="D210" s="197"/>
      <c r="E210" s="197"/>
      <c r="F210" s="197"/>
      <c r="G210" s="197"/>
      <c r="H210" s="197"/>
      <c r="I210" s="197"/>
      <c r="U210" s="618"/>
      <c r="V210" s="617"/>
      <c r="W210" s="900"/>
      <c r="X210" s="924"/>
      <c r="Y210" s="924"/>
      <c r="Z210" s="924"/>
      <c r="AA210" s="924"/>
      <c r="AB210" s="924"/>
      <c r="AC210" s="924"/>
      <c r="AD210" s="924"/>
      <c r="AE210" s="924"/>
      <c r="AF210" s="924"/>
      <c r="AG210" s="924"/>
      <c r="AH210" s="924"/>
      <c r="AI210" s="924"/>
    </row>
    <row r="211" spans="1:35" ht="8.85" customHeight="1">
      <c r="A211" s="197"/>
      <c r="B211" s="197"/>
      <c r="C211" s="197"/>
      <c r="D211" s="197"/>
      <c r="E211" s="197"/>
      <c r="F211" s="197"/>
      <c r="G211" s="197"/>
      <c r="H211" s="197"/>
      <c r="I211" s="197"/>
      <c r="U211" s="618"/>
      <c r="V211" s="617"/>
      <c r="W211" s="900"/>
      <c r="X211" s="924"/>
      <c r="Y211" s="924"/>
      <c r="Z211" s="924"/>
      <c r="AA211" s="924"/>
      <c r="AB211" s="924"/>
      <c r="AC211" s="924"/>
      <c r="AD211" s="924"/>
      <c r="AE211" s="924"/>
      <c r="AF211" s="924"/>
      <c r="AG211" s="924"/>
      <c r="AH211" s="924"/>
      <c r="AI211" s="924"/>
    </row>
    <row r="212" spans="1:35" ht="8.85" customHeight="1">
      <c r="A212" s="197"/>
      <c r="B212" s="197"/>
      <c r="C212" s="197"/>
      <c r="D212" s="197"/>
      <c r="E212" s="197"/>
      <c r="F212" s="197"/>
      <c r="G212" s="197"/>
      <c r="H212" s="197"/>
      <c r="I212" s="197"/>
      <c r="U212" s="618"/>
      <c r="V212" s="617"/>
      <c r="W212" s="900"/>
      <c r="X212" s="924"/>
      <c r="Y212" s="924"/>
      <c r="Z212" s="924"/>
      <c r="AA212" s="924"/>
      <c r="AB212" s="924"/>
      <c r="AC212" s="924"/>
      <c r="AD212" s="924"/>
      <c r="AE212" s="924"/>
      <c r="AF212" s="924"/>
      <c r="AG212" s="924"/>
      <c r="AH212" s="924"/>
      <c r="AI212" s="924"/>
    </row>
    <row r="213" spans="1:35" ht="8.85" customHeight="1">
      <c r="A213" s="197"/>
      <c r="B213" s="197"/>
      <c r="C213" s="197"/>
      <c r="D213" s="197"/>
      <c r="E213" s="197"/>
      <c r="F213" s="197"/>
      <c r="G213" s="197"/>
      <c r="H213" s="197"/>
      <c r="I213" s="197"/>
      <c r="U213" s="618"/>
      <c r="V213" s="617"/>
      <c r="W213" s="900"/>
      <c r="X213" s="924"/>
      <c r="Y213" s="924"/>
      <c r="Z213" s="924"/>
      <c r="AA213" s="924"/>
      <c r="AB213" s="924"/>
      <c r="AC213" s="924"/>
      <c r="AD213" s="924"/>
      <c r="AE213" s="924"/>
      <c r="AF213" s="924"/>
      <c r="AG213" s="924"/>
      <c r="AH213" s="924"/>
      <c r="AI213" s="924"/>
    </row>
    <row r="214" spans="1:35" ht="8.85" customHeight="1">
      <c r="A214" s="197"/>
      <c r="B214" s="197"/>
      <c r="C214" s="197"/>
      <c r="D214" s="197"/>
      <c r="E214" s="197"/>
      <c r="F214" s="197"/>
      <c r="G214" s="197"/>
      <c r="H214" s="197"/>
      <c r="I214" s="197"/>
      <c r="U214" s="618"/>
      <c r="V214" s="617"/>
      <c r="W214" s="900"/>
      <c r="X214" s="924"/>
      <c r="Y214" s="924"/>
      <c r="Z214" s="924"/>
      <c r="AA214" s="924"/>
      <c r="AB214" s="924"/>
      <c r="AC214" s="924"/>
      <c r="AD214" s="924"/>
      <c r="AE214" s="924"/>
      <c r="AF214" s="924"/>
      <c r="AG214" s="924"/>
      <c r="AH214" s="924"/>
      <c r="AI214" s="924"/>
    </row>
    <row r="215" spans="1:35" ht="8.85" customHeight="1">
      <c r="A215" s="197"/>
      <c r="B215" s="197"/>
      <c r="C215" s="197"/>
      <c r="D215" s="197"/>
      <c r="E215" s="197"/>
      <c r="F215" s="197"/>
      <c r="G215" s="197"/>
      <c r="H215" s="197"/>
      <c r="I215" s="197"/>
      <c r="U215" s="618"/>
      <c r="V215" s="617"/>
      <c r="W215" s="900"/>
      <c r="X215" s="924"/>
      <c r="Y215" s="924"/>
      <c r="Z215" s="924"/>
      <c r="AA215" s="924"/>
      <c r="AB215" s="924"/>
      <c r="AC215" s="924"/>
      <c r="AD215" s="924"/>
      <c r="AE215" s="924"/>
      <c r="AF215" s="924"/>
      <c r="AG215" s="924"/>
      <c r="AH215" s="924"/>
      <c r="AI215" s="924"/>
    </row>
    <row r="216" spans="1:35" ht="8.85" customHeight="1">
      <c r="A216" s="197"/>
      <c r="B216" s="197"/>
      <c r="C216" s="197"/>
      <c r="D216" s="197"/>
      <c r="E216" s="197"/>
      <c r="F216" s="197"/>
      <c r="G216" s="197"/>
      <c r="H216" s="197"/>
      <c r="I216" s="197"/>
      <c r="U216" s="618"/>
      <c r="V216" s="617"/>
      <c r="W216" s="900"/>
      <c r="X216" s="924"/>
      <c r="Y216" s="924"/>
      <c r="Z216" s="924"/>
      <c r="AA216" s="924"/>
      <c r="AB216" s="924"/>
      <c r="AC216" s="924"/>
      <c r="AD216" s="924"/>
      <c r="AE216" s="924"/>
      <c r="AF216" s="924"/>
      <c r="AG216" s="924"/>
      <c r="AH216" s="924"/>
      <c r="AI216" s="924"/>
    </row>
    <row r="217" spans="1:35" ht="8.85" customHeight="1">
      <c r="A217" s="197"/>
      <c r="B217" s="197"/>
      <c r="C217" s="197"/>
      <c r="D217" s="197"/>
      <c r="E217" s="197"/>
      <c r="F217" s="197"/>
      <c r="G217" s="197"/>
      <c r="H217" s="197"/>
      <c r="I217" s="197"/>
      <c r="U217" s="618"/>
      <c r="V217" s="617"/>
      <c r="W217" s="900"/>
      <c r="X217" s="924"/>
      <c r="Y217" s="924"/>
      <c r="Z217" s="924"/>
      <c r="AA217" s="924"/>
      <c r="AB217" s="924"/>
      <c r="AC217" s="924"/>
      <c r="AD217" s="924"/>
      <c r="AE217" s="924"/>
      <c r="AF217" s="924"/>
      <c r="AG217" s="924"/>
      <c r="AH217" s="924"/>
      <c r="AI217" s="924"/>
    </row>
    <row r="218" spans="1:35" ht="8.85" customHeight="1">
      <c r="A218" s="197"/>
      <c r="B218" s="197"/>
      <c r="C218" s="197"/>
      <c r="D218" s="197"/>
      <c r="E218" s="197"/>
      <c r="F218" s="197"/>
      <c r="G218" s="197"/>
      <c r="H218" s="197"/>
      <c r="I218" s="197"/>
      <c r="U218" s="618"/>
      <c r="V218" s="617"/>
      <c r="W218" s="900"/>
      <c r="X218" s="924"/>
      <c r="Y218" s="924"/>
      <c r="Z218" s="924"/>
      <c r="AA218" s="924"/>
      <c r="AB218" s="924"/>
      <c r="AC218" s="924"/>
      <c r="AD218" s="924"/>
      <c r="AE218" s="924"/>
      <c r="AF218" s="924"/>
      <c r="AG218" s="924"/>
      <c r="AH218" s="924"/>
      <c r="AI218" s="924"/>
    </row>
    <row r="219" spans="1:35" ht="8.85" customHeight="1">
      <c r="A219" s="197"/>
      <c r="B219" s="197"/>
      <c r="C219" s="197"/>
      <c r="D219" s="197"/>
      <c r="E219" s="197"/>
      <c r="F219" s="197"/>
      <c r="G219" s="197"/>
      <c r="H219" s="197"/>
      <c r="I219" s="197"/>
      <c r="U219" s="618"/>
      <c r="V219" s="617"/>
      <c r="W219" s="900"/>
      <c r="X219" s="924"/>
      <c r="Y219" s="924"/>
      <c r="Z219" s="924"/>
      <c r="AA219" s="924"/>
      <c r="AB219" s="924"/>
      <c r="AC219" s="924"/>
      <c r="AD219" s="924"/>
      <c r="AE219" s="924"/>
      <c r="AF219" s="924"/>
      <c r="AG219" s="924"/>
      <c r="AH219" s="924"/>
      <c r="AI219" s="924"/>
    </row>
    <row r="220" spans="1:35" ht="8.85" customHeight="1">
      <c r="A220" s="197"/>
      <c r="B220" s="197"/>
      <c r="C220" s="197"/>
      <c r="D220" s="197"/>
      <c r="E220" s="197"/>
      <c r="F220" s="197"/>
      <c r="G220" s="197"/>
      <c r="H220" s="197"/>
      <c r="I220" s="197"/>
      <c r="U220" s="618"/>
      <c r="V220" s="617"/>
      <c r="W220" s="900"/>
      <c r="X220" s="924"/>
      <c r="Y220" s="924"/>
      <c r="Z220" s="924"/>
      <c r="AA220" s="924"/>
      <c r="AB220" s="924"/>
      <c r="AC220" s="924"/>
      <c r="AD220" s="924"/>
      <c r="AE220" s="924"/>
      <c r="AF220" s="924"/>
      <c r="AG220" s="924"/>
      <c r="AH220" s="924"/>
      <c r="AI220" s="924"/>
    </row>
    <row r="221" spans="1:35" ht="8.85" customHeight="1">
      <c r="A221" s="197"/>
      <c r="B221" s="197"/>
      <c r="C221" s="197"/>
      <c r="D221" s="197"/>
      <c r="E221" s="197"/>
      <c r="F221" s="197"/>
      <c r="G221" s="197"/>
      <c r="H221" s="197"/>
      <c r="I221" s="197"/>
      <c r="U221" s="618"/>
      <c r="V221" s="617"/>
      <c r="W221" s="900"/>
      <c r="X221" s="924"/>
      <c r="Y221" s="924"/>
      <c r="Z221" s="924"/>
      <c r="AA221" s="924"/>
      <c r="AB221" s="924"/>
      <c r="AC221" s="924"/>
      <c r="AD221" s="924"/>
      <c r="AE221" s="924"/>
      <c r="AF221" s="924"/>
      <c r="AG221" s="924"/>
      <c r="AH221" s="924"/>
      <c r="AI221" s="924"/>
    </row>
    <row r="222" spans="1:35" ht="8.85" customHeight="1">
      <c r="A222" s="197"/>
      <c r="B222" s="197"/>
      <c r="C222" s="197"/>
      <c r="D222" s="197"/>
      <c r="E222" s="197"/>
      <c r="F222" s="197"/>
      <c r="G222" s="197"/>
      <c r="H222" s="197"/>
      <c r="I222" s="197"/>
      <c r="U222" s="618"/>
      <c r="V222" s="617"/>
      <c r="W222" s="900"/>
      <c r="X222" s="924"/>
      <c r="Y222" s="924"/>
      <c r="Z222" s="924"/>
      <c r="AA222" s="924"/>
      <c r="AB222" s="924"/>
      <c r="AC222" s="924"/>
      <c r="AD222" s="924"/>
      <c r="AE222" s="924"/>
      <c r="AF222" s="924"/>
      <c r="AG222" s="924"/>
      <c r="AH222" s="924"/>
      <c r="AI222" s="924"/>
    </row>
    <row r="223" spans="1:35" ht="8.85" customHeight="1">
      <c r="A223" s="197"/>
      <c r="B223" s="197"/>
      <c r="C223" s="197"/>
      <c r="D223" s="197"/>
      <c r="E223" s="197"/>
      <c r="F223" s="197"/>
      <c r="G223" s="197"/>
      <c r="H223" s="197"/>
      <c r="I223" s="197"/>
      <c r="U223" s="618"/>
      <c r="V223" s="617"/>
      <c r="W223" s="900"/>
      <c r="X223" s="924"/>
      <c r="Y223" s="924"/>
      <c r="Z223" s="924"/>
      <c r="AA223" s="924"/>
      <c r="AB223" s="924"/>
      <c r="AC223" s="924"/>
      <c r="AD223" s="924"/>
      <c r="AE223" s="924"/>
      <c r="AF223" s="924"/>
      <c r="AG223" s="924"/>
      <c r="AH223" s="924"/>
      <c r="AI223" s="924"/>
    </row>
    <row r="224" spans="1:35" ht="8.85" customHeight="1">
      <c r="A224" s="197"/>
      <c r="B224" s="197"/>
      <c r="C224" s="197"/>
      <c r="D224" s="197"/>
      <c r="E224" s="197"/>
      <c r="F224" s="197"/>
      <c r="G224" s="197"/>
      <c r="H224" s="197"/>
      <c r="I224" s="197"/>
      <c r="U224" s="618"/>
      <c r="V224" s="617"/>
      <c r="W224" s="900"/>
      <c r="X224" s="924"/>
      <c r="Y224" s="924"/>
      <c r="Z224" s="924"/>
      <c r="AA224" s="924"/>
      <c r="AB224" s="924"/>
      <c r="AC224" s="924"/>
      <c r="AD224" s="924"/>
      <c r="AE224" s="924"/>
      <c r="AF224" s="924"/>
      <c r="AG224" s="924"/>
      <c r="AH224" s="924"/>
      <c r="AI224" s="924"/>
    </row>
    <row r="225" spans="1:35" ht="8.85" customHeight="1">
      <c r="A225" s="197"/>
      <c r="B225" s="197"/>
      <c r="C225" s="197"/>
      <c r="D225" s="197"/>
      <c r="E225" s="197"/>
      <c r="F225" s="197"/>
      <c r="G225" s="197"/>
      <c r="H225" s="197"/>
      <c r="I225" s="197"/>
      <c r="U225" s="618"/>
      <c r="V225" s="617"/>
      <c r="W225" s="900"/>
      <c r="X225" s="924"/>
      <c r="Y225" s="924"/>
      <c r="Z225" s="924"/>
      <c r="AA225" s="924"/>
      <c r="AB225" s="924"/>
      <c r="AC225" s="924"/>
      <c r="AD225" s="924"/>
      <c r="AE225" s="924"/>
      <c r="AF225" s="924"/>
      <c r="AG225" s="924"/>
      <c r="AH225" s="924"/>
      <c r="AI225" s="924"/>
    </row>
    <row r="226" spans="1:35" ht="8.85" customHeight="1">
      <c r="A226" s="197"/>
      <c r="B226" s="197"/>
      <c r="C226" s="197"/>
      <c r="D226" s="197"/>
      <c r="E226" s="197"/>
      <c r="F226" s="197"/>
      <c r="G226" s="197"/>
      <c r="H226" s="197"/>
      <c r="I226" s="197"/>
      <c r="U226" s="618"/>
      <c r="V226" s="617"/>
      <c r="W226" s="900"/>
      <c r="X226" s="924"/>
      <c r="Y226" s="924"/>
      <c r="Z226" s="924"/>
      <c r="AA226" s="924"/>
      <c r="AB226" s="924"/>
      <c r="AC226" s="924"/>
      <c r="AD226" s="924"/>
      <c r="AE226" s="924"/>
      <c r="AF226" s="924"/>
      <c r="AG226" s="924"/>
      <c r="AH226" s="924"/>
      <c r="AI226" s="924"/>
    </row>
    <row r="227" spans="1:35" ht="8.85" customHeight="1">
      <c r="A227" s="197"/>
      <c r="B227" s="197"/>
      <c r="C227" s="197"/>
      <c r="D227" s="197"/>
      <c r="E227" s="197"/>
      <c r="F227" s="197"/>
      <c r="G227" s="197"/>
      <c r="H227" s="197"/>
      <c r="I227" s="197"/>
      <c r="U227" s="618"/>
      <c r="V227" s="617"/>
      <c r="W227" s="900"/>
      <c r="X227" s="924"/>
      <c r="Y227" s="924"/>
      <c r="Z227" s="924"/>
      <c r="AA227" s="924"/>
      <c r="AB227" s="924"/>
      <c r="AC227" s="924"/>
      <c r="AD227" s="924"/>
      <c r="AE227" s="924"/>
      <c r="AF227" s="924"/>
      <c r="AG227" s="924"/>
      <c r="AH227" s="924"/>
      <c r="AI227" s="924"/>
    </row>
    <row r="228" spans="1:35" ht="8.85" customHeight="1">
      <c r="A228" s="197"/>
      <c r="B228" s="197"/>
      <c r="C228" s="197"/>
      <c r="D228" s="197"/>
      <c r="E228" s="197"/>
      <c r="F228" s="197"/>
      <c r="G228" s="197"/>
      <c r="H228" s="197"/>
      <c r="I228" s="197"/>
      <c r="U228" s="618"/>
      <c r="V228" s="617"/>
      <c r="W228" s="900"/>
      <c r="X228" s="924"/>
      <c r="Y228" s="924"/>
      <c r="Z228" s="924"/>
      <c r="AA228" s="924"/>
      <c r="AB228" s="924"/>
      <c r="AC228" s="924"/>
      <c r="AD228" s="924"/>
      <c r="AE228" s="924"/>
      <c r="AF228" s="924"/>
      <c r="AG228" s="924"/>
      <c r="AH228" s="924"/>
      <c r="AI228" s="924"/>
    </row>
    <row r="229" spans="1:35" ht="8.85" customHeight="1">
      <c r="A229" s="197"/>
      <c r="B229" s="197"/>
      <c r="C229" s="197"/>
      <c r="D229" s="197"/>
      <c r="E229" s="197"/>
      <c r="F229" s="197"/>
      <c r="G229" s="197"/>
      <c r="H229" s="197"/>
      <c r="I229" s="197"/>
      <c r="U229" s="618"/>
      <c r="V229" s="617"/>
      <c r="W229" s="900"/>
      <c r="X229" s="924"/>
      <c r="Y229" s="924"/>
      <c r="Z229" s="924"/>
      <c r="AA229" s="924"/>
      <c r="AB229" s="924"/>
      <c r="AC229" s="924"/>
      <c r="AD229" s="924"/>
      <c r="AE229" s="924"/>
      <c r="AF229" s="924"/>
      <c r="AG229" s="924"/>
      <c r="AH229" s="924"/>
      <c r="AI229" s="924"/>
    </row>
    <row r="230" spans="1:35" ht="8.85" customHeight="1">
      <c r="A230" s="197"/>
      <c r="B230" s="197"/>
      <c r="C230" s="197"/>
      <c r="D230" s="197"/>
      <c r="E230" s="197"/>
      <c r="F230" s="197"/>
      <c r="G230" s="197"/>
      <c r="H230" s="197"/>
      <c r="I230" s="197"/>
      <c r="U230" s="618"/>
      <c r="V230" s="617"/>
      <c r="W230" s="900"/>
      <c r="X230" s="924"/>
      <c r="Y230" s="924"/>
      <c r="Z230" s="924"/>
      <c r="AA230" s="924"/>
      <c r="AB230" s="924"/>
      <c r="AC230" s="924"/>
      <c r="AD230" s="924"/>
      <c r="AE230" s="924"/>
      <c r="AF230" s="924"/>
      <c r="AG230" s="924"/>
      <c r="AH230" s="924"/>
      <c r="AI230" s="924"/>
    </row>
    <row r="231" spans="1:35" ht="8.85" customHeight="1">
      <c r="A231" s="197"/>
      <c r="B231" s="197"/>
      <c r="C231" s="197"/>
      <c r="D231" s="197"/>
      <c r="E231" s="197"/>
      <c r="F231" s="197"/>
      <c r="G231" s="197"/>
      <c r="H231" s="197"/>
      <c r="I231" s="197"/>
      <c r="U231" s="618"/>
      <c r="V231" s="617"/>
      <c r="W231" s="900"/>
      <c r="X231" s="924"/>
      <c r="Y231" s="924"/>
      <c r="Z231" s="924"/>
      <c r="AA231" s="924"/>
      <c r="AB231" s="924"/>
      <c r="AC231" s="924"/>
      <c r="AD231" s="924"/>
      <c r="AE231" s="924"/>
      <c r="AF231" s="924"/>
      <c r="AG231" s="924"/>
      <c r="AH231" s="924"/>
      <c r="AI231" s="924"/>
    </row>
    <row r="232" spans="1:35" ht="8.85" customHeight="1">
      <c r="A232" s="197"/>
      <c r="B232" s="197"/>
      <c r="C232" s="197"/>
      <c r="D232" s="197"/>
      <c r="E232" s="197"/>
      <c r="F232" s="197"/>
      <c r="G232" s="197"/>
      <c r="H232" s="197"/>
      <c r="I232" s="197"/>
      <c r="U232" s="618"/>
      <c r="V232" s="617"/>
      <c r="W232" s="900"/>
      <c r="X232" s="924"/>
      <c r="Y232" s="924"/>
      <c r="Z232" s="924"/>
      <c r="AA232" s="924"/>
      <c r="AB232" s="924"/>
      <c r="AC232" s="924"/>
      <c r="AD232" s="924"/>
      <c r="AE232" s="924"/>
      <c r="AF232" s="924"/>
      <c r="AG232" s="924"/>
      <c r="AH232" s="924"/>
      <c r="AI232" s="924"/>
    </row>
    <row r="233" spans="1:35" ht="8.85" customHeight="1">
      <c r="A233" s="197"/>
      <c r="B233" s="197"/>
      <c r="C233" s="197"/>
      <c r="D233" s="197"/>
      <c r="E233" s="197"/>
      <c r="F233" s="197"/>
      <c r="G233" s="197"/>
      <c r="H233" s="197"/>
      <c r="I233" s="197"/>
      <c r="U233" s="618"/>
      <c r="V233" s="617"/>
      <c r="W233" s="900"/>
      <c r="X233" s="924"/>
      <c r="Y233" s="924"/>
      <c r="Z233" s="924"/>
      <c r="AA233" s="924"/>
      <c r="AB233" s="924"/>
      <c r="AC233" s="924"/>
      <c r="AD233" s="924"/>
      <c r="AE233" s="924"/>
      <c r="AF233" s="924"/>
      <c r="AG233" s="924"/>
      <c r="AH233" s="924"/>
      <c r="AI233" s="924"/>
    </row>
    <row r="234" spans="1:35" ht="8.85" customHeight="1">
      <c r="A234" s="197"/>
      <c r="B234" s="197"/>
      <c r="C234" s="197"/>
      <c r="D234" s="197"/>
      <c r="E234" s="197"/>
      <c r="F234" s="197"/>
      <c r="G234" s="197"/>
      <c r="H234" s="197"/>
      <c r="I234" s="197"/>
      <c r="U234" s="618"/>
      <c r="V234" s="617"/>
      <c r="W234" s="900"/>
      <c r="X234" s="924"/>
      <c r="Y234" s="924"/>
      <c r="Z234" s="924"/>
      <c r="AA234" s="924"/>
      <c r="AB234" s="924"/>
      <c r="AC234" s="924"/>
      <c r="AD234" s="924"/>
      <c r="AE234" s="924"/>
      <c r="AF234" s="924"/>
      <c r="AG234" s="924"/>
      <c r="AH234" s="924"/>
      <c r="AI234" s="924"/>
    </row>
    <row r="235" spans="1:35" ht="8.85" customHeight="1">
      <c r="A235" s="197"/>
      <c r="B235" s="197"/>
      <c r="C235" s="197"/>
      <c r="D235" s="197"/>
      <c r="E235" s="197"/>
      <c r="F235" s="197"/>
      <c r="G235" s="197"/>
      <c r="H235" s="197"/>
      <c r="I235" s="197"/>
      <c r="U235" s="618"/>
      <c r="V235" s="617"/>
      <c r="W235" s="900"/>
      <c r="X235" s="924"/>
      <c r="Y235" s="924"/>
      <c r="Z235" s="924"/>
      <c r="AA235" s="924"/>
      <c r="AB235" s="924"/>
      <c r="AC235" s="924"/>
      <c r="AD235" s="924"/>
      <c r="AE235" s="924"/>
      <c r="AF235" s="924"/>
      <c r="AG235" s="924"/>
      <c r="AH235" s="924"/>
      <c r="AI235" s="924"/>
    </row>
    <row r="236" spans="1:35" ht="8.85" customHeight="1">
      <c r="A236" s="197"/>
      <c r="B236" s="197"/>
      <c r="C236" s="197"/>
      <c r="D236" s="197"/>
      <c r="E236" s="197"/>
      <c r="F236" s="197"/>
      <c r="G236" s="197"/>
      <c r="H236" s="197"/>
      <c r="I236" s="197"/>
      <c r="U236" s="618"/>
      <c r="V236" s="617"/>
      <c r="W236" s="900"/>
      <c r="X236" s="924"/>
      <c r="Y236" s="924"/>
      <c r="Z236" s="924"/>
      <c r="AA236" s="924"/>
      <c r="AB236" s="924"/>
      <c r="AC236" s="924"/>
      <c r="AD236" s="924"/>
      <c r="AE236" s="924"/>
      <c r="AF236" s="924"/>
      <c r="AG236" s="924"/>
      <c r="AH236" s="924"/>
      <c r="AI236" s="924"/>
    </row>
    <row r="237" spans="1:35" ht="8.85" customHeight="1">
      <c r="A237" s="197"/>
      <c r="B237" s="197"/>
      <c r="C237" s="197"/>
      <c r="D237" s="197"/>
      <c r="E237" s="197"/>
      <c r="F237" s="197"/>
      <c r="G237" s="197"/>
      <c r="H237" s="197"/>
      <c r="I237" s="197"/>
      <c r="U237" s="618"/>
      <c r="V237" s="617"/>
      <c r="W237" s="900"/>
      <c r="X237" s="924"/>
      <c r="Y237" s="924"/>
      <c r="Z237" s="924"/>
      <c r="AA237" s="924"/>
      <c r="AB237" s="924"/>
      <c r="AC237" s="924"/>
      <c r="AD237" s="924"/>
      <c r="AE237" s="924"/>
      <c r="AF237" s="924"/>
      <c r="AG237" s="924"/>
      <c r="AH237" s="924"/>
      <c r="AI237" s="924"/>
    </row>
    <row r="238" spans="1:35" ht="8.85" customHeight="1">
      <c r="A238" s="197"/>
      <c r="B238" s="197"/>
      <c r="C238" s="197"/>
      <c r="D238" s="197"/>
      <c r="E238" s="197"/>
      <c r="F238" s="197"/>
      <c r="G238" s="197"/>
      <c r="H238" s="197"/>
      <c r="I238" s="197"/>
      <c r="U238" s="618"/>
      <c r="V238" s="617"/>
      <c r="W238" s="900"/>
      <c r="X238" s="924"/>
      <c r="Y238" s="924"/>
      <c r="Z238" s="924"/>
      <c r="AA238" s="924"/>
      <c r="AB238" s="924"/>
      <c r="AC238" s="924"/>
      <c r="AD238" s="924"/>
      <c r="AE238" s="924"/>
      <c r="AF238" s="924"/>
      <c r="AG238" s="924"/>
      <c r="AH238" s="924"/>
      <c r="AI238" s="924"/>
    </row>
    <row r="239" spans="1:35" ht="8.85" customHeight="1">
      <c r="A239" s="197"/>
      <c r="B239" s="197"/>
      <c r="C239" s="197"/>
      <c r="D239" s="197"/>
      <c r="E239" s="197"/>
      <c r="F239" s="197"/>
      <c r="G239" s="197"/>
      <c r="H239" s="197"/>
      <c r="I239" s="197"/>
      <c r="U239" s="618"/>
      <c r="V239" s="617"/>
      <c r="W239" s="900"/>
      <c r="X239" s="924"/>
      <c r="Y239" s="924"/>
      <c r="Z239" s="924"/>
      <c r="AA239" s="924"/>
      <c r="AB239" s="924"/>
      <c r="AC239" s="924"/>
      <c r="AD239" s="924"/>
      <c r="AE239" s="924"/>
      <c r="AF239" s="924"/>
      <c r="AG239" s="924"/>
      <c r="AH239" s="924"/>
      <c r="AI239" s="924"/>
    </row>
    <row r="240" spans="1:35" ht="8.85" customHeight="1">
      <c r="A240" s="197"/>
      <c r="B240" s="197"/>
      <c r="C240" s="197"/>
      <c r="D240" s="197"/>
      <c r="E240" s="197"/>
      <c r="F240" s="197"/>
      <c r="G240" s="197"/>
      <c r="H240" s="197"/>
      <c r="I240" s="197"/>
      <c r="U240" s="618"/>
      <c r="V240" s="617"/>
      <c r="W240" s="900"/>
      <c r="X240" s="924"/>
      <c r="Y240" s="924"/>
      <c r="Z240" s="924"/>
      <c r="AA240" s="924"/>
      <c r="AB240" s="924"/>
      <c r="AC240" s="924"/>
      <c r="AD240" s="924"/>
      <c r="AE240" s="924"/>
      <c r="AF240" s="924"/>
      <c r="AG240" s="924"/>
      <c r="AH240" s="924"/>
      <c r="AI240" s="924"/>
    </row>
    <row r="241" spans="1:35" ht="8.85" customHeight="1">
      <c r="A241" s="197"/>
      <c r="B241" s="197"/>
      <c r="C241" s="197"/>
      <c r="D241" s="197"/>
      <c r="E241" s="197"/>
      <c r="F241" s="197"/>
      <c r="G241" s="197"/>
      <c r="H241" s="197"/>
      <c r="I241" s="197"/>
      <c r="U241" s="618"/>
      <c r="V241" s="617"/>
      <c r="W241" s="900"/>
      <c r="X241" s="924"/>
      <c r="Y241" s="924"/>
      <c r="Z241" s="924"/>
      <c r="AA241" s="924"/>
      <c r="AB241" s="924"/>
      <c r="AC241" s="924"/>
      <c r="AD241" s="924"/>
      <c r="AE241" s="924"/>
      <c r="AF241" s="924"/>
      <c r="AG241" s="924"/>
      <c r="AH241" s="924"/>
      <c r="AI241" s="924"/>
    </row>
    <row r="242" spans="1:35" ht="8.85" customHeight="1">
      <c r="A242" s="197"/>
      <c r="B242" s="197"/>
      <c r="C242" s="197"/>
      <c r="D242" s="197"/>
      <c r="E242" s="197"/>
      <c r="F242" s="197"/>
      <c r="G242" s="197"/>
      <c r="H242" s="197"/>
      <c r="I242" s="197"/>
      <c r="U242" s="618"/>
      <c r="V242" s="617"/>
      <c r="W242" s="900"/>
      <c r="X242" s="924"/>
      <c r="Y242" s="924"/>
      <c r="Z242" s="924"/>
      <c r="AA242" s="924"/>
      <c r="AB242" s="924"/>
      <c r="AC242" s="924"/>
      <c r="AD242" s="924"/>
      <c r="AE242" s="924"/>
      <c r="AF242" s="924"/>
      <c r="AG242" s="924"/>
      <c r="AH242" s="924"/>
      <c r="AI242" s="924"/>
    </row>
    <row r="243" spans="1:35" ht="8.85" customHeight="1">
      <c r="A243" s="197"/>
      <c r="B243" s="197"/>
      <c r="C243" s="197"/>
      <c r="D243" s="197"/>
      <c r="E243" s="197"/>
      <c r="F243" s="197"/>
      <c r="G243" s="197"/>
      <c r="H243" s="197"/>
      <c r="I243" s="197"/>
      <c r="U243" s="618"/>
      <c r="V243" s="617"/>
      <c r="W243" s="900"/>
      <c r="X243" s="924"/>
      <c r="Y243" s="924"/>
      <c r="Z243" s="924"/>
      <c r="AA243" s="924"/>
      <c r="AB243" s="924"/>
      <c r="AC243" s="924"/>
      <c r="AD243" s="924"/>
      <c r="AE243" s="924"/>
      <c r="AF243" s="924"/>
      <c r="AG243" s="924"/>
      <c r="AH243" s="924"/>
      <c r="AI243" s="924"/>
    </row>
    <row r="244" spans="1:35" ht="8.85" customHeight="1">
      <c r="A244" s="197"/>
      <c r="B244" s="197"/>
      <c r="C244" s="197"/>
      <c r="D244" s="197"/>
      <c r="E244" s="197"/>
      <c r="F244" s="197"/>
      <c r="G244" s="197"/>
      <c r="H244" s="197"/>
      <c r="I244" s="197"/>
      <c r="U244" s="618"/>
      <c r="V244" s="617"/>
      <c r="W244" s="900"/>
      <c r="X244" s="924"/>
      <c r="Y244" s="924"/>
      <c r="Z244" s="924"/>
      <c r="AA244" s="924"/>
      <c r="AB244" s="924"/>
      <c r="AC244" s="924"/>
      <c r="AD244" s="924"/>
      <c r="AE244" s="924"/>
      <c r="AF244" s="924"/>
      <c r="AG244" s="924"/>
      <c r="AH244" s="924"/>
      <c r="AI244" s="924"/>
    </row>
    <row r="245" spans="1:35" ht="8.85" customHeight="1">
      <c r="A245" s="197"/>
      <c r="B245" s="197"/>
      <c r="C245" s="197"/>
      <c r="D245" s="197"/>
      <c r="E245" s="197"/>
      <c r="F245" s="197"/>
      <c r="G245" s="197"/>
      <c r="H245" s="197"/>
      <c r="I245" s="197"/>
      <c r="U245" s="618"/>
      <c r="V245" s="617"/>
      <c r="W245" s="900"/>
      <c r="X245" s="924"/>
      <c r="Y245" s="924"/>
      <c r="Z245" s="924"/>
      <c r="AA245" s="924"/>
      <c r="AB245" s="924"/>
      <c r="AC245" s="924"/>
      <c r="AD245" s="924"/>
      <c r="AE245" s="924"/>
      <c r="AF245" s="924"/>
      <c r="AG245" s="924"/>
      <c r="AH245" s="924"/>
      <c r="AI245" s="924"/>
    </row>
    <row r="246" spans="1:35" ht="8.85" customHeight="1">
      <c r="A246" s="197"/>
      <c r="B246" s="197"/>
      <c r="C246" s="197"/>
      <c r="D246" s="197"/>
      <c r="E246" s="197"/>
      <c r="F246" s="197"/>
      <c r="G246" s="197"/>
      <c r="H246" s="197"/>
      <c r="I246" s="197"/>
      <c r="U246" s="618"/>
      <c r="V246" s="617"/>
      <c r="W246" s="900"/>
      <c r="X246" s="924"/>
      <c r="Y246" s="924"/>
      <c r="Z246" s="924"/>
      <c r="AA246" s="924"/>
      <c r="AB246" s="924"/>
      <c r="AC246" s="924"/>
      <c r="AD246" s="924"/>
      <c r="AE246" s="924"/>
      <c r="AF246" s="924"/>
      <c r="AG246" s="924"/>
      <c r="AH246" s="924"/>
      <c r="AI246" s="924"/>
    </row>
    <row r="247" spans="1:35" ht="8.85" customHeight="1">
      <c r="A247" s="197"/>
      <c r="B247" s="197"/>
      <c r="C247" s="197"/>
      <c r="D247" s="197"/>
      <c r="E247" s="197"/>
      <c r="F247" s="197"/>
      <c r="G247" s="197"/>
      <c r="H247" s="197"/>
      <c r="I247" s="197"/>
      <c r="U247" s="618"/>
      <c r="V247" s="617"/>
      <c r="W247" s="900"/>
      <c r="X247" s="924"/>
      <c r="Y247" s="924"/>
      <c r="Z247" s="924"/>
      <c r="AA247" s="924"/>
      <c r="AB247" s="924"/>
      <c r="AC247" s="924"/>
      <c r="AD247" s="924"/>
      <c r="AE247" s="924"/>
      <c r="AF247" s="924"/>
      <c r="AG247" s="924"/>
      <c r="AH247" s="924"/>
      <c r="AI247" s="924"/>
    </row>
    <row r="248" spans="1:35" ht="8.85" customHeight="1">
      <c r="A248" s="197"/>
      <c r="B248" s="197"/>
      <c r="C248" s="197"/>
      <c r="D248" s="197"/>
      <c r="E248" s="197"/>
      <c r="F248" s="197"/>
      <c r="G248" s="197"/>
      <c r="H248" s="197"/>
      <c r="I248" s="197"/>
      <c r="U248" s="618"/>
      <c r="V248" s="617"/>
      <c r="W248" s="900"/>
      <c r="X248" s="924"/>
      <c r="Y248" s="924"/>
      <c r="Z248" s="924"/>
      <c r="AA248" s="924"/>
      <c r="AB248" s="924"/>
      <c r="AC248" s="924"/>
      <c r="AD248" s="924"/>
      <c r="AE248" s="924"/>
      <c r="AF248" s="924"/>
      <c r="AG248" s="924"/>
      <c r="AH248" s="924"/>
      <c r="AI248" s="924"/>
    </row>
    <row r="249" spans="1:35" ht="8.85" customHeight="1">
      <c r="A249" s="197"/>
      <c r="B249" s="197"/>
      <c r="C249" s="197"/>
      <c r="D249" s="197"/>
      <c r="E249" s="197"/>
      <c r="F249" s="197"/>
      <c r="G249" s="197"/>
      <c r="H249" s="197"/>
      <c r="I249" s="197"/>
      <c r="U249" s="618"/>
      <c r="V249" s="617"/>
      <c r="W249" s="900"/>
      <c r="X249" s="924"/>
      <c r="Y249" s="924"/>
      <c r="Z249" s="924"/>
      <c r="AA249" s="924"/>
      <c r="AB249" s="924"/>
      <c r="AC249" s="924"/>
      <c r="AD249" s="924"/>
      <c r="AE249" s="924"/>
      <c r="AF249" s="924"/>
      <c r="AG249" s="924"/>
      <c r="AH249" s="924"/>
      <c r="AI249" s="924"/>
    </row>
    <row r="250" spans="1:35" ht="8.85" customHeight="1">
      <c r="A250" s="197"/>
      <c r="B250" s="197"/>
      <c r="C250" s="197"/>
      <c r="D250" s="197"/>
      <c r="E250" s="197"/>
      <c r="F250" s="197"/>
      <c r="G250" s="197"/>
      <c r="H250" s="197"/>
      <c r="I250" s="197"/>
      <c r="U250" s="618"/>
      <c r="V250" s="617"/>
      <c r="W250" s="900"/>
      <c r="X250" s="924"/>
      <c r="Y250" s="924"/>
      <c r="Z250" s="924"/>
      <c r="AA250" s="924"/>
      <c r="AB250" s="924"/>
      <c r="AC250" s="924"/>
      <c r="AD250" s="924"/>
      <c r="AE250" s="924"/>
      <c r="AF250" s="924"/>
      <c r="AG250" s="924"/>
      <c r="AH250" s="924"/>
      <c r="AI250" s="924"/>
    </row>
    <row r="251" spans="1:35" ht="8.85" customHeight="1">
      <c r="A251" s="197"/>
      <c r="B251" s="197"/>
      <c r="C251" s="197"/>
      <c r="D251" s="197"/>
      <c r="E251" s="197"/>
      <c r="F251" s="197"/>
      <c r="G251" s="197"/>
      <c r="H251" s="197"/>
      <c r="I251" s="197"/>
      <c r="U251" s="618"/>
      <c r="V251" s="617"/>
      <c r="W251" s="900"/>
      <c r="X251" s="924"/>
      <c r="Y251" s="924"/>
      <c r="Z251" s="924"/>
      <c r="AA251" s="924"/>
      <c r="AB251" s="924"/>
      <c r="AC251" s="924"/>
      <c r="AD251" s="924"/>
      <c r="AE251" s="924"/>
      <c r="AF251" s="924"/>
      <c r="AG251" s="924"/>
      <c r="AH251" s="924"/>
      <c r="AI251" s="924"/>
    </row>
    <row r="252" spans="1:35" ht="8.85" customHeight="1">
      <c r="A252" s="197"/>
      <c r="B252" s="197"/>
      <c r="C252" s="197"/>
      <c r="D252" s="197"/>
      <c r="E252" s="197"/>
      <c r="F252" s="197"/>
      <c r="G252" s="197"/>
      <c r="H252" s="197"/>
      <c r="I252" s="197"/>
      <c r="U252" s="618"/>
      <c r="V252" s="617"/>
      <c r="W252" s="900"/>
      <c r="X252" s="924"/>
      <c r="Y252" s="924"/>
      <c r="Z252" s="924"/>
      <c r="AA252" s="924"/>
      <c r="AB252" s="924"/>
      <c r="AC252" s="924"/>
      <c r="AD252" s="924"/>
      <c r="AE252" s="924"/>
      <c r="AF252" s="924"/>
      <c r="AG252" s="924"/>
      <c r="AH252" s="924"/>
      <c r="AI252" s="924"/>
    </row>
    <row r="253" spans="1:35" ht="8.85" customHeight="1">
      <c r="A253" s="197"/>
      <c r="B253" s="197"/>
      <c r="C253" s="197"/>
      <c r="D253" s="197"/>
      <c r="E253" s="197"/>
      <c r="F253" s="197"/>
      <c r="G253" s="197"/>
      <c r="H253" s="197"/>
      <c r="I253" s="197"/>
      <c r="U253" s="618"/>
      <c r="V253" s="617"/>
      <c r="W253" s="900"/>
      <c r="X253" s="924"/>
      <c r="Y253" s="924"/>
      <c r="Z253" s="924"/>
      <c r="AA253" s="924"/>
      <c r="AB253" s="924"/>
      <c r="AC253" s="924"/>
      <c r="AD253" s="924"/>
      <c r="AE253" s="924"/>
      <c r="AF253" s="924"/>
      <c r="AG253" s="924"/>
      <c r="AH253" s="924"/>
      <c r="AI253" s="924"/>
    </row>
    <row r="254" spans="1:35" ht="8.85" customHeight="1">
      <c r="A254" s="197"/>
      <c r="B254" s="197"/>
      <c r="C254" s="197"/>
      <c r="D254" s="197"/>
      <c r="E254" s="197"/>
      <c r="F254" s="197"/>
      <c r="G254" s="197"/>
      <c r="H254" s="197"/>
      <c r="I254" s="197"/>
      <c r="U254" s="618"/>
      <c r="V254" s="617"/>
      <c r="W254" s="900"/>
      <c r="X254" s="924"/>
      <c r="Y254" s="924"/>
      <c r="Z254" s="924"/>
      <c r="AA254" s="924"/>
      <c r="AB254" s="924"/>
      <c r="AC254" s="924"/>
      <c r="AD254" s="924"/>
      <c r="AE254" s="924"/>
      <c r="AF254" s="924"/>
      <c r="AG254" s="924"/>
      <c r="AH254" s="924"/>
      <c r="AI254" s="924"/>
    </row>
    <row r="255" spans="1:35" ht="8.85" customHeight="1">
      <c r="A255" s="197"/>
      <c r="B255" s="197"/>
      <c r="C255" s="197"/>
      <c r="D255" s="197"/>
      <c r="E255" s="197"/>
      <c r="F255" s="197"/>
      <c r="G255" s="197"/>
      <c r="H255" s="197"/>
      <c r="I255" s="197"/>
      <c r="U255" s="618"/>
      <c r="V255" s="617"/>
      <c r="W255" s="900"/>
      <c r="X255" s="924"/>
      <c r="Y255" s="924"/>
      <c r="Z255" s="924"/>
      <c r="AA255" s="924"/>
      <c r="AB255" s="924"/>
      <c r="AC255" s="924"/>
      <c r="AD255" s="924"/>
      <c r="AE255" s="924"/>
      <c r="AF255" s="924"/>
      <c r="AG255" s="924"/>
      <c r="AH255" s="924"/>
      <c r="AI255" s="924"/>
    </row>
    <row r="256" spans="1:35" ht="8.85" customHeight="1">
      <c r="A256" s="197"/>
      <c r="B256" s="197"/>
      <c r="C256" s="197"/>
      <c r="D256" s="197"/>
      <c r="E256" s="197"/>
      <c r="F256" s="197"/>
      <c r="G256" s="197"/>
      <c r="H256" s="197"/>
      <c r="I256" s="197"/>
      <c r="U256" s="618"/>
      <c r="V256" s="617"/>
      <c r="W256" s="900"/>
      <c r="X256" s="924"/>
      <c r="Y256" s="924"/>
      <c r="Z256" s="924"/>
      <c r="AA256" s="924"/>
      <c r="AB256" s="924"/>
      <c r="AC256" s="924"/>
      <c r="AD256" s="924"/>
      <c r="AE256" s="924"/>
      <c r="AF256" s="924"/>
      <c r="AG256" s="924"/>
      <c r="AH256" s="924"/>
      <c r="AI256" s="924"/>
    </row>
    <row r="257" spans="1:35" ht="8.85" customHeight="1">
      <c r="A257" s="197"/>
      <c r="B257" s="197"/>
      <c r="C257" s="197"/>
      <c r="D257" s="197"/>
      <c r="E257" s="197"/>
      <c r="F257" s="197"/>
      <c r="G257" s="197"/>
      <c r="H257" s="197"/>
      <c r="I257" s="197"/>
      <c r="U257" s="618"/>
      <c r="V257" s="617"/>
      <c r="W257" s="900"/>
      <c r="X257" s="924"/>
      <c r="Y257" s="924"/>
      <c r="Z257" s="924"/>
      <c r="AA257" s="924"/>
      <c r="AB257" s="924"/>
      <c r="AC257" s="924"/>
      <c r="AD257" s="924"/>
      <c r="AE257" s="924"/>
      <c r="AF257" s="924"/>
      <c r="AG257" s="924"/>
      <c r="AH257" s="924"/>
      <c r="AI257" s="924"/>
    </row>
    <row r="258" spans="1:35" ht="8.85" customHeight="1">
      <c r="A258" s="197"/>
      <c r="B258" s="197"/>
      <c r="C258" s="197"/>
      <c r="D258" s="197"/>
      <c r="E258" s="197"/>
      <c r="F258" s="197"/>
      <c r="G258" s="197"/>
      <c r="H258" s="197"/>
      <c r="I258" s="197"/>
      <c r="U258" s="618"/>
      <c r="V258" s="617"/>
      <c r="W258" s="900"/>
      <c r="X258" s="924"/>
      <c r="Y258" s="924"/>
      <c r="Z258" s="924"/>
      <c r="AA258" s="924"/>
      <c r="AB258" s="924"/>
      <c r="AC258" s="924"/>
      <c r="AD258" s="924"/>
      <c r="AE258" s="924"/>
      <c r="AF258" s="924"/>
      <c r="AG258" s="924"/>
      <c r="AH258" s="924"/>
      <c r="AI258" s="924"/>
    </row>
    <row r="259" spans="1:35" ht="8.85" customHeight="1">
      <c r="A259" s="197"/>
      <c r="B259" s="197"/>
      <c r="C259" s="197"/>
      <c r="D259" s="197"/>
      <c r="E259" s="197"/>
      <c r="F259" s="197"/>
      <c r="G259" s="197"/>
      <c r="H259" s="197"/>
      <c r="I259" s="197"/>
      <c r="U259" s="618"/>
      <c r="V259" s="617"/>
      <c r="W259" s="900"/>
      <c r="X259" s="924"/>
      <c r="Y259" s="924"/>
      <c r="Z259" s="924"/>
      <c r="AA259" s="924"/>
      <c r="AB259" s="924"/>
      <c r="AC259" s="924"/>
      <c r="AD259" s="924"/>
      <c r="AE259" s="924"/>
      <c r="AF259" s="924"/>
      <c r="AG259" s="924"/>
      <c r="AH259" s="924"/>
      <c r="AI259" s="924"/>
    </row>
    <row r="260" spans="1:35" ht="8.85" customHeight="1">
      <c r="A260" s="197"/>
      <c r="B260" s="197"/>
      <c r="C260" s="197"/>
      <c r="D260" s="197"/>
      <c r="E260" s="197"/>
      <c r="F260" s="197"/>
      <c r="G260" s="197"/>
      <c r="H260" s="197"/>
      <c r="I260" s="197"/>
      <c r="U260" s="618"/>
      <c r="V260" s="617"/>
      <c r="W260" s="900"/>
      <c r="X260" s="924"/>
      <c r="Y260" s="924"/>
      <c r="Z260" s="924"/>
      <c r="AA260" s="924"/>
      <c r="AB260" s="924"/>
      <c r="AC260" s="924"/>
      <c r="AD260" s="924"/>
      <c r="AE260" s="924"/>
      <c r="AF260" s="924"/>
      <c r="AG260" s="924"/>
      <c r="AH260" s="924"/>
      <c r="AI260" s="924"/>
    </row>
    <row r="261" spans="1:35" ht="8.85" customHeight="1">
      <c r="A261" s="197"/>
      <c r="B261" s="197"/>
      <c r="C261" s="197"/>
      <c r="D261" s="197"/>
      <c r="E261" s="197"/>
      <c r="F261" s="197"/>
      <c r="G261" s="197"/>
      <c r="H261" s="197"/>
      <c r="I261" s="197"/>
      <c r="U261" s="618"/>
      <c r="V261" s="617"/>
      <c r="W261" s="900"/>
      <c r="X261" s="924"/>
      <c r="Y261" s="924"/>
      <c r="Z261" s="924"/>
      <c r="AA261" s="924"/>
      <c r="AB261" s="924"/>
      <c r="AC261" s="924"/>
      <c r="AD261" s="924"/>
      <c r="AE261" s="924"/>
      <c r="AF261" s="924"/>
      <c r="AG261" s="924"/>
      <c r="AH261" s="924"/>
      <c r="AI261" s="924"/>
    </row>
    <row r="262" spans="1:35" ht="8.85" customHeight="1">
      <c r="A262" s="197"/>
      <c r="B262" s="197"/>
      <c r="C262" s="197"/>
      <c r="D262" s="197"/>
      <c r="E262" s="197"/>
      <c r="F262" s="197"/>
      <c r="G262" s="197"/>
      <c r="H262" s="197"/>
      <c r="I262" s="197"/>
      <c r="U262" s="618"/>
      <c r="V262" s="617"/>
      <c r="W262" s="900"/>
      <c r="X262" s="924"/>
      <c r="Y262" s="924"/>
      <c r="Z262" s="924"/>
      <c r="AA262" s="924"/>
      <c r="AB262" s="924"/>
      <c r="AC262" s="924"/>
      <c r="AD262" s="924"/>
      <c r="AE262" s="924"/>
      <c r="AF262" s="924"/>
      <c r="AG262" s="924"/>
      <c r="AH262" s="924"/>
      <c r="AI262" s="924"/>
    </row>
    <row r="263" spans="1:35" ht="8.85" customHeight="1">
      <c r="A263" s="197"/>
      <c r="B263" s="197"/>
      <c r="C263" s="197"/>
      <c r="D263" s="197"/>
      <c r="E263" s="197"/>
      <c r="F263" s="197"/>
      <c r="G263" s="197"/>
      <c r="H263" s="197"/>
      <c r="I263" s="197"/>
      <c r="U263" s="618"/>
      <c r="V263" s="617"/>
      <c r="W263" s="900"/>
      <c r="X263" s="924"/>
      <c r="Y263" s="924"/>
      <c r="Z263" s="924"/>
      <c r="AA263" s="924"/>
      <c r="AB263" s="924"/>
      <c r="AC263" s="924"/>
      <c r="AD263" s="924"/>
      <c r="AE263" s="924"/>
      <c r="AF263" s="924"/>
      <c r="AG263" s="924"/>
      <c r="AH263" s="924"/>
      <c r="AI263" s="924"/>
    </row>
    <row r="264" spans="1:35" ht="8.85" customHeight="1">
      <c r="A264" s="197"/>
      <c r="B264" s="197"/>
      <c r="C264" s="197"/>
      <c r="D264" s="197"/>
      <c r="E264" s="197"/>
      <c r="F264" s="197"/>
      <c r="G264" s="197"/>
      <c r="H264" s="197"/>
      <c r="I264" s="197"/>
      <c r="U264" s="618"/>
      <c r="V264" s="617"/>
      <c r="W264" s="900"/>
      <c r="X264" s="924"/>
      <c r="Y264" s="924"/>
      <c r="Z264" s="924"/>
      <c r="AA264" s="924"/>
      <c r="AB264" s="924"/>
      <c r="AC264" s="924"/>
      <c r="AD264" s="924"/>
      <c r="AE264" s="924"/>
      <c r="AF264" s="924"/>
      <c r="AG264" s="924"/>
      <c r="AH264" s="924"/>
      <c r="AI264" s="924"/>
    </row>
    <row r="265" spans="1:35" ht="8.85" customHeight="1">
      <c r="A265" s="197"/>
      <c r="B265" s="197"/>
      <c r="C265" s="197"/>
      <c r="D265" s="197"/>
      <c r="E265" s="197"/>
      <c r="F265" s="197"/>
      <c r="G265" s="197"/>
      <c r="H265" s="197"/>
      <c r="I265" s="197"/>
      <c r="U265" s="618"/>
      <c r="V265" s="617"/>
      <c r="W265" s="900"/>
      <c r="X265" s="924"/>
      <c r="Y265" s="924"/>
      <c r="Z265" s="924"/>
      <c r="AA265" s="924"/>
      <c r="AB265" s="924"/>
      <c r="AC265" s="924"/>
      <c r="AD265" s="924"/>
      <c r="AE265" s="924"/>
      <c r="AF265" s="924"/>
      <c r="AG265" s="924"/>
      <c r="AH265" s="924"/>
      <c r="AI265" s="924"/>
    </row>
    <row r="266" spans="1:35" ht="8.85" customHeight="1">
      <c r="A266" s="197"/>
      <c r="B266" s="197"/>
      <c r="C266" s="197"/>
      <c r="D266" s="197"/>
      <c r="E266" s="197"/>
      <c r="F266" s="197"/>
      <c r="G266" s="197"/>
      <c r="H266" s="197"/>
      <c r="I266" s="197"/>
      <c r="U266" s="618"/>
      <c r="V266" s="617"/>
      <c r="W266" s="900"/>
      <c r="X266" s="924"/>
      <c r="Y266" s="924"/>
      <c r="Z266" s="924"/>
      <c r="AA266" s="924"/>
      <c r="AB266" s="924"/>
      <c r="AC266" s="924"/>
      <c r="AD266" s="924"/>
      <c r="AE266" s="924"/>
      <c r="AF266" s="924"/>
      <c r="AG266" s="924"/>
      <c r="AH266" s="924"/>
      <c r="AI266" s="924"/>
    </row>
    <row r="267" spans="1:35" ht="8.85" customHeight="1">
      <c r="A267" s="197"/>
      <c r="B267" s="197"/>
      <c r="C267" s="197"/>
      <c r="D267" s="197"/>
      <c r="E267" s="197"/>
      <c r="F267" s="197"/>
      <c r="G267" s="197"/>
      <c r="H267" s="197"/>
      <c r="I267" s="197"/>
      <c r="U267" s="618"/>
      <c r="V267" s="617"/>
      <c r="W267" s="900"/>
      <c r="X267" s="924"/>
      <c r="Y267" s="924"/>
      <c r="Z267" s="924"/>
      <c r="AA267" s="924"/>
      <c r="AB267" s="924"/>
      <c r="AC267" s="924"/>
      <c r="AD267" s="924"/>
      <c r="AE267" s="924"/>
      <c r="AF267" s="924"/>
      <c r="AG267" s="924"/>
      <c r="AH267" s="924"/>
      <c r="AI267" s="924"/>
    </row>
    <row r="268" spans="1:35" ht="8.85" customHeight="1">
      <c r="A268" s="197"/>
      <c r="B268" s="197"/>
      <c r="C268" s="197"/>
      <c r="D268" s="197"/>
      <c r="E268" s="197"/>
      <c r="F268" s="197"/>
      <c r="G268" s="197"/>
      <c r="H268" s="197"/>
      <c r="I268" s="197"/>
      <c r="U268" s="618"/>
      <c r="V268" s="617"/>
      <c r="W268" s="900"/>
      <c r="X268" s="924"/>
      <c r="Y268" s="924"/>
      <c r="Z268" s="924"/>
      <c r="AA268" s="924"/>
      <c r="AB268" s="924"/>
      <c r="AC268" s="924"/>
      <c r="AD268" s="924"/>
      <c r="AE268" s="924"/>
      <c r="AF268" s="924"/>
      <c r="AG268" s="924"/>
      <c r="AH268" s="924"/>
      <c r="AI268" s="924"/>
    </row>
    <row r="269" spans="1:35" ht="8.85" customHeight="1">
      <c r="A269" s="197"/>
      <c r="B269" s="197"/>
      <c r="C269" s="197"/>
      <c r="D269" s="197"/>
      <c r="E269" s="197"/>
      <c r="F269" s="197"/>
      <c r="G269" s="197"/>
      <c r="H269" s="197"/>
      <c r="I269" s="197"/>
      <c r="U269" s="618"/>
      <c r="V269" s="617"/>
      <c r="W269" s="900"/>
      <c r="X269" s="924"/>
      <c r="Y269" s="924"/>
      <c r="Z269" s="924"/>
      <c r="AA269" s="924"/>
      <c r="AB269" s="924"/>
      <c r="AC269" s="924"/>
      <c r="AD269" s="924"/>
      <c r="AE269" s="924"/>
      <c r="AF269" s="924"/>
      <c r="AG269" s="924"/>
      <c r="AH269" s="924"/>
      <c r="AI269" s="924"/>
    </row>
    <row r="270" spans="1:35" ht="8.85" customHeight="1">
      <c r="A270" s="197"/>
      <c r="B270" s="197"/>
      <c r="C270" s="197"/>
      <c r="D270" s="197"/>
      <c r="E270" s="197"/>
      <c r="F270" s="197"/>
      <c r="G270" s="197"/>
      <c r="H270" s="197"/>
      <c r="I270" s="197"/>
      <c r="U270" s="618"/>
      <c r="V270" s="617"/>
      <c r="W270" s="900"/>
      <c r="X270" s="924"/>
      <c r="Y270" s="924"/>
      <c r="Z270" s="924"/>
      <c r="AA270" s="924"/>
      <c r="AB270" s="924"/>
      <c r="AC270" s="924"/>
      <c r="AD270" s="924"/>
      <c r="AE270" s="924"/>
      <c r="AF270" s="924"/>
      <c r="AG270" s="924"/>
      <c r="AH270" s="924"/>
      <c r="AI270" s="924"/>
    </row>
    <row r="271" spans="1:35" ht="8.85" customHeight="1">
      <c r="A271" s="197"/>
      <c r="B271" s="197"/>
      <c r="C271" s="197"/>
      <c r="D271" s="197"/>
      <c r="E271" s="197"/>
      <c r="F271" s="197"/>
      <c r="G271" s="197"/>
      <c r="H271" s="197"/>
      <c r="I271" s="197"/>
      <c r="U271" s="618"/>
      <c r="V271" s="617"/>
      <c r="W271" s="900"/>
      <c r="X271" s="924"/>
      <c r="Y271" s="924"/>
      <c r="Z271" s="924"/>
      <c r="AA271" s="924"/>
      <c r="AB271" s="924"/>
      <c r="AC271" s="924"/>
      <c r="AD271" s="924"/>
      <c r="AE271" s="924"/>
      <c r="AF271" s="924"/>
      <c r="AG271" s="924"/>
      <c r="AH271" s="924"/>
      <c r="AI271" s="924"/>
    </row>
    <row r="272" spans="1:35" ht="8.85" customHeight="1">
      <c r="A272" s="197"/>
      <c r="B272" s="197"/>
      <c r="C272" s="197"/>
      <c r="D272" s="197"/>
      <c r="E272" s="197"/>
      <c r="F272" s="197"/>
      <c r="G272" s="197"/>
      <c r="H272" s="197"/>
      <c r="I272" s="197"/>
      <c r="U272" s="618"/>
      <c r="V272" s="617"/>
      <c r="W272" s="900"/>
      <c r="X272" s="924"/>
      <c r="Y272" s="924"/>
      <c r="Z272" s="924"/>
      <c r="AA272" s="924"/>
      <c r="AB272" s="924"/>
      <c r="AC272" s="924"/>
      <c r="AD272" s="924"/>
      <c r="AE272" s="924"/>
      <c r="AF272" s="924"/>
      <c r="AG272" s="924"/>
      <c r="AH272" s="924"/>
      <c r="AI272" s="924"/>
    </row>
    <row r="273" spans="1:35" ht="8.85" customHeight="1">
      <c r="A273" s="197"/>
      <c r="B273" s="197"/>
      <c r="C273" s="197"/>
      <c r="D273" s="197"/>
      <c r="E273" s="197"/>
      <c r="F273" s="197"/>
      <c r="G273" s="197"/>
      <c r="H273" s="197"/>
      <c r="I273" s="197"/>
      <c r="U273" s="618"/>
      <c r="V273" s="617"/>
      <c r="W273" s="900"/>
      <c r="X273" s="924"/>
      <c r="Y273" s="924"/>
      <c r="Z273" s="924"/>
      <c r="AA273" s="924"/>
      <c r="AB273" s="924"/>
      <c r="AC273" s="924"/>
      <c r="AD273" s="924"/>
      <c r="AE273" s="924"/>
      <c r="AF273" s="924"/>
      <c r="AG273" s="924"/>
      <c r="AH273" s="924"/>
      <c r="AI273" s="924"/>
    </row>
    <row r="274" spans="1:35" ht="8.85" customHeight="1">
      <c r="A274" s="197"/>
      <c r="B274" s="197"/>
      <c r="C274" s="197"/>
      <c r="D274" s="197"/>
      <c r="E274" s="197"/>
      <c r="F274" s="197"/>
      <c r="G274" s="197"/>
      <c r="H274" s="197"/>
      <c r="I274" s="197"/>
      <c r="U274" s="618"/>
      <c r="V274" s="617"/>
      <c r="W274" s="900"/>
      <c r="X274" s="924"/>
      <c r="Y274" s="924"/>
      <c r="Z274" s="924"/>
      <c r="AA274" s="924"/>
      <c r="AB274" s="924"/>
      <c r="AC274" s="924"/>
      <c r="AD274" s="924"/>
      <c r="AE274" s="924"/>
      <c r="AF274" s="924"/>
      <c r="AG274" s="924"/>
      <c r="AH274" s="924"/>
      <c r="AI274" s="924"/>
    </row>
    <row r="275" spans="1:35" ht="8.85" customHeight="1">
      <c r="A275" s="197"/>
      <c r="B275" s="197"/>
      <c r="C275" s="197"/>
      <c r="D275" s="197"/>
      <c r="E275" s="197"/>
      <c r="F275" s="197"/>
      <c r="G275" s="197"/>
      <c r="H275" s="197"/>
      <c r="I275" s="197"/>
      <c r="U275" s="618"/>
      <c r="V275" s="617"/>
      <c r="W275" s="900"/>
      <c r="X275" s="924"/>
      <c r="Y275" s="924"/>
      <c r="Z275" s="924"/>
      <c r="AA275" s="924"/>
      <c r="AB275" s="924"/>
      <c r="AC275" s="924"/>
      <c r="AD275" s="924"/>
      <c r="AE275" s="924"/>
      <c r="AF275" s="924"/>
      <c r="AG275" s="924"/>
      <c r="AH275" s="924"/>
      <c r="AI275" s="924"/>
    </row>
    <row r="276" spans="1:35" ht="8.85" customHeight="1">
      <c r="A276" s="197"/>
      <c r="B276" s="197"/>
      <c r="C276" s="197"/>
      <c r="D276" s="197"/>
      <c r="E276" s="197"/>
      <c r="F276" s="197"/>
      <c r="G276" s="197"/>
      <c r="H276" s="197"/>
      <c r="I276" s="197"/>
      <c r="U276" s="618"/>
      <c r="V276" s="617"/>
      <c r="W276" s="900"/>
      <c r="X276" s="924"/>
      <c r="Y276" s="924"/>
      <c r="Z276" s="924"/>
      <c r="AA276" s="924"/>
      <c r="AB276" s="924"/>
      <c r="AC276" s="924"/>
      <c r="AD276" s="924"/>
      <c r="AE276" s="924"/>
      <c r="AF276" s="924"/>
      <c r="AG276" s="924"/>
      <c r="AH276" s="924"/>
      <c r="AI276" s="924"/>
    </row>
    <row r="277" spans="1:35" ht="8.85" customHeight="1">
      <c r="A277" s="197"/>
      <c r="B277" s="197"/>
      <c r="C277" s="197"/>
      <c r="D277" s="197"/>
      <c r="E277" s="197"/>
      <c r="F277" s="197"/>
      <c r="G277" s="197"/>
      <c r="H277" s="197"/>
      <c r="I277" s="197"/>
      <c r="U277" s="618"/>
      <c r="V277" s="617"/>
      <c r="W277" s="900"/>
      <c r="X277" s="924"/>
      <c r="Y277" s="924"/>
      <c r="Z277" s="924"/>
      <c r="AA277" s="924"/>
      <c r="AB277" s="924"/>
      <c r="AC277" s="924"/>
      <c r="AD277" s="924"/>
      <c r="AE277" s="924"/>
      <c r="AF277" s="924"/>
      <c r="AG277" s="924"/>
      <c r="AH277" s="924"/>
      <c r="AI277" s="924"/>
    </row>
    <row r="278" spans="1:35" ht="8.85" customHeight="1">
      <c r="A278" s="197"/>
      <c r="B278" s="197"/>
      <c r="C278" s="197"/>
      <c r="D278" s="197"/>
      <c r="E278" s="197"/>
      <c r="F278" s="197"/>
      <c r="G278" s="197"/>
      <c r="H278" s="197"/>
      <c r="I278" s="197"/>
      <c r="U278" s="618"/>
      <c r="V278" s="617"/>
      <c r="W278" s="900"/>
      <c r="X278" s="924"/>
      <c r="Y278" s="924"/>
      <c r="Z278" s="924"/>
      <c r="AA278" s="924"/>
      <c r="AB278" s="924"/>
      <c r="AC278" s="924"/>
      <c r="AD278" s="924"/>
      <c r="AE278" s="924"/>
      <c r="AF278" s="924"/>
      <c r="AG278" s="924"/>
      <c r="AH278" s="924"/>
      <c r="AI278" s="924"/>
    </row>
    <row r="279" spans="1:35" ht="8.85" customHeight="1">
      <c r="A279" s="197"/>
      <c r="B279" s="197"/>
      <c r="C279" s="197"/>
      <c r="D279" s="197"/>
      <c r="E279" s="197"/>
      <c r="F279" s="197"/>
      <c r="G279" s="197"/>
      <c r="H279" s="197"/>
      <c r="I279" s="197"/>
      <c r="U279" s="618"/>
      <c r="V279" s="617"/>
      <c r="W279" s="900"/>
      <c r="X279" s="924"/>
      <c r="Y279" s="924"/>
      <c r="Z279" s="924"/>
      <c r="AA279" s="924"/>
      <c r="AB279" s="924"/>
      <c r="AC279" s="924"/>
      <c r="AD279" s="924"/>
      <c r="AE279" s="924"/>
      <c r="AF279" s="924"/>
      <c r="AG279" s="924"/>
      <c r="AH279" s="924"/>
      <c r="AI279" s="924"/>
    </row>
    <row r="280" spans="1:35" ht="8.85" customHeight="1">
      <c r="A280" s="197"/>
      <c r="B280" s="197"/>
      <c r="C280" s="197"/>
      <c r="D280" s="197"/>
      <c r="E280" s="197"/>
      <c r="F280" s="197"/>
      <c r="G280" s="197"/>
      <c r="H280" s="197"/>
      <c r="I280" s="197"/>
      <c r="U280" s="618"/>
      <c r="V280" s="617"/>
      <c r="W280" s="900"/>
      <c r="X280" s="924"/>
      <c r="Y280" s="924"/>
      <c r="Z280" s="924"/>
      <c r="AA280" s="924"/>
      <c r="AB280" s="924"/>
      <c r="AC280" s="924"/>
      <c r="AD280" s="924"/>
      <c r="AE280" s="924"/>
      <c r="AF280" s="924"/>
      <c r="AG280" s="924"/>
      <c r="AH280" s="924"/>
      <c r="AI280" s="924"/>
    </row>
    <row r="281" spans="1:35" ht="8.85" customHeight="1">
      <c r="A281" s="197"/>
      <c r="B281" s="197"/>
      <c r="C281" s="197"/>
      <c r="D281" s="197"/>
      <c r="E281" s="197"/>
      <c r="F281" s="197"/>
      <c r="G281" s="197"/>
      <c r="H281" s="197"/>
      <c r="I281" s="197"/>
      <c r="M281" s="330"/>
      <c r="U281" s="618"/>
      <c r="V281" s="617"/>
      <c r="W281" s="900"/>
      <c r="X281" s="924"/>
      <c r="Y281" s="924"/>
      <c r="Z281" s="924"/>
      <c r="AA281" s="924"/>
      <c r="AB281" s="924"/>
      <c r="AC281" s="924"/>
      <c r="AD281" s="924"/>
      <c r="AE281" s="924"/>
      <c r="AF281" s="924"/>
      <c r="AG281" s="924"/>
      <c r="AH281" s="924"/>
      <c r="AI281" s="924"/>
    </row>
    <row r="282" spans="1:35" ht="8.85" customHeight="1">
      <c r="A282" s="197"/>
      <c r="B282" s="197"/>
      <c r="C282" s="197"/>
      <c r="D282" s="197"/>
      <c r="E282" s="197"/>
      <c r="F282" s="197"/>
      <c r="G282" s="197"/>
      <c r="H282" s="197"/>
      <c r="I282" s="197"/>
      <c r="U282" s="618"/>
      <c r="V282" s="617"/>
      <c r="W282" s="900"/>
      <c r="X282" s="924"/>
      <c r="Y282" s="924"/>
      <c r="Z282" s="924"/>
      <c r="AA282" s="924"/>
      <c r="AB282" s="924"/>
      <c r="AC282" s="924"/>
      <c r="AD282" s="924"/>
      <c r="AE282" s="924"/>
      <c r="AF282" s="924"/>
      <c r="AG282" s="924"/>
      <c r="AH282" s="924"/>
      <c r="AI282" s="924"/>
    </row>
    <row r="283" spans="1:35" ht="8.85" customHeight="1">
      <c r="A283" s="197"/>
      <c r="B283" s="197"/>
      <c r="C283" s="197"/>
      <c r="D283" s="197"/>
      <c r="E283" s="197"/>
      <c r="F283" s="197"/>
      <c r="G283" s="197"/>
      <c r="H283" s="197"/>
      <c r="I283" s="197"/>
      <c r="U283" s="618"/>
      <c r="V283" s="617"/>
      <c r="W283" s="900"/>
      <c r="X283" s="924"/>
      <c r="Y283" s="924"/>
      <c r="Z283" s="924"/>
      <c r="AA283" s="924"/>
      <c r="AB283" s="924"/>
      <c r="AC283" s="924"/>
      <c r="AD283" s="924"/>
      <c r="AE283" s="924"/>
      <c r="AF283" s="924"/>
      <c r="AG283" s="924"/>
      <c r="AH283" s="924"/>
      <c r="AI283" s="924"/>
    </row>
    <row r="284" spans="1:35" ht="8.85" customHeight="1">
      <c r="A284" s="197"/>
      <c r="B284" s="197"/>
      <c r="C284" s="197"/>
      <c r="D284" s="197"/>
      <c r="E284" s="197"/>
      <c r="F284" s="197"/>
      <c r="G284" s="197"/>
      <c r="H284" s="197"/>
      <c r="I284" s="197"/>
      <c r="U284" s="618"/>
      <c r="V284" s="617"/>
      <c r="W284" s="900"/>
      <c r="X284" s="924"/>
      <c r="Y284" s="924"/>
      <c r="Z284" s="924"/>
      <c r="AA284" s="924"/>
      <c r="AB284" s="924"/>
      <c r="AC284" s="924"/>
      <c r="AD284" s="924"/>
      <c r="AE284" s="924"/>
      <c r="AF284" s="924"/>
      <c r="AG284" s="924"/>
      <c r="AH284" s="924"/>
      <c r="AI284" s="924"/>
    </row>
    <row r="285" spans="1:35" ht="8.85" customHeight="1">
      <c r="A285" s="197"/>
      <c r="B285" s="197"/>
      <c r="C285" s="197"/>
      <c r="D285" s="197"/>
      <c r="E285" s="197"/>
      <c r="F285" s="197"/>
      <c r="G285" s="197"/>
      <c r="H285" s="197"/>
      <c r="I285" s="197"/>
      <c r="U285" s="618"/>
      <c r="V285" s="617"/>
      <c r="W285" s="900"/>
      <c r="X285" s="924"/>
      <c r="Y285" s="924"/>
      <c r="Z285" s="924"/>
      <c r="AA285" s="924"/>
      <c r="AB285" s="924"/>
      <c r="AC285" s="924"/>
      <c r="AD285" s="924"/>
      <c r="AE285" s="924"/>
      <c r="AF285" s="924"/>
      <c r="AG285" s="924"/>
      <c r="AH285" s="924"/>
      <c r="AI285" s="924"/>
    </row>
    <row r="286" spans="1:35" ht="8.85" customHeight="1">
      <c r="A286" s="197"/>
      <c r="B286" s="197"/>
      <c r="C286" s="197"/>
      <c r="D286" s="197"/>
      <c r="E286" s="197"/>
      <c r="F286" s="197"/>
      <c r="G286" s="197"/>
      <c r="H286" s="197"/>
      <c r="I286" s="197"/>
      <c r="U286" s="618"/>
      <c r="V286" s="617"/>
      <c r="W286" s="900"/>
      <c r="X286" s="924"/>
      <c r="Y286" s="924"/>
      <c r="Z286" s="924"/>
      <c r="AA286" s="924"/>
      <c r="AB286" s="924"/>
      <c r="AC286" s="924"/>
      <c r="AD286" s="924"/>
      <c r="AE286" s="924"/>
      <c r="AF286" s="924"/>
      <c r="AG286" s="924"/>
      <c r="AH286" s="924"/>
      <c r="AI286" s="924"/>
    </row>
    <row r="287" spans="1:35" ht="8.85" customHeight="1">
      <c r="A287" s="197"/>
      <c r="B287" s="197"/>
      <c r="C287" s="197"/>
      <c r="D287" s="197"/>
      <c r="E287" s="197"/>
      <c r="F287" s="197"/>
      <c r="G287" s="197"/>
      <c r="H287" s="197"/>
      <c r="I287" s="197"/>
      <c r="U287" s="618"/>
      <c r="V287" s="617"/>
      <c r="W287" s="900"/>
      <c r="X287" s="924"/>
      <c r="Y287" s="924"/>
      <c r="Z287" s="924"/>
      <c r="AA287" s="924"/>
      <c r="AB287" s="924"/>
      <c r="AC287" s="924"/>
      <c r="AD287" s="924"/>
      <c r="AE287" s="924"/>
      <c r="AF287" s="924"/>
      <c r="AG287" s="924"/>
      <c r="AH287" s="924"/>
      <c r="AI287" s="924"/>
    </row>
    <row r="288" spans="1:35" ht="8.85" customHeight="1">
      <c r="A288" s="197"/>
      <c r="B288" s="197"/>
      <c r="C288" s="197"/>
      <c r="D288" s="197"/>
      <c r="E288" s="197"/>
      <c r="F288" s="197"/>
      <c r="G288" s="197"/>
      <c r="H288" s="197"/>
      <c r="I288" s="197"/>
      <c r="U288" s="618"/>
      <c r="V288" s="617"/>
      <c r="W288" s="900"/>
      <c r="X288" s="924"/>
      <c r="Y288" s="924"/>
      <c r="Z288" s="924"/>
      <c r="AA288" s="924"/>
      <c r="AB288" s="924"/>
      <c r="AC288" s="924"/>
      <c r="AD288" s="924"/>
      <c r="AE288" s="924"/>
      <c r="AF288" s="924"/>
      <c r="AG288" s="924"/>
      <c r="AH288" s="924"/>
      <c r="AI288" s="924"/>
    </row>
    <row r="289" spans="1:35" ht="8.85" customHeight="1">
      <c r="A289" s="197"/>
      <c r="B289" s="197"/>
      <c r="C289" s="197"/>
      <c r="D289" s="197"/>
      <c r="E289" s="197"/>
      <c r="F289" s="197"/>
      <c r="G289" s="197"/>
      <c r="H289" s="197"/>
      <c r="I289" s="197"/>
      <c r="U289" s="618"/>
      <c r="V289" s="617"/>
      <c r="W289" s="900"/>
      <c r="X289" s="924"/>
      <c r="Y289" s="924"/>
      <c r="Z289" s="924"/>
      <c r="AA289" s="924"/>
      <c r="AB289" s="924"/>
      <c r="AC289" s="924"/>
      <c r="AD289" s="924"/>
      <c r="AE289" s="924"/>
      <c r="AF289" s="924"/>
      <c r="AG289" s="924"/>
      <c r="AH289" s="924"/>
      <c r="AI289" s="924"/>
    </row>
    <row r="290" spans="1:35" ht="8.85" customHeight="1">
      <c r="A290" s="197"/>
      <c r="B290" s="197"/>
      <c r="C290" s="197"/>
      <c r="D290" s="197"/>
      <c r="E290" s="197"/>
      <c r="F290" s="197"/>
      <c r="G290" s="197"/>
      <c r="H290" s="197"/>
      <c r="I290" s="197"/>
      <c r="U290" s="618"/>
      <c r="V290" s="617"/>
      <c r="W290" s="900"/>
      <c r="X290" s="924"/>
      <c r="Y290" s="924"/>
      <c r="Z290" s="924"/>
      <c r="AA290" s="924"/>
      <c r="AB290" s="924"/>
      <c r="AC290" s="924"/>
      <c r="AD290" s="924"/>
      <c r="AE290" s="924"/>
      <c r="AF290" s="924"/>
      <c r="AG290" s="924"/>
      <c r="AH290" s="924"/>
      <c r="AI290" s="924"/>
    </row>
    <row r="291" spans="1:35" ht="8.85" customHeight="1">
      <c r="A291" s="197"/>
      <c r="B291" s="197"/>
      <c r="C291" s="197"/>
      <c r="D291" s="197"/>
      <c r="E291" s="197"/>
      <c r="F291" s="197"/>
      <c r="G291" s="197"/>
      <c r="H291" s="197"/>
      <c r="I291" s="197"/>
      <c r="U291" s="618"/>
      <c r="V291" s="617"/>
      <c r="W291" s="900"/>
      <c r="X291" s="924"/>
      <c r="Y291" s="924"/>
      <c r="Z291" s="924"/>
      <c r="AA291" s="924"/>
      <c r="AB291" s="924"/>
      <c r="AC291" s="924"/>
      <c r="AD291" s="924"/>
      <c r="AE291" s="924"/>
      <c r="AF291" s="924"/>
      <c r="AG291" s="924"/>
      <c r="AH291" s="924"/>
      <c r="AI291" s="924"/>
    </row>
    <row r="292" spans="1:35" ht="8.85" customHeight="1">
      <c r="A292" s="197"/>
      <c r="B292" s="197"/>
      <c r="C292" s="197"/>
      <c r="D292" s="197"/>
      <c r="E292" s="197"/>
      <c r="F292" s="197"/>
      <c r="G292" s="197"/>
      <c r="H292" s="197"/>
      <c r="I292" s="197"/>
      <c r="U292" s="618"/>
      <c r="V292" s="617"/>
      <c r="W292" s="900"/>
      <c r="X292" s="924"/>
      <c r="Y292" s="924"/>
      <c r="Z292" s="924"/>
      <c r="AA292" s="924"/>
      <c r="AB292" s="924"/>
      <c r="AC292" s="924"/>
      <c r="AD292" s="924"/>
      <c r="AE292" s="924"/>
      <c r="AF292" s="924"/>
      <c r="AG292" s="924"/>
      <c r="AH292" s="924"/>
      <c r="AI292" s="924"/>
    </row>
    <row r="293" spans="1:35" ht="8.85" customHeight="1">
      <c r="A293" s="197"/>
      <c r="B293" s="197"/>
      <c r="C293" s="197"/>
      <c r="D293" s="197"/>
      <c r="E293" s="197"/>
      <c r="F293" s="197"/>
      <c r="G293" s="197"/>
      <c r="H293" s="197"/>
      <c r="I293" s="197"/>
      <c r="U293" s="618"/>
      <c r="V293" s="617"/>
      <c r="W293" s="900"/>
      <c r="X293" s="924"/>
      <c r="Y293" s="924"/>
      <c r="Z293" s="924"/>
      <c r="AA293" s="924"/>
      <c r="AB293" s="924"/>
      <c r="AC293" s="924"/>
      <c r="AD293" s="924"/>
      <c r="AE293" s="924"/>
      <c r="AF293" s="924"/>
      <c r="AG293" s="924"/>
      <c r="AH293" s="924"/>
      <c r="AI293" s="924"/>
    </row>
    <row r="294" spans="1:35" ht="8.85" customHeight="1">
      <c r="A294" s="197"/>
      <c r="B294" s="197"/>
      <c r="C294" s="197"/>
      <c r="D294" s="197"/>
      <c r="E294" s="197"/>
      <c r="F294" s="197"/>
      <c r="G294" s="197"/>
      <c r="H294" s="197"/>
      <c r="I294" s="197"/>
      <c r="U294" s="618"/>
      <c r="V294" s="617"/>
      <c r="W294" s="900"/>
      <c r="X294" s="924"/>
      <c r="Y294" s="924"/>
      <c r="Z294" s="924"/>
      <c r="AA294" s="924"/>
      <c r="AB294" s="924"/>
      <c r="AC294" s="924"/>
      <c r="AD294" s="924"/>
      <c r="AE294" s="924"/>
      <c r="AF294" s="924"/>
      <c r="AG294" s="924"/>
      <c r="AH294" s="924"/>
      <c r="AI294" s="924"/>
    </row>
    <row r="295" spans="1:35" ht="8.85" customHeight="1">
      <c r="A295" s="197"/>
      <c r="B295" s="197"/>
      <c r="C295" s="197"/>
      <c r="D295" s="197"/>
      <c r="E295" s="197"/>
      <c r="F295" s="197"/>
      <c r="G295" s="197"/>
      <c r="H295" s="197"/>
      <c r="I295" s="197"/>
      <c r="U295" s="618"/>
      <c r="V295" s="617"/>
      <c r="W295" s="900"/>
      <c r="X295" s="924"/>
      <c r="Y295" s="924"/>
      <c r="Z295" s="924"/>
      <c r="AA295" s="924"/>
      <c r="AB295" s="924"/>
      <c r="AC295" s="924"/>
      <c r="AD295" s="924"/>
      <c r="AE295" s="924"/>
      <c r="AF295" s="924"/>
      <c r="AG295" s="924"/>
      <c r="AH295" s="924"/>
      <c r="AI295" s="924"/>
    </row>
    <row r="296" spans="1:35" ht="8.85" customHeight="1">
      <c r="A296" s="197"/>
      <c r="B296" s="197"/>
      <c r="C296" s="197"/>
      <c r="D296" s="197"/>
      <c r="E296" s="197"/>
      <c r="F296" s="197"/>
      <c r="G296" s="197"/>
      <c r="H296" s="197"/>
      <c r="I296" s="197"/>
      <c r="U296" s="618"/>
      <c r="V296" s="617"/>
      <c r="W296" s="900"/>
      <c r="X296" s="924"/>
      <c r="Y296" s="924"/>
      <c r="Z296" s="924"/>
      <c r="AA296" s="924"/>
      <c r="AB296" s="924"/>
      <c r="AC296" s="924"/>
      <c r="AD296" s="924"/>
      <c r="AE296" s="924"/>
      <c r="AF296" s="924"/>
      <c r="AG296" s="924"/>
      <c r="AH296" s="924"/>
      <c r="AI296" s="924"/>
    </row>
    <row r="297" spans="1:35" ht="8.85" customHeight="1">
      <c r="A297" s="197"/>
      <c r="B297" s="197"/>
      <c r="C297" s="197"/>
      <c r="D297" s="197"/>
      <c r="E297" s="197"/>
      <c r="F297" s="197"/>
      <c r="G297" s="197"/>
      <c r="H297" s="197"/>
      <c r="I297" s="197"/>
      <c r="U297" s="618"/>
      <c r="V297" s="617"/>
      <c r="W297" s="900"/>
      <c r="X297" s="924"/>
      <c r="Y297" s="924"/>
      <c r="Z297" s="924"/>
      <c r="AA297" s="924"/>
      <c r="AB297" s="924"/>
      <c r="AC297" s="924"/>
      <c r="AD297" s="924"/>
      <c r="AE297" s="924"/>
      <c r="AF297" s="924"/>
      <c r="AG297" s="924"/>
      <c r="AH297" s="924"/>
      <c r="AI297" s="924"/>
    </row>
    <row r="298" spans="1:35" ht="8.85" customHeight="1">
      <c r="A298" s="197"/>
      <c r="B298" s="197"/>
      <c r="C298" s="197"/>
      <c r="D298" s="197"/>
      <c r="E298" s="197"/>
      <c r="F298" s="197"/>
      <c r="G298" s="197"/>
      <c r="H298" s="197"/>
      <c r="I298" s="197"/>
      <c r="U298" s="618"/>
      <c r="V298" s="617"/>
      <c r="W298" s="900"/>
      <c r="X298" s="924"/>
      <c r="Y298" s="924"/>
      <c r="Z298" s="924"/>
      <c r="AA298" s="924"/>
      <c r="AB298" s="924"/>
      <c r="AC298" s="924"/>
      <c r="AD298" s="924"/>
      <c r="AE298" s="924"/>
      <c r="AF298" s="924"/>
      <c r="AG298" s="924"/>
      <c r="AH298" s="924"/>
      <c r="AI298" s="924"/>
    </row>
    <row r="299" spans="1:35" ht="8.85" customHeight="1">
      <c r="A299" s="197"/>
      <c r="B299" s="197"/>
      <c r="C299" s="197"/>
      <c r="D299" s="197"/>
      <c r="E299" s="197"/>
      <c r="F299" s="197"/>
      <c r="G299" s="197"/>
      <c r="H299" s="197"/>
      <c r="I299" s="197"/>
      <c r="U299" s="618"/>
      <c r="V299" s="617"/>
      <c r="W299" s="900"/>
      <c r="X299" s="924"/>
      <c r="Y299" s="924"/>
      <c r="Z299" s="924"/>
      <c r="AA299" s="924"/>
      <c r="AB299" s="924"/>
      <c r="AC299" s="924"/>
      <c r="AD299" s="924"/>
      <c r="AE299" s="924"/>
      <c r="AF299" s="924"/>
      <c r="AG299" s="924"/>
      <c r="AH299" s="924"/>
      <c r="AI299" s="924"/>
    </row>
    <row r="300" spans="1:35" ht="8.85" customHeight="1">
      <c r="A300" s="197"/>
      <c r="B300" s="197"/>
      <c r="C300" s="197"/>
      <c r="D300" s="197"/>
      <c r="E300" s="197"/>
      <c r="F300" s="197"/>
      <c r="G300" s="197"/>
      <c r="H300" s="197"/>
      <c r="I300" s="197"/>
      <c r="U300" s="618"/>
      <c r="V300" s="617"/>
      <c r="W300" s="900"/>
      <c r="X300" s="924"/>
      <c r="Y300" s="924"/>
      <c r="Z300" s="924"/>
      <c r="AA300" s="924"/>
      <c r="AB300" s="924"/>
      <c r="AC300" s="924"/>
      <c r="AD300" s="924"/>
      <c r="AE300" s="924"/>
      <c r="AF300" s="924"/>
      <c r="AG300" s="924"/>
      <c r="AH300" s="924"/>
      <c r="AI300" s="924"/>
    </row>
    <row r="301" spans="1:35" ht="8.85" customHeight="1">
      <c r="A301" s="197"/>
      <c r="B301" s="197"/>
      <c r="C301" s="197"/>
      <c r="D301" s="197"/>
      <c r="E301" s="197"/>
      <c r="F301" s="197"/>
      <c r="G301" s="197"/>
      <c r="H301" s="197"/>
      <c r="I301" s="197"/>
      <c r="U301" s="618"/>
      <c r="V301" s="617"/>
      <c r="W301" s="900"/>
      <c r="X301" s="924"/>
      <c r="Y301" s="924"/>
      <c r="Z301" s="924"/>
      <c r="AA301" s="924"/>
      <c r="AB301" s="924"/>
      <c r="AC301" s="924"/>
      <c r="AD301" s="924"/>
      <c r="AE301" s="924"/>
      <c r="AF301" s="924"/>
      <c r="AG301" s="924"/>
      <c r="AH301" s="924"/>
      <c r="AI301" s="924"/>
    </row>
    <row r="302" spans="1:35" ht="8.85" customHeight="1">
      <c r="A302" s="197"/>
      <c r="B302" s="197"/>
      <c r="C302" s="197"/>
      <c r="D302" s="197"/>
      <c r="E302" s="197"/>
      <c r="F302" s="197"/>
      <c r="G302" s="197"/>
      <c r="H302" s="197"/>
      <c r="I302" s="197"/>
      <c r="U302" s="618"/>
      <c r="V302" s="617"/>
      <c r="W302" s="900"/>
      <c r="X302" s="924"/>
      <c r="Y302" s="924"/>
      <c r="Z302" s="924"/>
      <c r="AA302" s="924"/>
      <c r="AB302" s="924"/>
      <c r="AC302" s="924"/>
      <c r="AD302" s="924"/>
      <c r="AE302" s="924"/>
      <c r="AF302" s="924"/>
      <c r="AG302" s="924"/>
      <c r="AH302" s="924"/>
      <c r="AI302" s="924"/>
    </row>
    <row r="303" spans="1:35" ht="8.85" customHeight="1">
      <c r="A303" s="197"/>
      <c r="B303" s="197"/>
      <c r="C303" s="197"/>
      <c r="D303" s="197"/>
      <c r="E303" s="197"/>
      <c r="F303" s="197"/>
      <c r="G303" s="197"/>
      <c r="H303" s="197"/>
      <c r="I303" s="197"/>
      <c r="U303" s="618"/>
      <c r="V303" s="617"/>
      <c r="W303" s="900"/>
      <c r="X303" s="924"/>
      <c r="Y303" s="924"/>
      <c r="Z303" s="924"/>
      <c r="AA303" s="924"/>
      <c r="AB303" s="924"/>
      <c r="AC303" s="924"/>
      <c r="AD303" s="924"/>
      <c r="AE303" s="924"/>
      <c r="AF303" s="924"/>
      <c r="AG303" s="924"/>
      <c r="AH303" s="924"/>
      <c r="AI303" s="924"/>
    </row>
    <row r="304" spans="1:35" ht="8.85" customHeight="1">
      <c r="A304" s="197"/>
      <c r="B304" s="197"/>
      <c r="C304" s="197"/>
      <c r="D304" s="197"/>
      <c r="E304" s="197"/>
      <c r="F304" s="197"/>
      <c r="G304" s="197"/>
      <c r="H304" s="197"/>
      <c r="I304" s="197"/>
      <c r="U304" s="618"/>
      <c r="V304" s="617"/>
      <c r="W304" s="900"/>
      <c r="X304" s="924"/>
      <c r="Y304" s="924"/>
      <c r="Z304" s="924"/>
      <c r="AA304" s="924"/>
      <c r="AB304" s="924"/>
      <c r="AC304" s="924"/>
      <c r="AD304" s="924"/>
      <c r="AE304" s="924"/>
      <c r="AF304" s="924"/>
      <c r="AG304" s="924"/>
      <c r="AH304" s="924"/>
      <c r="AI304" s="924"/>
    </row>
    <row r="305" spans="1:35" ht="8.85" customHeight="1">
      <c r="A305" s="197"/>
      <c r="B305" s="197"/>
      <c r="C305" s="197"/>
      <c r="D305" s="197"/>
      <c r="E305" s="197"/>
      <c r="F305" s="197"/>
      <c r="G305" s="197"/>
      <c r="H305" s="197"/>
      <c r="I305" s="197"/>
      <c r="U305" s="618"/>
      <c r="V305" s="617"/>
      <c r="W305" s="900"/>
      <c r="X305" s="924"/>
      <c r="Y305" s="924"/>
      <c r="Z305" s="924"/>
      <c r="AA305" s="924"/>
      <c r="AB305" s="924"/>
      <c r="AC305" s="924"/>
      <c r="AD305" s="924"/>
      <c r="AE305" s="924"/>
      <c r="AF305" s="924"/>
      <c r="AG305" s="924"/>
      <c r="AH305" s="924"/>
      <c r="AI305" s="924"/>
    </row>
    <row r="306" spans="1:35" ht="8.85" customHeight="1">
      <c r="A306" s="197"/>
      <c r="B306" s="197"/>
      <c r="C306" s="197"/>
      <c r="D306" s="197"/>
      <c r="E306" s="197"/>
      <c r="F306" s="197"/>
      <c r="G306" s="197"/>
      <c r="H306" s="197"/>
      <c r="I306" s="197"/>
      <c r="U306" s="618"/>
      <c r="V306" s="617"/>
      <c r="W306" s="900"/>
      <c r="X306" s="924"/>
      <c r="Y306" s="924"/>
      <c r="Z306" s="924"/>
      <c r="AA306" s="924"/>
      <c r="AB306" s="924"/>
      <c r="AC306" s="924"/>
      <c r="AD306" s="924"/>
      <c r="AE306" s="924"/>
      <c r="AF306" s="924"/>
      <c r="AG306" s="924"/>
      <c r="AH306" s="924"/>
      <c r="AI306" s="924"/>
    </row>
    <row r="307" spans="1:35" ht="8.85" customHeight="1">
      <c r="A307" s="197"/>
      <c r="B307" s="197"/>
      <c r="C307" s="197"/>
      <c r="D307" s="197"/>
      <c r="E307" s="197"/>
      <c r="F307" s="197"/>
      <c r="G307" s="197"/>
      <c r="H307" s="197"/>
      <c r="I307" s="197"/>
      <c r="U307" s="618"/>
      <c r="V307" s="617"/>
      <c r="W307" s="900"/>
      <c r="X307" s="924"/>
      <c r="Y307" s="924"/>
      <c r="Z307" s="924"/>
      <c r="AA307" s="924"/>
      <c r="AB307" s="924"/>
      <c r="AC307" s="924"/>
      <c r="AD307" s="924"/>
      <c r="AE307" s="924"/>
      <c r="AF307" s="924"/>
      <c r="AG307" s="924"/>
      <c r="AH307" s="924"/>
      <c r="AI307" s="924"/>
    </row>
    <row r="308" spans="1:35" ht="8.85" customHeight="1">
      <c r="A308" s="197"/>
      <c r="B308" s="197"/>
      <c r="C308" s="197"/>
      <c r="D308" s="197"/>
      <c r="E308" s="197"/>
      <c r="F308" s="197"/>
      <c r="G308" s="197"/>
      <c r="H308" s="197"/>
      <c r="I308" s="197"/>
      <c r="U308" s="618"/>
      <c r="V308" s="617"/>
      <c r="W308" s="900"/>
      <c r="X308" s="924"/>
      <c r="Y308" s="924"/>
      <c r="Z308" s="924"/>
      <c r="AA308" s="924"/>
      <c r="AB308" s="924"/>
      <c r="AC308" s="924"/>
      <c r="AD308" s="924"/>
      <c r="AE308" s="924"/>
      <c r="AF308" s="924"/>
      <c r="AG308" s="924"/>
      <c r="AH308" s="924"/>
      <c r="AI308" s="924"/>
    </row>
    <row r="309" spans="1:35" ht="8.85" customHeight="1">
      <c r="A309" s="197"/>
      <c r="B309" s="197"/>
      <c r="C309" s="197"/>
      <c r="D309" s="197"/>
      <c r="E309" s="197"/>
      <c r="F309" s="197"/>
      <c r="G309" s="197"/>
      <c r="H309" s="197"/>
      <c r="I309" s="197"/>
      <c r="U309" s="618"/>
      <c r="V309" s="617"/>
      <c r="W309" s="900"/>
      <c r="X309" s="924"/>
      <c r="Y309" s="924"/>
      <c r="Z309" s="924"/>
      <c r="AA309" s="924"/>
      <c r="AB309" s="924"/>
      <c r="AC309" s="924"/>
      <c r="AD309" s="924"/>
      <c r="AE309" s="924"/>
      <c r="AF309" s="924"/>
      <c r="AG309" s="924"/>
      <c r="AH309" s="924"/>
      <c r="AI309" s="924"/>
    </row>
    <row r="310" spans="1:35" ht="8.85" customHeight="1">
      <c r="A310" s="197"/>
      <c r="B310" s="197"/>
      <c r="C310" s="197"/>
      <c r="D310" s="197"/>
      <c r="E310" s="197"/>
      <c r="F310" s="197"/>
      <c r="G310" s="197"/>
      <c r="H310" s="197"/>
      <c r="I310" s="197"/>
      <c r="U310" s="618"/>
      <c r="V310" s="617"/>
      <c r="W310" s="900"/>
      <c r="X310" s="924"/>
      <c r="Y310" s="924"/>
      <c r="Z310" s="924"/>
      <c r="AA310" s="924"/>
      <c r="AB310" s="924"/>
      <c r="AC310" s="924"/>
      <c r="AD310" s="924"/>
      <c r="AE310" s="924"/>
      <c r="AF310" s="924"/>
      <c r="AG310" s="924"/>
      <c r="AH310" s="924"/>
      <c r="AI310" s="924"/>
    </row>
    <row r="311" spans="1:35" ht="8.85" customHeight="1">
      <c r="A311" s="197"/>
      <c r="B311" s="197"/>
      <c r="C311" s="197"/>
      <c r="D311" s="197"/>
      <c r="E311" s="197"/>
      <c r="F311" s="197"/>
      <c r="G311" s="197"/>
      <c r="H311" s="197"/>
      <c r="I311" s="197"/>
      <c r="U311" s="618"/>
      <c r="V311" s="617"/>
      <c r="W311" s="900"/>
      <c r="X311" s="924"/>
      <c r="Y311" s="924"/>
      <c r="Z311" s="924"/>
      <c r="AA311" s="924"/>
      <c r="AB311" s="924"/>
      <c r="AC311" s="924"/>
      <c r="AD311" s="924"/>
      <c r="AE311" s="924"/>
      <c r="AF311" s="924"/>
      <c r="AG311" s="924"/>
      <c r="AH311" s="924"/>
      <c r="AI311" s="924"/>
    </row>
    <row r="312" spans="1:35" ht="8.85" customHeight="1">
      <c r="A312" s="197"/>
      <c r="B312" s="197"/>
      <c r="C312" s="197"/>
      <c r="D312" s="197"/>
      <c r="E312" s="197"/>
      <c r="F312" s="197"/>
      <c r="G312" s="197"/>
      <c r="H312" s="197"/>
      <c r="I312" s="197"/>
      <c r="U312" s="618"/>
      <c r="V312" s="617"/>
      <c r="W312" s="900"/>
      <c r="X312" s="924"/>
      <c r="Y312" s="924"/>
      <c r="Z312" s="924"/>
      <c r="AA312" s="924"/>
      <c r="AB312" s="924"/>
      <c r="AC312" s="924"/>
      <c r="AD312" s="924"/>
      <c r="AE312" s="924"/>
      <c r="AF312" s="924"/>
      <c r="AG312" s="924"/>
      <c r="AH312" s="924"/>
      <c r="AI312" s="924"/>
    </row>
    <row r="313" spans="1:35" ht="8.85" customHeight="1">
      <c r="A313" s="197"/>
      <c r="B313" s="197"/>
      <c r="C313" s="197"/>
      <c r="D313" s="197"/>
      <c r="E313" s="197"/>
      <c r="F313" s="197"/>
      <c r="G313" s="197"/>
      <c r="H313" s="197"/>
      <c r="I313" s="197"/>
      <c r="U313" s="618"/>
      <c r="V313" s="617"/>
      <c r="W313" s="900"/>
      <c r="X313" s="924"/>
      <c r="Y313" s="924"/>
      <c r="Z313" s="924"/>
      <c r="AA313" s="924"/>
      <c r="AB313" s="924"/>
      <c r="AC313" s="924"/>
      <c r="AD313" s="924"/>
      <c r="AE313" s="924"/>
      <c r="AF313" s="924"/>
      <c r="AG313" s="924"/>
      <c r="AH313" s="924"/>
      <c r="AI313" s="924"/>
    </row>
    <row r="314" spans="1:35" ht="8.85" customHeight="1">
      <c r="A314" s="197"/>
      <c r="B314" s="197"/>
      <c r="C314" s="197"/>
      <c r="D314" s="197"/>
      <c r="E314" s="197"/>
      <c r="F314" s="197"/>
      <c r="G314" s="197"/>
      <c r="H314" s="197"/>
      <c r="I314" s="197"/>
      <c r="U314" s="618"/>
      <c r="V314" s="617"/>
      <c r="W314" s="900"/>
      <c r="X314" s="924"/>
      <c r="Y314" s="924"/>
      <c r="Z314" s="924"/>
      <c r="AA314" s="924"/>
      <c r="AB314" s="924"/>
      <c r="AC314" s="924"/>
      <c r="AD314" s="924"/>
      <c r="AE314" s="924"/>
      <c r="AF314" s="924"/>
      <c r="AG314" s="924"/>
      <c r="AH314" s="924"/>
      <c r="AI314" s="924"/>
    </row>
    <row r="315" spans="1:35" ht="8.85" customHeight="1">
      <c r="A315" s="197"/>
      <c r="B315" s="197"/>
      <c r="C315" s="197"/>
      <c r="D315" s="197"/>
      <c r="E315" s="197"/>
      <c r="F315" s="197"/>
      <c r="G315" s="197"/>
      <c r="H315" s="197"/>
      <c r="I315" s="197"/>
      <c r="U315" s="618"/>
      <c r="V315" s="617"/>
      <c r="W315" s="900"/>
      <c r="X315" s="924"/>
      <c r="Y315" s="924"/>
      <c r="Z315" s="924"/>
      <c r="AA315" s="924"/>
      <c r="AB315" s="924"/>
      <c r="AC315" s="924"/>
      <c r="AD315" s="924"/>
      <c r="AE315" s="924"/>
      <c r="AF315" s="924"/>
      <c r="AG315" s="924"/>
      <c r="AH315" s="924"/>
      <c r="AI315" s="924"/>
    </row>
    <row r="316" spans="1:35" ht="8.85" customHeight="1">
      <c r="A316" s="197"/>
      <c r="B316" s="197"/>
      <c r="C316" s="197"/>
      <c r="D316" s="197"/>
      <c r="E316" s="197"/>
      <c r="F316" s="197"/>
      <c r="G316" s="197"/>
      <c r="H316" s="197"/>
      <c r="I316" s="197"/>
      <c r="U316" s="618"/>
      <c r="V316" s="617"/>
      <c r="W316" s="900"/>
      <c r="X316" s="924"/>
      <c r="Y316" s="924"/>
      <c r="Z316" s="924"/>
      <c r="AA316" s="924"/>
      <c r="AB316" s="924"/>
      <c r="AC316" s="924"/>
      <c r="AD316" s="924"/>
      <c r="AE316" s="924"/>
      <c r="AF316" s="924"/>
      <c r="AG316" s="924"/>
      <c r="AH316" s="924"/>
      <c r="AI316" s="924"/>
    </row>
    <row r="317" spans="1:35" ht="8.85" customHeight="1">
      <c r="A317" s="197"/>
      <c r="B317" s="197"/>
      <c r="C317" s="197"/>
      <c r="D317" s="197"/>
      <c r="E317" s="197"/>
      <c r="F317" s="197"/>
      <c r="G317" s="197"/>
      <c r="H317" s="197"/>
      <c r="I317" s="197"/>
      <c r="U317" s="618"/>
      <c r="V317" s="617"/>
      <c r="W317" s="900"/>
      <c r="X317" s="924"/>
      <c r="Y317" s="924"/>
      <c r="Z317" s="924"/>
      <c r="AA317" s="924"/>
      <c r="AB317" s="924"/>
      <c r="AC317" s="924"/>
      <c r="AD317" s="924"/>
      <c r="AE317" s="924"/>
      <c r="AF317" s="924"/>
      <c r="AG317" s="924"/>
      <c r="AH317" s="924"/>
      <c r="AI317" s="924"/>
    </row>
    <row r="318" spans="1:35" ht="8.85" customHeight="1">
      <c r="U318" s="618"/>
      <c r="V318" s="617"/>
      <c r="W318" s="900"/>
      <c r="X318" s="924"/>
      <c r="Y318" s="924"/>
      <c r="Z318" s="924"/>
      <c r="AA318" s="924"/>
      <c r="AB318" s="924"/>
      <c r="AC318" s="924"/>
      <c r="AD318" s="924"/>
      <c r="AE318" s="924"/>
      <c r="AF318" s="924"/>
      <c r="AG318" s="924"/>
      <c r="AH318" s="924"/>
      <c r="AI318" s="924"/>
    </row>
    <row r="319" spans="1:35" ht="8.85" customHeight="1">
      <c r="U319" s="618"/>
      <c r="V319" s="617"/>
      <c r="W319" s="900"/>
      <c r="X319" s="924"/>
      <c r="Y319" s="924"/>
      <c r="Z319" s="924"/>
      <c r="AA319" s="924"/>
      <c r="AB319" s="924"/>
      <c r="AC319" s="924"/>
      <c r="AD319" s="924"/>
      <c r="AE319" s="924"/>
      <c r="AF319" s="924"/>
      <c r="AG319" s="924"/>
      <c r="AH319" s="924"/>
      <c r="AI319" s="924"/>
    </row>
    <row r="320" spans="1:35" ht="8.85" customHeight="1">
      <c r="U320" s="618"/>
      <c r="V320" s="617"/>
      <c r="W320" s="900"/>
      <c r="X320" s="924"/>
      <c r="Y320" s="924"/>
      <c r="Z320" s="924"/>
      <c r="AA320" s="924"/>
      <c r="AB320" s="924"/>
      <c r="AC320" s="924"/>
      <c r="AD320" s="924"/>
      <c r="AE320" s="924"/>
      <c r="AF320" s="924"/>
      <c r="AG320" s="924"/>
      <c r="AH320" s="924"/>
      <c r="AI320" s="924"/>
    </row>
    <row r="321" spans="21:35" ht="8.85" customHeight="1">
      <c r="U321" s="618"/>
      <c r="V321" s="617"/>
      <c r="W321" s="900"/>
      <c r="X321" s="924"/>
      <c r="Y321" s="924"/>
      <c r="Z321" s="924"/>
      <c r="AA321" s="924"/>
      <c r="AB321" s="924"/>
      <c r="AC321" s="924"/>
      <c r="AD321" s="924"/>
      <c r="AE321" s="924"/>
      <c r="AF321" s="924"/>
      <c r="AG321" s="924"/>
      <c r="AH321" s="924"/>
      <c r="AI321" s="924"/>
    </row>
    <row r="322" spans="21:35" ht="8.85" customHeight="1">
      <c r="U322" s="618"/>
      <c r="V322" s="617"/>
      <c r="W322" s="900"/>
      <c r="X322" s="924"/>
      <c r="Y322" s="924"/>
      <c r="Z322" s="924"/>
      <c r="AA322" s="924"/>
      <c r="AB322" s="924"/>
      <c r="AC322" s="924"/>
      <c r="AD322" s="924"/>
      <c r="AE322" s="924"/>
      <c r="AF322" s="924"/>
      <c r="AG322" s="924"/>
      <c r="AH322" s="924"/>
      <c r="AI322" s="924"/>
    </row>
    <row r="323" spans="21:35" ht="8.85" customHeight="1">
      <c r="U323" s="618"/>
      <c r="V323" s="617"/>
      <c r="W323" s="900"/>
      <c r="X323" s="924"/>
      <c r="Y323" s="924"/>
      <c r="Z323" s="924"/>
      <c r="AA323" s="924"/>
      <c r="AB323" s="924"/>
      <c r="AC323" s="924"/>
      <c r="AD323" s="924"/>
      <c r="AE323" s="924"/>
      <c r="AF323" s="924"/>
      <c r="AG323" s="924"/>
      <c r="AH323" s="924"/>
      <c r="AI323" s="924"/>
    </row>
    <row r="324" spans="21:35" ht="8.85" customHeight="1">
      <c r="U324" s="618"/>
      <c r="V324" s="617"/>
      <c r="W324" s="900"/>
      <c r="X324" s="924"/>
      <c r="Y324" s="924"/>
      <c r="Z324" s="924"/>
      <c r="AA324" s="924"/>
      <c r="AB324" s="924"/>
      <c r="AC324" s="924"/>
      <c r="AD324" s="924"/>
      <c r="AE324" s="924"/>
      <c r="AF324" s="924"/>
      <c r="AG324" s="924"/>
      <c r="AH324" s="924"/>
      <c r="AI324" s="924"/>
    </row>
    <row r="325" spans="21:35" ht="8.85" customHeight="1">
      <c r="U325" s="618"/>
      <c r="V325" s="617"/>
      <c r="W325" s="900"/>
      <c r="X325" s="924"/>
      <c r="Y325" s="924"/>
      <c r="Z325" s="924"/>
      <c r="AA325" s="924"/>
      <c r="AB325" s="924"/>
      <c r="AC325" s="924"/>
      <c r="AD325" s="924"/>
      <c r="AE325" s="924"/>
      <c r="AF325" s="924"/>
      <c r="AG325" s="924"/>
      <c r="AH325" s="924"/>
      <c r="AI325" s="924"/>
    </row>
    <row r="326" spans="21:35" ht="8.85" customHeight="1">
      <c r="U326" s="618"/>
      <c r="V326" s="617"/>
      <c r="W326" s="900"/>
      <c r="X326" s="924"/>
      <c r="Y326" s="924"/>
      <c r="Z326" s="924"/>
      <c r="AA326" s="924"/>
      <c r="AB326" s="924"/>
      <c r="AC326" s="924"/>
      <c r="AD326" s="924"/>
      <c r="AE326" s="924"/>
      <c r="AF326" s="924"/>
      <c r="AG326" s="924"/>
      <c r="AH326" s="924"/>
      <c r="AI326" s="924"/>
    </row>
    <row r="327" spans="21:35" ht="8.85" customHeight="1">
      <c r="U327" s="618"/>
      <c r="V327" s="617"/>
      <c r="W327" s="900"/>
      <c r="X327" s="924"/>
      <c r="Y327" s="924"/>
      <c r="Z327" s="924"/>
      <c r="AA327" s="924"/>
      <c r="AB327" s="924"/>
      <c r="AC327" s="924"/>
      <c r="AD327" s="924"/>
      <c r="AE327" s="924"/>
      <c r="AF327" s="924"/>
      <c r="AG327" s="924"/>
      <c r="AH327" s="924"/>
      <c r="AI327" s="924"/>
    </row>
    <row r="328" spans="21:35" ht="8.85" customHeight="1">
      <c r="U328" s="618"/>
      <c r="V328" s="617"/>
      <c r="W328" s="900"/>
      <c r="X328" s="924"/>
      <c r="Y328" s="924"/>
      <c r="Z328" s="924"/>
      <c r="AA328" s="924"/>
      <c r="AB328" s="924"/>
      <c r="AC328" s="924"/>
      <c r="AD328" s="924"/>
      <c r="AE328" s="924"/>
      <c r="AF328" s="924"/>
      <c r="AG328" s="924"/>
      <c r="AH328" s="924"/>
      <c r="AI328" s="924"/>
    </row>
    <row r="329" spans="21:35" ht="8.85" customHeight="1">
      <c r="U329" s="618"/>
      <c r="V329" s="617"/>
      <c r="W329" s="900"/>
      <c r="X329" s="924"/>
      <c r="Y329" s="924"/>
      <c r="Z329" s="924"/>
      <c r="AA329" s="924"/>
      <c r="AB329" s="924"/>
      <c r="AC329" s="924"/>
      <c r="AD329" s="924"/>
      <c r="AE329" s="924"/>
      <c r="AF329" s="924"/>
      <c r="AG329" s="924"/>
      <c r="AH329" s="924"/>
      <c r="AI329" s="924"/>
    </row>
    <row r="330" spans="21:35" ht="8.85" customHeight="1">
      <c r="U330" s="618"/>
      <c r="V330" s="617"/>
      <c r="W330" s="900"/>
      <c r="X330" s="924"/>
      <c r="Y330" s="924"/>
      <c r="Z330" s="924"/>
      <c r="AA330" s="924"/>
      <c r="AB330" s="924"/>
      <c r="AC330" s="924"/>
      <c r="AD330" s="924"/>
      <c r="AE330" s="924"/>
      <c r="AF330" s="924"/>
      <c r="AG330" s="924"/>
      <c r="AH330" s="924"/>
      <c r="AI330" s="924"/>
    </row>
    <row r="331" spans="21:35" ht="8.85" customHeight="1">
      <c r="U331" s="618"/>
      <c r="V331" s="617"/>
      <c r="W331" s="900"/>
      <c r="X331" s="924"/>
      <c r="Y331" s="924"/>
      <c r="Z331" s="924"/>
      <c r="AA331" s="924"/>
      <c r="AB331" s="924"/>
      <c r="AC331" s="924"/>
      <c r="AD331" s="924"/>
      <c r="AE331" s="924"/>
      <c r="AF331" s="924"/>
      <c r="AG331" s="924"/>
      <c r="AH331" s="924"/>
      <c r="AI331" s="924"/>
    </row>
    <row r="332" spans="21:35" ht="8.85" customHeight="1">
      <c r="U332" s="618"/>
      <c r="V332" s="617"/>
      <c r="W332" s="900"/>
      <c r="X332" s="924"/>
      <c r="Y332" s="924"/>
      <c r="Z332" s="924"/>
      <c r="AA332" s="924"/>
      <c r="AB332" s="924"/>
      <c r="AC332" s="924"/>
      <c r="AD332" s="924"/>
      <c r="AE332" s="924"/>
      <c r="AF332" s="924"/>
      <c r="AG332" s="924"/>
      <c r="AH332" s="924"/>
      <c r="AI332" s="924"/>
    </row>
    <row r="333" spans="21:35" ht="8.85" customHeight="1">
      <c r="U333" s="618"/>
      <c r="V333" s="617"/>
      <c r="W333" s="900"/>
      <c r="X333" s="924"/>
      <c r="Y333" s="924"/>
      <c r="Z333" s="924"/>
      <c r="AA333" s="924"/>
      <c r="AB333" s="924"/>
      <c r="AC333" s="924"/>
      <c r="AD333" s="924"/>
      <c r="AE333" s="924"/>
      <c r="AF333" s="924"/>
      <c r="AG333" s="924"/>
      <c r="AH333" s="924"/>
      <c r="AI333" s="924"/>
    </row>
    <row r="334" spans="21:35" ht="8.85" customHeight="1">
      <c r="U334" s="618"/>
      <c r="V334" s="617"/>
      <c r="W334" s="900"/>
      <c r="X334" s="924"/>
      <c r="Y334" s="924"/>
      <c r="Z334" s="924"/>
      <c r="AA334" s="924"/>
      <c r="AB334" s="924"/>
      <c r="AC334" s="924"/>
      <c r="AD334" s="924"/>
      <c r="AE334" s="924"/>
      <c r="AF334" s="924"/>
      <c r="AG334" s="924"/>
      <c r="AH334" s="924"/>
      <c r="AI334" s="924"/>
    </row>
    <row r="335" spans="21:35" ht="8.85" customHeight="1">
      <c r="U335" s="618"/>
      <c r="V335" s="617"/>
      <c r="W335" s="900"/>
      <c r="X335" s="924"/>
      <c r="Y335" s="924"/>
      <c r="Z335" s="924"/>
      <c r="AA335" s="924"/>
      <c r="AB335" s="924"/>
      <c r="AC335" s="924"/>
      <c r="AD335" s="924"/>
      <c r="AE335" s="924"/>
      <c r="AF335" s="924"/>
      <c r="AG335" s="924"/>
      <c r="AH335" s="924"/>
      <c r="AI335" s="924"/>
    </row>
    <row r="336" spans="21:35" ht="8.85" customHeight="1">
      <c r="U336" s="618"/>
      <c r="V336" s="617"/>
      <c r="W336" s="900"/>
      <c r="X336" s="924"/>
      <c r="Y336" s="924"/>
      <c r="Z336" s="924"/>
      <c r="AA336" s="924"/>
      <c r="AB336" s="924"/>
      <c r="AC336" s="924"/>
      <c r="AD336" s="924"/>
      <c r="AE336" s="924"/>
      <c r="AF336" s="924"/>
      <c r="AG336" s="924"/>
      <c r="AH336" s="924"/>
      <c r="AI336" s="924"/>
    </row>
    <row r="337" spans="21:35" ht="8.85" customHeight="1">
      <c r="U337" s="618"/>
      <c r="V337" s="617"/>
      <c r="W337" s="900"/>
      <c r="X337" s="924"/>
      <c r="Y337" s="924"/>
      <c r="Z337" s="924"/>
      <c r="AA337" s="924"/>
      <c r="AB337" s="924"/>
      <c r="AC337" s="924"/>
      <c r="AD337" s="924"/>
      <c r="AE337" s="924"/>
      <c r="AF337" s="924"/>
      <c r="AG337" s="924"/>
      <c r="AH337" s="924"/>
      <c r="AI337" s="924"/>
    </row>
    <row r="338" spans="21:35" ht="8.85" customHeight="1">
      <c r="U338" s="618"/>
      <c r="V338" s="617"/>
      <c r="W338" s="900"/>
      <c r="X338" s="924"/>
      <c r="Y338" s="924"/>
      <c r="Z338" s="924"/>
      <c r="AA338" s="924"/>
      <c r="AB338" s="924"/>
      <c r="AC338" s="924"/>
      <c r="AD338" s="924"/>
      <c r="AE338" s="924"/>
      <c r="AF338" s="924"/>
      <c r="AG338" s="924"/>
      <c r="AH338" s="924"/>
      <c r="AI338" s="924"/>
    </row>
    <row r="339" spans="21:35" ht="8.85" customHeight="1">
      <c r="U339" s="618"/>
      <c r="V339" s="617"/>
      <c r="W339" s="900"/>
      <c r="X339" s="924"/>
      <c r="Y339" s="924"/>
      <c r="Z339" s="924"/>
      <c r="AA339" s="924"/>
      <c r="AB339" s="924"/>
      <c r="AC339" s="924"/>
      <c r="AD339" s="924"/>
      <c r="AE339" s="924"/>
      <c r="AF339" s="924"/>
      <c r="AG339" s="924"/>
      <c r="AH339" s="924"/>
      <c r="AI339" s="924"/>
    </row>
    <row r="340" spans="21:35" ht="8.85" customHeight="1">
      <c r="U340" s="618"/>
      <c r="V340" s="617"/>
      <c r="W340" s="900"/>
      <c r="X340" s="924"/>
      <c r="Y340" s="924"/>
      <c r="Z340" s="924"/>
      <c r="AA340" s="924"/>
      <c r="AB340" s="924"/>
      <c r="AC340" s="924"/>
      <c r="AD340" s="924"/>
      <c r="AE340" s="924"/>
      <c r="AF340" s="924"/>
      <c r="AG340" s="924"/>
      <c r="AH340" s="924"/>
      <c r="AI340" s="924"/>
    </row>
    <row r="341" spans="21:35" ht="8.85" customHeight="1">
      <c r="U341" s="618"/>
      <c r="V341" s="617"/>
      <c r="W341" s="900"/>
      <c r="X341" s="924"/>
      <c r="Y341" s="924"/>
      <c r="Z341" s="924"/>
      <c r="AA341" s="924"/>
      <c r="AB341" s="924"/>
      <c r="AC341" s="924"/>
      <c r="AD341" s="924"/>
      <c r="AE341" s="924"/>
      <c r="AF341" s="924"/>
      <c r="AG341" s="924"/>
      <c r="AH341" s="924"/>
      <c r="AI341" s="924"/>
    </row>
    <row r="342" spans="21:35" ht="8.85" customHeight="1">
      <c r="U342" s="618"/>
      <c r="V342" s="617"/>
      <c r="W342" s="900"/>
      <c r="X342" s="924"/>
      <c r="Y342" s="924"/>
      <c r="Z342" s="924"/>
      <c r="AA342" s="924"/>
      <c r="AB342" s="924"/>
      <c r="AC342" s="924"/>
      <c r="AD342" s="924"/>
      <c r="AE342" s="924"/>
      <c r="AF342" s="924"/>
      <c r="AG342" s="924"/>
      <c r="AH342" s="924"/>
      <c r="AI342" s="924"/>
    </row>
    <row r="343" spans="21:35" ht="8.85" customHeight="1">
      <c r="U343" s="618"/>
      <c r="V343" s="617"/>
      <c r="W343" s="900"/>
      <c r="X343" s="924"/>
      <c r="Y343" s="924"/>
      <c r="Z343" s="924"/>
      <c r="AA343" s="924"/>
      <c r="AB343" s="924"/>
      <c r="AC343" s="924"/>
      <c r="AD343" s="924"/>
      <c r="AE343" s="924"/>
      <c r="AF343" s="924"/>
      <c r="AG343" s="924"/>
      <c r="AH343" s="924"/>
      <c r="AI343" s="924"/>
    </row>
    <row r="344" spans="21:35" ht="8.85" customHeight="1">
      <c r="U344" s="618"/>
      <c r="V344" s="617"/>
      <c r="W344" s="900"/>
      <c r="X344" s="924"/>
      <c r="Y344" s="924"/>
      <c r="Z344" s="924"/>
      <c r="AA344" s="924"/>
      <c r="AB344" s="924"/>
      <c r="AC344" s="924"/>
      <c r="AD344" s="924"/>
      <c r="AE344" s="924"/>
      <c r="AF344" s="924"/>
      <c r="AG344" s="924"/>
      <c r="AH344" s="924"/>
      <c r="AI344" s="924"/>
    </row>
    <row r="345" spans="21:35" ht="8.85" customHeight="1">
      <c r="U345" s="618"/>
      <c r="V345" s="617"/>
      <c r="W345" s="900"/>
      <c r="X345" s="924"/>
      <c r="Y345" s="924"/>
      <c r="Z345" s="924"/>
      <c r="AA345" s="924"/>
      <c r="AB345" s="924"/>
      <c r="AC345" s="924"/>
      <c r="AD345" s="924"/>
      <c r="AE345" s="924"/>
      <c r="AF345" s="924"/>
      <c r="AG345" s="924"/>
      <c r="AH345" s="924"/>
      <c r="AI345" s="924"/>
    </row>
    <row r="346" spans="21:35" ht="8.85" customHeight="1">
      <c r="U346" s="618"/>
      <c r="V346" s="617"/>
      <c r="W346" s="900"/>
      <c r="X346" s="924"/>
      <c r="Y346" s="924"/>
      <c r="Z346" s="924"/>
      <c r="AA346" s="924"/>
      <c r="AB346" s="924"/>
      <c r="AC346" s="924"/>
      <c r="AD346" s="924"/>
      <c r="AE346" s="924"/>
      <c r="AF346" s="924"/>
      <c r="AG346" s="924"/>
      <c r="AH346" s="924"/>
      <c r="AI346" s="924"/>
    </row>
    <row r="347" spans="21:35" ht="8.85" customHeight="1">
      <c r="U347" s="618"/>
      <c r="V347" s="617"/>
      <c r="W347" s="900"/>
      <c r="X347" s="924"/>
      <c r="Y347" s="924"/>
      <c r="Z347" s="924"/>
      <c r="AA347" s="924"/>
      <c r="AB347" s="924"/>
      <c r="AC347" s="924"/>
      <c r="AD347" s="924"/>
      <c r="AE347" s="924"/>
      <c r="AF347" s="924"/>
      <c r="AG347" s="924"/>
      <c r="AH347" s="924"/>
      <c r="AI347" s="924"/>
    </row>
    <row r="348" spans="21:35" ht="8.85" customHeight="1">
      <c r="U348" s="618"/>
      <c r="V348" s="617"/>
      <c r="W348" s="900"/>
      <c r="X348" s="924"/>
      <c r="Y348" s="924"/>
      <c r="Z348" s="924"/>
      <c r="AA348" s="924"/>
      <c r="AB348" s="924"/>
      <c r="AC348" s="924"/>
      <c r="AD348" s="924"/>
      <c r="AE348" s="924"/>
      <c r="AF348" s="924"/>
      <c r="AG348" s="924"/>
      <c r="AH348" s="924"/>
      <c r="AI348" s="924"/>
    </row>
    <row r="349" spans="21:35" ht="8.85" customHeight="1">
      <c r="U349" s="618"/>
      <c r="V349" s="617"/>
      <c r="W349" s="900"/>
      <c r="X349" s="924"/>
      <c r="Y349" s="924"/>
      <c r="Z349" s="924"/>
      <c r="AA349" s="924"/>
      <c r="AB349" s="924"/>
      <c r="AC349" s="924"/>
      <c r="AD349" s="924"/>
      <c r="AE349" s="924"/>
      <c r="AF349" s="924"/>
      <c r="AG349" s="924"/>
      <c r="AH349" s="924"/>
      <c r="AI349" s="924"/>
    </row>
    <row r="350" spans="21:35" ht="8.85" customHeight="1">
      <c r="U350" s="618"/>
      <c r="V350" s="617"/>
      <c r="W350" s="900"/>
      <c r="X350" s="924"/>
      <c r="Y350" s="924"/>
      <c r="Z350" s="924"/>
      <c r="AA350" s="924"/>
      <c r="AB350" s="924"/>
      <c r="AC350" s="924"/>
      <c r="AD350" s="924"/>
      <c r="AE350" s="924"/>
      <c r="AF350" s="924"/>
      <c r="AG350" s="924"/>
      <c r="AH350" s="924"/>
      <c r="AI350" s="924"/>
    </row>
    <row r="351" spans="21:35" ht="8.85" customHeight="1">
      <c r="U351" s="618"/>
      <c r="V351" s="617"/>
      <c r="W351" s="900"/>
      <c r="X351" s="924"/>
      <c r="Y351" s="924"/>
      <c r="Z351" s="924"/>
      <c r="AA351" s="924"/>
      <c r="AB351" s="924"/>
      <c r="AC351" s="924"/>
      <c r="AD351" s="924"/>
      <c r="AE351" s="924"/>
      <c r="AF351" s="924"/>
      <c r="AG351" s="924"/>
      <c r="AH351" s="924"/>
      <c r="AI351" s="924"/>
    </row>
    <row r="352" spans="21:35" ht="8.85" customHeight="1">
      <c r="U352" s="618"/>
      <c r="V352" s="617"/>
      <c r="W352" s="900"/>
      <c r="X352" s="925"/>
      <c r="Y352" s="925"/>
      <c r="Z352" s="925"/>
      <c r="AA352" s="925"/>
      <c r="AB352" s="925"/>
      <c r="AC352" s="925"/>
      <c r="AD352" s="925"/>
      <c r="AE352" s="925"/>
      <c r="AF352" s="925"/>
      <c r="AG352" s="925"/>
      <c r="AH352" s="925"/>
      <c r="AI352" s="925"/>
    </row>
    <row r="353" spans="21:35" ht="8.85" customHeight="1">
      <c r="U353" s="618"/>
      <c r="V353" s="617"/>
      <c r="W353" s="900"/>
      <c r="X353" s="925"/>
      <c r="Y353" s="925"/>
      <c r="Z353" s="925"/>
      <c r="AA353" s="925"/>
      <c r="AB353" s="925"/>
      <c r="AC353" s="925"/>
      <c r="AD353" s="925"/>
      <c r="AE353" s="925"/>
      <c r="AF353" s="925"/>
      <c r="AG353" s="925"/>
      <c r="AH353" s="925"/>
      <c r="AI353" s="925"/>
    </row>
    <row r="354" spans="21:35" ht="8.85" customHeight="1">
      <c r="U354" s="618"/>
      <c r="V354" s="617"/>
      <c r="W354" s="900"/>
      <c r="X354" s="925"/>
      <c r="Y354" s="925"/>
      <c r="Z354" s="925"/>
      <c r="AA354" s="925"/>
      <c r="AB354" s="925"/>
      <c r="AC354" s="925"/>
      <c r="AD354" s="925"/>
      <c r="AE354" s="925"/>
      <c r="AF354" s="925"/>
      <c r="AG354" s="925"/>
      <c r="AH354" s="925"/>
      <c r="AI354" s="925"/>
    </row>
    <row r="355" spans="21:35" ht="8.85" customHeight="1">
      <c r="U355" s="618"/>
      <c r="V355" s="617"/>
      <c r="W355" s="900"/>
      <c r="X355" s="925"/>
      <c r="Y355" s="925"/>
      <c r="Z355" s="925"/>
      <c r="AA355" s="925"/>
      <c r="AB355" s="925"/>
      <c r="AC355" s="925"/>
      <c r="AD355" s="925"/>
      <c r="AE355" s="925"/>
      <c r="AF355" s="925"/>
      <c r="AG355" s="925"/>
      <c r="AH355" s="925"/>
      <c r="AI355" s="925"/>
    </row>
    <row r="356" spans="21:35" ht="8.85" customHeight="1">
      <c r="U356" s="618"/>
      <c r="V356" s="617"/>
      <c r="W356" s="900"/>
      <c r="X356" s="925"/>
      <c r="Y356" s="925"/>
      <c r="Z356" s="925"/>
      <c r="AA356" s="925"/>
      <c r="AB356" s="925"/>
      <c r="AC356" s="925"/>
      <c r="AD356" s="925"/>
      <c r="AE356" s="925"/>
      <c r="AF356" s="925"/>
      <c r="AG356" s="925"/>
      <c r="AH356" s="925"/>
      <c r="AI356" s="925"/>
    </row>
    <row r="357" spans="21:35" ht="8.85" customHeight="1">
      <c r="U357" s="618"/>
      <c r="V357" s="617"/>
      <c r="W357" s="900"/>
      <c r="X357" s="925"/>
      <c r="Y357" s="925"/>
      <c r="Z357" s="925"/>
      <c r="AA357" s="925"/>
      <c r="AB357" s="925"/>
      <c r="AC357" s="925"/>
      <c r="AD357" s="925"/>
      <c r="AE357" s="925"/>
      <c r="AF357" s="925"/>
      <c r="AG357" s="925"/>
      <c r="AH357" s="925"/>
      <c r="AI357" s="925"/>
    </row>
    <row r="358" spans="21:35" ht="8.85" customHeight="1">
      <c r="U358" s="618"/>
      <c r="V358" s="617"/>
      <c r="W358" s="900"/>
      <c r="X358" s="925"/>
      <c r="Y358" s="925"/>
      <c r="Z358" s="925"/>
      <c r="AA358" s="925"/>
      <c r="AB358" s="925"/>
      <c r="AC358" s="925"/>
      <c r="AD358" s="925"/>
      <c r="AE358" s="925"/>
      <c r="AF358" s="925"/>
      <c r="AG358" s="925"/>
      <c r="AH358" s="925"/>
      <c r="AI358" s="925"/>
    </row>
    <row r="359" spans="21:35" ht="8.85" customHeight="1">
      <c r="U359" s="618"/>
      <c r="V359" s="617"/>
      <c r="W359" s="900"/>
      <c r="X359" s="925"/>
      <c r="Y359" s="925"/>
      <c r="Z359" s="925"/>
      <c r="AA359" s="925"/>
      <c r="AB359" s="925"/>
      <c r="AC359" s="925"/>
      <c r="AD359" s="925"/>
      <c r="AE359" s="925"/>
      <c r="AF359" s="925"/>
      <c r="AG359" s="925"/>
      <c r="AH359" s="925"/>
      <c r="AI359" s="925"/>
    </row>
    <row r="360" spans="21:35" ht="8.85" customHeight="1">
      <c r="U360" s="618"/>
      <c r="V360" s="617"/>
      <c r="W360" s="900"/>
      <c r="X360" s="925"/>
      <c r="Y360" s="925"/>
      <c r="Z360" s="925"/>
      <c r="AA360" s="925"/>
      <c r="AB360" s="925"/>
      <c r="AC360" s="925"/>
      <c r="AD360" s="925"/>
      <c r="AE360" s="925"/>
      <c r="AF360" s="925"/>
      <c r="AG360" s="925"/>
      <c r="AH360" s="925"/>
      <c r="AI360" s="925"/>
    </row>
    <row r="361" spans="21:35" ht="8.85" customHeight="1">
      <c r="U361" s="618"/>
      <c r="V361" s="617"/>
      <c r="W361" s="900"/>
      <c r="X361" s="925"/>
      <c r="Y361" s="925"/>
      <c r="Z361" s="925"/>
      <c r="AA361" s="925"/>
      <c r="AB361" s="925"/>
      <c r="AC361" s="925"/>
      <c r="AD361" s="925"/>
      <c r="AE361" s="925"/>
      <c r="AF361" s="925"/>
      <c r="AG361" s="925"/>
      <c r="AH361" s="925"/>
      <c r="AI361" s="925"/>
    </row>
    <row r="362" spans="21:35" ht="8.85" customHeight="1">
      <c r="U362" s="618"/>
      <c r="V362" s="617"/>
      <c r="W362" s="900"/>
      <c r="X362" s="925"/>
      <c r="Y362" s="925"/>
      <c r="Z362" s="925"/>
      <c r="AA362" s="925"/>
      <c r="AB362" s="925"/>
      <c r="AC362" s="925"/>
      <c r="AD362" s="925"/>
      <c r="AE362" s="925"/>
      <c r="AF362" s="925"/>
      <c r="AG362" s="925"/>
      <c r="AH362" s="925"/>
      <c r="AI362" s="925"/>
    </row>
    <row r="363" spans="21:35" ht="8.85" customHeight="1">
      <c r="U363" s="618"/>
      <c r="V363" s="617"/>
      <c r="W363" s="900"/>
      <c r="X363" s="925"/>
      <c r="Y363" s="925"/>
      <c r="Z363" s="925"/>
      <c r="AA363" s="925"/>
      <c r="AB363" s="925"/>
      <c r="AC363" s="925"/>
      <c r="AD363" s="925"/>
      <c r="AE363" s="925"/>
      <c r="AF363" s="925"/>
      <c r="AG363" s="925"/>
      <c r="AH363" s="925"/>
      <c r="AI363" s="925"/>
    </row>
    <row r="364" spans="21:35" ht="12.75">
      <c r="U364" s="618"/>
      <c r="V364" s="617"/>
      <c r="W364" s="900"/>
      <c r="X364" s="925"/>
      <c r="Y364" s="925"/>
      <c r="Z364" s="925"/>
      <c r="AA364" s="925"/>
      <c r="AB364" s="925"/>
      <c r="AC364" s="925"/>
      <c r="AD364" s="925"/>
      <c r="AE364" s="925"/>
      <c r="AF364" s="925"/>
      <c r="AG364" s="925"/>
      <c r="AH364" s="925"/>
      <c r="AI364" s="925"/>
    </row>
    <row r="365" spans="21:35" ht="12.75">
      <c r="U365" s="618"/>
      <c r="V365" s="617"/>
      <c r="W365" s="900"/>
      <c r="X365" s="925"/>
      <c r="Y365" s="925"/>
      <c r="Z365" s="925"/>
      <c r="AA365" s="925"/>
      <c r="AB365" s="925"/>
      <c r="AC365" s="925"/>
      <c r="AD365" s="925"/>
      <c r="AE365" s="925"/>
      <c r="AF365" s="925"/>
      <c r="AG365" s="925"/>
      <c r="AH365" s="925"/>
      <c r="AI365" s="925"/>
    </row>
    <row r="366" spans="21:35" ht="12.75">
      <c r="U366" s="618"/>
      <c r="V366" s="617"/>
      <c r="W366" s="900"/>
      <c r="X366" s="925"/>
      <c r="Y366" s="925"/>
      <c r="Z366" s="925"/>
      <c r="AA366" s="925"/>
      <c r="AB366" s="925"/>
      <c r="AC366" s="925"/>
      <c r="AD366" s="925"/>
      <c r="AE366" s="925"/>
      <c r="AF366" s="925"/>
      <c r="AG366" s="925"/>
      <c r="AH366" s="925"/>
      <c r="AI366" s="925"/>
    </row>
    <row r="367" spans="21:35" ht="12.75">
      <c r="U367" s="618"/>
      <c r="V367" s="617"/>
      <c r="W367" s="900"/>
      <c r="X367" s="925"/>
      <c r="Y367" s="925"/>
      <c r="Z367" s="925"/>
      <c r="AA367" s="925"/>
      <c r="AB367" s="925"/>
      <c r="AC367" s="925"/>
      <c r="AD367" s="925"/>
      <c r="AE367" s="925"/>
      <c r="AF367" s="925"/>
      <c r="AG367" s="925"/>
      <c r="AH367" s="925"/>
      <c r="AI367" s="925"/>
    </row>
    <row r="368" spans="21:35" ht="12.75">
      <c r="U368" s="618"/>
      <c r="V368" s="617"/>
      <c r="W368" s="900"/>
      <c r="X368" s="925"/>
      <c r="Y368" s="925"/>
      <c r="Z368" s="925"/>
      <c r="AA368" s="925"/>
      <c r="AB368" s="925"/>
      <c r="AC368" s="925"/>
      <c r="AD368" s="925"/>
      <c r="AE368" s="925"/>
      <c r="AF368" s="925"/>
      <c r="AG368" s="925"/>
      <c r="AH368" s="925"/>
      <c r="AI368" s="925"/>
    </row>
    <row r="369" spans="21:35" ht="12.75">
      <c r="U369" s="618"/>
      <c r="V369" s="617"/>
      <c r="W369" s="900"/>
      <c r="X369" s="925"/>
      <c r="Y369" s="925"/>
      <c r="Z369" s="925"/>
      <c r="AA369" s="925"/>
      <c r="AB369" s="925"/>
      <c r="AC369" s="925"/>
      <c r="AD369" s="925"/>
      <c r="AE369" s="925"/>
      <c r="AF369" s="925"/>
      <c r="AG369" s="925"/>
      <c r="AH369" s="925"/>
      <c r="AI369" s="925"/>
    </row>
    <row r="370" spans="21:35" ht="12.75">
      <c r="U370" s="618"/>
      <c r="V370" s="617"/>
      <c r="W370" s="900"/>
      <c r="X370" s="925"/>
      <c r="Y370" s="925"/>
      <c r="Z370" s="925"/>
      <c r="AA370" s="925"/>
      <c r="AB370" s="925"/>
      <c r="AC370" s="925"/>
      <c r="AD370" s="925"/>
      <c r="AE370" s="925"/>
      <c r="AF370" s="925"/>
      <c r="AG370" s="925"/>
      <c r="AH370" s="925"/>
      <c r="AI370" s="925"/>
    </row>
    <row r="371" spans="21:35" ht="12.75">
      <c r="U371" s="618"/>
      <c r="V371" s="617"/>
      <c r="W371" s="900"/>
      <c r="X371" s="925"/>
      <c r="Y371" s="925"/>
      <c r="Z371" s="925"/>
      <c r="AA371" s="925"/>
      <c r="AB371" s="925"/>
      <c r="AC371" s="925"/>
      <c r="AD371" s="925"/>
      <c r="AE371" s="925"/>
      <c r="AF371" s="925"/>
      <c r="AG371" s="925"/>
      <c r="AH371" s="925"/>
      <c r="AI371" s="925"/>
    </row>
    <row r="372" spans="21:35" ht="12.75">
      <c r="U372" s="618"/>
      <c r="V372" s="617"/>
      <c r="W372" s="900"/>
      <c r="X372" s="925"/>
      <c r="Y372" s="925"/>
      <c r="Z372" s="925"/>
      <c r="AA372" s="925"/>
      <c r="AB372" s="925"/>
      <c r="AC372" s="925"/>
      <c r="AD372" s="925"/>
      <c r="AE372" s="925"/>
      <c r="AF372" s="925"/>
      <c r="AG372" s="925"/>
      <c r="AH372" s="925"/>
      <c r="AI372" s="925"/>
    </row>
    <row r="373" spans="21:35" ht="12.75">
      <c r="U373" s="618"/>
      <c r="V373" s="617"/>
      <c r="W373" s="900"/>
      <c r="X373" s="925"/>
      <c r="Y373" s="925"/>
      <c r="Z373" s="925"/>
      <c r="AA373" s="925"/>
      <c r="AB373" s="925"/>
      <c r="AC373" s="925"/>
      <c r="AD373" s="925"/>
      <c r="AE373" s="925"/>
      <c r="AF373" s="925"/>
      <c r="AG373" s="925"/>
      <c r="AH373" s="925"/>
      <c r="AI373" s="925"/>
    </row>
    <row r="374" spans="21:35" ht="12.75">
      <c r="U374" s="618"/>
      <c r="V374" s="617"/>
      <c r="W374" s="900"/>
      <c r="X374" s="925"/>
      <c r="Y374" s="925"/>
      <c r="Z374" s="925"/>
      <c r="AA374" s="925"/>
      <c r="AB374" s="925"/>
      <c r="AC374" s="925"/>
      <c r="AD374" s="925"/>
      <c r="AE374" s="925"/>
      <c r="AF374" s="925"/>
      <c r="AG374" s="925"/>
      <c r="AH374" s="925"/>
      <c r="AI374" s="925"/>
    </row>
    <row r="375" spans="21:35" ht="12.75">
      <c r="U375" s="618"/>
      <c r="V375" s="617"/>
      <c r="W375" s="900"/>
      <c r="X375" s="925"/>
      <c r="Y375" s="925"/>
      <c r="Z375" s="925"/>
      <c r="AA375" s="925"/>
      <c r="AB375" s="925"/>
      <c r="AC375" s="925"/>
      <c r="AD375" s="925"/>
      <c r="AE375" s="925"/>
      <c r="AF375" s="925"/>
      <c r="AG375" s="925"/>
      <c r="AH375" s="925"/>
      <c r="AI375" s="925"/>
    </row>
    <row r="376" spans="21:35" ht="12.75">
      <c r="U376" s="618"/>
      <c r="V376" s="617"/>
      <c r="W376" s="900"/>
      <c r="X376" s="925"/>
      <c r="Y376" s="925"/>
      <c r="Z376" s="925"/>
      <c r="AA376" s="925"/>
      <c r="AB376" s="925"/>
      <c r="AC376" s="925"/>
      <c r="AD376" s="925"/>
      <c r="AE376" s="925"/>
      <c r="AF376" s="925"/>
      <c r="AG376" s="925"/>
      <c r="AH376" s="925"/>
      <c r="AI376" s="925"/>
    </row>
    <row r="377" spans="21:35" ht="12.75">
      <c r="U377" s="618"/>
      <c r="V377" s="617"/>
      <c r="W377" s="900"/>
      <c r="X377" s="925"/>
      <c r="Y377" s="925"/>
      <c r="Z377" s="925"/>
      <c r="AA377" s="925"/>
      <c r="AB377" s="925"/>
      <c r="AC377" s="925"/>
      <c r="AD377" s="925"/>
      <c r="AE377" s="925"/>
      <c r="AF377" s="925"/>
      <c r="AG377" s="925"/>
      <c r="AH377" s="925"/>
      <c r="AI377" s="925"/>
    </row>
    <row r="378" spans="21:35" ht="12.75">
      <c r="U378" s="618"/>
      <c r="V378" s="617"/>
      <c r="W378" s="900"/>
      <c r="X378" s="926"/>
      <c r="Y378" s="926"/>
      <c r="Z378" s="926"/>
      <c r="AA378" s="926"/>
      <c r="AB378" s="926"/>
      <c r="AC378" s="926"/>
      <c r="AD378" s="926"/>
      <c r="AE378" s="926"/>
      <c r="AF378" s="926"/>
      <c r="AG378" s="926"/>
      <c r="AH378" s="926"/>
      <c r="AI378" s="926"/>
    </row>
    <row r="379" spans="21:35" ht="12.75">
      <c r="U379" s="618"/>
      <c r="V379" s="617"/>
      <c r="W379" s="900"/>
      <c r="X379" s="926"/>
      <c r="Y379" s="926"/>
      <c r="Z379" s="926"/>
      <c r="AA379" s="926"/>
      <c r="AB379" s="926"/>
      <c r="AC379" s="926"/>
      <c r="AD379" s="926"/>
      <c r="AE379" s="926"/>
      <c r="AF379" s="926"/>
      <c r="AG379" s="926"/>
      <c r="AH379" s="926"/>
      <c r="AI379" s="926"/>
    </row>
    <row r="380" spans="21:35" ht="12.75">
      <c r="U380" s="618"/>
      <c r="V380" s="617"/>
      <c r="W380" s="900"/>
      <c r="X380" s="926"/>
      <c r="Y380" s="926"/>
      <c r="Z380" s="926"/>
      <c r="AA380" s="926"/>
      <c r="AB380" s="926"/>
      <c r="AC380" s="926"/>
      <c r="AD380" s="926"/>
      <c r="AE380" s="926"/>
      <c r="AF380" s="926"/>
      <c r="AG380" s="926"/>
      <c r="AH380" s="926"/>
      <c r="AI380" s="926"/>
    </row>
    <row r="381" spans="21:35" ht="12.75">
      <c r="U381" s="618"/>
      <c r="V381" s="617"/>
      <c r="W381" s="900"/>
      <c r="X381" s="926"/>
      <c r="Y381" s="926"/>
      <c r="Z381" s="926"/>
      <c r="AA381" s="926"/>
      <c r="AB381" s="926"/>
      <c r="AC381" s="926"/>
      <c r="AD381" s="926"/>
      <c r="AE381" s="926"/>
      <c r="AF381" s="926"/>
      <c r="AG381" s="926"/>
      <c r="AH381" s="926"/>
      <c r="AI381" s="926"/>
    </row>
    <row r="382" spans="21:35" ht="12.75">
      <c r="U382" s="618"/>
      <c r="V382" s="617"/>
      <c r="W382" s="900"/>
      <c r="X382" s="926"/>
      <c r="Y382" s="926"/>
      <c r="Z382" s="926"/>
      <c r="AA382" s="926"/>
      <c r="AB382" s="926"/>
      <c r="AC382" s="926"/>
      <c r="AD382" s="926"/>
      <c r="AE382" s="926"/>
      <c r="AF382" s="926"/>
      <c r="AG382" s="926"/>
      <c r="AH382" s="926"/>
      <c r="AI382" s="926"/>
    </row>
    <row r="383" spans="21:35" ht="12.75">
      <c r="U383" s="618"/>
      <c r="V383" s="617"/>
      <c r="W383" s="900"/>
      <c r="X383" s="926"/>
      <c r="Y383" s="926"/>
      <c r="Z383" s="926"/>
      <c r="AA383" s="926"/>
      <c r="AB383" s="926"/>
      <c r="AC383" s="926"/>
      <c r="AD383" s="926"/>
      <c r="AE383" s="926"/>
      <c r="AF383" s="926"/>
      <c r="AG383" s="926"/>
      <c r="AH383" s="926"/>
      <c r="AI383" s="926"/>
    </row>
    <row r="384" spans="21:35" ht="12.75">
      <c r="U384" s="618"/>
      <c r="V384" s="617"/>
      <c r="W384" s="900"/>
      <c r="X384" s="926"/>
      <c r="Y384" s="926"/>
      <c r="Z384" s="926"/>
      <c r="AA384" s="926"/>
      <c r="AB384" s="926"/>
      <c r="AC384" s="926"/>
      <c r="AD384" s="926"/>
      <c r="AE384" s="926"/>
      <c r="AF384" s="926"/>
      <c r="AG384" s="926"/>
      <c r="AH384" s="926"/>
      <c r="AI384" s="926"/>
    </row>
    <row r="385" spans="21:35" ht="12.75">
      <c r="U385" s="618"/>
      <c r="V385" s="617"/>
      <c r="W385" s="900"/>
      <c r="X385" s="926"/>
      <c r="Y385" s="926"/>
      <c r="Z385" s="926"/>
      <c r="AA385" s="926"/>
      <c r="AB385" s="926"/>
      <c r="AC385" s="926"/>
      <c r="AD385" s="926"/>
      <c r="AE385" s="926"/>
      <c r="AF385" s="926"/>
      <c r="AG385" s="926"/>
      <c r="AH385" s="926"/>
      <c r="AI385" s="926"/>
    </row>
    <row r="386" spans="21:35" ht="12.75">
      <c r="U386" s="618"/>
      <c r="V386" s="617"/>
      <c r="W386" s="900"/>
      <c r="X386" s="926"/>
      <c r="Y386" s="926"/>
      <c r="Z386" s="926"/>
      <c r="AA386" s="926"/>
      <c r="AB386" s="926"/>
      <c r="AC386" s="926"/>
      <c r="AD386" s="926"/>
      <c r="AE386" s="926"/>
      <c r="AF386" s="926"/>
      <c r="AG386" s="926"/>
      <c r="AH386" s="926"/>
      <c r="AI386" s="926"/>
    </row>
    <row r="387" spans="21:35" ht="12.75">
      <c r="U387" s="618"/>
      <c r="V387" s="617"/>
      <c r="W387" s="900"/>
      <c r="X387" s="926"/>
      <c r="Y387" s="926"/>
      <c r="Z387" s="926"/>
      <c r="AA387" s="926"/>
      <c r="AB387" s="926"/>
      <c r="AC387" s="926"/>
      <c r="AD387" s="926"/>
      <c r="AE387" s="926"/>
      <c r="AF387" s="926"/>
      <c r="AG387" s="926"/>
      <c r="AH387" s="926"/>
      <c r="AI387" s="926"/>
    </row>
    <row r="388" spans="21:35" ht="12.75">
      <c r="U388" s="618"/>
      <c r="V388" s="617"/>
      <c r="W388" s="900"/>
      <c r="X388" s="926"/>
      <c r="Y388" s="926"/>
      <c r="Z388" s="926"/>
      <c r="AA388" s="926"/>
      <c r="AB388" s="926"/>
      <c r="AC388" s="926"/>
      <c r="AD388" s="926"/>
      <c r="AE388" s="926"/>
      <c r="AF388" s="926"/>
      <c r="AG388" s="926"/>
      <c r="AH388" s="926"/>
      <c r="AI388" s="926"/>
    </row>
    <row r="389" spans="21:35" ht="12.75">
      <c r="U389" s="618"/>
      <c r="V389" s="617"/>
      <c r="W389" s="900"/>
      <c r="X389" s="926"/>
      <c r="Y389" s="926"/>
      <c r="Z389" s="926"/>
      <c r="AA389" s="926"/>
      <c r="AB389" s="926"/>
      <c r="AC389" s="926"/>
      <c r="AD389" s="926"/>
      <c r="AE389" s="926"/>
      <c r="AF389" s="926"/>
      <c r="AG389" s="926"/>
      <c r="AH389" s="926"/>
      <c r="AI389" s="926"/>
    </row>
    <row r="390" spans="21:35" ht="12.75">
      <c r="U390" s="618"/>
      <c r="V390" s="617"/>
      <c r="W390" s="900"/>
      <c r="X390" s="926"/>
      <c r="Y390" s="926"/>
      <c r="Z390" s="926"/>
      <c r="AA390" s="926"/>
      <c r="AB390" s="926"/>
      <c r="AC390" s="926"/>
      <c r="AD390" s="926"/>
      <c r="AE390" s="926"/>
      <c r="AF390" s="926"/>
      <c r="AG390" s="926"/>
      <c r="AH390" s="926"/>
      <c r="AI390" s="926"/>
    </row>
    <row r="391" spans="21:35" ht="12.75">
      <c r="U391" s="618"/>
      <c r="V391" s="617"/>
      <c r="W391" s="900"/>
      <c r="X391" s="926"/>
      <c r="Y391" s="926"/>
      <c r="Z391" s="926"/>
      <c r="AA391" s="926"/>
      <c r="AB391" s="926"/>
      <c r="AC391" s="926"/>
      <c r="AD391" s="926"/>
      <c r="AE391" s="926"/>
      <c r="AF391" s="926"/>
      <c r="AG391" s="926"/>
      <c r="AH391" s="926"/>
      <c r="AI391" s="926"/>
    </row>
    <row r="392" spans="21:35" ht="12.75">
      <c r="U392" s="618"/>
      <c r="V392" s="617"/>
      <c r="W392" s="900"/>
      <c r="X392" s="926"/>
      <c r="Y392" s="926"/>
      <c r="Z392" s="926"/>
      <c r="AA392" s="926"/>
      <c r="AB392" s="926"/>
      <c r="AC392" s="926"/>
      <c r="AD392" s="926"/>
      <c r="AE392" s="926"/>
      <c r="AF392" s="926"/>
      <c r="AG392" s="926"/>
      <c r="AH392" s="926"/>
      <c r="AI392" s="926"/>
    </row>
    <row r="393" spans="21:35" ht="12.75">
      <c r="U393" s="618"/>
      <c r="V393" s="617"/>
      <c r="W393" s="900"/>
      <c r="X393" s="926"/>
      <c r="Y393" s="926"/>
      <c r="Z393" s="926"/>
      <c r="AA393" s="926"/>
      <c r="AB393" s="926"/>
      <c r="AC393" s="926"/>
      <c r="AD393" s="926"/>
      <c r="AE393" s="926"/>
      <c r="AF393" s="926"/>
      <c r="AG393" s="926"/>
      <c r="AH393" s="926"/>
      <c r="AI393" s="926"/>
    </row>
    <row r="394" spans="21:35" ht="12.75">
      <c r="U394" s="618"/>
      <c r="V394" s="617"/>
      <c r="W394" s="900"/>
      <c r="X394" s="926"/>
      <c r="Y394" s="926"/>
      <c r="Z394" s="926"/>
      <c r="AA394" s="926"/>
      <c r="AB394" s="926"/>
      <c r="AC394" s="926"/>
      <c r="AD394" s="926"/>
      <c r="AE394" s="926"/>
      <c r="AF394" s="926"/>
      <c r="AG394" s="926"/>
      <c r="AH394" s="926"/>
      <c r="AI394" s="926"/>
    </row>
    <row r="395" spans="21:35" ht="12.75">
      <c r="U395" s="618"/>
      <c r="V395" s="617"/>
      <c r="W395" s="900"/>
      <c r="X395" s="926"/>
      <c r="Y395" s="926"/>
      <c r="Z395" s="926"/>
      <c r="AA395" s="926"/>
      <c r="AB395" s="926"/>
      <c r="AC395" s="926"/>
      <c r="AD395" s="926"/>
      <c r="AE395" s="926"/>
      <c r="AF395" s="926"/>
      <c r="AG395" s="926"/>
      <c r="AH395" s="926"/>
      <c r="AI395" s="926"/>
    </row>
    <row r="396" spans="21:35" ht="12.75">
      <c r="U396" s="618"/>
      <c r="V396" s="617"/>
      <c r="W396" s="900"/>
      <c r="X396" s="926"/>
      <c r="Y396" s="926"/>
      <c r="Z396" s="926"/>
      <c r="AA396" s="926"/>
      <c r="AB396" s="926"/>
      <c r="AC396" s="926"/>
      <c r="AD396" s="926"/>
      <c r="AE396" s="926"/>
      <c r="AF396" s="926"/>
      <c r="AG396" s="926"/>
      <c r="AH396" s="926"/>
      <c r="AI396" s="926"/>
    </row>
    <row r="397" spans="21:35" ht="12.75">
      <c r="U397" s="618"/>
      <c r="V397" s="617"/>
      <c r="W397" s="900"/>
      <c r="X397" s="926"/>
      <c r="Y397" s="926"/>
      <c r="Z397" s="926"/>
      <c r="AA397" s="926"/>
      <c r="AB397" s="926"/>
      <c r="AC397" s="926"/>
      <c r="AD397" s="926"/>
      <c r="AE397" s="926"/>
      <c r="AF397" s="926"/>
      <c r="AG397" s="926"/>
      <c r="AH397" s="926"/>
      <c r="AI397" s="926"/>
    </row>
    <row r="398" spans="21:35" ht="12.75">
      <c r="U398" s="618"/>
      <c r="V398" s="617"/>
      <c r="W398" s="900"/>
      <c r="X398" s="926"/>
      <c r="Y398" s="926"/>
      <c r="Z398" s="926"/>
      <c r="AA398" s="926"/>
      <c r="AB398" s="926"/>
      <c r="AC398" s="926"/>
      <c r="AD398" s="926"/>
      <c r="AE398" s="926"/>
      <c r="AF398" s="926"/>
      <c r="AG398" s="926"/>
      <c r="AH398" s="926"/>
      <c r="AI398" s="926"/>
    </row>
    <row r="399" spans="21:35" ht="12.75">
      <c r="U399" s="618"/>
      <c r="V399" s="617"/>
      <c r="W399" s="900"/>
      <c r="X399" s="926"/>
      <c r="Y399" s="926"/>
      <c r="Z399" s="926"/>
      <c r="AA399" s="926"/>
      <c r="AB399" s="926"/>
      <c r="AC399" s="926"/>
      <c r="AD399" s="926"/>
      <c r="AE399" s="926"/>
      <c r="AF399" s="926"/>
      <c r="AG399" s="926"/>
      <c r="AH399" s="926"/>
      <c r="AI399" s="926"/>
    </row>
    <row r="400" spans="21:35" ht="12.75">
      <c r="U400" s="618"/>
      <c r="V400" s="617"/>
      <c r="W400" s="900"/>
      <c r="X400" s="926"/>
      <c r="Y400" s="926"/>
      <c r="Z400" s="926"/>
      <c r="AA400" s="926"/>
      <c r="AB400" s="926"/>
      <c r="AC400" s="926"/>
      <c r="AD400" s="926"/>
      <c r="AE400" s="926"/>
      <c r="AF400" s="926"/>
      <c r="AG400" s="926"/>
      <c r="AH400" s="926"/>
      <c r="AI400" s="926"/>
    </row>
    <row r="401" spans="21:35" ht="12.75">
      <c r="U401" s="618"/>
      <c r="V401" s="617"/>
      <c r="W401" s="900"/>
      <c r="X401" s="926"/>
      <c r="Y401" s="926"/>
      <c r="Z401" s="926"/>
      <c r="AA401" s="926"/>
      <c r="AB401" s="926"/>
      <c r="AC401" s="926"/>
      <c r="AD401" s="926"/>
      <c r="AE401" s="926"/>
      <c r="AF401" s="926"/>
      <c r="AG401" s="926"/>
      <c r="AH401" s="926"/>
      <c r="AI401" s="926"/>
    </row>
    <row r="402" spans="21:35" ht="12.75">
      <c r="U402" s="618"/>
      <c r="V402" s="617"/>
      <c r="W402" s="900"/>
      <c r="X402" s="926"/>
      <c r="Y402" s="926"/>
      <c r="Z402" s="926"/>
      <c r="AA402" s="926"/>
      <c r="AB402" s="926"/>
      <c r="AC402" s="926"/>
      <c r="AD402" s="926"/>
      <c r="AE402" s="926"/>
      <c r="AF402" s="926"/>
      <c r="AG402" s="926"/>
      <c r="AH402" s="926"/>
      <c r="AI402" s="926"/>
    </row>
    <row r="403" spans="21:35" ht="12.75">
      <c r="U403" s="618"/>
      <c r="V403" s="617"/>
      <c r="W403" s="900"/>
      <c r="X403" s="926"/>
      <c r="Y403" s="926"/>
      <c r="Z403" s="926"/>
      <c r="AA403" s="926"/>
      <c r="AB403" s="926"/>
      <c r="AC403" s="926"/>
      <c r="AD403" s="926"/>
      <c r="AE403" s="926"/>
      <c r="AF403" s="926"/>
      <c r="AG403" s="926"/>
      <c r="AH403" s="926"/>
      <c r="AI403" s="926"/>
    </row>
    <row r="404" spans="21:35" ht="12.75">
      <c r="U404" s="618"/>
      <c r="V404" s="617"/>
      <c r="W404" s="900"/>
      <c r="X404" s="926"/>
      <c r="Y404" s="926"/>
      <c r="Z404" s="926"/>
      <c r="AA404" s="926"/>
      <c r="AB404" s="926"/>
      <c r="AC404" s="926"/>
      <c r="AD404" s="926"/>
      <c r="AE404" s="926"/>
      <c r="AF404" s="926"/>
      <c r="AG404" s="926"/>
      <c r="AH404" s="926"/>
      <c r="AI404" s="926"/>
    </row>
    <row r="405" spans="21:35" ht="12.75">
      <c r="U405" s="618"/>
      <c r="V405" s="617"/>
      <c r="W405" s="900"/>
      <c r="X405" s="926"/>
      <c r="Y405" s="926"/>
      <c r="Z405" s="926"/>
      <c r="AA405" s="926"/>
      <c r="AB405" s="926"/>
      <c r="AC405" s="926"/>
      <c r="AD405" s="926"/>
      <c r="AE405" s="926"/>
      <c r="AF405" s="926"/>
      <c r="AG405" s="926"/>
      <c r="AH405" s="926"/>
      <c r="AI405" s="926"/>
    </row>
    <row r="406" spans="21:35" ht="12.75">
      <c r="U406" s="618"/>
      <c r="V406" s="617"/>
      <c r="W406" s="900"/>
      <c r="X406" s="926"/>
      <c r="Y406" s="926"/>
      <c r="Z406" s="926"/>
      <c r="AA406" s="926"/>
      <c r="AB406" s="926"/>
      <c r="AC406" s="926"/>
      <c r="AD406" s="926"/>
      <c r="AE406" s="926"/>
      <c r="AF406" s="926"/>
      <c r="AG406" s="926"/>
      <c r="AH406" s="926"/>
      <c r="AI406" s="926"/>
    </row>
    <row r="407" spans="21:35" ht="12.75">
      <c r="U407" s="618"/>
      <c r="V407" s="617"/>
      <c r="W407" s="900"/>
      <c r="X407" s="926"/>
      <c r="Y407" s="926"/>
      <c r="Z407" s="926"/>
      <c r="AA407" s="926"/>
      <c r="AB407" s="926"/>
      <c r="AC407" s="926"/>
      <c r="AD407" s="926"/>
      <c r="AE407" s="926"/>
      <c r="AF407" s="926"/>
      <c r="AG407" s="926"/>
      <c r="AH407" s="926"/>
      <c r="AI407" s="926"/>
    </row>
    <row r="408" spans="21:35" ht="12.75">
      <c r="U408" s="618"/>
      <c r="V408" s="617"/>
      <c r="W408" s="900"/>
      <c r="X408" s="926"/>
      <c r="Y408" s="926"/>
      <c r="Z408" s="926"/>
      <c r="AA408" s="926"/>
      <c r="AB408" s="926"/>
      <c r="AC408" s="926"/>
      <c r="AD408" s="926"/>
      <c r="AE408" s="926"/>
      <c r="AF408" s="926"/>
      <c r="AG408" s="926"/>
      <c r="AH408" s="926"/>
      <c r="AI408" s="926"/>
    </row>
    <row r="409" spans="21:35" ht="12.75">
      <c r="U409" s="618"/>
      <c r="V409" s="617"/>
      <c r="W409" s="900"/>
      <c r="X409" s="926"/>
      <c r="Y409" s="926"/>
      <c r="Z409" s="926"/>
      <c r="AA409" s="926"/>
      <c r="AB409" s="926"/>
      <c r="AC409" s="926"/>
      <c r="AD409" s="926"/>
      <c r="AE409" s="926"/>
      <c r="AF409" s="926"/>
      <c r="AG409" s="926"/>
      <c r="AH409" s="926"/>
      <c r="AI409" s="926"/>
    </row>
    <row r="410" spans="21:35" ht="12.75">
      <c r="U410" s="618"/>
      <c r="V410" s="617"/>
      <c r="W410" s="900"/>
      <c r="X410" s="926"/>
      <c r="Y410" s="926"/>
      <c r="Z410" s="926"/>
      <c r="AA410" s="926"/>
      <c r="AB410" s="926"/>
      <c r="AC410" s="926"/>
      <c r="AD410" s="926"/>
      <c r="AE410" s="926"/>
      <c r="AF410" s="926"/>
      <c r="AG410" s="926"/>
      <c r="AH410" s="926"/>
      <c r="AI410" s="926"/>
    </row>
    <row r="411" spans="21:35" ht="12.75">
      <c r="U411" s="618"/>
      <c r="V411" s="617"/>
      <c r="W411" s="900"/>
      <c r="X411" s="926"/>
      <c r="Y411" s="926"/>
      <c r="Z411" s="926"/>
      <c r="AA411" s="926"/>
      <c r="AB411" s="926"/>
      <c r="AC411" s="926"/>
      <c r="AD411" s="926"/>
      <c r="AE411" s="926"/>
      <c r="AF411" s="926"/>
      <c r="AG411" s="926"/>
      <c r="AH411" s="926"/>
      <c r="AI411" s="926"/>
    </row>
    <row r="412" spans="21:35" ht="12.75">
      <c r="U412" s="618"/>
      <c r="V412" s="617"/>
      <c r="W412" s="900"/>
      <c r="X412" s="926"/>
      <c r="Y412" s="926"/>
      <c r="Z412" s="926"/>
      <c r="AA412" s="926"/>
      <c r="AB412" s="926"/>
      <c r="AC412" s="926"/>
      <c r="AD412" s="926"/>
      <c r="AE412" s="926"/>
      <c r="AF412" s="926"/>
      <c r="AG412" s="926"/>
      <c r="AH412" s="926"/>
      <c r="AI412" s="926"/>
    </row>
    <row r="413" spans="21:35" ht="12.75">
      <c r="U413" s="618"/>
      <c r="V413" s="617"/>
      <c r="W413" s="900"/>
      <c r="X413" s="926"/>
      <c r="Y413" s="926"/>
      <c r="Z413" s="926"/>
      <c r="AA413" s="926"/>
      <c r="AB413" s="926"/>
      <c r="AC413" s="926"/>
      <c r="AD413" s="926"/>
      <c r="AE413" s="926"/>
      <c r="AF413" s="926"/>
      <c r="AG413" s="926"/>
      <c r="AH413" s="926"/>
      <c r="AI413" s="926"/>
    </row>
    <row r="414" spans="21:35" ht="12.75">
      <c r="U414" s="618"/>
      <c r="V414" s="617"/>
      <c r="W414" s="900"/>
      <c r="X414" s="926"/>
      <c r="Y414" s="926"/>
      <c r="Z414" s="926"/>
      <c r="AA414" s="926"/>
      <c r="AB414" s="926"/>
      <c r="AC414" s="926"/>
      <c r="AD414" s="926"/>
      <c r="AE414" s="926"/>
      <c r="AF414" s="926"/>
      <c r="AG414" s="926"/>
      <c r="AH414" s="926"/>
      <c r="AI414" s="926"/>
    </row>
    <row r="415" spans="21:35" ht="12.75">
      <c r="U415" s="618"/>
      <c r="V415" s="617"/>
      <c r="W415" s="900"/>
      <c r="X415" s="926"/>
      <c r="Y415" s="926"/>
      <c r="Z415" s="926"/>
      <c r="AA415" s="926"/>
      <c r="AB415" s="926"/>
      <c r="AC415" s="926"/>
      <c r="AD415" s="926"/>
      <c r="AE415" s="926"/>
      <c r="AF415" s="926"/>
      <c r="AG415" s="926"/>
      <c r="AH415" s="926"/>
      <c r="AI415" s="926"/>
    </row>
    <row r="416" spans="21:35" ht="12.75">
      <c r="U416" s="618"/>
      <c r="V416" s="617"/>
      <c r="W416" s="900"/>
      <c r="X416" s="926"/>
      <c r="Y416" s="926"/>
      <c r="Z416" s="926"/>
      <c r="AA416" s="926"/>
      <c r="AB416" s="926"/>
      <c r="AC416" s="926"/>
      <c r="AD416" s="926"/>
      <c r="AE416" s="926"/>
      <c r="AF416" s="926"/>
      <c r="AG416" s="926"/>
      <c r="AH416" s="926"/>
      <c r="AI416" s="926"/>
    </row>
    <row r="417" spans="21:35" ht="12.75">
      <c r="U417" s="618"/>
      <c r="V417" s="617"/>
      <c r="W417" s="900"/>
      <c r="X417" s="926"/>
      <c r="Y417" s="926"/>
      <c r="Z417" s="926"/>
      <c r="AA417" s="926"/>
      <c r="AB417" s="926"/>
      <c r="AC417" s="926"/>
      <c r="AD417" s="926"/>
      <c r="AE417" s="926"/>
      <c r="AF417" s="926"/>
      <c r="AG417" s="926"/>
      <c r="AH417" s="926"/>
      <c r="AI417" s="926"/>
    </row>
    <row r="418" spans="21:35" ht="12.75">
      <c r="U418" s="618"/>
      <c r="V418" s="617"/>
      <c r="W418" s="900"/>
      <c r="X418" s="926"/>
      <c r="Y418" s="926"/>
      <c r="Z418" s="926"/>
      <c r="AA418" s="926"/>
      <c r="AB418" s="926"/>
      <c r="AC418" s="926"/>
      <c r="AD418" s="926"/>
      <c r="AE418" s="926"/>
      <c r="AF418" s="926"/>
      <c r="AG418" s="926"/>
      <c r="AH418" s="926"/>
      <c r="AI418" s="926"/>
    </row>
    <row r="419" spans="21:35" ht="12.75">
      <c r="U419" s="618"/>
      <c r="V419" s="617"/>
      <c r="W419" s="900"/>
      <c r="X419" s="926"/>
      <c r="Y419" s="926"/>
      <c r="Z419" s="926"/>
      <c r="AA419" s="926"/>
      <c r="AB419" s="926"/>
      <c r="AC419" s="926"/>
      <c r="AD419" s="926"/>
      <c r="AE419" s="926"/>
      <c r="AF419" s="926"/>
      <c r="AG419" s="926"/>
      <c r="AH419" s="926"/>
      <c r="AI419" s="926"/>
    </row>
    <row r="420" spans="21:35" ht="12.75">
      <c r="U420" s="618"/>
      <c r="V420" s="617"/>
      <c r="W420" s="900"/>
      <c r="X420" s="926"/>
      <c r="Y420" s="926"/>
      <c r="Z420" s="926"/>
      <c r="AA420" s="926"/>
      <c r="AB420" s="926"/>
      <c r="AC420" s="926"/>
      <c r="AD420" s="926"/>
      <c r="AE420" s="926"/>
      <c r="AF420" s="926"/>
      <c r="AG420" s="926"/>
      <c r="AH420" s="926"/>
      <c r="AI420" s="926"/>
    </row>
    <row r="421" spans="21:35" ht="12.75">
      <c r="U421" s="618"/>
      <c r="V421" s="617"/>
      <c r="W421" s="900"/>
      <c r="X421" s="926"/>
      <c r="Y421" s="926"/>
      <c r="Z421" s="926"/>
      <c r="AA421" s="926"/>
      <c r="AB421" s="926"/>
      <c r="AC421" s="926"/>
      <c r="AD421" s="926"/>
      <c r="AE421" s="926"/>
      <c r="AF421" s="926"/>
      <c r="AG421" s="926"/>
      <c r="AH421" s="926"/>
      <c r="AI421" s="926"/>
    </row>
    <row r="422" spans="21:35" ht="12.75">
      <c r="U422" s="618"/>
      <c r="V422" s="617"/>
      <c r="W422" s="900"/>
      <c r="X422" s="926"/>
      <c r="Y422" s="926"/>
      <c r="Z422" s="926"/>
      <c r="AA422" s="926"/>
      <c r="AB422" s="926"/>
      <c r="AC422" s="926"/>
      <c r="AD422" s="926"/>
      <c r="AE422" s="926"/>
      <c r="AF422" s="926"/>
      <c r="AG422" s="926"/>
      <c r="AH422" s="926"/>
      <c r="AI422" s="926"/>
    </row>
    <row r="423" spans="21:35" ht="12.75">
      <c r="U423" s="618"/>
      <c r="V423" s="617"/>
      <c r="W423" s="900"/>
      <c r="X423" s="926"/>
      <c r="Y423" s="926"/>
      <c r="Z423" s="926"/>
      <c r="AA423" s="926"/>
      <c r="AB423" s="926"/>
      <c r="AC423" s="926"/>
      <c r="AD423" s="926"/>
      <c r="AE423" s="926"/>
      <c r="AF423" s="926"/>
      <c r="AG423" s="926"/>
      <c r="AH423" s="926"/>
      <c r="AI423" s="926"/>
    </row>
    <row r="424" spans="21:35" ht="12.75">
      <c r="U424" s="618"/>
      <c r="V424" s="617"/>
      <c r="W424" s="900"/>
      <c r="X424" s="926"/>
      <c r="Y424" s="926"/>
      <c r="Z424" s="926"/>
      <c r="AA424" s="926"/>
      <c r="AB424" s="926"/>
      <c r="AC424" s="926"/>
      <c r="AD424" s="926"/>
      <c r="AE424" s="926"/>
      <c r="AF424" s="926"/>
      <c r="AG424" s="926"/>
      <c r="AH424" s="926"/>
      <c r="AI424" s="926"/>
    </row>
    <row r="425" spans="21:35" ht="12.75">
      <c r="U425" s="618"/>
      <c r="V425" s="617"/>
      <c r="W425" s="900"/>
      <c r="X425" s="926"/>
      <c r="Y425" s="926"/>
      <c r="Z425" s="926"/>
      <c r="AA425" s="926"/>
      <c r="AB425" s="926"/>
      <c r="AC425" s="926"/>
      <c r="AD425" s="926"/>
      <c r="AE425" s="926"/>
      <c r="AF425" s="926"/>
      <c r="AG425" s="926"/>
      <c r="AH425" s="926"/>
      <c r="AI425" s="926"/>
    </row>
    <row r="426" spans="21:35" ht="12.75">
      <c r="U426" s="618"/>
      <c r="V426" s="617"/>
      <c r="W426" s="900"/>
      <c r="X426" s="926"/>
      <c r="Y426" s="926"/>
      <c r="Z426" s="926"/>
      <c r="AA426" s="926"/>
      <c r="AB426" s="926"/>
      <c r="AC426" s="926"/>
      <c r="AD426" s="926"/>
      <c r="AE426" s="926"/>
      <c r="AF426" s="926"/>
      <c r="AG426" s="926"/>
      <c r="AH426" s="926"/>
      <c r="AI426" s="926"/>
    </row>
    <row r="427" spans="21:35" ht="12.75">
      <c r="U427" s="618"/>
      <c r="V427" s="617"/>
      <c r="W427" s="900"/>
      <c r="X427" s="926"/>
      <c r="Y427" s="926"/>
      <c r="Z427" s="926"/>
      <c r="AA427" s="926"/>
      <c r="AB427" s="926"/>
      <c r="AC427" s="926"/>
      <c r="AD427" s="926"/>
      <c r="AE427" s="926"/>
      <c r="AF427" s="926"/>
      <c r="AG427" s="926"/>
      <c r="AH427" s="926"/>
      <c r="AI427" s="926"/>
    </row>
    <row r="428" spans="21:35" ht="12.75">
      <c r="U428" s="618"/>
      <c r="V428" s="617"/>
      <c r="W428" s="900"/>
      <c r="X428" s="926"/>
      <c r="Y428" s="926"/>
      <c r="Z428" s="926"/>
      <c r="AA428" s="926"/>
      <c r="AB428" s="926"/>
      <c r="AC428" s="926"/>
      <c r="AD428" s="926"/>
      <c r="AE428" s="926"/>
      <c r="AF428" s="926"/>
      <c r="AG428" s="926"/>
      <c r="AH428" s="926"/>
      <c r="AI428" s="926"/>
    </row>
    <row r="429" spans="21:35" ht="13.5" thickBot="1">
      <c r="U429" s="618"/>
      <c r="V429" s="617"/>
      <c r="W429" s="900"/>
      <c r="X429" s="926"/>
      <c r="Y429" s="926"/>
      <c r="Z429" s="926"/>
      <c r="AA429" s="926"/>
      <c r="AB429" s="926"/>
      <c r="AC429" s="926"/>
      <c r="AD429" s="926"/>
      <c r="AE429" s="926"/>
      <c r="AF429" s="926"/>
      <c r="AG429" s="926"/>
      <c r="AH429" s="926"/>
      <c r="AI429" s="926"/>
    </row>
    <row r="430" spans="21:35" ht="12.75">
      <c r="U430" s="617"/>
      <c r="V430" s="906"/>
      <c r="W430" s="900"/>
      <c r="X430" s="927"/>
      <c r="Y430" s="927"/>
      <c r="Z430" s="927"/>
      <c r="AA430" s="927"/>
      <c r="AB430" s="927"/>
      <c r="AC430" s="927"/>
      <c r="AD430" s="927"/>
      <c r="AE430" s="927"/>
      <c r="AF430" s="927"/>
      <c r="AG430" s="927"/>
      <c r="AH430" s="927"/>
      <c r="AI430" s="927"/>
    </row>
    <row r="431" spans="21:35" ht="12.75">
      <c r="U431" s="618"/>
      <c r="V431" s="617"/>
      <c r="W431" s="900"/>
      <c r="X431" s="927"/>
      <c r="Y431" s="927"/>
      <c r="Z431" s="927"/>
      <c r="AA431" s="927"/>
      <c r="AB431" s="927"/>
      <c r="AC431" s="927"/>
      <c r="AD431" s="927"/>
      <c r="AE431" s="927"/>
      <c r="AF431" s="927"/>
      <c r="AG431" s="927"/>
      <c r="AH431" s="927"/>
      <c r="AI431" s="927"/>
    </row>
    <row r="432" spans="21:35" ht="12.75">
      <c r="U432" s="618"/>
      <c r="V432" s="617"/>
      <c r="W432" s="900"/>
      <c r="X432" s="927"/>
      <c r="Y432" s="927"/>
      <c r="Z432" s="927"/>
      <c r="AA432" s="927"/>
      <c r="AB432" s="927"/>
      <c r="AC432" s="927"/>
      <c r="AD432" s="927"/>
      <c r="AE432" s="927"/>
      <c r="AF432" s="927"/>
      <c r="AG432" s="927"/>
      <c r="AH432" s="927"/>
      <c r="AI432" s="927"/>
    </row>
    <row r="433" spans="21:35" ht="12.75">
      <c r="U433" s="618"/>
      <c r="V433" s="617"/>
      <c r="W433" s="900"/>
      <c r="X433" s="927"/>
      <c r="Y433" s="927"/>
      <c r="Z433" s="927"/>
      <c r="AA433" s="927"/>
      <c r="AB433" s="927"/>
      <c r="AC433" s="927"/>
      <c r="AD433" s="927"/>
      <c r="AE433" s="927"/>
      <c r="AF433" s="927"/>
      <c r="AG433" s="927"/>
      <c r="AH433" s="927"/>
      <c r="AI433" s="927"/>
    </row>
    <row r="434" spans="21:35" ht="12.75">
      <c r="U434" s="618"/>
      <c r="V434" s="617"/>
      <c r="W434" s="900"/>
      <c r="X434" s="927"/>
      <c r="Y434" s="927"/>
      <c r="Z434" s="927"/>
      <c r="AA434" s="927"/>
      <c r="AB434" s="927"/>
      <c r="AC434" s="927"/>
      <c r="AD434" s="927"/>
      <c r="AE434" s="927"/>
      <c r="AF434" s="927"/>
      <c r="AG434" s="927"/>
      <c r="AH434" s="927"/>
      <c r="AI434" s="927"/>
    </row>
    <row r="435" spans="21:35" ht="12.75">
      <c r="U435" s="618"/>
      <c r="V435" s="617"/>
      <c r="W435" s="900"/>
      <c r="X435" s="927"/>
      <c r="Y435" s="927"/>
      <c r="Z435" s="927"/>
      <c r="AA435" s="927"/>
      <c r="AB435" s="927"/>
      <c r="AC435" s="927"/>
      <c r="AD435" s="927"/>
      <c r="AE435" s="927"/>
      <c r="AF435" s="927"/>
      <c r="AG435" s="927"/>
      <c r="AH435" s="927"/>
      <c r="AI435" s="927"/>
    </row>
    <row r="436" spans="21:35" ht="12.75">
      <c r="U436" s="618"/>
      <c r="V436" s="617"/>
      <c r="W436" s="900"/>
      <c r="X436" s="927"/>
      <c r="Y436" s="927"/>
      <c r="Z436" s="927"/>
      <c r="AA436" s="927"/>
      <c r="AB436" s="927"/>
      <c r="AC436" s="927"/>
      <c r="AD436" s="927"/>
      <c r="AE436" s="927"/>
      <c r="AF436" s="927"/>
      <c r="AG436" s="927"/>
      <c r="AH436" s="927"/>
      <c r="AI436" s="927"/>
    </row>
    <row r="437" spans="21:35" ht="12.75">
      <c r="U437" s="618"/>
      <c r="V437" s="617"/>
      <c r="W437" s="900"/>
      <c r="X437" s="927"/>
      <c r="Y437" s="927"/>
      <c r="Z437" s="927"/>
      <c r="AA437" s="927"/>
      <c r="AB437" s="927"/>
      <c r="AC437" s="927"/>
      <c r="AD437" s="927"/>
      <c r="AE437" s="927"/>
      <c r="AF437" s="927"/>
      <c r="AG437" s="927"/>
      <c r="AH437" s="927"/>
      <c r="AI437" s="927"/>
    </row>
    <row r="438" spans="21:35" ht="12.75">
      <c r="U438" s="618"/>
      <c r="V438" s="617"/>
      <c r="W438" s="900"/>
      <c r="X438" s="927"/>
      <c r="Y438" s="927"/>
      <c r="Z438" s="927"/>
      <c r="AA438" s="927"/>
      <c r="AB438" s="927"/>
      <c r="AC438" s="927"/>
      <c r="AD438" s="927"/>
      <c r="AE438" s="927"/>
      <c r="AF438" s="927"/>
      <c r="AG438" s="927"/>
      <c r="AH438" s="927"/>
      <c r="AI438" s="927"/>
    </row>
    <row r="439" spans="21:35" ht="12.75">
      <c r="U439" s="618"/>
      <c r="V439" s="617"/>
      <c r="W439" s="900"/>
      <c r="X439" s="927"/>
      <c r="Y439" s="927"/>
      <c r="Z439" s="927"/>
      <c r="AA439" s="927"/>
      <c r="AB439" s="927"/>
      <c r="AC439" s="927"/>
      <c r="AD439" s="927"/>
      <c r="AE439" s="927"/>
      <c r="AF439" s="927"/>
      <c r="AG439" s="927"/>
      <c r="AH439" s="927"/>
      <c r="AI439" s="927"/>
    </row>
    <row r="440" spans="21:35" ht="12.75">
      <c r="U440" s="618"/>
      <c r="V440" s="617"/>
      <c r="W440" s="900"/>
      <c r="X440" s="927"/>
      <c r="Y440" s="927"/>
      <c r="Z440" s="927"/>
      <c r="AA440" s="927"/>
      <c r="AB440" s="927"/>
      <c r="AC440" s="927"/>
      <c r="AD440" s="927"/>
      <c r="AE440" s="927"/>
      <c r="AF440" s="927"/>
      <c r="AG440" s="927"/>
      <c r="AH440" s="927"/>
      <c r="AI440" s="927"/>
    </row>
    <row r="441" spans="21:35" ht="12.75">
      <c r="U441" s="618"/>
      <c r="V441" s="617"/>
      <c r="W441" s="900"/>
      <c r="X441" s="927"/>
      <c r="Y441" s="927"/>
      <c r="Z441" s="927"/>
      <c r="AA441" s="927"/>
      <c r="AB441" s="927"/>
      <c r="AC441" s="927"/>
      <c r="AD441" s="927"/>
      <c r="AE441" s="927"/>
      <c r="AF441" s="927"/>
      <c r="AG441" s="927"/>
      <c r="AH441" s="927"/>
      <c r="AI441" s="927"/>
    </row>
    <row r="442" spans="21:35" ht="12.75">
      <c r="U442" s="618"/>
      <c r="V442" s="617"/>
      <c r="W442" s="900"/>
      <c r="X442" s="927"/>
      <c r="Y442" s="927"/>
      <c r="Z442" s="927"/>
      <c r="AA442" s="927"/>
      <c r="AB442" s="927"/>
      <c r="AC442" s="927"/>
      <c r="AD442" s="927"/>
      <c r="AE442" s="927"/>
      <c r="AF442" s="927"/>
      <c r="AG442" s="927"/>
      <c r="AH442" s="927"/>
      <c r="AI442" s="927"/>
    </row>
    <row r="443" spans="21:35" ht="12.75">
      <c r="U443" s="618"/>
      <c r="V443" s="617"/>
      <c r="W443" s="900"/>
      <c r="X443" s="927"/>
      <c r="Y443" s="927"/>
      <c r="Z443" s="927"/>
      <c r="AA443" s="927"/>
      <c r="AB443" s="927"/>
      <c r="AC443" s="927"/>
      <c r="AD443" s="927"/>
      <c r="AE443" s="927"/>
      <c r="AF443" s="927"/>
      <c r="AG443" s="927"/>
      <c r="AH443" s="927"/>
      <c r="AI443" s="927"/>
    </row>
    <row r="444" spans="21:35" ht="12.75">
      <c r="U444" s="618"/>
      <c r="V444" s="617"/>
      <c r="W444" s="900"/>
      <c r="X444" s="927"/>
      <c r="Y444" s="927"/>
      <c r="Z444" s="927"/>
      <c r="AA444" s="927"/>
      <c r="AB444" s="927"/>
      <c r="AC444" s="927"/>
      <c r="AD444" s="927"/>
      <c r="AE444" s="927"/>
      <c r="AF444" s="928"/>
      <c r="AG444" s="927"/>
      <c r="AH444" s="927"/>
      <c r="AI444" s="927"/>
    </row>
    <row r="445" spans="21:35" ht="12.75">
      <c r="U445" s="618"/>
      <c r="V445" s="617"/>
      <c r="W445" s="900"/>
      <c r="X445" s="927"/>
      <c r="Y445" s="927"/>
      <c r="Z445" s="927"/>
      <c r="AA445" s="927"/>
      <c r="AB445" s="927"/>
      <c r="AC445" s="927"/>
      <c r="AD445" s="927"/>
      <c r="AE445" s="927"/>
      <c r="AF445" s="927"/>
      <c r="AG445" s="927"/>
      <c r="AH445" s="927"/>
      <c r="AI445" s="927"/>
    </row>
    <row r="446" spans="21:35" ht="12.75">
      <c r="U446" s="618"/>
      <c r="V446" s="617"/>
      <c r="W446" s="900"/>
      <c r="X446" s="927"/>
      <c r="Y446" s="927"/>
      <c r="Z446" s="927"/>
      <c r="AA446" s="927"/>
      <c r="AB446" s="927"/>
      <c r="AC446" s="927"/>
      <c r="AD446" s="927"/>
      <c r="AE446" s="927"/>
      <c r="AF446" s="927"/>
      <c r="AG446" s="927"/>
      <c r="AH446" s="927"/>
      <c r="AI446" s="927"/>
    </row>
    <row r="447" spans="21:35" ht="12.75">
      <c r="U447" s="618"/>
      <c r="V447" s="617"/>
      <c r="W447" s="900"/>
      <c r="X447" s="927"/>
      <c r="Y447" s="927"/>
      <c r="Z447" s="927"/>
      <c r="AA447" s="927"/>
      <c r="AB447" s="927"/>
      <c r="AC447" s="927"/>
      <c r="AD447" s="927"/>
      <c r="AE447" s="927"/>
      <c r="AF447" s="927"/>
      <c r="AG447" s="927"/>
      <c r="AH447" s="927"/>
      <c r="AI447" s="927"/>
    </row>
    <row r="448" spans="21:35" ht="12.75">
      <c r="U448" s="618"/>
      <c r="V448" s="617"/>
      <c r="W448" s="900"/>
      <c r="X448" s="927"/>
      <c r="Y448" s="927"/>
      <c r="Z448" s="927"/>
      <c r="AA448" s="927"/>
      <c r="AB448" s="927"/>
      <c r="AC448" s="927"/>
      <c r="AD448" s="927"/>
      <c r="AE448" s="927"/>
      <c r="AF448" s="927"/>
      <c r="AG448" s="927"/>
      <c r="AH448" s="927"/>
      <c r="AI448" s="927"/>
    </row>
    <row r="449" spans="21:35" ht="12.75">
      <c r="U449" s="618"/>
      <c r="V449" s="617"/>
      <c r="W449" s="900"/>
      <c r="X449" s="927"/>
      <c r="Y449" s="927"/>
      <c r="Z449" s="927"/>
      <c r="AA449" s="927"/>
      <c r="AB449" s="927"/>
      <c r="AC449" s="927"/>
      <c r="AD449" s="927"/>
      <c r="AE449" s="927"/>
      <c r="AF449" s="927"/>
      <c r="AG449" s="927"/>
      <c r="AH449" s="927"/>
      <c r="AI449" s="927"/>
    </row>
    <row r="450" spans="21:35" ht="12.75">
      <c r="U450" s="618"/>
      <c r="V450" s="617"/>
      <c r="W450" s="900"/>
      <c r="X450" s="927"/>
      <c r="Y450" s="927"/>
      <c r="Z450" s="927"/>
      <c r="AA450" s="927"/>
      <c r="AB450" s="927"/>
      <c r="AC450" s="927"/>
      <c r="AD450" s="927"/>
      <c r="AE450" s="927"/>
      <c r="AF450" s="927"/>
      <c r="AG450" s="927"/>
      <c r="AH450" s="927"/>
      <c r="AI450" s="927"/>
    </row>
    <row r="451" spans="21:35" ht="12.75">
      <c r="U451" s="618"/>
      <c r="V451" s="617"/>
      <c r="W451" s="900"/>
      <c r="X451" s="927"/>
      <c r="Y451" s="927"/>
      <c r="Z451" s="927"/>
      <c r="AA451" s="927"/>
      <c r="AB451" s="927"/>
      <c r="AC451" s="927"/>
      <c r="AD451" s="927"/>
      <c r="AE451" s="927"/>
      <c r="AF451" s="927"/>
      <c r="AG451" s="927"/>
      <c r="AH451" s="927"/>
      <c r="AI451" s="927"/>
    </row>
    <row r="452" spans="21:35" ht="12.75">
      <c r="U452" s="618"/>
      <c r="V452" s="617"/>
      <c r="W452" s="900"/>
      <c r="X452" s="927"/>
      <c r="Y452" s="927"/>
      <c r="Z452" s="927"/>
      <c r="AA452" s="927"/>
      <c r="AB452" s="927"/>
      <c r="AC452" s="927"/>
      <c r="AD452" s="927"/>
      <c r="AE452" s="927"/>
      <c r="AF452" s="927"/>
      <c r="AG452" s="927"/>
      <c r="AH452" s="927"/>
      <c r="AI452" s="927"/>
    </row>
    <row r="453" spans="21:35" ht="12.75">
      <c r="U453" s="618"/>
      <c r="V453" s="617"/>
      <c r="W453" s="900"/>
      <c r="X453" s="927"/>
      <c r="Y453" s="927"/>
      <c r="Z453" s="927"/>
      <c r="AA453" s="927"/>
      <c r="AB453" s="927"/>
      <c r="AC453" s="927"/>
      <c r="AD453" s="927"/>
      <c r="AE453" s="927"/>
      <c r="AF453" s="927"/>
      <c r="AG453" s="927"/>
      <c r="AH453" s="927"/>
      <c r="AI453" s="927"/>
    </row>
    <row r="454" spans="21:35" ht="12.75">
      <c r="U454" s="618"/>
      <c r="V454" s="617"/>
      <c r="W454" s="900"/>
      <c r="X454" s="927"/>
      <c r="Y454" s="927"/>
      <c r="Z454" s="927"/>
      <c r="AA454" s="927"/>
      <c r="AB454" s="927"/>
      <c r="AC454" s="927"/>
      <c r="AD454" s="927"/>
      <c r="AE454" s="927"/>
      <c r="AF454" s="927"/>
      <c r="AG454" s="927"/>
      <c r="AH454" s="927"/>
      <c r="AI454" s="927"/>
    </row>
    <row r="455" spans="21:35" ht="12.75">
      <c r="U455" s="618"/>
      <c r="V455" s="617"/>
      <c r="W455" s="900"/>
      <c r="X455" s="927"/>
      <c r="Y455" s="927"/>
      <c r="Z455" s="927"/>
      <c r="AA455" s="927"/>
      <c r="AB455" s="927"/>
      <c r="AC455" s="927"/>
      <c r="AD455" s="927"/>
      <c r="AE455" s="927"/>
      <c r="AF455" s="927"/>
      <c r="AG455" s="927"/>
      <c r="AH455" s="927"/>
      <c r="AI455" s="927"/>
    </row>
    <row r="456" spans="21:35" ht="12.75">
      <c r="U456" s="618"/>
      <c r="V456" s="617"/>
      <c r="W456" s="900"/>
      <c r="X456" s="927"/>
      <c r="Y456" s="927"/>
      <c r="Z456" s="927"/>
      <c r="AA456" s="927"/>
      <c r="AB456" s="927"/>
      <c r="AC456" s="927"/>
      <c r="AD456" s="927"/>
      <c r="AE456" s="927"/>
      <c r="AF456" s="927"/>
      <c r="AG456" s="927"/>
      <c r="AH456" s="927"/>
      <c r="AI456" s="927"/>
    </row>
    <row r="457" spans="21:35" ht="12.75">
      <c r="U457" s="618"/>
      <c r="V457" s="617"/>
      <c r="W457" s="900"/>
      <c r="X457" s="927"/>
      <c r="Y457" s="927"/>
      <c r="Z457" s="927"/>
      <c r="AA457" s="927"/>
      <c r="AB457" s="927"/>
      <c r="AC457" s="927"/>
      <c r="AD457" s="927"/>
      <c r="AE457" s="927"/>
      <c r="AF457" s="927"/>
      <c r="AG457" s="927"/>
      <c r="AH457" s="927"/>
      <c r="AI457" s="927"/>
    </row>
    <row r="458" spans="21:35" ht="12.75">
      <c r="U458" s="618"/>
      <c r="V458" s="617"/>
      <c r="W458" s="900"/>
      <c r="X458" s="927"/>
      <c r="Y458" s="927"/>
      <c r="Z458" s="927"/>
      <c r="AA458" s="927"/>
      <c r="AB458" s="927"/>
      <c r="AC458" s="927"/>
      <c r="AD458" s="927"/>
      <c r="AE458" s="927"/>
      <c r="AF458" s="927"/>
      <c r="AG458" s="927"/>
      <c r="AH458" s="927"/>
      <c r="AI458" s="927"/>
    </row>
    <row r="459" spans="21:35" ht="12.75">
      <c r="U459" s="618"/>
      <c r="V459" s="617"/>
      <c r="W459" s="900"/>
      <c r="X459" s="927"/>
      <c r="Y459" s="927"/>
      <c r="Z459" s="927"/>
      <c r="AA459" s="927"/>
      <c r="AB459" s="927"/>
      <c r="AC459" s="927"/>
      <c r="AD459" s="927"/>
      <c r="AE459" s="927"/>
      <c r="AF459" s="927"/>
      <c r="AG459" s="927"/>
      <c r="AH459" s="927"/>
      <c r="AI459" s="927"/>
    </row>
    <row r="460" spans="21:35" ht="12.75">
      <c r="U460" s="618"/>
      <c r="V460" s="617"/>
      <c r="W460" s="900"/>
      <c r="X460" s="927"/>
      <c r="Y460" s="927"/>
      <c r="Z460" s="927"/>
      <c r="AA460" s="927"/>
      <c r="AB460" s="927"/>
      <c r="AC460" s="927"/>
      <c r="AD460" s="927"/>
      <c r="AE460" s="927"/>
      <c r="AF460" s="927"/>
      <c r="AG460" s="927"/>
      <c r="AH460" s="927"/>
      <c r="AI460" s="927"/>
    </row>
    <row r="461" spans="21:35" ht="12.75">
      <c r="U461" s="618"/>
      <c r="V461" s="617"/>
      <c r="W461" s="900"/>
      <c r="X461" s="927"/>
      <c r="Y461" s="927"/>
      <c r="Z461" s="927"/>
      <c r="AA461" s="927"/>
      <c r="AB461" s="927"/>
      <c r="AC461" s="927"/>
      <c r="AD461" s="927"/>
      <c r="AE461" s="927"/>
      <c r="AF461" s="927"/>
      <c r="AG461" s="927"/>
      <c r="AH461" s="927"/>
      <c r="AI461" s="927"/>
    </row>
    <row r="462" spans="21:35" ht="12.75">
      <c r="U462" s="618"/>
      <c r="V462" s="617"/>
      <c r="W462" s="900"/>
      <c r="X462" s="927"/>
      <c r="Y462" s="927"/>
      <c r="Z462" s="927"/>
      <c r="AA462" s="927"/>
      <c r="AB462" s="927"/>
      <c r="AC462" s="927"/>
      <c r="AD462" s="927"/>
      <c r="AE462" s="927"/>
      <c r="AF462" s="927"/>
      <c r="AG462" s="927"/>
      <c r="AH462" s="927"/>
      <c r="AI462" s="927"/>
    </row>
    <row r="463" spans="21:35" ht="12.75">
      <c r="U463" s="618"/>
      <c r="V463" s="617"/>
      <c r="W463" s="900"/>
      <c r="X463" s="927"/>
      <c r="Y463" s="927"/>
      <c r="Z463" s="927"/>
      <c r="AA463" s="927"/>
      <c r="AB463" s="927"/>
      <c r="AC463" s="927"/>
      <c r="AD463" s="927"/>
      <c r="AE463" s="927"/>
      <c r="AF463" s="927"/>
      <c r="AG463" s="927"/>
      <c r="AH463" s="927"/>
      <c r="AI463" s="927"/>
    </row>
    <row r="464" spans="21:35" ht="12.75">
      <c r="U464" s="618"/>
      <c r="V464" s="617"/>
      <c r="W464" s="900"/>
      <c r="X464" s="927"/>
      <c r="Y464" s="927"/>
      <c r="Z464" s="927"/>
      <c r="AA464" s="927"/>
      <c r="AB464" s="927"/>
      <c r="AC464" s="927"/>
      <c r="AD464" s="927"/>
      <c r="AE464" s="927"/>
      <c r="AF464" s="927"/>
      <c r="AG464" s="927"/>
      <c r="AH464" s="927"/>
      <c r="AI464" s="927"/>
    </row>
    <row r="465" spans="21:35" ht="12.75">
      <c r="U465" s="618"/>
      <c r="V465" s="617"/>
      <c r="W465" s="900"/>
      <c r="X465" s="927"/>
      <c r="Y465" s="927"/>
      <c r="Z465" s="927"/>
      <c r="AA465" s="927"/>
      <c r="AB465" s="927"/>
      <c r="AC465" s="927"/>
      <c r="AD465" s="927"/>
      <c r="AE465" s="927"/>
      <c r="AF465" s="927"/>
      <c r="AG465" s="927"/>
      <c r="AH465" s="927"/>
      <c r="AI465" s="927"/>
    </row>
    <row r="466" spans="21:35" ht="12.75">
      <c r="U466" s="618"/>
      <c r="V466" s="617"/>
      <c r="W466" s="900"/>
      <c r="X466" s="927"/>
      <c r="Y466" s="927"/>
      <c r="Z466" s="927"/>
      <c r="AA466" s="927"/>
      <c r="AB466" s="927"/>
      <c r="AC466" s="927"/>
      <c r="AD466" s="927"/>
      <c r="AE466" s="927"/>
      <c r="AF466" s="927"/>
      <c r="AG466" s="927"/>
      <c r="AH466" s="927"/>
      <c r="AI466" s="927"/>
    </row>
    <row r="467" spans="21:35" ht="12.75">
      <c r="U467" s="618"/>
      <c r="V467" s="617"/>
      <c r="W467" s="900"/>
      <c r="X467" s="927"/>
      <c r="Y467" s="927"/>
      <c r="Z467" s="927"/>
      <c r="AA467" s="927"/>
      <c r="AB467" s="927"/>
      <c r="AC467" s="927"/>
      <c r="AD467" s="927"/>
      <c r="AE467" s="927"/>
      <c r="AF467" s="927"/>
      <c r="AG467" s="927"/>
      <c r="AH467" s="927"/>
      <c r="AI467" s="927"/>
    </row>
    <row r="468" spans="21:35" ht="12.75">
      <c r="U468" s="618"/>
      <c r="V468" s="617"/>
      <c r="W468" s="900"/>
      <c r="X468" s="927"/>
      <c r="Y468" s="927"/>
      <c r="Z468" s="927"/>
      <c r="AA468" s="927"/>
      <c r="AB468" s="927"/>
      <c r="AC468" s="927"/>
      <c r="AD468" s="927"/>
      <c r="AE468" s="927"/>
      <c r="AF468" s="927"/>
      <c r="AG468" s="927"/>
      <c r="AH468" s="927"/>
      <c r="AI468" s="927"/>
    </row>
    <row r="469" spans="21:35" ht="12.75">
      <c r="U469" s="618"/>
      <c r="V469" s="617"/>
      <c r="W469" s="900"/>
      <c r="X469" s="927"/>
      <c r="Y469" s="927"/>
      <c r="Z469" s="927"/>
      <c r="AA469" s="927"/>
      <c r="AB469" s="927"/>
      <c r="AC469" s="927"/>
      <c r="AD469" s="927"/>
      <c r="AE469" s="927"/>
      <c r="AF469" s="927"/>
      <c r="AG469" s="927"/>
      <c r="AH469" s="927"/>
      <c r="AI469" s="927"/>
    </row>
    <row r="470" spans="21:35" ht="12.75">
      <c r="U470" s="618"/>
      <c r="V470" s="617"/>
      <c r="W470" s="900"/>
      <c r="X470" s="927"/>
      <c r="Y470" s="927"/>
      <c r="Z470" s="927"/>
      <c r="AA470" s="927"/>
      <c r="AB470" s="927"/>
      <c r="AC470" s="927"/>
      <c r="AD470" s="927"/>
      <c r="AE470" s="927"/>
      <c r="AF470" s="927"/>
      <c r="AG470" s="927"/>
      <c r="AH470" s="927"/>
      <c r="AI470" s="927"/>
    </row>
    <row r="471" spans="21:35" ht="12.75">
      <c r="U471" s="618"/>
      <c r="V471" s="617"/>
      <c r="W471" s="900"/>
      <c r="X471" s="927"/>
      <c r="Y471" s="927"/>
      <c r="Z471" s="927"/>
      <c r="AA471" s="927"/>
      <c r="AB471" s="927"/>
      <c r="AC471" s="927"/>
      <c r="AD471" s="927"/>
      <c r="AE471" s="927"/>
      <c r="AF471" s="927"/>
      <c r="AG471" s="927"/>
      <c r="AH471" s="927"/>
      <c r="AI471" s="927"/>
    </row>
    <row r="472" spans="21:35" ht="12.75">
      <c r="U472" s="618"/>
      <c r="V472" s="617"/>
      <c r="W472" s="900"/>
      <c r="X472" s="927"/>
      <c r="Y472" s="927"/>
      <c r="Z472" s="927"/>
      <c r="AA472" s="927"/>
      <c r="AB472" s="927"/>
      <c r="AC472" s="927"/>
      <c r="AD472" s="927"/>
      <c r="AE472" s="927"/>
      <c r="AF472" s="927"/>
      <c r="AG472" s="927"/>
      <c r="AH472" s="927"/>
      <c r="AI472" s="927"/>
    </row>
    <row r="473" spans="21:35" ht="12.75">
      <c r="U473" s="618"/>
      <c r="V473" s="617"/>
      <c r="W473" s="900"/>
      <c r="X473" s="927"/>
      <c r="Y473" s="927"/>
      <c r="Z473" s="927"/>
      <c r="AA473" s="927"/>
      <c r="AB473" s="927"/>
      <c r="AC473" s="927"/>
      <c r="AD473" s="927"/>
      <c r="AE473" s="927"/>
      <c r="AF473" s="927"/>
      <c r="AG473" s="927"/>
      <c r="AH473" s="927"/>
      <c r="AI473" s="927"/>
    </row>
    <row r="474" spans="21:35" ht="12.75">
      <c r="U474" s="618"/>
      <c r="V474" s="617"/>
      <c r="W474" s="900"/>
      <c r="X474" s="927"/>
      <c r="Y474" s="927"/>
      <c r="Z474" s="927"/>
      <c r="AA474" s="927"/>
      <c r="AB474" s="927"/>
      <c r="AC474" s="927"/>
      <c r="AD474" s="927"/>
      <c r="AE474" s="927"/>
      <c r="AF474" s="927"/>
      <c r="AG474" s="927"/>
      <c r="AH474" s="927"/>
      <c r="AI474" s="927"/>
    </row>
    <row r="475" spans="21:35" ht="12.75">
      <c r="U475" s="618"/>
      <c r="V475" s="617"/>
      <c r="W475" s="900"/>
      <c r="X475" s="927"/>
      <c r="Y475" s="927"/>
      <c r="Z475" s="927"/>
      <c r="AA475" s="927"/>
      <c r="AB475" s="927"/>
      <c r="AC475" s="927"/>
      <c r="AD475" s="927"/>
      <c r="AE475" s="927"/>
      <c r="AF475" s="927"/>
      <c r="AG475" s="927"/>
      <c r="AH475" s="927"/>
      <c r="AI475" s="927"/>
    </row>
    <row r="476" spans="21:35" ht="12.75">
      <c r="U476" s="618"/>
      <c r="V476" s="617"/>
      <c r="W476" s="900"/>
      <c r="X476" s="927"/>
      <c r="Y476" s="927"/>
      <c r="Z476" s="927"/>
      <c r="AA476" s="927"/>
      <c r="AB476" s="927"/>
      <c r="AC476" s="927"/>
      <c r="AD476" s="927"/>
      <c r="AE476" s="927"/>
      <c r="AF476" s="927"/>
      <c r="AG476" s="927"/>
      <c r="AH476" s="927"/>
      <c r="AI476" s="927"/>
    </row>
    <row r="477" spans="21:35" ht="12.75">
      <c r="U477" s="618"/>
      <c r="V477" s="617"/>
      <c r="W477" s="900"/>
      <c r="X477" s="927"/>
      <c r="Y477" s="927"/>
      <c r="Z477" s="927"/>
      <c r="AA477" s="927"/>
      <c r="AB477" s="927"/>
      <c r="AC477" s="927"/>
      <c r="AD477" s="927"/>
      <c r="AE477" s="927"/>
      <c r="AF477" s="927"/>
      <c r="AG477" s="927"/>
      <c r="AH477" s="927"/>
      <c r="AI477" s="927"/>
    </row>
    <row r="478" spans="21:35" ht="12.75">
      <c r="U478" s="618"/>
      <c r="V478" s="617"/>
      <c r="W478" s="900"/>
      <c r="X478" s="927"/>
      <c r="Y478" s="927"/>
      <c r="Z478" s="927"/>
      <c r="AA478" s="927"/>
      <c r="AB478" s="927"/>
      <c r="AC478" s="927"/>
      <c r="AD478" s="927"/>
      <c r="AE478" s="927"/>
      <c r="AF478" s="927"/>
      <c r="AG478" s="927"/>
      <c r="AH478" s="927"/>
      <c r="AI478" s="927"/>
    </row>
    <row r="479" spans="21:35" ht="12.75">
      <c r="U479" s="618"/>
      <c r="V479" s="617"/>
      <c r="W479" s="900"/>
      <c r="X479" s="927"/>
      <c r="Y479" s="927"/>
      <c r="Z479" s="927"/>
      <c r="AA479" s="927"/>
      <c r="AB479" s="927"/>
      <c r="AC479" s="927"/>
      <c r="AD479" s="927"/>
      <c r="AE479" s="927"/>
      <c r="AF479" s="927"/>
      <c r="AG479" s="927"/>
      <c r="AH479" s="927"/>
      <c r="AI479" s="927"/>
    </row>
    <row r="480" spans="21:35" ht="12.75">
      <c r="U480" s="618"/>
      <c r="V480" s="617"/>
      <c r="W480" s="900"/>
      <c r="X480" s="927"/>
      <c r="Y480" s="927"/>
      <c r="Z480" s="927"/>
      <c r="AA480" s="927"/>
      <c r="AB480" s="927"/>
      <c r="AC480" s="927"/>
      <c r="AD480" s="927"/>
      <c r="AE480" s="927"/>
      <c r="AF480" s="927"/>
      <c r="AG480" s="927"/>
      <c r="AH480" s="927"/>
      <c r="AI480" s="927"/>
    </row>
    <row r="481" spans="21:35" ht="13.5" thickBot="1">
      <c r="U481" s="618"/>
      <c r="V481" s="617"/>
      <c r="W481" s="900"/>
      <c r="X481" s="927"/>
      <c r="Y481" s="927"/>
      <c r="Z481" s="927"/>
      <c r="AA481" s="927"/>
      <c r="AB481" s="927"/>
      <c r="AC481" s="927"/>
      <c r="AD481" s="927"/>
      <c r="AE481" s="927"/>
      <c r="AF481" s="927"/>
      <c r="AG481" s="927"/>
      <c r="AH481" s="927"/>
      <c r="AI481" s="927"/>
    </row>
    <row r="482" spans="21:35" ht="12.75">
      <c r="U482" s="617"/>
      <c r="V482" s="906"/>
      <c r="W482" s="900"/>
      <c r="X482" s="929"/>
      <c r="Y482" s="929"/>
      <c r="Z482" s="929"/>
      <c r="AA482" s="929"/>
      <c r="AB482" s="929"/>
      <c r="AC482" s="929"/>
      <c r="AD482" s="929"/>
      <c r="AE482" s="929"/>
      <c r="AF482" s="930"/>
      <c r="AG482" s="929"/>
      <c r="AH482" s="929"/>
      <c r="AI482" s="929"/>
    </row>
    <row r="483" spans="21:35" ht="12.75">
      <c r="U483" s="618"/>
      <c r="V483" s="617"/>
      <c r="W483" s="900"/>
      <c r="X483" s="929"/>
      <c r="Y483" s="929"/>
      <c r="Z483" s="929"/>
      <c r="AA483" s="929"/>
      <c r="AB483" s="929"/>
      <c r="AC483" s="929"/>
      <c r="AD483" s="929"/>
      <c r="AE483" s="929"/>
      <c r="AF483" s="930"/>
      <c r="AG483" s="929"/>
      <c r="AH483" s="929"/>
      <c r="AI483" s="929"/>
    </row>
    <row r="484" spans="21:35" ht="12.75">
      <c r="U484" s="618"/>
      <c r="V484" s="617"/>
      <c r="W484" s="900"/>
      <c r="X484" s="929"/>
      <c r="Y484" s="929"/>
      <c r="Z484" s="929"/>
      <c r="AA484" s="929"/>
      <c r="AB484" s="929"/>
      <c r="AC484" s="929"/>
      <c r="AD484" s="929"/>
      <c r="AE484" s="929"/>
      <c r="AF484" s="930"/>
      <c r="AG484" s="929"/>
      <c r="AH484" s="929"/>
      <c r="AI484" s="929"/>
    </row>
    <row r="485" spans="21:35" ht="12.75">
      <c r="U485" s="618"/>
      <c r="V485" s="617"/>
      <c r="W485" s="900"/>
      <c r="X485" s="929"/>
      <c r="Y485" s="929"/>
      <c r="Z485" s="929"/>
      <c r="AA485" s="929"/>
      <c r="AB485" s="929"/>
      <c r="AC485" s="929"/>
      <c r="AD485" s="929"/>
      <c r="AE485" s="929"/>
      <c r="AF485" s="930"/>
      <c r="AG485" s="929"/>
      <c r="AH485" s="929"/>
      <c r="AI485" s="929"/>
    </row>
    <row r="486" spans="21:35" ht="12.75">
      <c r="U486" s="618"/>
      <c r="V486" s="617"/>
      <c r="W486" s="900"/>
      <c r="X486" s="929"/>
      <c r="Y486" s="929"/>
      <c r="Z486" s="929"/>
      <c r="AA486" s="929"/>
      <c r="AB486" s="929"/>
      <c r="AC486" s="929"/>
      <c r="AD486" s="929"/>
      <c r="AE486" s="929"/>
      <c r="AF486" s="930"/>
      <c r="AG486" s="929"/>
      <c r="AH486" s="929"/>
      <c r="AI486" s="929"/>
    </row>
    <row r="487" spans="21:35" ht="12.75">
      <c r="U487" s="618"/>
      <c r="V487" s="617"/>
      <c r="W487" s="900"/>
      <c r="X487" s="929"/>
      <c r="Y487" s="929"/>
      <c r="Z487" s="929"/>
      <c r="AA487" s="929"/>
      <c r="AB487" s="929"/>
      <c r="AC487" s="929"/>
      <c r="AD487" s="929"/>
      <c r="AE487" s="929"/>
      <c r="AF487" s="930"/>
      <c r="AG487" s="929"/>
      <c r="AH487" s="929"/>
      <c r="AI487" s="929"/>
    </row>
    <row r="488" spans="21:35" ht="12.75">
      <c r="U488" s="618"/>
      <c r="V488" s="617"/>
      <c r="W488" s="900"/>
      <c r="X488" s="929"/>
      <c r="Y488" s="929"/>
      <c r="Z488" s="929"/>
      <c r="AA488" s="929"/>
      <c r="AB488" s="929"/>
      <c r="AC488" s="929"/>
      <c r="AD488" s="929"/>
      <c r="AE488" s="929"/>
      <c r="AF488" s="930"/>
      <c r="AG488" s="929"/>
      <c r="AH488" s="929"/>
      <c r="AI488" s="929"/>
    </row>
    <row r="489" spans="21:35" ht="12.75">
      <c r="U489" s="618"/>
      <c r="V489" s="617"/>
      <c r="W489" s="900"/>
      <c r="X489" s="929"/>
      <c r="Y489" s="929"/>
      <c r="Z489" s="929"/>
      <c r="AA489" s="929"/>
      <c r="AB489" s="929"/>
      <c r="AC489" s="929"/>
      <c r="AD489" s="929"/>
      <c r="AE489" s="929"/>
      <c r="AF489" s="930"/>
      <c r="AG489" s="929"/>
      <c r="AH489" s="929"/>
      <c r="AI489" s="929"/>
    </row>
    <row r="490" spans="21:35" ht="12.75">
      <c r="U490" s="618"/>
      <c r="V490" s="617"/>
      <c r="W490" s="900"/>
      <c r="X490" s="929"/>
      <c r="Y490" s="929"/>
      <c r="Z490" s="929"/>
      <c r="AA490" s="929"/>
      <c r="AB490" s="929"/>
      <c r="AC490" s="929"/>
      <c r="AD490" s="929"/>
      <c r="AE490" s="929"/>
      <c r="AF490" s="930"/>
      <c r="AG490" s="929"/>
      <c r="AH490" s="929"/>
      <c r="AI490" s="929"/>
    </row>
    <row r="491" spans="21:35" ht="12.75">
      <c r="U491" s="618"/>
      <c r="V491" s="617"/>
      <c r="W491" s="900"/>
      <c r="X491" s="929"/>
      <c r="Y491" s="929"/>
      <c r="Z491" s="929"/>
      <c r="AA491" s="929"/>
      <c r="AB491" s="929"/>
      <c r="AC491" s="929"/>
      <c r="AD491" s="929"/>
      <c r="AE491" s="929"/>
      <c r="AF491" s="930"/>
      <c r="AG491" s="929"/>
      <c r="AH491" s="929"/>
      <c r="AI491" s="929"/>
    </row>
    <row r="492" spans="21:35" ht="12.75">
      <c r="U492" s="618"/>
      <c r="V492" s="617"/>
      <c r="W492" s="900"/>
      <c r="X492" s="929"/>
      <c r="Y492" s="929"/>
      <c r="Z492" s="929"/>
      <c r="AA492" s="929"/>
      <c r="AB492" s="929"/>
      <c r="AC492" s="929"/>
      <c r="AD492" s="929"/>
      <c r="AE492" s="929"/>
      <c r="AF492" s="930"/>
      <c r="AG492" s="929"/>
      <c r="AH492" s="929"/>
      <c r="AI492" s="929"/>
    </row>
    <row r="493" spans="21:35" ht="12.75">
      <c r="U493" s="618"/>
      <c r="V493" s="617"/>
      <c r="W493" s="900"/>
      <c r="X493" s="929"/>
      <c r="Y493" s="929"/>
      <c r="Z493" s="929"/>
      <c r="AA493" s="929"/>
      <c r="AB493" s="929"/>
      <c r="AC493" s="929"/>
      <c r="AD493" s="929"/>
      <c r="AE493" s="929"/>
      <c r="AF493" s="930"/>
      <c r="AG493" s="929"/>
      <c r="AH493" s="929"/>
      <c r="AI493" s="929"/>
    </row>
    <row r="494" spans="21:35" ht="12.75">
      <c r="U494" s="618"/>
      <c r="V494" s="617"/>
      <c r="W494" s="900"/>
      <c r="X494" s="929"/>
      <c r="Y494" s="929"/>
      <c r="Z494" s="929"/>
      <c r="AA494" s="929"/>
      <c r="AB494" s="929"/>
      <c r="AC494" s="929"/>
      <c r="AD494" s="929"/>
      <c r="AE494" s="929"/>
      <c r="AF494" s="929"/>
      <c r="AG494" s="929"/>
      <c r="AH494" s="929"/>
      <c r="AI494" s="929"/>
    </row>
    <row r="495" spans="21:35" ht="12.75">
      <c r="U495" s="618"/>
      <c r="V495" s="617"/>
      <c r="W495" s="900"/>
      <c r="X495" s="929"/>
      <c r="Y495" s="929"/>
      <c r="Z495" s="929"/>
      <c r="AA495" s="929"/>
      <c r="AB495" s="929"/>
      <c r="AC495" s="929"/>
      <c r="AD495" s="929"/>
      <c r="AE495" s="929"/>
      <c r="AF495" s="929"/>
      <c r="AG495" s="929"/>
      <c r="AH495" s="929"/>
      <c r="AI495" s="929"/>
    </row>
    <row r="496" spans="21:35" ht="12.75">
      <c r="U496" s="618"/>
      <c r="V496" s="617"/>
      <c r="W496" s="900"/>
      <c r="X496" s="929"/>
      <c r="Y496" s="929"/>
      <c r="Z496" s="929"/>
      <c r="AA496" s="929"/>
      <c r="AB496" s="929"/>
      <c r="AC496" s="929"/>
      <c r="AD496" s="929"/>
      <c r="AE496" s="929"/>
      <c r="AF496" s="929"/>
      <c r="AG496" s="929"/>
      <c r="AH496" s="929"/>
      <c r="AI496" s="929"/>
    </row>
    <row r="497" spans="21:35" ht="12.75">
      <c r="U497" s="618"/>
      <c r="V497" s="617"/>
      <c r="W497" s="900"/>
      <c r="X497" s="929"/>
      <c r="Y497" s="929"/>
      <c r="Z497" s="929"/>
      <c r="AA497" s="929"/>
      <c r="AB497" s="929"/>
      <c r="AC497" s="929"/>
      <c r="AD497" s="929"/>
      <c r="AE497" s="929"/>
      <c r="AF497" s="929"/>
      <c r="AG497" s="929"/>
      <c r="AH497" s="929"/>
      <c r="AI497" s="929"/>
    </row>
    <row r="498" spans="21:35" ht="12.75">
      <c r="U498" s="618"/>
      <c r="V498" s="617"/>
      <c r="W498" s="900"/>
      <c r="X498" s="929"/>
      <c r="Y498" s="929"/>
      <c r="Z498" s="929"/>
      <c r="AA498" s="929"/>
      <c r="AB498" s="929"/>
      <c r="AC498" s="929"/>
      <c r="AD498" s="929"/>
      <c r="AE498" s="929"/>
      <c r="AF498" s="929"/>
      <c r="AG498" s="929"/>
      <c r="AH498" s="929"/>
      <c r="AI498" s="929"/>
    </row>
    <row r="499" spans="21:35" ht="12.75">
      <c r="U499" s="618"/>
      <c r="V499" s="617"/>
      <c r="W499" s="900"/>
      <c r="X499" s="929"/>
      <c r="Y499" s="929"/>
      <c r="Z499" s="929"/>
      <c r="AA499" s="929"/>
      <c r="AB499" s="929"/>
      <c r="AC499" s="929"/>
      <c r="AD499" s="929"/>
      <c r="AE499" s="929"/>
      <c r="AF499" s="929"/>
      <c r="AG499" s="929"/>
      <c r="AH499" s="929"/>
      <c r="AI499" s="929"/>
    </row>
    <row r="500" spans="21:35" ht="12.75">
      <c r="U500" s="618"/>
      <c r="V500" s="617"/>
      <c r="W500" s="900"/>
      <c r="X500" s="929"/>
      <c r="Y500" s="929"/>
      <c r="Z500" s="929"/>
      <c r="AA500" s="929"/>
      <c r="AB500" s="929"/>
      <c r="AC500" s="929"/>
      <c r="AD500" s="929"/>
      <c r="AE500" s="929"/>
      <c r="AF500" s="929"/>
      <c r="AG500" s="929"/>
      <c r="AH500" s="929"/>
      <c r="AI500" s="929"/>
    </row>
    <row r="501" spans="21:35" ht="12.75">
      <c r="U501" s="618"/>
      <c r="V501" s="617"/>
      <c r="W501" s="900"/>
      <c r="X501" s="929"/>
      <c r="Y501" s="929"/>
      <c r="Z501" s="929"/>
      <c r="AA501" s="929"/>
      <c r="AB501" s="929"/>
      <c r="AC501" s="929"/>
      <c r="AD501" s="929"/>
      <c r="AE501" s="929"/>
      <c r="AF501" s="929"/>
      <c r="AG501" s="929"/>
      <c r="AH501" s="929"/>
      <c r="AI501" s="929"/>
    </row>
    <row r="502" spans="21:35" ht="12.75">
      <c r="U502" s="618"/>
      <c r="V502" s="617"/>
      <c r="W502" s="900"/>
      <c r="X502" s="929"/>
      <c r="Y502" s="929"/>
      <c r="Z502" s="929"/>
      <c r="AA502" s="929"/>
      <c r="AB502" s="929"/>
      <c r="AC502" s="929"/>
      <c r="AD502" s="929"/>
      <c r="AE502" s="929"/>
      <c r="AF502" s="929"/>
      <c r="AG502" s="929"/>
      <c r="AH502" s="929"/>
      <c r="AI502" s="929"/>
    </row>
    <row r="503" spans="21:35" ht="12.75">
      <c r="U503" s="618"/>
      <c r="V503" s="617"/>
      <c r="W503" s="900"/>
      <c r="X503" s="929"/>
      <c r="Y503" s="929"/>
      <c r="Z503" s="929"/>
      <c r="AA503" s="929"/>
      <c r="AB503" s="929"/>
      <c r="AC503" s="929"/>
      <c r="AD503" s="929"/>
      <c r="AE503" s="929"/>
      <c r="AF503" s="929"/>
      <c r="AG503" s="929"/>
      <c r="AH503" s="929"/>
      <c r="AI503" s="929"/>
    </row>
    <row r="504" spans="21:35" ht="12.75">
      <c r="U504" s="618"/>
      <c r="V504" s="617"/>
      <c r="W504" s="900"/>
      <c r="X504" s="929"/>
      <c r="Y504" s="929"/>
      <c r="Z504" s="929"/>
      <c r="AA504" s="929"/>
      <c r="AB504" s="929"/>
      <c r="AC504" s="929"/>
      <c r="AD504" s="929"/>
      <c r="AE504" s="929"/>
      <c r="AF504" s="929"/>
      <c r="AG504" s="929"/>
      <c r="AH504" s="929"/>
      <c r="AI504" s="929"/>
    </row>
    <row r="505" spans="21:35" ht="12.75">
      <c r="U505" s="618"/>
      <c r="V505" s="617"/>
      <c r="W505" s="900"/>
      <c r="X505" s="929"/>
      <c r="Y505" s="929"/>
      <c r="Z505" s="929"/>
      <c r="AA505" s="929"/>
      <c r="AB505" s="929"/>
      <c r="AC505" s="929"/>
      <c r="AD505" s="929"/>
      <c r="AE505" s="929"/>
      <c r="AF505" s="929"/>
      <c r="AG505" s="929"/>
      <c r="AH505" s="929"/>
      <c r="AI505" s="929"/>
    </row>
    <row r="506" spans="21:35" ht="12.75">
      <c r="U506" s="618"/>
      <c r="V506" s="617"/>
      <c r="W506" s="900"/>
      <c r="X506" s="929"/>
      <c r="Y506" s="929"/>
      <c r="Z506" s="929"/>
      <c r="AA506" s="929"/>
      <c r="AB506" s="929"/>
      <c r="AC506" s="929"/>
      <c r="AD506" s="929"/>
      <c r="AE506" s="929"/>
      <c r="AF506" s="929"/>
      <c r="AG506" s="929"/>
      <c r="AH506" s="929"/>
      <c r="AI506" s="929"/>
    </row>
    <row r="507" spans="21:35" ht="12.75">
      <c r="U507" s="618"/>
      <c r="V507" s="617"/>
      <c r="W507" s="900"/>
      <c r="X507" s="929"/>
      <c r="Y507" s="929"/>
      <c r="Z507" s="929"/>
      <c r="AA507" s="929"/>
      <c r="AB507" s="929"/>
      <c r="AC507" s="929"/>
      <c r="AD507" s="929"/>
      <c r="AE507" s="929"/>
      <c r="AF507" s="929"/>
      <c r="AG507" s="929"/>
      <c r="AH507" s="929"/>
      <c r="AI507" s="929"/>
    </row>
    <row r="508" spans="21:35" ht="12.75">
      <c r="U508" s="618"/>
      <c r="V508" s="617"/>
      <c r="W508" s="900"/>
      <c r="X508" s="929"/>
      <c r="Y508" s="929"/>
      <c r="Z508" s="929"/>
      <c r="AA508" s="929"/>
      <c r="AB508" s="929"/>
      <c r="AC508" s="929"/>
      <c r="AD508" s="929"/>
      <c r="AE508" s="929"/>
      <c r="AF508" s="929"/>
      <c r="AG508" s="929"/>
      <c r="AH508" s="929"/>
      <c r="AI508" s="929"/>
    </row>
    <row r="509" spans="21:35" ht="12.75">
      <c r="U509" s="618"/>
      <c r="V509" s="617"/>
      <c r="W509" s="900"/>
      <c r="X509" s="929"/>
      <c r="Y509" s="929"/>
      <c r="Z509" s="929"/>
      <c r="AA509" s="929"/>
      <c r="AB509" s="929"/>
      <c r="AC509" s="929"/>
      <c r="AD509" s="929"/>
      <c r="AE509" s="929"/>
      <c r="AF509" s="929"/>
      <c r="AG509" s="929"/>
      <c r="AH509" s="929"/>
      <c r="AI509" s="929"/>
    </row>
    <row r="510" spans="21:35" ht="12.75">
      <c r="U510" s="618"/>
      <c r="V510" s="617"/>
      <c r="W510" s="900"/>
      <c r="X510" s="929"/>
      <c r="Y510" s="929"/>
      <c r="Z510" s="929"/>
      <c r="AA510" s="929"/>
      <c r="AB510" s="929"/>
      <c r="AC510" s="929"/>
      <c r="AD510" s="929"/>
      <c r="AE510" s="929"/>
      <c r="AF510" s="929"/>
      <c r="AG510" s="929"/>
      <c r="AH510" s="929"/>
      <c r="AI510" s="929"/>
    </row>
    <row r="511" spans="21:35" ht="12.75">
      <c r="U511" s="618"/>
      <c r="V511" s="617"/>
      <c r="W511" s="900"/>
      <c r="X511" s="929"/>
      <c r="Y511" s="929"/>
      <c r="Z511" s="929"/>
      <c r="AA511" s="929"/>
      <c r="AB511" s="929"/>
      <c r="AC511" s="929"/>
      <c r="AD511" s="929"/>
      <c r="AE511" s="929"/>
      <c r="AF511" s="929"/>
      <c r="AG511" s="929"/>
      <c r="AH511" s="929"/>
      <c r="AI511" s="929"/>
    </row>
    <row r="512" spans="21:35" ht="12.75">
      <c r="U512" s="618"/>
      <c r="V512" s="617"/>
      <c r="W512" s="900"/>
      <c r="X512" s="929"/>
      <c r="Y512" s="929"/>
      <c r="Z512" s="929"/>
      <c r="AA512" s="929"/>
      <c r="AB512" s="929"/>
      <c r="AC512" s="929"/>
      <c r="AD512" s="929"/>
      <c r="AE512" s="929"/>
      <c r="AF512" s="929"/>
      <c r="AG512" s="929"/>
      <c r="AH512" s="929"/>
      <c r="AI512" s="929"/>
    </row>
    <row r="513" spans="21:35" ht="12.75">
      <c r="U513" s="618"/>
      <c r="V513" s="617"/>
      <c r="W513" s="900"/>
      <c r="X513" s="929"/>
      <c r="Y513" s="929"/>
      <c r="Z513" s="929"/>
      <c r="AA513" s="929"/>
      <c r="AB513" s="929"/>
      <c r="AC513" s="929"/>
      <c r="AD513" s="929"/>
      <c r="AE513" s="929"/>
      <c r="AF513" s="929"/>
      <c r="AG513" s="929"/>
      <c r="AH513" s="929"/>
      <c r="AI513" s="929"/>
    </row>
    <row r="514" spans="21:35" ht="12.75">
      <c r="U514" s="618"/>
      <c r="V514" s="617"/>
      <c r="W514" s="900"/>
      <c r="X514" s="929"/>
      <c r="Y514" s="929"/>
      <c r="Z514" s="929"/>
      <c r="AA514" s="929"/>
      <c r="AB514" s="929"/>
      <c r="AC514" s="929"/>
      <c r="AD514" s="929"/>
      <c r="AE514" s="929"/>
      <c r="AF514" s="929"/>
      <c r="AG514" s="929"/>
      <c r="AH514" s="929"/>
      <c r="AI514" s="929"/>
    </row>
    <row r="515" spans="21:35" ht="12.75">
      <c r="U515" s="618"/>
      <c r="V515" s="617"/>
      <c r="W515" s="900"/>
      <c r="X515" s="929"/>
      <c r="Y515" s="929"/>
      <c r="Z515" s="929"/>
      <c r="AA515" s="929"/>
      <c r="AB515" s="929"/>
      <c r="AC515" s="929"/>
      <c r="AD515" s="929"/>
      <c r="AE515" s="929"/>
      <c r="AF515" s="929"/>
      <c r="AG515" s="929"/>
      <c r="AH515" s="929"/>
      <c r="AI515" s="929"/>
    </row>
    <row r="516" spans="21:35" ht="12.75">
      <c r="U516" s="618"/>
      <c r="V516" s="617"/>
      <c r="W516" s="900"/>
      <c r="X516" s="929"/>
      <c r="Y516" s="929"/>
      <c r="Z516" s="929"/>
      <c r="AA516" s="929"/>
      <c r="AB516" s="929"/>
      <c r="AC516" s="929"/>
      <c r="AD516" s="929"/>
      <c r="AE516" s="929"/>
      <c r="AF516" s="929"/>
      <c r="AG516" s="929"/>
      <c r="AH516" s="929"/>
      <c r="AI516" s="929"/>
    </row>
    <row r="517" spans="21:35" ht="12.75">
      <c r="U517" s="618"/>
      <c r="V517" s="617"/>
      <c r="W517" s="900"/>
      <c r="X517" s="929"/>
      <c r="Y517" s="929"/>
      <c r="Z517" s="929"/>
      <c r="AA517" s="929"/>
      <c r="AB517" s="929"/>
      <c r="AC517" s="929"/>
      <c r="AD517" s="929"/>
      <c r="AE517" s="929"/>
      <c r="AF517" s="929"/>
      <c r="AG517" s="929"/>
      <c r="AH517" s="929"/>
      <c r="AI517" s="929"/>
    </row>
    <row r="518" spans="21:35" ht="12.75">
      <c r="U518" s="618"/>
      <c r="V518" s="617"/>
      <c r="W518" s="900"/>
      <c r="X518" s="929"/>
      <c r="Y518" s="929"/>
      <c r="Z518" s="929"/>
      <c r="AA518" s="929"/>
      <c r="AB518" s="929"/>
      <c r="AC518" s="929"/>
      <c r="AD518" s="929"/>
      <c r="AE518" s="929"/>
      <c r="AF518" s="929"/>
      <c r="AG518" s="929"/>
      <c r="AH518" s="929"/>
      <c r="AI518" s="929"/>
    </row>
    <row r="519" spans="21:35" ht="12.75">
      <c r="U519" s="618"/>
      <c r="V519" s="617"/>
      <c r="W519" s="900"/>
      <c r="X519" s="929"/>
      <c r="Y519" s="929"/>
      <c r="Z519" s="929"/>
      <c r="AA519" s="929"/>
      <c r="AB519" s="929"/>
      <c r="AC519" s="929"/>
      <c r="AD519" s="929"/>
      <c r="AE519" s="929"/>
      <c r="AF519" s="929"/>
      <c r="AG519" s="929"/>
      <c r="AH519" s="929"/>
      <c r="AI519" s="929"/>
    </row>
    <row r="520" spans="21:35" ht="12.75">
      <c r="U520" s="618"/>
      <c r="V520" s="617"/>
      <c r="W520" s="900"/>
      <c r="X520" s="929"/>
      <c r="Y520" s="929"/>
      <c r="Z520" s="929"/>
      <c r="AA520" s="929"/>
      <c r="AB520" s="929"/>
      <c r="AC520" s="929"/>
      <c r="AD520" s="929"/>
      <c r="AE520" s="929"/>
      <c r="AF520" s="929"/>
      <c r="AG520" s="929"/>
      <c r="AH520" s="929"/>
      <c r="AI520" s="929"/>
    </row>
    <row r="521" spans="21:35" ht="12.75">
      <c r="U521" s="618"/>
      <c r="V521" s="617"/>
      <c r="W521" s="900"/>
      <c r="X521" s="929"/>
      <c r="Y521" s="929"/>
      <c r="Z521" s="929"/>
      <c r="AA521" s="929"/>
      <c r="AB521" s="929"/>
      <c r="AC521" s="929"/>
      <c r="AD521" s="929"/>
      <c r="AE521" s="929"/>
      <c r="AF521" s="929"/>
      <c r="AG521" s="929"/>
      <c r="AH521" s="929"/>
      <c r="AI521" s="929"/>
    </row>
    <row r="522" spans="21:35" ht="12.75">
      <c r="U522" s="618"/>
      <c r="V522" s="617"/>
      <c r="W522" s="900"/>
      <c r="X522" s="929"/>
      <c r="Y522" s="929"/>
      <c r="Z522" s="929"/>
      <c r="AA522" s="929"/>
      <c r="AB522" s="929"/>
      <c r="AC522" s="929"/>
      <c r="AD522" s="929"/>
      <c r="AE522" s="929"/>
      <c r="AF522" s="929"/>
      <c r="AG522" s="929"/>
      <c r="AH522" s="929"/>
      <c r="AI522" s="929"/>
    </row>
    <row r="523" spans="21:35" ht="12.75">
      <c r="U523" s="618"/>
      <c r="V523" s="617"/>
      <c r="W523" s="900"/>
      <c r="X523" s="929"/>
      <c r="Y523" s="929"/>
      <c r="Z523" s="929"/>
      <c r="AA523" s="929"/>
      <c r="AB523" s="929"/>
      <c r="AC523" s="929"/>
      <c r="AD523" s="929"/>
      <c r="AE523" s="929"/>
      <c r="AF523" s="929"/>
      <c r="AG523" s="929"/>
      <c r="AH523" s="929"/>
      <c r="AI523" s="929"/>
    </row>
    <row r="524" spans="21:35" ht="12.75">
      <c r="U524" s="618"/>
      <c r="V524" s="617"/>
      <c r="W524" s="900"/>
      <c r="X524" s="929"/>
      <c r="Y524" s="929"/>
      <c r="Z524" s="929"/>
      <c r="AA524" s="929"/>
      <c r="AB524" s="929"/>
      <c r="AC524" s="929"/>
      <c r="AD524" s="929"/>
      <c r="AE524" s="929"/>
      <c r="AF524" s="929"/>
      <c r="AG524" s="929"/>
      <c r="AH524" s="929"/>
      <c r="AI524" s="929"/>
    </row>
    <row r="525" spans="21:35" ht="12.75">
      <c r="U525" s="618"/>
      <c r="V525" s="617"/>
      <c r="W525" s="900"/>
      <c r="X525" s="929"/>
      <c r="Y525" s="929"/>
      <c r="Z525" s="929"/>
      <c r="AA525" s="929"/>
      <c r="AB525" s="929"/>
      <c r="AC525" s="929"/>
      <c r="AD525" s="929"/>
      <c r="AE525" s="929"/>
      <c r="AF525" s="929"/>
      <c r="AG525" s="929"/>
      <c r="AH525" s="929"/>
      <c r="AI525" s="929"/>
    </row>
    <row r="526" spans="21:35" ht="12.75">
      <c r="U526" s="618"/>
      <c r="V526" s="617"/>
      <c r="W526" s="900"/>
      <c r="X526" s="929"/>
      <c r="Y526" s="929"/>
      <c r="Z526" s="929"/>
      <c r="AA526" s="929"/>
      <c r="AB526" s="929"/>
      <c r="AC526" s="929"/>
      <c r="AD526" s="929"/>
      <c r="AE526" s="929"/>
      <c r="AF526" s="929"/>
      <c r="AG526" s="929"/>
      <c r="AH526" s="929"/>
      <c r="AI526" s="929"/>
    </row>
    <row r="527" spans="21:35" ht="12.75">
      <c r="U527" s="618"/>
      <c r="V527" s="617"/>
      <c r="W527" s="900"/>
      <c r="X527" s="929"/>
      <c r="Y527" s="929"/>
      <c r="Z527" s="929"/>
      <c r="AA527" s="929"/>
      <c r="AB527" s="929"/>
      <c r="AC527" s="929"/>
      <c r="AD527" s="929"/>
      <c r="AE527" s="929"/>
      <c r="AF527" s="929"/>
      <c r="AG527" s="929"/>
      <c r="AH527" s="929"/>
      <c r="AI527" s="929"/>
    </row>
    <row r="528" spans="21:35" ht="12.75">
      <c r="U528" s="618"/>
      <c r="V528" s="617"/>
      <c r="W528" s="900"/>
      <c r="X528" s="929"/>
      <c r="Y528" s="929"/>
      <c r="Z528" s="929"/>
      <c r="AA528" s="929"/>
      <c r="AB528" s="929"/>
      <c r="AC528" s="929"/>
      <c r="AD528" s="929"/>
      <c r="AE528" s="929"/>
      <c r="AF528" s="929"/>
      <c r="AG528" s="929"/>
      <c r="AH528" s="929"/>
      <c r="AI528" s="929"/>
    </row>
    <row r="529" spans="21:35" ht="12.75">
      <c r="U529" s="618"/>
      <c r="V529" s="617"/>
      <c r="W529" s="900"/>
      <c r="X529" s="929"/>
      <c r="Y529" s="929"/>
      <c r="Z529" s="929"/>
      <c r="AA529" s="929"/>
      <c r="AB529" s="929"/>
      <c r="AC529" s="929"/>
      <c r="AD529" s="929"/>
      <c r="AE529" s="929"/>
      <c r="AF529" s="929"/>
      <c r="AG529" s="929"/>
      <c r="AH529" s="929"/>
      <c r="AI529" s="929"/>
    </row>
    <row r="530" spans="21:35" ht="12.75">
      <c r="U530" s="618"/>
      <c r="V530" s="617"/>
      <c r="W530" s="900"/>
      <c r="X530" s="929"/>
      <c r="Y530" s="929"/>
      <c r="Z530" s="929"/>
      <c r="AA530" s="929"/>
      <c r="AB530" s="929"/>
      <c r="AC530" s="929"/>
      <c r="AD530" s="929"/>
      <c r="AE530" s="929"/>
      <c r="AF530" s="929"/>
      <c r="AG530" s="929"/>
      <c r="AH530" s="929"/>
      <c r="AI530" s="929"/>
    </row>
    <row r="531" spans="21:35" ht="12.75">
      <c r="U531" s="618"/>
      <c r="V531" s="617"/>
      <c r="W531" s="900"/>
      <c r="X531" s="929"/>
      <c r="Y531" s="929"/>
      <c r="Z531" s="929"/>
      <c r="AA531" s="929"/>
      <c r="AB531" s="929"/>
      <c r="AC531" s="929"/>
      <c r="AD531" s="929"/>
      <c r="AE531" s="929"/>
      <c r="AF531" s="929"/>
      <c r="AG531" s="929"/>
      <c r="AH531" s="929"/>
      <c r="AI531" s="929"/>
    </row>
    <row r="532" spans="21:35" ht="12.75">
      <c r="U532" s="618"/>
      <c r="V532" s="617"/>
      <c r="W532" s="900"/>
      <c r="X532" s="929"/>
      <c r="Y532" s="929"/>
      <c r="Z532" s="929"/>
      <c r="AA532" s="929"/>
      <c r="AB532" s="929"/>
      <c r="AC532" s="929"/>
      <c r="AD532" s="929"/>
      <c r="AE532" s="929"/>
      <c r="AF532" s="929"/>
      <c r="AG532" s="929"/>
      <c r="AH532" s="929"/>
      <c r="AI532" s="929"/>
    </row>
    <row r="533" spans="21:35" ht="13.5" thickBot="1">
      <c r="U533" s="617"/>
      <c r="V533" s="617"/>
      <c r="W533" s="900"/>
      <c r="X533" s="929"/>
      <c r="Y533" s="929"/>
      <c r="Z533" s="929"/>
      <c r="AA533" s="929"/>
      <c r="AB533" s="929"/>
      <c r="AC533" s="929"/>
      <c r="AD533" s="929"/>
      <c r="AE533" s="929"/>
      <c r="AF533" s="929"/>
      <c r="AG533" s="929"/>
      <c r="AH533" s="929"/>
      <c r="AI533" s="929"/>
    </row>
    <row r="534" spans="21:35" ht="12.75">
      <c r="U534" s="617"/>
      <c r="V534" s="906"/>
      <c r="W534" s="900"/>
      <c r="X534" s="931"/>
      <c r="Y534" s="931"/>
      <c r="Z534" s="931"/>
      <c r="AA534" s="931"/>
      <c r="AB534" s="931"/>
      <c r="AC534" s="931"/>
      <c r="AD534" s="931"/>
      <c r="AE534" s="931"/>
      <c r="AF534" s="931"/>
      <c r="AG534" s="931"/>
      <c r="AH534" s="931"/>
      <c r="AI534" s="931"/>
    </row>
    <row r="535" spans="21:35" ht="12.75">
      <c r="U535" s="618"/>
      <c r="V535" s="617"/>
      <c r="W535" s="900"/>
      <c r="X535" s="931"/>
      <c r="Y535" s="931"/>
      <c r="Z535" s="931"/>
      <c r="AA535" s="931"/>
      <c r="AB535" s="931"/>
      <c r="AC535" s="931"/>
      <c r="AD535" s="931"/>
      <c r="AE535" s="931"/>
      <c r="AF535" s="931"/>
      <c r="AG535" s="931"/>
      <c r="AH535" s="931"/>
      <c r="AI535" s="931"/>
    </row>
    <row r="536" spans="21:35" ht="12.75">
      <c r="U536" s="618"/>
      <c r="V536" s="617"/>
      <c r="W536" s="900"/>
      <c r="X536" s="931"/>
      <c r="Y536" s="931"/>
      <c r="Z536" s="931"/>
      <c r="AA536" s="931"/>
      <c r="AB536" s="931"/>
      <c r="AC536" s="931"/>
      <c r="AD536" s="931"/>
      <c r="AE536" s="931"/>
      <c r="AF536" s="931"/>
      <c r="AG536" s="931"/>
      <c r="AH536" s="931"/>
      <c r="AI536" s="931"/>
    </row>
    <row r="537" spans="21:35" ht="12.75">
      <c r="U537" s="618"/>
      <c r="V537" s="617"/>
      <c r="W537" s="900"/>
      <c r="X537" s="931"/>
      <c r="Y537" s="931"/>
      <c r="Z537" s="931"/>
      <c r="AA537" s="931"/>
      <c r="AB537" s="931"/>
      <c r="AC537" s="931"/>
      <c r="AD537" s="931"/>
      <c r="AE537" s="931"/>
      <c r="AF537" s="931"/>
      <c r="AG537" s="931"/>
      <c r="AH537" s="931"/>
      <c r="AI537" s="931"/>
    </row>
    <row r="538" spans="21:35" ht="12.75">
      <c r="U538" s="618"/>
      <c r="V538" s="617"/>
      <c r="W538" s="900"/>
      <c r="X538" s="931"/>
      <c r="Y538" s="931"/>
      <c r="Z538" s="931"/>
      <c r="AA538" s="931"/>
      <c r="AB538" s="931"/>
      <c r="AC538" s="931"/>
      <c r="AD538" s="931"/>
      <c r="AE538" s="931"/>
      <c r="AF538" s="931"/>
      <c r="AG538" s="931"/>
      <c r="AH538" s="931"/>
      <c r="AI538" s="931"/>
    </row>
    <row r="539" spans="21:35" ht="12.75">
      <c r="U539" s="618"/>
      <c r="V539" s="617"/>
      <c r="W539" s="900"/>
      <c r="X539" s="931"/>
      <c r="Y539" s="931"/>
      <c r="Z539" s="931"/>
      <c r="AA539" s="931"/>
      <c r="AB539" s="931"/>
      <c r="AC539" s="931"/>
      <c r="AD539" s="931"/>
      <c r="AE539" s="931"/>
      <c r="AF539" s="931"/>
      <c r="AG539" s="931"/>
      <c r="AH539" s="931"/>
      <c r="AI539" s="931"/>
    </row>
    <row r="540" spans="21:35" ht="12.75">
      <c r="U540" s="618"/>
      <c r="V540" s="617"/>
      <c r="W540" s="900"/>
      <c r="X540" s="931"/>
      <c r="Y540" s="931"/>
      <c r="Z540" s="931"/>
      <c r="AA540" s="931"/>
      <c r="AB540" s="931"/>
      <c r="AC540" s="931"/>
      <c r="AD540" s="931"/>
      <c r="AE540" s="931"/>
      <c r="AF540" s="931"/>
      <c r="AG540" s="931"/>
      <c r="AH540" s="931"/>
      <c r="AI540" s="931"/>
    </row>
    <row r="541" spans="21:35" ht="12.75">
      <c r="U541" s="618"/>
      <c r="V541" s="617"/>
      <c r="W541" s="900"/>
      <c r="X541" s="931"/>
      <c r="Y541" s="931"/>
      <c r="Z541" s="931"/>
      <c r="AA541" s="931"/>
      <c r="AB541" s="931"/>
      <c r="AC541" s="931"/>
      <c r="AD541" s="931"/>
      <c r="AE541" s="931"/>
      <c r="AF541" s="931"/>
      <c r="AG541" s="931"/>
      <c r="AH541" s="931"/>
      <c r="AI541" s="931"/>
    </row>
    <row r="542" spans="21:35" ht="12.75">
      <c r="U542" s="618"/>
      <c r="V542" s="617"/>
      <c r="W542" s="900"/>
      <c r="X542" s="931"/>
      <c r="Y542" s="931"/>
      <c r="Z542" s="931"/>
      <c r="AA542" s="931"/>
      <c r="AB542" s="931"/>
      <c r="AC542" s="931"/>
      <c r="AD542" s="931"/>
      <c r="AE542" s="931"/>
      <c r="AF542" s="931"/>
      <c r="AG542" s="931"/>
      <c r="AH542" s="931"/>
      <c r="AI542" s="931"/>
    </row>
    <row r="543" spans="21:35" ht="12.75">
      <c r="U543" s="618"/>
      <c r="V543" s="617"/>
      <c r="W543" s="900"/>
      <c r="X543" s="931"/>
      <c r="Y543" s="931"/>
      <c r="Z543" s="931"/>
      <c r="AA543" s="931"/>
      <c r="AB543" s="931"/>
      <c r="AC543" s="931"/>
      <c r="AD543" s="931"/>
      <c r="AE543" s="931"/>
      <c r="AF543" s="931"/>
      <c r="AG543" s="931"/>
      <c r="AH543" s="931"/>
      <c r="AI543" s="931"/>
    </row>
    <row r="544" spans="21:35" ht="12.75">
      <c r="U544" s="618"/>
      <c r="V544" s="617"/>
      <c r="W544" s="900"/>
      <c r="X544" s="931"/>
      <c r="Y544" s="931"/>
      <c r="Z544" s="931"/>
      <c r="AA544" s="931"/>
      <c r="AB544" s="931"/>
      <c r="AC544" s="931"/>
      <c r="AD544" s="931"/>
      <c r="AE544" s="931"/>
      <c r="AF544" s="931"/>
      <c r="AG544" s="931"/>
      <c r="AH544" s="931"/>
      <c r="AI544" s="931"/>
    </row>
    <row r="545" spans="21:35" ht="12.75">
      <c r="U545" s="618"/>
      <c r="V545" s="617"/>
      <c r="W545" s="900"/>
      <c r="X545" s="931"/>
      <c r="Y545" s="931"/>
      <c r="Z545" s="931"/>
      <c r="AA545" s="931"/>
      <c r="AB545" s="931"/>
      <c r="AC545" s="931"/>
      <c r="AD545" s="931"/>
      <c r="AE545" s="931"/>
      <c r="AF545" s="931"/>
      <c r="AG545" s="931"/>
      <c r="AH545" s="931"/>
      <c r="AI545" s="931"/>
    </row>
    <row r="546" spans="21:35" ht="12.75">
      <c r="U546" s="618"/>
      <c r="V546" s="617"/>
      <c r="W546" s="900"/>
      <c r="X546" s="931"/>
      <c r="Y546" s="931"/>
      <c r="Z546" s="931"/>
      <c r="AA546" s="931"/>
      <c r="AB546" s="931"/>
      <c r="AC546" s="931"/>
      <c r="AD546" s="931"/>
      <c r="AE546" s="931"/>
      <c r="AF546" s="931"/>
      <c r="AG546" s="931"/>
      <c r="AH546" s="931"/>
      <c r="AI546" s="931"/>
    </row>
    <row r="547" spans="21:35" ht="12.75">
      <c r="U547" s="618"/>
      <c r="V547" s="617"/>
      <c r="W547" s="900"/>
      <c r="X547" s="931"/>
      <c r="Y547" s="931"/>
      <c r="Z547" s="931"/>
      <c r="AA547" s="931"/>
      <c r="AB547" s="931"/>
      <c r="AC547" s="931"/>
      <c r="AD547" s="931"/>
      <c r="AE547" s="931"/>
      <c r="AF547" s="931"/>
      <c r="AG547" s="931"/>
      <c r="AH547" s="931"/>
      <c r="AI547" s="931"/>
    </row>
    <row r="548" spans="21:35" ht="12.75">
      <c r="U548" s="618"/>
      <c r="V548" s="617"/>
      <c r="W548" s="900"/>
      <c r="X548" s="931"/>
      <c r="Y548" s="931"/>
      <c r="Z548" s="931"/>
      <c r="AA548" s="931"/>
      <c r="AB548" s="931"/>
      <c r="AC548" s="931"/>
      <c r="AD548" s="931"/>
      <c r="AE548" s="931"/>
      <c r="AF548" s="931"/>
      <c r="AG548" s="931"/>
      <c r="AH548" s="931"/>
      <c r="AI548" s="931"/>
    </row>
    <row r="549" spans="21:35" ht="12.75">
      <c r="U549" s="618"/>
      <c r="V549" s="617"/>
      <c r="W549" s="900"/>
      <c r="X549" s="931"/>
      <c r="Y549" s="931"/>
      <c r="Z549" s="931"/>
      <c r="AA549" s="931"/>
      <c r="AB549" s="931"/>
      <c r="AC549" s="931"/>
      <c r="AD549" s="931"/>
      <c r="AE549" s="931"/>
      <c r="AF549" s="931"/>
      <c r="AG549" s="931"/>
      <c r="AH549" s="931"/>
      <c r="AI549" s="931"/>
    </row>
    <row r="550" spans="21:35" ht="12.75">
      <c r="U550" s="618"/>
      <c r="V550" s="617"/>
      <c r="W550" s="900"/>
      <c r="X550" s="931"/>
      <c r="Y550" s="931"/>
      <c r="Z550" s="931"/>
      <c r="AA550" s="931"/>
      <c r="AB550" s="931"/>
      <c r="AC550" s="931"/>
      <c r="AD550" s="931"/>
      <c r="AE550" s="931"/>
      <c r="AF550" s="931"/>
      <c r="AG550" s="931"/>
      <c r="AH550" s="931"/>
      <c r="AI550" s="931"/>
    </row>
    <row r="551" spans="21:35" ht="12.75">
      <c r="U551" s="618"/>
      <c r="V551" s="617"/>
      <c r="W551" s="900"/>
      <c r="X551" s="931"/>
      <c r="Y551" s="931"/>
      <c r="Z551" s="931"/>
      <c r="AA551" s="931"/>
      <c r="AB551" s="931"/>
      <c r="AC551" s="931"/>
      <c r="AD551" s="931"/>
      <c r="AE551" s="931"/>
      <c r="AF551" s="931"/>
      <c r="AG551" s="931"/>
      <c r="AH551" s="931"/>
      <c r="AI551" s="931"/>
    </row>
    <row r="552" spans="21:35" ht="12.75">
      <c r="U552" s="618"/>
      <c r="V552" s="617"/>
      <c r="W552" s="900"/>
      <c r="X552" s="931"/>
      <c r="Y552" s="931"/>
      <c r="Z552" s="931"/>
      <c r="AA552" s="931"/>
      <c r="AB552" s="931"/>
      <c r="AC552" s="931"/>
      <c r="AD552" s="931"/>
      <c r="AE552" s="931"/>
      <c r="AF552" s="931"/>
      <c r="AG552" s="931"/>
      <c r="AH552" s="931"/>
      <c r="AI552" s="931"/>
    </row>
    <row r="553" spans="21:35" ht="12.75">
      <c r="U553" s="618"/>
      <c r="V553" s="617"/>
      <c r="W553" s="900"/>
      <c r="X553" s="931"/>
      <c r="Y553" s="931"/>
      <c r="Z553" s="931"/>
      <c r="AA553" s="931"/>
      <c r="AB553" s="931"/>
      <c r="AC553" s="931"/>
      <c r="AD553" s="931"/>
      <c r="AE553" s="931"/>
      <c r="AF553" s="931"/>
      <c r="AG553" s="931"/>
      <c r="AH553" s="931"/>
      <c r="AI553" s="931"/>
    </row>
    <row r="554" spans="21:35" ht="12.75">
      <c r="U554" s="618"/>
      <c r="V554" s="617"/>
      <c r="W554" s="900"/>
      <c r="X554" s="931"/>
      <c r="Y554" s="931"/>
      <c r="Z554" s="931"/>
      <c r="AA554" s="931"/>
      <c r="AB554" s="931"/>
      <c r="AC554" s="931"/>
      <c r="AD554" s="931"/>
      <c r="AE554" s="931"/>
      <c r="AF554" s="931"/>
      <c r="AG554" s="931"/>
      <c r="AH554" s="931"/>
      <c r="AI554" s="931"/>
    </row>
    <row r="555" spans="21:35" ht="12.75">
      <c r="U555" s="618"/>
      <c r="V555" s="617"/>
      <c r="W555" s="900"/>
      <c r="X555" s="931"/>
      <c r="Y555" s="931"/>
      <c r="Z555" s="931"/>
      <c r="AA555" s="931"/>
      <c r="AB555" s="931"/>
      <c r="AC555" s="931"/>
      <c r="AD555" s="931"/>
      <c r="AE555" s="931"/>
      <c r="AF555" s="931"/>
      <c r="AG555" s="931"/>
      <c r="AH555" s="931"/>
      <c r="AI555" s="931"/>
    </row>
    <row r="556" spans="21:35" ht="12.75">
      <c r="U556" s="618"/>
      <c r="V556" s="617"/>
      <c r="W556" s="900"/>
      <c r="X556" s="931"/>
      <c r="Y556" s="931"/>
      <c r="Z556" s="931"/>
      <c r="AA556" s="931"/>
      <c r="AB556" s="931"/>
      <c r="AC556" s="931"/>
      <c r="AD556" s="931"/>
      <c r="AE556" s="931"/>
      <c r="AF556" s="931"/>
      <c r="AG556" s="931"/>
      <c r="AH556" s="931"/>
      <c r="AI556" s="931"/>
    </row>
    <row r="557" spans="21:35" ht="12.75">
      <c r="U557" s="618"/>
      <c r="V557" s="617"/>
      <c r="W557" s="900"/>
      <c r="X557" s="931"/>
      <c r="Y557" s="931"/>
      <c r="Z557" s="931"/>
      <c r="AA557" s="931"/>
      <c r="AB557" s="931"/>
      <c r="AC557" s="931"/>
      <c r="AD557" s="931"/>
      <c r="AE557" s="931"/>
      <c r="AF557" s="931"/>
      <c r="AG557" s="931"/>
      <c r="AH557" s="931"/>
      <c r="AI557" s="931"/>
    </row>
    <row r="558" spans="21:35" ht="12.75">
      <c r="U558" s="618"/>
      <c r="V558" s="617"/>
      <c r="W558" s="900"/>
      <c r="X558" s="931"/>
      <c r="Y558" s="931"/>
      <c r="Z558" s="931"/>
      <c r="AA558" s="931"/>
      <c r="AB558" s="931"/>
      <c r="AC558" s="931"/>
      <c r="AD558" s="931"/>
      <c r="AE558" s="931"/>
      <c r="AF558" s="931"/>
      <c r="AG558" s="931"/>
      <c r="AH558" s="931"/>
      <c r="AI558" s="931"/>
    </row>
    <row r="559" spans="21:35" ht="12.75">
      <c r="U559" s="618"/>
      <c r="V559" s="617"/>
      <c r="W559" s="900"/>
      <c r="X559" s="931"/>
      <c r="Y559" s="931"/>
      <c r="Z559" s="931"/>
      <c r="AA559" s="931"/>
      <c r="AB559" s="931"/>
      <c r="AC559" s="931"/>
      <c r="AD559" s="931"/>
      <c r="AE559" s="931"/>
      <c r="AF559" s="931"/>
      <c r="AG559" s="931"/>
      <c r="AH559" s="931"/>
      <c r="AI559" s="931"/>
    </row>
    <row r="560" spans="21:35" ht="12.75">
      <c r="U560" s="618"/>
      <c r="V560" s="617"/>
      <c r="W560" s="900"/>
      <c r="X560" s="931"/>
      <c r="Y560" s="931"/>
      <c r="Z560" s="931"/>
      <c r="AA560" s="931"/>
      <c r="AB560" s="931"/>
      <c r="AC560" s="910"/>
      <c r="AD560" s="931"/>
      <c r="AE560" s="931"/>
      <c r="AF560" s="931"/>
      <c r="AG560" s="931"/>
      <c r="AH560" s="931"/>
      <c r="AI560" s="931"/>
    </row>
    <row r="561" spans="21:35" ht="12.75">
      <c r="U561" s="618"/>
      <c r="V561" s="617"/>
      <c r="W561" s="900"/>
      <c r="X561" s="914"/>
      <c r="Y561" s="918"/>
      <c r="Z561" s="918"/>
      <c r="AA561" s="918"/>
      <c r="AB561" s="918"/>
      <c r="AC561" s="910"/>
      <c r="AD561" s="918"/>
      <c r="AE561" s="918"/>
      <c r="AF561" s="932"/>
      <c r="AG561" s="918"/>
      <c r="AH561" s="918"/>
      <c r="AI561" s="933"/>
    </row>
    <row r="562" spans="21:35" ht="12.75">
      <c r="U562" s="618"/>
      <c r="V562" s="617"/>
      <c r="W562" s="900"/>
      <c r="X562" s="914"/>
      <c r="Y562" s="918"/>
      <c r="Z562" s="918"/>
      <c r="AA562" s="918"/>
      <c r="AB562" s="918"/>
      <c r="AC562" s="910"/>
      <c r="AD562" s="918"/>
      <c r="AE562" s="918"/>
      <c r="AF562" s="932"/>
      <c r="AG562" s="918"/>
      <c r="AH562" s="918"/>
      <c r="AI562" s="933"/>
    </row>
    <row r="563" spans="21:35" ht="12.75">
      <c r="U563" s="618"/>
      <c r="V563" s="617"/>
      <c r="W563" s="900"/>
      <c r="X563" s="914"/>
      <c r="Y563" s="918"/>
      <c r="Z563" s="918"/>
      <c r="AA563" s="918"/>
      <c r="AB563" s="918"/>
      <c r="AC563" s="910"/>
      <c r="AD563" s="918"/>
      <c r="AE563" s="918"/>
      <c r="AF563" s="932"/>
      <c r="AG563" s="918"/>
      <c r="AH563" s="918"/>
      <c r="AI563" s="933"/>
    </row>
    <row r="564" spans="21:35" ht="12.75">
      <c r="U564" s="618"/>
      <c r="V564" s="617"/>
      <c r="W564" s="900"/>
      <c r="X564" s="914"/>
      <c r="Y564" s="918"/>
      <c r="Z564" s="918"/>
      <c r="AA564" s="918"/>
      <c r="AB564" s="918"/>
      <c r="AC564" s="910"/>
      <c r="AD564" s="918"/>
      <c r="AE564" s="918"/>
      <c r="AF564" s="932"/>
      <c r="AG564" s="918"/>
      <c r="AH564" s="918"/>
      <c r="AI564" s="933"/>
    </row>
    <row r="565" spans="21:35" ht="12.75">
      <c r="U565" s="618"/>
      <c r="V565" s="617"/>
      <c r="W565" s="900"/>
      <c r="X565" s="914"/>
      <c r="Y565" s="918"/>
      <c r="Z565" s="918"/>
      <c r="AA565" s="918"/>
      <c r="AB565" s="918"/>
      <c r="AC565" s="910"/>
      <c r="AD565" s="918"/>
      <c r="AE565" s="918"/>
      <c r="AF565" s="932"/>
      <c r="AG565" s="918"/>
      <c r="AH565" s="918"/>
      <c r="AI565" s="933"/>
    </row>
    <row r="566" spans="21:35" ht="12.75">
      <c r="U566" s="618"/>
      <c r="V566" s="617"/>
      <c r="W566" s="900"/>
      <c r="X566" s="914"/>
      <c r="Y566" s="918"/>
      <c r="Z566" s="918"/>
      <c r="AA566" s="918"/>
      <c r="AB566" s="918"/>
      <c r="AC566" s="910"/>
      <c r="AD566" s="918"/>
      <c r="AE566" s="918"/>
      <c r="AF566" s="932"/>
      <c r="AG566" s="918"/>
      <c r="AH566" s="918"/>
      <c r="AI566" s="933"/>
    </row>
    <row r="567" spans="21:35" ht="12.75">
      <c r="U567" s="618"/>
      <c r="V567" s="617"/>
      <c r="W567" s="900"/>
      <c r="X567" s="914"/>
      <c r="Y567" s="918"/>
      <c r="Z567" s="918"/>
      <c r="AA567" s="918"/>
      <c r="AB567" s="918"/>
      <c r="AC567" s="910"/>
      <c r="AD567" s="918"/>
      <c r="AE567" s="918"/>
      <c r="AF567" s="932"/>
      <c r="AG567" s="918"/>
      <c r="AH567" s="918"/>
      <c r="AI567" s="933"/>
    </row>
    <row r="568" spans="21:35" ht="12.75">
      <c r="U568" s="618"/>
      <c r="V568" s="617"/>
      <c r="W568" s="900"/>
      <c r="X568" s="914"/>
      <c r="Y568" s="918"/>
      <c r="Z568" s="918"/>
      <c r="AA568" s="918"/>
      <c r="AB568" s="918"/>
      <c r="AC568" s="910"/>
      <c r="AD568" s="918"/>
      <c r="AE568" s="918"/>
      <c r="AF568" s="932"/>
      <c r="AG568" s="918"/>
      <c r="AH568" s="918"/>
      <c r="AI568" s="933"/>
    </row>
    <row r="569" spans="21:35" ht="12.75">
      <c r="U569" s="618"/>
      <c r="V569" s="617"/>
      <c r="W569" s="900"/>
      <c r="X569" s="914"/>
      <c r="Y569" s="914"/>
      <c r="Z569" s="914"/>
      <c r="AA569" s="914"/>
      <c r="AB569" s="914"/>
      <c r="AC569" s="910"/>
      <c r="AD569" s="914"/>
      <c r="AE569" s="914"/>
      <c r="AF569" s="914"/>
      <c r="AG569" s="914"/>
      <c r="AH569" s="914"/>
      <c r="AI569" s="914"/>
    </row>
    <row r="570" spans="21:35" ht="12.75">
      <c r="U570" s="618"/>
      <c r="V570" s="617"/>
      <c r="W570" s="900"/>
      <c r="X570" s="914"/>
      <c r="Y570" s="914"/>
      <c r="Z570" s="914"/>
      <c r="AA570" s="914"/>
      <c r="AB570" s="914"/>
      <c r="AC570" s="910"/>
      <c r="AD570" s="914"/>
      <c r="AE570" s="914"/>
      <c r="AF570" s="914"/>
      <c r="AG570" s="914"/>
      <c r="AH570" s="914"/>
      <c r="AI570" s="914"/>
    </row>
    <row r="571" spans="21:35" ht="12.75">
      <c r="U571" s="618"/>
      <c r="V571" s="617"/>
      <c r="W571" s="900"/>
      <c r="X571" s="914"/>
      <c r="Y571" s="914"/>
      <c r="Z571" s="914"/>
      <c r="AA571" s="914"/>
      <c r="AB571" s="914"/>
      <c r="AC571" s="910"/>
      <c r="AD571" s="914"/>
      <c r="AE571" s="914"/>
      <c r="AF571" s="914"/>
      <c r="AG571" s="914"/>
      <c r="AH571" s="914"/>
      <c r="AI571" s="914"/>
    </row>
    <row r="572" spans="21:35" ht="12.75">
      <c r="U572" s="618"/>
      <c r="V572" s="617"/>
      <c r="W572" s="900"/>
      <c r="X572" s="914"/>
      <c r="Y572" s="914"/>
      <c r="Z572" s="914"/>
      <c r="AA572" s="914"/>
      <c r="AB572" s="914"/>
      <c r="AC572" s="910"/>
      <c r="AD572" s="914"/>
      <c r="AE572" s="914"/>
      <c r="AF572" s="914"/>
      <c r="AG572" s="914"/>
      <c r="AH572" s="914"/>
      <c r="AI572" s="914"/>
    </row>
    <row r="573" spans="21:35" ht="12.75">
      <c r="U573" s="618"/>
      <c r="V573" s="617"/>
      <c r="W573" s="900"/>
      <c r="X573" s="914"/>
      <c r="Y573" s="914"/>
      <c r="Z573" s="914"/>
      <c r="AA573" s="914"/>
      <c r="AB573" s="914"/>
      <c r="AC573" s="910"/>
      <c r="AD573" s="914"/>
      <c r="AE573" s="914"/>
      <c r="AF573" s="914"/>
      <c r="AG573" s="914"/>
      <c r="AH573" s="914"/>
      <c r="AI573" s="914"/>
    </row>
    <row r="574" spans="21:35" ht="12.75">
      <c r="U574" s="618"/>
      <c r="V574" s="617"/>
      <c r="W574" s="900"/>
      <c r="X574" s="914"/>
      <c r="Y574" s="914"/>
      <c r="Z574" s="914"/>
      <c r="AA574" s="914"/>
      <c r="AB574" s="914"/>
      <c r="AC574" s="910"/>
      <c r="AD574" s="914"/>
      <c r="AE574" s="914"/>
      <c r="AF574" s="914"/>
      <c r="AG574" s="914"/>
      <c r="AH574" s="914"/>
      <c r="AI574" s="914"/>
    </row>
    <row r="575" spans="21:35" ht="12.75">
      <c r="U575" s="618"/>
      <c r="V575" s="617"/>
      <c r="W575" s="900"/>
      <c r="X575" s="914"/>
      <c r="Y575" s="914"/>
      <c r="Z575" s="914"/>
      <c r="AA575" s="914"/>
      <c r="AB575" s="914"/>
      <c r="AC575" s="910"/>
      <c r="AD575" s="914"/>
      <c r="AE575" s="914"/>
      <c r="AF575" s="914"/>
      <c r="AG575" s="914"/>
      <c r="AH575" s="914"/>
      <c r="AI575" s="914"/>
    </row>
    <row r="576" spans="21:35" ht="12.75">
      <c r="U576" s="618"/>
      <c r="V576" s="617"/>
      <c r="W576" s="900"/>
      <c r="X576" s="914"/>
      <c r="Y576" s="914"/>
      <c r="Z576" s="914"/>
      <c r="AA576" s="914"/>
      <c r="AB576" s="914"/>
      <c r="AC576" s="910"/>
      <c r="AD576" s="914"/>
      <c r="AE576" s="914"/>
      <c r="AF576" s="914"/>
      <c r="AG576" s="914"/>
      <c r="AH576" s="914"/>
      <c r="AI576" s="914"/>
    </row>
    <row r="577" spans="21:35" ht="12.75">
      <c r="U577" s="618"/>
      <c r="V577" s="617"/>
      <c r="W577" s="900"/>
      <c r="X577" s="914"/>
      <c r="Y577" s="914"/>
      <c r="Z577" s="914"/>
      <c r="AA577" s="914"/>
      <c r="AB577" s="914"/>
      <c r="AC577" s="910"/>
      <c r="AD577" s="914"/>
      <c r="AE577" s="914"/>
      <c r="AF577" s="914"/>
      <c r="AG577" s="914"/>
      <c r="AH577" s="914"/>
      <c r="AI577" s="914"/>
    </row>
    <row r="578" spans="21:35" ht="12.75">
      <c r="U578" s="618"/>
      <c r="V578" s="617"/>
      <c r="W578" s="900"/>
      <c r="X578" s="914"/>
      <c r="Y578" s="914"/>
      <c r="Z578" s="914"/>
      <c r="AA578" s="914"/>
      <c r="AB578" s="914"/>
      <c r="AC578" s="910"/>
      <c r="AD578" s="914"/>
      <c r="AE578" s="914"/>
      <c r="AF578" s="914"/>
      <c r="AG578" s="914"/>
      <c r="AH578" s="914"/>
      <c r="AI578" s="914"/>
    </row>
    <row r="579" spans="21:35" ht="12.75">
      <c r="U579" s="618"/>
      <c r="V579" s="617"/>
      <c r="W579" s="900"/>
      <c r="X579" s="914"/>
      <c r="Y579" s="914"/>
      <c r="Z579" s="914"/>
      <c r="AA579" s="914"/>
      <c r="AB579" s="914"/>
      <c r="AC579" s="910"/>
      <c r="AD579" s="914"/>
      <c r="AE579" s="914"/>
      <c r="AF579" s="914"/>
      <c r="AG579" s="914"/>
      <c r="AH579" s="914"/>
      <c r="AI579" s="914"/>
    </row>
    <row r="580" spans="21:35" ht="12.75">
      <c r="U580" s="618"/>
      <c r="V580" s="617"/>
      <c r="W580" s="900"/>
      <c r="X580" s="914"/>
      <c r="Y580" s="914"/>
      <c r="Z580" s="914"/>
      <c r="AA580" s="914"/>
      <c r="AB580" s="914"/>
      <c r="AC580" s="910"/>
      <c r="AD580" s="914"/>
      <c r="AE580" s="914"/>
      <c r="AF580" s="914"/>
      <c r="AG580" s="914"/>
      <c r="AH580" s="914"/>
      <c r="AI580" s="914"/>
    </row>
    <row r="581" spans="21:35" ht="12.75">
      <c r="U581" s="618"/>
      <c r="V581" s="617"/>
      <c r="W581" s="900"/>
      <c r="X581" s="914"/>
      <c r="Y581" s="914"/>
      <c r="Z581" s="914"/>
      <c r="AA581" s="914"/>
      <c r="AB581" s="914"/>
      <c r="AC581" s="910"/>
      <c r="AD581" s="914"/>
      <c r="AE581" s="914"/>
      <c r="AF581" s="914"/>
      <c r="AG581" s="914"/>
      <c r="AH581" s="914"/>
      <c r="AI581" s="914"/>
    </row>
    <row r="582" spans="21:35" ht="12.75">
      <c r="U582" s="618"/>
      <c r="V582" s="617"/>
      <c r="W582" s="900"/>
      <c r="X582" s="914"/>
      <c r="Y582" s="914"/>
      <c r="Z582" s="914"/>
      <c r="AA582" s="914"/>
      <c r="AB582" s="914"/>
      <c r="AC582" s="910"/>
      <c r="AD582" s="914"/>
      <c r="AE582" s="914"/>
      <c r="AF582" s="914"/>
      <c r="AG582" s="914"/>
      <c r="AH582" s="914"/>
      <c r="AI582" s="914"/>
    </row>
    <row r="583" spans="21:35" ht="12.75">
      <c r="U583" s="618"/>
      <c r="V583" s="617"/>
      <c r="W583" s="900"/>
      <c r="X583" s="914"/>
      <c r="Y583" s="914"/>
      <c r="Z583" s="914"/>
      <c r="AA583" s="914"/>
      <c r="AB583" s="914"/>
      <c r="AC583" s="910"/>
      <c r="AD583" s="914"/>
      <c r="AE583" s="914"/>
      <c r="AF583" s="914"/>
      <c r="AG583" s="914"/>
      <c r="AH583" s="914"/>
      <c r="AI583" s="914"/>
    </row>
    <row r="584" spans="21:35" ht="12.75">
      <c r="U584" s="618"/>
      <c r="V584" s="617"/>
      <c r="W584" s="900"/>
      <c r="X584" s="914"/>
      <c r="Y584" s="914"/>
      <c r="Z584" s="914"/>
      <c r="AA584" s="914"/>
      <c r="AB584" s="914"/>
      <c r="AC584" s="910"/>
      <c r="AD584" s="914"/>
      <c r="AE584" s="914"/>
      <c r="AF584" s="914"/>
      <c r="AG584" s="914"/>
      <c r="AH584" s="914"/>
      <c r="AI584" s="914"/>
    </row>
    <row r="585" spans="21:35" ht="12.75">
      <c r="U585" s="618"/>
      <c r="V585" s="617"/>
      <c r="W585" s="900"/>
      <c r="X585" s="914"/>
      <c r="Y585" s="914"/>
      <c r="Z585" s="914"/>
      <c r="AA585" s="914"/>
      <c r="AB585" s="914"/>
      <c r="AC585" s="910"/>
      <c r="AD585" s="914"/>
      <c r="AE585" s="914"/>
      <c r="AF585" s="914"/>
      <c r="AG585" s="914"/>
      <c r="AH585" s="914"/>
      <c r="AI585" s="914"/>
    </row>
    <row r="586" spans="21:35" ht="13.5" thickBot="1">
      <c r="U586" s="617"/>
      <c r="V586" s="617"/>
      <c r="W586" s="900"/>
      <c r="X586" s="914"/>
      <c r="Y586" s="914"/>
      <c r="Z586" s="914"/>
      <c r="AA586" s="914"/>
      <c r="AB586" s="914"/>
      <c r="AC586" s="910"/>
      <c r="AD586" s="914"/>
      <c r="AE586" s="914"/>
      <c r="AF586" s="914"/>
      <c r="AG586" s="914"/>
      <c r="AH586" s="914"/>
      <c r="AI586" s="914"/>
    </row>
    <row r="587" spans="21:35" ht="12.75">
      <c r="U587" s="617"/>
      <c r="V587" s="906"/>
      <c r="W587" s="900"/>
      <c r="X587" s="914"/>
      <c r="Y587" s="914"/>
      <c r="Z587" s="914"/>
      <c r="AA587" s="914"/>
      <c r="AB587" s="914"/>
      <c r="AC587" s="910"/>
      <c r="AD587" s="914"/>
      <c r="AE587" s="914"/>
      <c r="AF587" s="914"/>
      <c r="AG587" s="914"/>
      <c r="AH587" s="914"/>
      <c r="AI587" s="914"/>
    </row>
    <row r="588" spans="21:35" ht="12.75">
      <c r="U588" s="618"/>
      <c r="V588" s="617"/>
      <c r="W588" s="900"/>
      <c r="X588" s="914"/>
      <c r="Y588" s="914"/>
      <c r="Z588" s="914"/>
      <c r="AA588" s="914"/>
      <c r="AB588" s="914"/>
      <c r="AC588" s="910"/>
      <c r="AD588" s="914"/>
      <c r="AE588" s="914"/>
      <c r="AF588" s="914"/>
      <c r="AG588" s="914"/>
      <c r="AH588" s="914"/>
      <c r="AI588" s="914"/>
    </row>
    <row r="589" spans="21:35" ht="12.75">
      <c r="U589" s="618"/>
      <c r="V589" s="617"/>
      <c r="W589" s="900"/>
      <c r="X589" s="914"/>
      <c r="Y589" s="914"/>
      <c r="Z589" s="914"/>
      <c r="AA589" s="914"/>
      <c r="AB589" s="914"/>
      <c r="AC589" s="910"/>
      <c r="AD589" s="914"/>
      <c r="AE589" s="914"/>
      <c r="AF589" s="914"/>
      <c r="AG589" s="914"/>
      <c r="AH589" s="914"/>
      <c r="AI589" s="914"/>
    </row>
    <row r="590" spans="21:35" ht="12.75">
      <c r="U590" s="618"/>
      <c r="V590" s="617"/>
      <c r="W590" s="900"/>
      <c r="X590" s="914"/>
      <c r="Y590" s="914"/>
      <c r="Z590" s="914"/>
      <c r="AA590" s="914"/>
      <c r="AB590" s="914"/>
      <c r="AC590" s="910"/>
      <c r="AD590" s="914"/>
      <c r="AE590" s="914"/>
      <c r="AF590" s="914"/>
      <c r="AG590" s="914"/>
      <c r="AH590" s="914"/>
      <c r="AI590" s="914"/>
    </row>
    <row r="591" spans="21:35" ht="12.75">
      <c r="U591" s="618"/>
      <c r="V591" s="617"/>
      <c r="W591" s="900"/>
      <c r="X591" s="914"/>
      <c r="Y591" s="914"/>
      <c r="Z591" s="914"/>
      <c r="AA591" s="914"/>
      <c r="AB591" s="914"/>
      <c r="AC591" s="910"/>
      <c r="AD591" s="914"/>
      <c r="AE591" s="914"/>
      <c r="AF591" s="914"/>
      <c r="AG591" s="914"/>
      <c r="AH591" s="914"/>
      <c r="AI591" s="914"/>
    </row>
    <row r="592" spans="21:35" ht="12.75">
      <c r="U592" s="618"/>
      <c r="V592" s="617"/>
      <c r="W592" s="900"/>
      <c r="X592" s="914"/>
      <c r="Y592" s="914"/>
      <c r="Z592" s="914"/>
      <c r="AA592" s="914"/>
      <c r="AB592" s="914"/>
      <c r="AC592" s="910"/>
      <c r="AD592" s="914"/>
      <c r="AE592" s="914"/>
      <c r="AF592" s="914"/>
      <c r="AG592" s="914"/>
      <c r="AH592" s="914"/>
      <c r="AI592" s="914"/>
    </row>
    <row r="593" spans="21:35" ht="12.75">
      <c r="U593" s="618"/>
      <c r="V593" s="617"/>
      <c r="W593" s="900"/>
      <c r="X593" s="914"/>
      <c r="Y593" s="914"/>
      <c r="Z593" s="914"/>
      <c r="AA593" s="914"/>
      <c r="AB593" s="914"/>
      <c r="AC593" s="910"/>
      <c r="AD593" s="914"/>
      <c r="AE593" s="914"/>
      <c r="AF593" s="914"/>
      <c r="AG593" s="914"/>
      <c r="AH593" s="914"/>
      <c r="AI593" s="914"/>
    </row>
    <row r="594" spans="21:35" ht="12.75">
      <c r="U594" s="618"/>
      <c r="V594" s="617"/>
      <c r="W594" s="900"/>
      <c r="X594" s="914"/>
      <c r="Y594" s="914"/>
      <c r="Z594" s="914"/>
      <c r="AA594" s="914"/>
      <c r="AB594" s="914"/>
      <c r="AC594" s="910"/>
      <c r="AD594" s="914"/>
      <c r="AE594" s="914"/>
      <c r="AF594" s="914"/>
      <c r="AG594" s="914"/>
      <c r="AH594" s="914"/>
      <c r="AI594" s="914"/>
    </row>
    <row r="595" spans="21:35" ht="12.75">
      <c r="U595" s="618"/>
      <c r="V595" s="617"/>
      <c r="W595" s="900"/>
      <c r="X595" s="914"/>
      <c r="Y595" s="914"/>
      <c r="Z595" s="914"/>
      <c r="AA595" s="914"/>
      <c r="AB595" s="914"/>
      <c r="AC595" s="910"/>
      <c r="AD595" s="914"/>
      <c r="AE595" s="914"/>
      <c r="AF595" s="914"/>
      <c r="AG595" s="914"/>
      <c r="AH595" s="914"/>
      <c r="AI595" s="914"/>
    </row>
    <row r="596" spans="21:35" ht="12.75">
      <c r="U596" s="618"/>
      <c r="V596" s="617"/>
      <c r="W596" s="900"/>
      <c r="X596" s="914"/>
      <c r="Y596" s="914"/>
      <c r="Z596" s="914"/>
      <c r="AA596" s="914"/>
      <c r="AB596" s="914"/>
      <c r="AC596" s="910"/>
      <c r="AD596" s="914"/>
      <c r="AE596" s="914"/>
      <c r="AF596" s="914"/>
      <c r="AG596" s="914"/>
      <c r="AH596" s="914"/>
      <c r="AI596" s="914"/>
    </row>
    <row r="597" spans="21:35" ht="12.75">
      <c r="U597" s="618"/>
      <c r="V597" s="617"/>
      <c r="W597" s="900"/>
      <c r="X597" s="914"/>
      <c r="Y597" s="914"/>
      <c r="Z597" s="914"/>
      <c r="AA597" s="914"/>
      <c r="AB597" s="914"/>
      <c r="AC597" s="910"/>
      <c r="AD597" s="914"/>
      <c r="AE597" s="914"/>
      <c r="AF597" s="914"/>
      <c r="AG597" s="914"/>
      <c r="AH597" s="914"/>
      <c r="AI597" s="914"/>
    </row>
    <row r="598" spans="21:35" ht="12.75">
      <c r="U598" s="618"/>
      <c r="V598" s="617"/>
      <c r="W598" s="900"/>
      <c r="X598" s="914"/>
      <c r="Y598" s="914"/>
      <c r="Z598" s="914"/>
      <c r="AA598" s="914"/>
      <c r="AB598" s="914"/>
      <c r="AC598" s="910"/>
      <c r="AD598" s="914"/>
      <c r="AE598" s="914"/>
      <c r="AF598" s="914"/>
      <c r="AG598" s="914"/>
      <c r="AH598" s="914"/>
      <c r="AI598" s="914"/>
    </row>
    <row r="599" spans="21:35" ht="12.75">
      <c r="U599" s="618"/>
      <c r="V599" s="617"/>
      <c r="W599" s="900"/>
      <c r="X599" s="914"/>
      <c r="Y599" s="914"/>
      <c r="Z599" s="914"/>
      <c r="AA599" s="914"/>
      <c r="AB599" s="914"/>
      <c r="AC599" s="910"/>
      <c r="AD599" s="914"/>
      <c r="AE599" s="914"/>
      <c r="AF599" s="914"/>
      <c r="AG599" s="914"/>
      <c r="AH599" s="914"/>
      <c r="AI599" s="914"/>
    </row>
    <row r="600" spans="21:35" ht="12.75">
      <c r="U600" s="618"/>
      <c r="V600" s="617"/>
      <c r="W600" s="900"/>
      <c r="X600" s="914"/>
      <c r="Y600" s="914"/>
      <c r="Z600" s="914"/>
      <c r="AA600" s="914"/>
      <c r="AB600" s="914"/>
      <c r="AC600" s="910"/>
      <c r="AD600" s="914"/>
      <c r="AE600" s="914"/>
      <c r="AF600" s="914"/>
      <c r="AG600" s="914"/>
      <c r="AH600" s="914"/>
      <c r="AI600" s="914"/>
    </row>
    <row r="601" spans="21:35" ht="12.75">
      <c r="U601" s="618"/>
      <c r="V601" s="617"/>
      <c r="W601" s="900"/>
      <c r="X601" s="914"/>
      <c r="Y601" s="914"/>
      <c r="Z601" s="914"/>
      <c r="AA601" s="914"/>
      <c r="AB601" s="914"/>
      <c r="AC601" s="910"/>
      <c r="AD601" s="914"/>
      <c r="AE601" s="914"/>
      <c r="AF601" s="914"/>
      <c r="AG601" s="914"/>
      <c r="AH601" s="914"/>
      <c r="AI601" s="914"/>
    </row>
    <row r="602" spans="21:35" ht="12.75">
      <c r="U602" s="618"/>
      <c r="V602" s="617"/>
      <c r="W602" s="900"/>
      <c r="X602" s="914"/>
      <c r="Y602" s="914"/>
      <c r="Z602" s="914"/>
      <c r="AA602" s="914"/>
      <c r="AB602" s="914"/>
      <c r="AC602" s="910"/>
      <c r="AD602" s="914"/>
      <c r="AE602" s="914"/>
      <c r="AF602" s="914"/>
      <c r="AG602" s="914"/>
      <c r="AH602" s="914"/>
      <c r="AI602" s="914"/>
    </row>
    <row r="603" spans="21:35" ht="12.75">
      <c r="U603" s="618"/>
      <c r="V603" s="617"/>
      <c r="W603" s="900"/>
      <c r="X603" s="914"/>
      <c r="Y603" s="914"/>
      <c r="Z603" s="914"/>
      <c r="AA603" s="914"/>
      <c r="AB603" s="914"/>
      <c r="AC603" s="910"/>
      <c r="AD603" s="914"/>
      <c r="AE603" s="914"/>
      <c r="AF603" s="914"/>
      <c r="AG603" s="914"/>
      <c r="AH603" s="914"/>
      <c r="AI603" s="914"/>
    </row>
    <row r="604" spans="21:35" ht="12.75">
      <c r="U604" s="618"/>
      <c r="V604" s="617"/>
      <c r="W604" s="900"/>
      <c r="X604" s="914"/>
      <c r="Y604" s="914"/>
      <c r="Z604" s="914"/>
      <c r="AA604" s="914"/>
      <c r="AB604" s="914"/>
      <c r="AC604" s="910"/>
      <c r="AD604" s="914"/>
      <c r="AE604" s="914"/>
      <c r="AF604" s="914"/>
      <c r="AG604" s="914"/>
      <c r="AH604" s="914"/>
      <c r="AI604" s="914"/>
    </row>
    <row r="605" spans="21:35" ht="12.75">
      <c r="U605" s="618"/>
      <c r="V605" s="617"/>
      <c r="W605" s="900"/>
      <c r="X605" s="914"/>
      <c r="Y605" s="914"/>
      <c r="Z605" s="914"/>
      <c r="AA605" s="914"/>
      <c r="AB605" s="914"/>
      <c r="AC605" s="910"/>
      <c r="AD605" s="914"/>
      <c r="AE605" s="914"/>
      <c r="AF605" s="914"/>
      <c r="AG605" s="914"/>
      <c r="AH605" s="914"/>
      <c r="AI605" s="914"/>
    </row>
    <row r="606" spans="21:35" ht="12.75">
      <c r="U606" s="618"/>
      <c r="V606" s="617"/>
      <c r="W606" s="900"/>
      <c r="X606" s="914"/>
      <c r="Y606" s="914"/>
      <c r="Z606" s="914"/>
      <c r="AA606" s="914"/>
      <c r="AB606" s="914"/>
      <c r="AC606" s="910"/>
      <c r="AD606" s="914"/>
      <c r="AE606" s="914"/>
      <c r="AF606" s="914"/>
      <c r="AG606" s="914"/>
      <c r="AH606" s="914"/>
      <c r="AI606" s="914"/>
    </row>
    <row r="607" spans="21:35" ht="12.75">
      <c r="U607" s="618"/>
      <c r="V607" s="617"/>
      <c r="W607" s="900"/>
      <c r="X607" s="914"/>
      <c r="Y607" s="914"/>
      <c r="Z607" s="914"/>
      <c r="AA607" s="914"/>
      <c r="AB607" s="914"/>
      <c r="AC607" s="910"/>
      <c r="AD607" s="914"/>
      <c r="AE607" s="914"/>
      <c r="AF607" s="914"/>
      <c r="AG607" s="914"/>
      <c r="AH607" s="914"/>
      <c r="AI607" s="914"/>
    </row>
    <row r="608" spans="21:35" ht="12.75">
      <c r="U608" s="618"/>
      <c r="V608" s="617"/>
      <c r="W608" s="900"/>
      <c r="X608" s="914"/>
      <c r="Y608" s="914"/>
      <c r="Z608" s="914"/>
      <c r="AA608" s="914"/>
      <c r="AB608" s="914"/>
      <c r="AC608" s="910"/>
      <c r="AD608" s="914"/>
      <c r="AE608" s="914"/>
      <c r="AF608" s="914"/>
      <c r="AG608" s="914"/>
      <c r="AH608" s="914"/>
      <c r="AI608" s="914"/>
    </row>
    <row r="609" spans="21:35" ht="12.75">
      <c r="U609" s="618"/>
      <c r="V609" s="617"/>
      <c r="W609" s="900"/>
      <c r="X609" s="914"/>
      <c r="Y609" s="914"/>
      <c r="Z609" s="914"/>
      <c r="AA609" s="914"/>
      <c r="AB609" s="914"/>
      <c r="AC609" s="910"/>
      <c r="AD609" s="914"/>
      <c r="AE609" s="914"/>
      <c r="AF609" s="914"/>
      <c r="AG609" s="914"/>
      <c r="AH609" s="914"/>
      <c r="AI609" s="914"/>
    </row>
    <row r="610" spans="21:35" ht="12.75">
      <c r="U610" s="618"/>
      <c r="V610" s="617"/>
      <c r="W610" s="900"/>
      <c r="X610" s="914"/>
      <c r="Y610" s="914"/>
      <c r="Z610" s="914"/>
      <c r="AA610" s="914"/>
      <c r="AB610" s="914"/>
      <c r="AC610" s="910"/>
      <c r="AD610" s="914"/>
      <c r="AE610" s="914"/>
      <c r="AF610" s="914"/>
      <c r="AG610" s="914"/>
      <c r="AH610" s="914"/>
      <c r="AI610" s="914"/>
    </row>
    <row r="611" spans="21:35" ht="12.75">
      <c r="U611" s="618"/>
      <c r="V611" s="617"/>
      <c r="W611" s="900"/>
      <c r="X611" s="914"/>
      <c r="Y611" s="914"/>
      <c r="Z611" s="914"/>
      <c r="AA611" s="914"/>
      <c r="AB611" s="914"/>
      <c r="AC611" s="910"/>
      <c r="AD611" s="914"/>
      <c r="AE611" s="914"/>
      <c r="AF611" s="914"/>
      <c r="AG611" s="914"/>
      <c r="AH611" s="914"/>
      <c r="AI611" s="914"/>
    </row>
    <row r="612" spans="21:35" ht="12.75">
      <c r="U612" s="618"/>
      <c r="V612" s="617"/>
      <c r="W612" s="900"/>
      <c r="X612" s="914"/>
      <c r="Y612" s="914"/>
      <c r="Z612" s="914"/>
      <c r="AA612" s="914"/>
      <c r="AB612" s="914"/>
      <c r="AC612" s="910"/>
      <c r="AD612" s="914"/>
      <c r="AE612" s="914"/>
      <c r="AF612" s="914"/>
      <c r="AG612" s="914"/>
      <c r="AH612" s="914"/>
      <c r="AI612" s="914"/>
    </row>
    <row r="613" spans="21:35" ht="12.75">
      <c r="U613" s="618"/>
      <c r="V613" s="617"/>
      <c r="W613" s="900"/>
      <c r="X613" s="914"/>
      <c r="Y613" s="914"/>
      <c r="Z613" s="914"/>
      <c r="AA613" s="914"/>
      <c r="AB613" s="914"/>
      <c r="AC613" s="910"/>
      <c r="AD613" s="914"/>
      <c r="AE613" s="914"/>
      <c r="AF613" s="914"/>
      <c r="AG613" s="914"/>
      <c r="AH613" s="914"/>
      <c r="AI613" s="914"/>
    </row>
    <row r="614" spans="21:35" ht="12.75">
      <c r="U614" s="618"/>
      <c r="V614" s="617"/>
      <c r="W614" s="900"/>
      <c r="X614" s="914"/>
      <c r="Y614" s="914"/>
      <c r="Z614" s="914"/>
      <c r="AA614" s="914"/>
      <c r="AB614" s="914"/>
      <c r="AC614" s="910"/>
      <c r="AD614" s="914"/>
      <c r="AE614" s="914"/>
      <c r="AF614" s="914"/>
      <c r="AG614" s="914"/>
      <c r="AH614" s="914"/>
      <c r="AI614" s="914"/>
    </row>
    <row r="615" spans="21:35" ht="12.75">
      <c r="U615" s="618"/>
      <c r="V615" s="617"/>
      <c r="W615" s="900"/>
      <c r="X615" s="914"/>
      <c r="Y615" s="914"/>
      <c r="Z615" s="914"/>
      <c r="AA615" s="914"/>
      <c r="AB615" s="914"/>
      <c r="AC615" s="910"/>
      <c r="AD615" s="914"/>
      <c r="AE615" s="914"/>
      <c r="AF615" s="914"/>
      <c r="AG615" s="914"/>
      <c r="AH615" s="914"/>
      <c r="AI615" s="914"/>
    </row>
    <row r="616" spans="21:35" ht="12.75">
      <c r="U616" s="618"/>
      <c r="V616" s="617"/>
      <c r="W616" s="900"/>
      <c r="X616" s="914"/>
      <c r="Y616" s="914"/>
      <c r="Z616" s="914"/>
      <c r="AA616" s="914"/>
      <c r="AB616" s="914"/>
      <c r="AC616" s="910"/>
      <c r="AD616" s="914"/>
      <c r="AE616" s="914"/>
      <c r="AF616" s="914"/>
      <c r="AG616" s="914"/>
      <c r="AH616" s="914"/>
      <c r="AI616" s="914"/>
    </row>
    <row r="617" spans="21:35" ht="12.75">
      <c r="U617" s="618"/>
      <c r="V617" s="617"/>
      <c r="W617" s="900"/>
      <c r="X617" s="914"/>
      <c r="Y617" s="914"/>
      <c r="Z617" s="914"/>
      <c r="AA617" s="914"/>
      <c r="AB617" s="914"/>
      <c r="AC617" s="910"/>
      <c r="AD617" s="914"/>
      <c r="AE617" s="914"/>
      <c r="AF617" s="914"/>
      <c r="AG617" s="914"/>
      <c r="AH617" s="914"/>
      <c r="AI617" s="914"/>
    </row>
    <row r="618" spans="21:35" ht="12.75">
      <c r="U618" s="618"/>
      <c r="V618" s="617"/>
      <c r="W618" s="900"/>
      <c r="X618" s="914"/>
      <c r="Y618" s="914"/>
      <c r="Z618" s="914"/>
      <c r="AA618" s="914"/>
      <c r="AB618" s="914"/>
      <c r="AC618" s="910"/>
      <c r="AD618" s="914"/>
      <c r="AE618" s="914"/>
      <c r="AF618" s="914"/>
      <c r="AG618" s="914"/>
      <c r="AH618" s="914"/>
      <c r="AI618" s="914"/>
    </row>
    <row r="619" spans="21:35" ht="12.75">
      <c r="U619" s="618"/>
      <c r="V619" s="617"/>
      <c r="W619" s="900"/>
      <c r="X619" s="914"/>
      <c r="Y619" s="914"/>
      <c r="Z619" s="914"/>
      <c r="AA619" s="914"/>
      <c r="AB619" s="914"/>
      <c r="AC619" s="910"/>
      <c r="AD619" s="914"/>
      <c r="AE619" s="914"/>
      <c r="AF619" s="914"/>
      <c r="AG619" s="914"/>
      <c r="AH619" s="914"/>
      <c r="AI619" s="914"/>
    </row>
    <row r="620" spans="21:35" ht="12.75">
      <c r="U620" s="618"/>
      <c r="V620" s="617"/>
      <c r="W620" s="900"/>
      <c r="X620" s="914"/>
      <c r="Y620" s="914"/>
      <c r="Z620" s="914"/>
      <c r="AA620" s="914"/>
      <c r="AB620" s="914"/>
      <c r="AC620" s="910"/>
      <c r="AD620" s="914"/>
      <c r="AE620" s="914"/>
      <c r="AF620" s="914"/>
      <c r="AG620" s="914"/>
      <c r="AH620" s="914"/>
      <c r="AI620" s="914"/>
    </row>
    <row r="621" spans="21:35" ht="12.75">
      <c r="U621" s="618"/>
      <c r="V621" s="617"/>
      <c r="W621" s="900"/>
      <c r="X621" s="914"/>
      <c r="Y621" s="914"/>
      <c r="Z621" s="914"/>
      <c r="AA621" s="914"/>
      <c r="AB621" s="914"/>
      <c r="AC621" s="910"/>
      <c r="AD621" s="914"/>
      <c r="AE621" s="914"/>
      <c r="AF621" s="914"/>
      <c r="AG621" s="914"/>
      <c r="AH621" s="914"/>
      <c r="AI621" s="914"/>
    </row>
    <row r="622" spans="21:35" ht="12.75">
      <c r="U622" s="618"/>
      <c r="V622" s="617"/>
      <c r="W622" s="900"/>
      <c r="X622" s="934"/>
      <c r="Y622" s="934"/>
      <c r="Z622" s="934"/>
      <c r="AA622" s="934"/>
      <c r="AB622" s="934"/>
      <c r="AC622" s="935"/>
      <c r="AD622" s="934"/>
      <c r="AE622" s="934"/>
      <c r="AF622" s="914"/>
      <c r="AG622" s="934"/>
      <c r="AH622" s="934"/>
      <c r="AI622" s="936"/>
    </row>
    <row r="623" spans="21:35" ht="12.75">
      <c r="U623" s="618"/>
      <c r="V623" s="617"/>
      <c r="W623" s="900"/>
      <c r="X623" s="934"/>
      <c r="Y623" s="934"/>
      <c r="Z623" s="934"/>
      <c r="AA623" s="934"/>
      <c r="AB623" s="934"/>
      <c r="AC623" s="935"/>
      <c r="AD623" s="934"/>
      <c r="AE623" s="934"/>
      <c r="AF623" s="914"/>
      <c r="AG623" s="934"/>
      <c r="AH623" s="934"/>
      <c r="AI623" s="936"/>
    </row>
    <row r="624" spans="21:35" ht="12.75">
      <c r="U624" s="618"/>
      <c r="V624" s="617"/>
      <c r="W624" s="900"/>
      <c r="X624" s="934"/>
      <c r="Y624" s="934"/>
      <c r="Z624" s="934"/>
      <c r="AA624" s="934"/>
      <c r="AB624" s="934"/>
      <c r="AC624" s="935"/>
      <c r="AD624" s="934"/>
      <c r="AE624" s="934"/>
      <c r="AF624" s="914"/>
      <c r="AG624" s="934"/>
      <c r="AH624" s="934"/>
      <c r="AI624" s="936"/>
    </row>
    <row r="625" spans="21:35" ht="12.75">
      <c r="U625" s="618"/>
      <c r="V625" s="617"/>
      <c r="W625" s="900"/>
      <c r="X625" s="934"/>
      <c r="Y625" s="934"/>
      <c r="Z625" s="934"/>
      <c r="AA625" s="934"/>
      <c r="AB625" s="934"/>
      <c r="AC625" s="935"/>
      <c r="AD625" s="934"/>
      <c r="AE625" s="934"/>
      <c r="AF625" s="914"/>
      <c r="AG625" s="934"/>
      <c r="AH625" s="934"/>
      <c r="AI625" s="936"/>
    </row>
    <row r="626" spans="21:35" ht="12.75">
      <c r="U626" s="618"/>
      <c r="V626" s="617"/>
      <c r="W626" s="900"/>
      <c r="X626" s="934"/>
      <c r="Y626" s="934"/>
      <c r="Z626" s="934"/>
      <c r="AA626" s="934"/>
      <c r="AB626" s="934"/>
      <c r="AC626" s="937"/>
      <c r="AD626" s="934"/>
      <c r="AE626" s="934"/>
      <c r="AF626" s="934"/>
      <c r="AG626" s="934"/>
      <c r="AH626" s="934"/>
      <c r="AI626" s="936"/>
    </row>
    <row r="627" spans="21:35" ht="12.75">
      <c r="U627" s="618"/>
      <c r="V627" s="617"/>
      <c r="W627" s="900"/>
      <c r="X627" s="934"/>
      <c r="Y627" s="934"/>
      <c r="Z627" s="934"/>
      <c r="AA627" s="934"/>
      <c r="AB627" s="934"/>
      <c r="AC627" s="937"/>
      <c r="AD627" s="934"/>
      <c r="AE627" s="934"/>
      <c r="AF627" s="934"/>
      <c r="AG627" s="934"/>
      <c r="AH627" s="934"/>
      <c r="AI627" s="936"/>
    </row>
    <row r="628" spans="21:35" ht="12.75">
      <c r="U628" s="618"/>
      <c r="V628" s="617"/>
      <c r="W628" s="900"/>
      <c r="X628" s="934"/>
      <c r="Y628" s="934"/>
      <c r="Z628" s="934"/>
      <c r="AA628" s="934"/>
      <c r="AB628" s="934"/>
      <c r="AC628" s="937"/>
      <c r="AD628" s="934"/>
      <c r="AE628" s="934"/>
      <c r="AF628" s="934"/>
      <c r="AG628" s="934"/>
      <c r="AH628" s="934"/>
      <c r="AI628" s="936"/>
    </row>
    <row r="629" spans="21:35" ht="12.75">
      <c r="U629" s="618"/>
      <c r="V629" s="617"/>
      <c r="W629" s="900"/>
      <c r="X629" s="934"/>
      <c r="Y629" s="934"/>
      <c r="Z629" s="934"/>
      <c r="AA629" s="934"/>
      <c r="AB629" s="934"/>
      <c r="AC629" s="937"/>
      <c r="AD629" s="934"/>
      <c r="AE629" s="934"/>
      <c r="AF629" s="934"/>
      <c r="AG629" s="934"/>
      <c r="AH629" s="934"/>
      <c r="AI629" s="936"/>
    </row>
    <row r="630" spans="21:35" ht="12.75">
      <c r="U630" s="618"/>
      <c r="V630" s="617"/>
      <c r="W630" s="900"/>
      <c r="X630" s="934"/>
      <c r="Y630" s="934"/>
      <c r="Z630" s="934"/>
      <c r="AA630" s="934"/>
      <c r="AB630" s="934"/>
      <c r="AC630" s="937"/>
      <c r="AD630" s="938"/>
      <c r="AE630" s="938"/>
      <c r="AF630" s="934"/>
      <c r="AG630" s="934"/>
      <c r="AH630" s="934"/>
      <c r="AI630" s="936"/>
    </row>
    <row r="631" spans="21:35" ht="12.75">
      <c r="U631" s="618"/>
      <c r="V631" s="617"/>
      <c r="W631" s="900"/>
      <c r="X631" s="934"/>
      <c r="Y631" s="934"/>
      <c r="Z631" s="934"/>
      <c r="AA631" s="934"/>
      <c r="AB631" s="934"/>
      <c r="AC631" s="937"/>
      <c r="AD631" s="938"/>
      <c r="AE631" s="938"/>
      <c r="AF631" s="934"/>
      <c r="AG631" s="934"/>
      <c r="AH631" s="934"/>
      <c r="AI631" s="936"/>
    </row>
    <row r="632" spans="21:35" ht="12.75">
      <c r="U632" s="618"/>
      <c r="V632" s="617"/>
      <c r="W632" s="900"/>
      <c r="X632" s="934"/>
      <c r="Y632" s="934"/>
      <c r="Z632" s="934"/>
      <c r="AA632" s="938"/>
      <c r="AB632" s="938"/>
      <c r="AC632" s="937"/>
      <c r="AD632" s="938"/>
      <c r="AE632" s="938"/>
      <c r="AF632" s="938"/>
      <c r="AG632" s="934"/>
      <c r="AH632" s="934"/>
      <c r="AI632" s="936"/>
    </row>
    <row r="633" spans="21:35" ht="12.75">
      <c r="U633" s="618"/>
      <c r="V633" s="617"/>
      <c r="W633" s="900"/>
      <c r="X633" s="934"/>
      <c r="Y633" s="934"/>
      <c r="Z633" s="934"/>
      <c r="AA633" s="934"/>
      <c r="AB633" s="934"/>
      <c r="AC633" s="937"/>
      <c r="AD633" s="938"/>
      <c r="AE633" s="938"/>
      <c r="AF633" s="934"/>
      <c r="AG633" s="934"/>
      <c r="AH633" s="934"/>
      <c r="AI633" s="936"/>
    </row>
    <row r="634" spans="21:35" ht="12.75">
      <c r="U634" s="618"/>
      <c r="V634" s="617"/>
      <c r="W634" s="900"/>
      <c r="X634" s="934"/>
      <c r="Y634" s="934"/>
      <c r="Z634" s="934"/>
      <c r="AA634" s="934"/>
      <c r="AB634" s="934"/>
      <c r="AC634" s="937"/>
      <c r="AD634" s="938"/>
      <c r="AE634" s="938"/>
      <c r="AF634" s="934"/>
      <c r="AG634" s="934"/>
      <c r="AH634" s="934"/>
      <c r="AI634" s="936"/>
    </row>
    <row r="635" spans="21:35" ht="12.75">
      <c r="U635" s="618"/>
      <c r="V635" s="617"/>
      <c r="W635" s="900"/>
      <c r="X635" s="914"/>
      <c r="Y635" s="914"/>
      <c r="Z635" s="914"/>
      <c r="AA635" s="914"/>
      <c r="AB635" s="914"/>
      <c r="AC635" s="910"/>
      <c r="AD635" s="914"/>
      <c r="AE635" s="914"/>
      <c r="AF635" s="914"/>
      <c r="AG635" s="914"/>
      <c r="AH635" s="914"/>
      <c r="AI635" s="914"/>
    </row>
    <row r="636" spans="21:35" ht="12.75">
      <c r="U636" s="618"/>
      <c r="V636" s="617"/>
      <c r="W636" s="900"/>
      <c r="X636" s="914"/>
      <c r="Y636" s="914"/>
      <c r="Z636" s="914"/>
      <c r="AA636" s="914"/>
      <c r="AB636" s="914"/>
      <c r="AC636" s="910"/>
      <c r="AD636" s="914"/>
      <c r="AE636" s="914"/>
      <c r="AF636" s="914"/>
      <c r="AG636" s="914"/>
      <c r="AH636" s="914"/>
      <c r="AI636" s="914"/>
    </row>
    <row r="637" spans="21:35" ht="12.75">
      <c r="U637" s="618"/>
      <c r="V637" s="617"/>
      <c r="W637" s="900"/>
      <c r="X637" s="914"/>
      <c r="Y637" s="914"/>
      <c r="Z637" s="914"/>
      <c r="AA637" s="914"/>
      <c r="AB637" s="914"/>
      <c r="AC637" s="910"/>
      <c r="AD637" s="914"/>
      <c r="AE637" s="914"/>
      <c r="AF637" s="914"/>
      <c r="AG637" s="914"/>
      <c r="AH637" s="914"/>
      <c r="AI637" s="914"/>
    </row>
    <row r="638" spans="21:35" ht="12.75">
      <c r="U638" s="619"/>
      <c r="V638" s="617"/>
      <c r="W638" s="900"/>
      <c r="X638" s="914"/>
      <c r="Y638" s="914"/>
      <c r="Z638" s="914"/>
      <c r="AA638" s="914"/>
      <c r="AB638" s="914"/>
      <c r="AC638" s="910"/>
      <c r="AD638" s="914"/>
      <c r="AE638" s="914"/>
      <c r="AF638" s="914"/>
      <c r="AG638" s="914"/>
      <c r="AH638" s="914"/>
      <c r="AI638" s="914"/>
    </row>
  </sheetData>
  <mergeCells count="3">
    <mergeCell ref="A3:I3"/>
    <mergeCell ref="B6:C6"/>
    <mergeCell ref="A33:I33"/>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12&amp;R&amp;"Calibri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BQ638"/>
  <sheetViews>
    <sheetView view="pageBreakPreview" zoomScale="115" zoomScaleNormal="100" zoomScaleSheetLayoutView="115" zoomScalePageLayoutView="7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781" customWidth="1"/>
    <col min="11" max="11" width="1.5" style="683" customWidth="1"/>
    <col min="12" max="14" width="9.33203125" style="683"/>
    <col min="15" max="15" width="10.6640625" style="402" bestFit="1" customWidth="1"/>
    <col min="16" max="16" width="9.33203125" style="402"/>
    <col min="17" max="17" width="14.33203125" style="402" customWidth="1"/>
    <col min="18" max="18" width="12" style="402" customWidth="1"/>
    <col min="19" max="35" width="9.33203125" style="402"/>
    <col min="36" max="36" width="9.33203125" style="900"/>
    <col min="37" max="69" width="9.33203125" style="402"/>
    <col min="70" max="16384" width="9.33203125" style="139"/>
  </cols>
  <sheetData>
    <row r="1" spans="1:58" ht="14.1" customHeight="1">
      <c r="A1" s="190"/>
      <c r="B1" s="191"/>
      <c r="C1" s="191"/>
      <c r="D1" s="191"/>
      <c r="E1" s="191"/>
      <c r="F1" s="191"/>
      <c r="G1" s="192"/>
      <c r="H1" s="192"/>
      <c r="I1" s="193"/>
      <c r="J1" s="765"/>
      <c r="K1" s="766"/>
    </row>
    <row r="2" spans="1:58" ht="14.1" customHeight="1">
      <c r="A2" s="194"/>
      <c r="B2" s="195"/>
      <c r="C2" s="195"/>
      <c r="D2" s="195"/>
      <c r="E2" s="195"/>
      <c r="F2" s="195"/>
      <c r="G2" s="196"/>
      <c r="H2" s="196"/>
      <c r="I2" s="196"/>
      <c r="J2" s="767"/>
      <c r="K2" s="768"/>
    </row>
    <row r="3" spans="1:58" ht="14.1" customHeight="1">
      <c r="A3" s="194"/>
      <c r="B3" s="195"/>
      <c r="C3" s="195"/>
      <c r="D3" s="195"/>
      <c r="E3" s="195"/>
      <c r="F3" s="195"/>
      <c r="G3" s="196"/>
      <c r="H3" s="196"/>
      <c r="I3" s="196"/>
      <c r="J3" s="767"/>
      <c r="K3" s="768"/>
    </row>
    <row r="4" spans="1:58" ht="24" customHeight="1">
      <c r="A4" s="359"/>
      <c r="B4" s="359"/>
      <c r="C4" s="359"/>
      <c r="D4" s="359"/>
      <c r="E4" s="359"/>
      <c r="F4" s="359"/>
      <c r="G4" s="359"/>
      <c r="H4" s="359"/>
      <c r="I4" s="359"/>
      <c r="J4" s="532"/>
      <c r="K4" s="633"/>
    </row>
    <row r="5" spans="1:58" ht="15.95" customHeight="1">
      <c r="A5" s="197"/>
      <c r="B5" s="198"/>
      <c r="C5" s="200"/>
      <c r="D5" s="201"/>
      <c r="E5" s="201"/>
      <c r="F5" s="199"/>
      <c r="G5" s="202"/>
      <c r="H5" s="202"/>
      <c r="I5" s="203"/>
      <c r="J5" s="532"/>
      <c r="K5" s="633"/>
      <c r="V5" s="617"/>
      <c r="W5" s="900"/>
      <c r="X5" s="618"/>
      <c r="Y5" s="618"/>
      <c r="Z5" s="618"/>
      <c r="AA5" s="618"/>
      <c r="AB5" s="618"/>
      <c r="AC5" s="618"/>
      <c r="AD5" s="618"/>
      <c r="AE5" s="618"/>
      <c r="AF5" s="618"/>
      <c r="AG5" s="618"/>
      <c r="AH5" s="618"/>
      <c r="AI5" s="618"/>
    </row>
    <row r="6" spans="1:58" ht="45.75" customHeight="1">
      <c r="A6" s="197"/>
      <c r="B6" s="480"/>
      <c r="C6" s="480"/>
      <c r="D6" s="481"/>
      <c r="E6" s="481"/>
      <c r="F6" s="199"/>
      <c r="G6" s="202"/>
      <c r="H6" s="202"/>
      <c r="I6" s="203"/>
      <c r="J6" s="532"/>
      <c r="K6" s="634"/>
      <c r="V6" s="617" t="s">
        <v>85</v>
      </c>
      <c r="W6" s="900"/>
      <c r="X6" s="618"/>
      <c r="Y6" s="618"/>
      <c r="Z6" s="618"/>
      <c r="AA6" s="618"/>
      <c r="AB6" s="618"/>
      <c r="AC6" s="618" t="s">
        <v>86</v>
      </c>
      <c r="AD6" s="618"/>
      <c r="AE6" s="618"/>
      <c r="AF6" s="618"/>
      <c r="AG6" s="618"/>
      <c r="AH6" s="618"/>
      <c r="AI6" s="618"/>
    </row>
    <row r="7" spans="1:58" ht="14.25" customHeight="1">
      <c r="A7" s="197"/>
      <c r="B7" s="482"/>
      <c r="C7" s="483"/>
      <c r="D7" s="482"/>
      <c r="E7" s="482"/>
      <c r="F7" s="199"/>
      <c r="G7" s="202"/>
      <c r="H7" s="202"/>
      <c r="I7" s="203"/>
      <c r="J7" s="532"/>
      <c r="K7" s="769"/>
      <c r="V7" s="617"/>
      <c r="W7" s="900"/>
      <c r="X7" s="901"/>
      <c r="Y7" s="901"/>
      <c r="Z7" s="901"/>
      <c r="AA7" s="901"/>
      <c r="AB7" s="901"/>
      <c r="AC7" s="901"/>
      <c r="AD7" s="901"/>
      <c r="AE7" s="901"/>
      <c r="AF7" s="901"/>
      <c r="AG7" s="901"/>
      <c r="AH7" s="901"/>
      <c r="AI7" s="901"/>
    </row>
    <row r="8" spans="1:58" ht="14.25" customHeight="1" thickBot="1">
      <c r="A8" s="197"/>
      <c r="B8" s="482"/>
      <c r="C8" s="483"/>
      <c r="D8" s="482"/>
      <c r="E8" s="482"/>
      <c r="F8" s="199"/>
      <c r="G8" s="202"/>
      <c r="H8" s="202"/>
      <c r="I8" s="203"/>
      <c r="J8" s="532"/>
      <c r="K8" s="770"/>
      <c r="V8" s="902" t="s">
        <v>87</v>
      </c>
      <c r="W8" s="903"/>
      <c r="X8" s="904" t="s">
        <v>88</v>
      </c>
      <c r="Y8" s="904" t="s">
        <v>89</v>
      </c>
      <c r="Z8" s="904" t="s">
        <v>90</v>
      </c>
      <c r="AA8" s="904" t="s">
        <v>91</v>
      </c>
      <c r="AB8" s="904" t="s">
        <v>92</v>
      </c>
      <c r="AC8" s="904" t="s">
        <v>93</v>
      </c>
      <c r="AD8" s="904" t="s">
        <v>94</v>
      </c>
      <c r="AE8" s="904" t="s">
        <v>95</v>
      </c>
      <c r="AF8" s="904" t="s">
        <v>96</v>
      </c>
      <c r="AG8" s="904" t="s">
        <v>97</v>
      </c>
      <c r="AH8" s="904" t="s">
        <v>98</v>
      </c>
      <c r="AI8" s="904" t="s">
        <v>75</v>
      </c>
      <c r="AO8" s="905" t="s">
        <v>100</v>
      </c>
    </row>
    <row r="9" spans="1:58" ht="14.25" customHeight="1">
      <c r="A9" s="197"/>
      <c r="B9" s="482"/>
      <c r="C9" s="483"/>
      <c r="D9" s="482"/>
      <c r="E9" s="482"/>
      <c r="F9" s="199"/>
      <c r="G9" s="202"/>
      <c r="H9" s="202"/>
      <c r="I9" s="203"/>
      <c r="J9" s="532"/>
      <c r="K9" s="770"/>
      <c r="U9" s="619">
        <v>2014</v>
      </c>
      <c r="V9" s="906">
        <v>1</v>
      </c>
      <c r="W9" s="900"/>
      <c r="X9" s="907">
        <v>45.814286095755399</v>
      </c>
      <c r="Y9" s="907">
        <v>104.61314283098464</v>
      </c>
      <c r="Z9" s="907">
        <v>31.571999686104871</v>
      </c>
      <c r="AA9" s="907">
        <v>17.96414253</v>
      </c>
      <c r="AB9" s="907">
        <v>11.870428698403462</v>
      </c>
      <c r="AC9" s="908">
        <v>299.47557503836458</v>
      </c>
      <c r="AD9" s="907">
        <v>98.19285714285715</v>
      </c>
      <c r="AE9" s="907">
        <v>24.754285948617071</v>
      </c>
      <c r="AF9" s="907">
        <v>14.002857208251942</v>
      </c>
      <c r="AG9" s="907">
        <v>4.2468571322304829</v>
      </c>
      <c r="AH9" s="907">
        <v>341.09000069754433</v>
      </c>
      <c r="AI9" s="907">
        <v>107.01071384974837</v>
      </c>
      <c r="AO9" s="905" t="s">
        <v>101</v>
      </c>
      <c r="AW9" s="905" t="s">
        <v>102</v>
      </c>
      <c r="BC9" s="966" t="s">
        <v>103</v>
      </c>
    </row>
    <row r="10" spans="1:58" ht="14.25" customHeight="1">
      <c r="A10" s="197"/>
      <c r="B10" s="482"/>
      <c r="C10" s="483"/>
      <c r="D10" s="482"/>
      <c r="E10" s="482"/>
      <c r="F10" s="199"/>
      <c r="G10" s="202"/>
      <c r="H10" s="202"/>
      <c r="I10" s="203"/>
      <c r="J10" s="532"/>
      <c r="K10" s="771"/>
      <c r="U10" s="618"/>
      <c r="V10" s="617"/>
      <c r="W10" s="900"/>
      <c r="X10" s="909">
        <v>57.100000108991324</v>
      </c>
      <c r="Y10" s="909">
        <v>101.16556985037651</v>
      </c>
      <c r="Z10" s="909">
        <v>18.800000054495627</v>
      </c>
      <c r="AA10" s="909">
        <v>18.098571368626171</v>
      </c>
      <c r="AB10" s="909">
        <v>13.948571205139114</v>
      </c>
      <c r="AC10" s="910">
        <v>381.51428222656199</v>
      </c>
      <c r="AD10" s="909">
        <v>193.07428414480972</v>
      </c>
      <c r="AE10" s="909">
        <v>29.882857186453634</v>
      </c>
      <c r="AF10" s="909">
        <v>14.230000087193057</v>
      </c>
      <c r="AG10" s="909">
        <v>2.1289999825613801</v>
      </c>
      <c r="AH10" s="909">
        <v>258.36142839704183</v>
      </c>
      <c r="AI10" s="909">
        <v>87.34771401541569</v>
      </c>
      <c r="AP10" s="911">
        <v>2014</v>
      </c>
      <c r="AQ10" s="911">
        <v>2015</v>
      </c>
      <c r="AR10" s="911">
        <v>2016</v>
      </c>
      <c r="AS10" s="911">
        <v>2017</v>
      </c>
      <c r="AX10" s="911">
        <v>2014</v>
      </c>
      <c r="AY10" s="911">
        <v>2015</v>
      </c>
      <c r="AZ10" s="911">
        <v>2016</v>
      </c>
      <c r="BA10" s="911">
        <v>2017</v>
      </c>
      <c r="BC10" s="911">
        <v>2014</v>
      </c>
      <c r="BD10" s="911">
        <v>2015</v>
      </c>
      <c r="BE10" s="911">
        <v>2016</v>
      </c>
      <c r="BF10" s="911">
        <v>2017</v>
      </c>
    </row>
    <row r="11" spans="1:58" ht="14.25" customHeight="1">
      <c r="A11" s="197"/>
      <c r="B11" s="482"/>
      <c r="C11" s="483"/>
      <c r="D11" s="482"/>
      <c r="E11" s="482"/>
      <c r="F11" s="199"/>
      <c r="G11" s="202"/>
      <c r="H11" s="202"/>
      <c r="I11" s="203"/>
      <c r="J11" s="532"/>
      <c r="K11" s="772"/>
      <c r="N11" s="773"/>
      <c r="O11" s="958"/>
      <c r="P11" s="958"/>
      <c r="Q11" s="912"/>
      <c r="R11" s="912"/>
      <c r="U11" s="618"/>
      <c r="V11" s="617"/>
      <c r="W11" s="900"/>
      <c r="X11" s="909">
        <v>82.4</v>
      </c>
      <c r="Y11" s="909">
        <v>111.64</v>
      </c>
      <c r="Z11" s="909">
        <v>24.53</v>
      </c>
      <c r="AA11" s="909">
        <v>25.12</v>
      </c>
      <c r="AB11" s="909">
        <v>21.56</v>
      </c>
      <c r="AC11" s="910">
        <v>431.35</v>
      </c>
      <c r="AD11" s="909">
        <v>173.3</v>
      </c>
      <c r="AE11" s="909">
        <v>37.090000000000003</v>
      </c>
      <c r="AF11" s="909">
        <v>19.02</v>
      </c>
      <c r="AG11" s="909">
        <v>5.39</v>
      </c>
      <c r="AH11" s="909">
        <v>372.98</v>
      </c>
      <c r="AI11" s="909">
        <v>113.44</v>
      </c>
      <c r="AO11" s="913">
        <v>1</v>
      </c>
      <c r="AP11" s="914">
        <v>133.74</v>
      </c>
      <c r="AQ11" s="914">
        <v>120.986000061035</v>
      </c>
      <c r="AR11" s="915">
        <v>138.54</v>
      </c>
      <c r="AS11" s="402">
        <v>93.1</v>
      </c>
      <c r="AW11" s="913">
        <v>1</v>
      </c>
      <c r="AX11" s="914">
        <v>111.015998840332</v>
      </c>
      <c r="AY11" s="914">
        <v>98.037002563476506</v>
      </c>
      <c r="AZ11" s="915">
        <v>119.86</v>
      </c>
      <c r="BA11" s="402">
        <v>27.56</v>
      </c>
      <c r="BB11" s="913">
        <v>1</v>
      </c>
      <c r="BC11" s="933">
        <v>176.68799662590013</v>
      </c>
      <c r="BD11" s="918">
        <v>77.525999411940418</v>
      </c>
      <c r="BE11" s="919">
        <v>150.22999999999999</v>
      </c>
      <c r="BF11" s="402">
        <v>122.2</v>
      </c>
    </row>
    <row r="12" spans="1:58" ht="14.25" customHeight="1">
      <c r="A12" s="197"/>
      <c r="B12" s="482"/>
      <c r="C12" s="483"/>
      <c r="D12" s="482"/>
      <c r="E12" s="482"/>
      <c r="F12" s="199"/>
      <c r="G12" s="202"/>
      <c r="H12" s="202"/>
      <c r="I12" s="203"/>
      <c r="J12" s="532"/>
      <c r="K12" s="772"/>
      <c r="N12" s="773"/>
      <c r="O12" s="958"/>
      <c r="P12" s="958"/>
      <c r="Q12" s="912"/>
      <c r="R12" s="912"/>
      <c r="U12" s="618"/>
      <c r="V12" s="617">
        <v>4</v>
      </c>
      <c r="W12" s="900"/>
      <c r="X12" s="909">
        <v>61.07</v>
      </c>
      <c r="Y12" s="909">
        <v>95.39</v>
      </c>
      <c r="Z12" s="909">
        <v>19.45</v>
      </c>
      <c r="AA12" s="909">
        <v>17.23</v>
      </c>
      <c r="AB12" s="909">
        <v>15.99</v>
      </c>
      <c r="AC12" s="910">
        <v>273.22000000000003</v>
      </c>
      <c r="AD12" s="909">
        <v>127.94</v>
      </c>
      <c r="AE12" s="909">
        <v>28.03</v>
      </c>
      <c r="AF12" s="909">
        <v>19.78</v>
      </c>
      <c r="AG12" s="909">
        <v>2.48</v>
      </c>
      <c r="AH12" s="909">
        <v>269.07</v>
      </c>
      <c r="AI12" s="909">
        <v>134.16999999999999</v>
      </c>
      <c r="AO12" s="913">
        <v>2</v>
      </c>
      <c r="AP12" s="914">
        <v>140.50399780000001</v>
      </c>
      <c r="AQ12" s="914">
        <v>137.12399291992099</v>
      </c>
      <c r="AR12" s="915">
        <v>140.53</v>
      </c>
      <c r="AS12" s="402">
        <v>93.1</v>
      </c>
      <c r="AW12" s="913">
        <v>2</v>
      </c>
      <c r="AX12" s="914">
        <v>111.015998840332</v>
      </c>
      <c r="AY12" s="914">
        <v>126.60299682617099</v>
      </c>
      <c r="AZ12" s="915">
        <v>113.21</v>
      </c>
      <c r="BA12" s="402">
        <v>36.590000000000003</v>
      </c>
      <c r="BB12" s="913">
        <v>2</v>
      </c>
      <c r="BC12" s="933">
        <v>192.07700252532933</v>
      </c>
      <c r="BD12" s="918">
        <v>78.785000398754988</v>
      </c>
      <c r="BE12" s="919">
        <v>145.21</v>
      </c>
      <c r="BF12" s="402">
        <v>136.54</v>
      </c>
    </row>
    <row r="13" spans="1:58" ht="14.25" customHeight="1">
      <c r="A13" s="197"/>
      <c r="B13" s="482"/>
      <c r="C13" s="483"/>
      <c r="D13" s="482"/>
      <c r="E13" s="482"/>
      <c r="F13" s="199"/>
      <c r="G13" s="202"/>
      <c r="H13" s="202"/>
      <c r="I13" s="203"/>
      <c r="J13" s="532"/>
      <c r="K13" s="772"/>
      <c r="N13" s="773"/>
      <c r="O13" s="958"/>
      <c r="P13" s="958"/>
      <c r="Q13" s="912"/>
      <c r="R13" s="912"/>
      <c r="U13" s="617"/>
      <c r="V13" s="617"/>
      <c r="W13" s="900"/>
      <c r="X13" s="909">
        <v>62.75</v>
      </c>
      <c r="Y13" s="909">
        <v>103.58</v>
      </c>
      <c r="Z13" s="909">
        <v>14.62</v>
      </c>
      <c r="AA13" s="909">
        <v>17.52</v>
      </c>
      <c r="AB13" s="909">
        <v>15.91</v>
      </c>
      <c r="AC13" s="910">
        <v>360.15</v>
      </c>
      <c r="AD13" s="909">
        <v>172</v>
      </c>
      <c r="AE13" s="909">
        <v>34.06</v>
      </c>
      <c r="AF13" s="909">
        <v>16.795000000000002</v>
      </c>
      <c r="AG13" s="909">
        <v>1.3140000000000001</v>
      </c>
      <c r="AH13" s="909">
        <v>373.63</v>
      </c>
      <c r="AI13" s="909">
        <v>134.30000000000001</v>
      </c>
      <c r="AO13" s="913">
        <v>3</v>
      </c>
      <c r="AP13" s="914">
        <v>140.5</v>
      </c>
      <c r="AQ13" s="914">
        <v>137.12399291992099</v>
      </c>
      <c r="AR13" s="915">
        <v>140.53</v>
      </c>
      <c r="AS13" s="402">
        <v>98.74</v>
      </c>
      <c r="AW13" s="913">
        <v>3</v>
      </c>
      <c r="AX13" s="914">
        <v>152.07</v>
      </c>
      <c r="AY13" s="914">
        <v>147.34800720214801</v>
      </c>
      <c r="AZ13" s="915">
        <v>117.64</v>
      </c>
      <c r="BA13" s="402">
        <v>63.18</v>
      </c>
      <c r="BB13" s="913">
        <v>3</v>
      </c>
      <c r="BC13" s="933">
        <v>234.58800000000002</v>
      </c>
      <c r="BD13" s="918">
        <v>76.62799982726554</v>
      </c>
      <c r="BE13" s="919">
        <v>143.88</v>
      </c>
      <c r="BF13" s="402">
        <v>170.81</v>
      </c>
    </row>
    <row r="14" spans="1:58" ht="14.25" customHeight="1">
      <c r="A14" s="197"/>
      <c r="B14" s="482"/>
      <c r="C14" s="483"/>
      <c r="D14" s="482"/>
      <c r="E14" s="482"/>
      <c r="F14" s="199"/>
      <c r="G14" s="202"/>
      <c r="H14" s="202"/>
      <c r="I14" s="203"/>
      <c r="J14" s="532"/>
      <c r="K14" s="772"/>
      <c r="N14" s="773"/>
      <c r="O14" s="958"/>
      <c r="P14" s="958"/>
      <c r="Q14" s="912"/>
      <c r="R14" s="912"/>
      <c r="U14" s="617"/>
      <c r="V14" s="617"/>
      <c r="W14" s="900"/>
      <c r="X14" s="909">
        <v>71.03</v>
      </c>
      <c r="Y14" s="909">
        <v>145.91</v>
      </c>
      <c r="Z14" s="909">
        <v>15.904999999999999</v>
      </c>
      <c r="AA14" s="909">
        <v>18.044</v>
      </c>
      <c r="AB14" s="909">
        <v>14.96</v>
      </c>
      <c r="AC14" s="910">
        <v>369.98</v>
      </c>
      <c r="AD14" s="909">
        <v>175.17</v>
      </c>
      <c r="AE14" s="909">
        <v>43.62</v>
      </c>
      <c r="AF14" s="909">
        <v>14.701000000000001</v>
      </c>
      <c r="AG14" s="909">
        <v>1.1140000000000001</v>
      </c>
      <c r="AH14" s="909">
        <v>404.34</v>
      </c>
      <c r="AI14" s="909">
        <v>129.29</v>
      </c>
      <c r="AO14" s="913">
        <v>4</v>
      </c>
      <c r="AP14" s="914">
        <v>163.19800000000001</v>
      </c>
      <c r="AQ14" s="914">
        <v>150.91200256347599</v>
      </c>
      <c r="AR14" s="915">
        <v>137.44</v>
      </c>
      <c r="AS14" s="402">
        <v>98.74</v>
      </c>
      <c r="AW14" s="913">
        <v>4</v>
      </c>
      <c r="AX14" s="914">
        <v>203.96</v>
      </c>
      <c r="AY14" s="914">
        <v>161.61799619999999</v>
      </c>
      <c r="AZ14" s="915">
        <v>117.64</v>
      </c>
      <c r="BA14" s="402">
        <v>113.21</v>
      </c>
      <c r="BB14" s="913">
        <v>4</v>
      </c>
      <c r="BC14" s="933">
        <v>232.04400016784652</v>
      </c>
      <c r="BD14" s="918">
        <v>82.207001742533564</v>
      </c>
      <c r="BE14" s="919">
        <v>139.38200000000001</v>
      </c>
      <c r="BF14" s="402">
        <v>186.39</v>
      </c>
    </row>
    <row r="15" spans="1:58" ht="14.25" customHeight="1">
      <c r="A15" s="197"/>
      <c r="B15" s="482"/>
      <c r="C15" s="483"/>
      <c r="D15" s="482"/>
      <c r="E15" s="482"/>
      <c r="F15" s="199"/>
      <c r="G15" s="202"/>
      <c r="H15" s="202"/>
      <c r="I15" s="203"/>
      <c r="J15" s="532"/>
      <c r="K15" s="772"/>
      <c r="N15" s="773"/>
      <c r="O15" s="994"/>
      <c r="P15" s="958"/>
      <c r="Q15" s="912"/>
      <c r="R15" s="912"/>
      <c r="U15" s="617"/>
      <c r="V15" s="617"/>
      <c r="W15" s="900"/>
      <c r="X15" s="909">
        <v>79.42857142857136</v>
      </c>
      <c r="Y15" s="909">
        <v>146.2477155412943</v>
      </c>
      <c r="Z15" s="909">
        <v>34.528000150408026</v>
      </c>
      <c r="AA15" s="909">
        <v>19.531571524483784</v>
      </c>
      <c r="AB15" s="909">
        <v>16.602428981235999</v>
      </c>
      <c r="AC15" s="910">
        <v>362.92442975725425</v>
      </c>
      <c r="AD15" s="909">
        <v>172.78000313895041</v>
      </c>
      <c r="AE15" s="909">
        <v>37.718571254185221</v>
      </c>
      <c r="AF15" s="909">
        <v>12.252857208251928</v>
      </c>
      <c r="AG15" s="909">
        <v>1.0977142708642085</v>
      </c>
      <c r="AH15" s="909">
        <v>396.4942801339281</v>
      </c>
      <c r="AI15" s="909">
        <v>108.11000061035121</v>
      </c>
      <c r="AO15" s="913">
        <v>5</v>
      </c>
      <c r="AP15" s="914">
        <v>163.19800000000001</v>
      </c>
      <c r="AQ15" s="914">
        <v>150.91200256347599</v>
      </c>
      <c r="AR15" s="915">
        <v>137.44</v>
      </c>
      <c r="AS15" s="402">
        <v>125.15</v>
      </c>
      <c r="AW15" s="913">
        <v>5</v>
      </c>
      <c r="AX15" s="914">
        <v>235.55</v>
      </c>
      <c r="AY15" s="914">
        <v>191.21299743652301</v>
      </c>
      <c r="AZ15" s="915">
        <v>133.43</v>
      </c>
      <c r="BA15" s="402">
        <v>156.82</v>
      </c>
      <c r="BB15" s="913">
        <v>5</v>
      </c>
      <c r="BC15" s="933">
        <v>229.71699501037588</v>
      </c>
      <c r="BD15" s="918">
        <v>99.395001649856425</v>
      </c>
      <c r="BE15" s="919">
        <v>135.79099489999999</v>
      </c>
      <c r="BF15" s="402">
        <v>204.81</v>
      </c>
    </row>
    <row r="16" spans="1:58" ht="14.25" customHeight="1">
      <c r="A16" s="197"/>
      <c r="B16" s="482"/>
      <c r="C16" s="483"/>
      <c r="D16" s="482"/>
      <c r="E16" s="482"/>
      <c r="F16" s="199"/>
      <c r="G16" s="202"/>
      <c r="H16" s="202"/>
      <c r="I16" s="203"/>
      <c r="J16" s="532"/>
      <c r="K16" s="772"/>
      <c r="U16" s="617"/>
      <c r="V16" s="617">
        <v>8</v>
      </c>
      <c r="W16" s="900"/>
      <c r="X16" s="909">
        <v>95.671427045549564</v>
      </c>
      <c r="Y16" s="909">
        <v>310.30528479999998</v>
      </c>
      <c r="Z16" s="909">
        <v>123.4721418</v>
      </c>
      <c r="AA16" s="909">
        <v>21.873999999999999</v>
      </c>
      <c r="AB16" s="909">
        <v>19.75271429</v>
      </c>
      <c r="AC16" s="910">
        <v>428.29571529999998</v>
      </c>
      <c r="AD16" s="909">
        <v>191.44571139999999</v>
      </c>
      <c r="AE16" s="909">
        <v>49.187142510000001</v>
      </c>
      <c r="AF16" s="909">
        <v>12.017142979999999</v>
      </c>
      <c r="AG16" s="909">
        <v>1.644428577</v>
      </c>
      <c r="AH16" s="909">
        <v>277.80142869999997</v>
      </c>
      <c r="AI16" s="909">
        <v>81.150284900000003</v>
      </c>
      <c r="AO16" s="913">
        <v>6</v>
      </c>
      <c r="AP16" s="914">
        <v>163.19800000000001</v>
      </c>
      <c r="AQ16" s="914">
        <v>170.628005981445</v>
      </c>
      <c r="AR16" s="915">
        <v>137.44</v>
      </c>
      <c r="AS16" s="402">
        <v>125.15</v>
      </c>
      <c r="AW16" s="913">
        <v>6</v>
      </c>
      <c r="AX16" s="914">
        <v>257.39999999999998</v>
      </c>
      <c r="AY16" s="914">
        <v>216.95199584960901</v>
      </c>
      <c r="AZ16" s="915">
        <v>159.21</v>
      </c>
      <c r="BA16" s="402">
        <v>168.88</v>
      </c>
      <c r="BB16" s="913">
        <v>6</v>
      </c>
      <c r="BC16" s="933">
        <v>228.29300178527819</v>
      </c>
      <c r="BD16" s="918">
        <v>122.14100027084339</v>
      </c>
      <c r="BE16" s="919">
        <v>150.04800030000001</v>
      </c>
      <c r="BF16" s="402">
        <v>201.83</v>
      </c>
    </row>
    <row r="17" spans="1:69" ht="14.25" customHeight="1">
      <c r="A17" s="244" t="s">
        <v>675</v>
      </c>
      <c r="B17" s="482"/>
      <c r="C17" s="483"/>
      <c r="D17" s="482"/>
      <c r="E17" s="482"/>
      <c r="F17" s="199"/>
      <c r="G17" s="202"/>
      <c r="H17" s="202"/>
      <c r="I17" s="203"/>
      <c r="J17" s="532"/>
      <c r="K17" s="772"/>
      <c r="U17" s="617"/>
      <c r="V17" s="617"/>
      <c r="W17" s="900"/>
      <c r="X17" s="909">
        <v>101.84</v>
      </c>
      <c r="Y17" s="909">
        <v>232.7</v>
      </c>
      <c r="Z17" s="909">
        <v>127.05</v>
      </c>
      <c r="AA17" s="909">
        <v>25.35</v>
      </c>
      <c r="AB17" s="909">
        <v>21.95</v>
      </c>
      <c r="AC17" s="910">
        <v>383.16</v>
      </c>
      <c r="AD17" s="909">
        <v>140.93</v>
      </c>
      <c r="AE17" s="909">
        <v>38.619999999999997</v>
      </c>
      <c r="AF17" s="909">
        <v>12</v>
      </c>
      <c r="AG17" s="909">
        <v>1.43</v>
      </c>
      <c r="AH17" s="909">
        <v>179.2</v>
      </c>
      <c r="AI17" s="909">
        <v>58.33</v>
      </c>
      <c r="AO17" s="913">
        <v>7</v>
      </c>
      <c r="AP17" s="914">
        <v>180.73800659179599</v>
      </c>
      <c r="AQ17" s="914">
        <v>170.628005981445</v>
      </c>
      <c r="AR17" s="915">
        <v>151.05000000000001</v>
      </c>
      <c r="AS17" s="402">
        <v>142.99</v>
      </c>
      <c r="AW17" s="913">
        <v>7</v>
      </c>
      <c r="AX17" s="914">
        <v>300.037994384765</v>
      </c>
      <c r="AY17" s="914">
        <v>240.95399475097599</v>
      </c>
      <c r="AZ17" s="915">
        <v>186.18</v>
      </c>
      <c r="BA17" s="402">
        <v>196.28</v>
      </c>
      <c r="BB17" s="913">
        <v>7</v>
      </c>
      <c r="BC17" s="933">
        <v>224.18200111389126</v>
      </c>
      <c r="BD17" s="918">
        <v>164.75300073623634</v>
      </c>
      <c r="BE17" s="919">
        <v>174.31999970000001</v>
      </c>
      <c r="BF17" s="402">
        <v>199.6</v>
      </c>
    </row>
    <row r="18" spans="1:69" ht="14.25" customHeight="1">
      <c r="B18" s="482"/>
      <c r="C18" s="483"/>
      <c r="D18" s="482"/>
      <c r="E18" s="482"/>
      <c r="F18" s="199"/>
      <c r="G18" s="202"/>
      <c r="H18" s="202"/>
      <c r="I18" s="203"/>
      <c r="J18" s="532"/>
      <c r="K18" s="635"/>
      <c r="U18" s="617"/>
      <c r="V18" s="617"/>
      <c r="W18" s="900"/>
      <c r="X18" s="909">
        <v>111.7285712</v>
      </c>
      <c r="Y18" s="909">
        <v>313.02366640000002</v>
      </c>
      <c r="Z18" s="909">
        <v>102.4850019</v>
      </c>
      <c r="AA18" s="909">
        <v>32.583857129999998</v>
      </c>
      <c r="AB18" s="909">
        <v>16.16099998</v>
      </c>
      <c r="AC18" s="910">
        <v>557.40757099999996</v>
      </c>
      <c r="AD18" s="909">
        <v>175.57571630000001</v>
      </c>
      <c r="AE18" s="909">
        <v>47.68142864</v>
      </c>
      <c r="AF18" s="909">
        <v>12.001428600000001</v>
      </c>
      <c r="AG18" s="909">
        <v>1.4118571280000001</v>
      </c>
      <c r="AH18" s="909">
        <v>158.30857409999999</v>
      </c>
      <c r="AI18" s="909">
        <v>48.130142759999998</v>
      </c>
      <c r="AO18" s="913">
        <v>8</v>
      </c>
      <c r="AP18" s="914">
        <v>199.62100219999999</v>
      </c>
      <c r="AQ18" s="914">
        <v>170.628005981445</v>
      </c>
      <c r="AR18" s="915">
        <v>151.05000000000001</v>
      </c>
      <c r="AS18" s="402">
        <v>142.99</v>
      </c>
      <c r="AW18" s="913">
        <v>8</v>
      </c>
      <c r="AX18" s="914">
        <v>326.67999270000001</v>
      </c>
      <c r="AY18" s="914">
        <v>240.95399475097599</v>
      </c>
      <c r="AZ18" s="915">
        <v>206.54</v>
      </c>
      <c r="BA18" s="402">
        <v>230.19</v>
      </c>
      <c r="BB18" s="913">
        <v>8</v>
      </c>
      <c r="BC18" s="933">
        <v>220.41400382999998</v>
      </c>
      <c r="BD18" s="918">
        <v>173.15699958801241</v>
      </c>
      <c r="BE18" s="919">
        <v>262.93500039999998</v>
      </c>
      <c r="BF18" s="402">
        <v>214.34</v>
      </c>
    </row>
    <row r="19" spans="1:69" ht="14.25" customHeight="1">
      <c r="A19" s="197"/>
      <c r="B19" s="482"/>
      <c r="C19" s="483"/>
      <c r="D19" s="482"/>
      <c r="E19" s="482"/>
      <c r="F19" s="199"/>
      <c r="G19" s="202"/>
      <c r="H19" s="202"/>
      <c r="I19" s="203"/>
      <c r="J19" s="532" t="s">
        <v>842</v>
      </c>
      <c r="K19" s="635"/>
      <c r="U19" s="617"/>
      <c r="V19" s="617"/>
      <c r="W19" s="900"/>
      <c r="X19" s="909">
        <v>107.21428571428528</v>
      </c>
      <c r="Y19" s="909">
        <v>264.70640258789024</v>
      </c>
      <c r="Z19" s="909">
        <v>100.62920074462855</v>
      </c>
      <c r="AA19" s="909">
        <v>35.707000187465077</v>
      </c>
      <c r="AB19" s="909">
        <v>20.230571338108572</v>
      </c>
      <c r="AC19" s="910">
        <v>738.35199846540127</v>
      </c>
      <c r="AD19" s="909">
        <v>222.98999895368257</v>
      </c>
      <c r="AE19" s="909">
        <v>58.7428567068917</v>
      </c>
      <c r="AF19" s="909">
        <v>11.715714318411687</v>
      </c>
      <c r="AG19" s="909">
        <v>1.4087142603737945</v>
      </c>
      <c r="AH19" s="909">
        <v>187.32428414480987</v>
      </c>
      <c r="AI19" s="909">
        <v>66.01142992292128</v>
      </c>
      <c r="AO19" s="913">
        <v>9</v>
      </c>
      <c r="AP19" s="914">
        <v>199.62100219999999</v>
      </c>
      <c r="AQ19" s="914">
        <v>185.25</v>
      </c>
      <c r="AR19" s="915">
        <v>165.01</v>
      </c>
      <c r="AS19" s="402">
        <v>159.53</v>
      </c>
      <c r="AW19" s="913">
        <v>9</v>
      </c>
      <c r="AX19" s="914">
        <v>332.71</v>
      </c>
      <c r="AY19" s="914">
        <v>274.18798828125</v>
      </c>
      <c r="AZ19" s="915">
        <v>240.95</v>
      </c>
      <c r="BA19" s="402">
        <v>249.13</v>
      </c>
      <c r="BB19" s="913">
        <v>9</v>
      </c>
      <c r="BC19" s="933">
        <v>218.33100054931617</v>
      </c>
      <c r="BD19" s="918">
        <v>186.28200244903536</v>
      </c>
      <c r="BE19" s="919">
        <v>279.08800120000001</v>
      </c>
      <c r="BF19" s="402">
        <v>250.89</v>
      </c>
    </row>
    <row r="20" spans="1:69" ht="14.25" customHeight="1">
      <c r="A20" s="197"/>
      <c r="B20" s="482"/>
      <c r="C20" s="483"/>
      <c r="D20" s="482"/>
      <c r="E20" s="482"/>
      <c r="F20" s="199"/>
      <c r="G20" s="202"/>
      <c r="H20" s="202"/>
      <c r="I20" s="203"/>
      <c r="J20" s="532"/>
      <c r="K20" s="774"/>
      <c r="U20" s="617"/>
      <c r="V20" s="617">
        <v>12</v>
      </c>
      <c r="W20" s="900"/>
      <c r="X20" s="909">
        <v>105.2142846</v>
      </c>
      <c r="Y20" s="909">
        <v>260.1815709</v>
      </c>
      <c r="Z20" s="909">
        <v>165.7174268</v>
      </c>
      <c r="AA20" s="909">
        <v>31.82685661</v>
      </c>
      <c r="AB20" s="909">
        <v>9.8735712600000003</v>
      </c>
      <c r="AC20" s="910">
        <v>531.9642857</v>
      </c>
      <c r="AD20" s="909">
        <v>193.36714169999999</v>
      </c>
      <c r="AE20" s="909">
        <v>60.019999910000003</v>
      </c>
      <c r="AF20" s="909">
        <v>11.001428600000001</v>
      </c>
      <c r="AG20" s="909">
        <v>1.3644285709999999</v>
      </c>
      <c r="AH20" s="909">
        <v>215.06571310000001</v>
      </c>
      <c r="AI20" s="909">
        <v>62.787142070000002</v>
      </c>
      <c r="AO20" s="913">
        <v>10</v>
      </c>
      <c r="AP20" s="914">
        <v>199.62100219999999</v>
      </c>
      <c r="AQ20" s="914">
        <v>185.25</v>
      </c>
      <c r="AR20" s="915">
        <v>165.01</v>
      </c>
      <c r="AS20" s="402">
        <v>159.53</v>
      </c>
      <c r="AW20" s="913">
        <v>10</v>
      </c>
      <c r="AX20" s="914">
        <v>332.70800780000002</v>
      </c>
      <c r="AY20" s="914">
        <v>288.45</v>
      </c>
      <c r="AZ20" s="915">
        <v>279.86</v>
      </c>
      <c r="BA20" s="402">
        <v>311.77999999999997</v>
      </c>
      <c r="BB20" s="913">
        <v>10</v>
      </c>
      <c r="BC20" s="933">
        <v>215.62899492000003</v>
      </c>
      <c r="BD20" s="918">
        <v>223.25000000000003</v>
      </c>
      <c r="BE20" s="919">
        <v>283.7940006</v>
      </c>
      <c r="BF20" s="402">
        <v>299</v>
      </c>
    </row>
    <row r="21" spans="1:69" s="162" customFormat="1" ht="14.25" customHeight="1">
      <c r="A21" s="244"/>
      <c r="B21" s="482"/>
      <c r="C21" s="483"/>
      <c r="D21" s="482"/>
      <c r="E21" s="482"/>
      <c r="F21" s="199"/>
      <c r="G21" s="202"/>
      <c r="H21" s="202"/>
      <c r="I21" s="203"/>
      <c r="J21" s="532"/>
      <c r="K21" s="635"/>
      <c r="L21" s="684"/>
      <c r="M21" s="684"/>
      <c r="N21" s="684"/>
      <c r="O21" s="397"/>
      <c r="P21" s="397"/>
      <c r="Q21" s="397"/>
      <c r="R21" s="397"/>
      <c r="S21" s="397"/>
      <c r="T21" s="397"/>
      <c r="U21" s="617"/>
      <c r="V21" s="617"/>
      <c r="W21" s="900"/>
      <c r="X21" s="909">
        <v>85.84</v>
      </c>
      <c r="Y21" s="909">
        <v>163.47999999999999</v>
      </c>
      <c r="Z21" s="909">
        <v>81.83</v>
      </c>
      <c r="AA21" s="909">
        <v>24.225000000000001</v>
      </c>
      <c r="AB21" s="909">
        <v>10.32</v>
      </c>
      <c r="AC21" s="910">
        <v>277.75099999999998</v>
      </c>
      <c r="AD21" s="909">
        <v>132.26300000000001</v>
      </c>
      <c r="AE21" s="909">
        <v>35.963999999999999</v>
      </c>
      <c r="AF21" s="909">
        <v>10.43</v>
      </c>
      <c r="AG21" s="909">
        <v>1.35</v>
      </c>
      <c r="AH21" s="909">
        <v>145.36000000000001</v>
      </c>
      <c r="AI21" s="909">
        <v>49.43</v>
      </c>
      <c r="AJ21" s="397"/>
      <c r="AK21" s="397"/>
      <c r="AL21" s="397"/>
      <c r="AM21" s="397"/>
      <c r="AN21" s="397"/>
      <c r="AO21" s="913">
        <v>11</v>
      </c>
      <c r="AP21" s="914">
        <v>218.65400695800699</v>
      </c>
      <c r="AQ21" s="914">
        <v>203.9</v>
      </c>
      <c r="AR21" s="915">
        <v>186.45</v>
      </c>
      <c r="AS21" s="397">
        <v>184.94</v>
      </c>
      <c r="AT21" s="397"/>
      <c r="AU21" s="397"/>
      <c r="AV21" s="397"/>
      <c r="AW21" s="913">
        <v>11</v>
      </c>
      <c r="AX21" s="914">
        <v>363.43499755859301</v>
      </c>
      <c r="AY21" s="914">
        <v>311.77999999999997</v>
      </c>
      <c r="AZ21" s="915">
        <v>308.83</v>
      </c>
      <c r="BA21" s="397">
        <v>332.71</v>
      </c>
      <c r="BB21" s="913">
        <v>11</v>
      </c>
      <c r="BC21" s="933">
        <v>222.04299736022926</v>
      </c>
      <c r="BD21" s="918">
        <v>237.42999999999998</v>
      </c>
      <c r="BE21" s="919">
        <v>286.24</v>
      </c>
      <c r="BF21" s="397">
        <v>321.02999999999997</v>
      </c>
      <c r="BG21" s="397"/>
      <c r="BH21" s="397"/>
      <c r="BI21" s="397"/>
      <c r="BJ21" s="397"/>
      <c r="BK21" s="397"/>
      <c r="BL21" s="397"/>
      <c r="BM21" s="397"/>
      <c r="BN21" s="397"/>
      <c r="BO21" s="397"/>
      <c r="BP21" s="397"/>
      <c r="BQ21" s="397"/>
    </row>
    <row r="22" spans="1:69" s="162" customFormat="1" ht="14.25" customHeight="1">
      <c r="A22" s="244"/>
      <c r="B22" s="482"/>
      <c r="C22" s="483"/>
      <c r="D22" s="482"/>
      <c r="E22" s="482"/>
      <c r="F22" s="199"/>
      <c r="G22" s="202"/>
      <c r="H22" s="202"/>
      <c r="I22" s="203"/>
      <c r="J22" s="532"/>
      <c r="K22" s="635"/>
      <c r="L22" s="684"/>
      <c r="M22" s="684"/>
      <c r="N22" s="684"/>
      <c r="O22" s="397"/>
      <c r="P22" s="397"/>
      <c r="Q22" s="397"/>
      <c r="R22" s="397"/>
      <c r="S22" s="397"/>
      <c r="T22" s="397"/>
      <c r="U22" s="617"/>
      <c r="V22" s="617"/>
      <c r="W22" s="900"/>
      <c r="X22" s="909">
        <v>60.343000000000004</v>
      </c>
      <c r="Y22" s="909">
        <v>101.372</v>
      </c>
      <c r="Z22" s="909">
        <v>38.957999999999998</v>
      </c>
      <c r="AA22" s="909">
        <v>17.963999999999999</v>
      </c>
      <c r="AB22" s="909">
        <v>11.87</v>
      </c>
      <c r="AC22" s="910">
        <v>251.89099999999999</v>
      </c>
      <c r="AD22" s="909">
        <v>209.01</v>
      </c>
      <c r="AE22" s="909">
        <v>24.754000000000001</v>
      </c>
      <c r="AF22" s="909">
        <v>9.0090000000000003</v>
      </c>
      <c r="AG22" s="909">
        <v>1.3260000000000001</v>
      </c>
      <c r="AH22" s="909">
        <v>124.146</v>
      </c>
      <c r="AI22" s="909">
        <v>54.344000000000001</v>
      </c>
      <c r="AJ22" s="397"/>
      <c r="AK22" s="397"/>
      <c r="AL22" s="397"/>
      <c r="AM22" s="397"/>
      <c r="AN22" s="397"/>
      <c r="AO22" s="913">
        <v>12</v>
      </c>
      <c r="AP22" s="914">
        <v>218.65400695800699</v>
      </c>
      <c r="AQ22" s="914">
        <v>203.9</v>
      </c>
      <c r="AR22" s="915">
        <v>186.45</v>
      </c>
      <c r="AS22" s="397">
        <v>184.94</v>
      </c>
      <c r="AT22" s="397"/>
      <c r="AU22" s="397"/>
      <c r="AV22" s="397"/>
      <c r="AW22" s="913">
        <v>12</v>
      </c>
      <c r="AX22" s="914">
        <v>404.84201050000001</v>
      </c>
      <c r="AY22" s="914">
        <v>314.74099731445301</v>
      </c>
      <c r="AZ22" s="915">
        <v>308.83</v>
      </c>
      <c r="BA22" s="397">
        <v>344.88</v>
      </c>
      <c r="BB22" s="913">
        <v>12</v>
      </c>
      <c r="BC22" s="933">
        <v>222.46699903000001</v>
      </c>
      <c r="BD22" s="918">
        <v>259.42500019073447</v>
      </c>
      <c r="BE22" s="919">
        <v>285.0129948</v>
      </c>
      <c r="BF22" s="397">
        <v>332.35</v>
      </c>
      <c r="BG22" s="397"/>
      <c r="BH22" s="397"/>
      <c r="BI22" s="397"/>
      <c r="BJ22" s="397"/>
      <c r="BK22" s="397"/>
      <c r="BL22" s="397"/>
      <c r="BM22" s="397"/>
      <c r="BN22" s="397"/>
      <c r="BO22" s="397"/>
      <c r="BP22" s="397"/>
      <c r="BQ22" s="397"/>
    </row>
    <row r="23" spans="1:69" s="162" customFormat="1" ht="14.25" customHeight="1">
      <c r="A23" s="244"/>
      <c r="B23" s="482"/>
      <c r="C23" s="483"/>
      <c r="D23" s="482"/>
      <c r="E23" s="482"/>
      <c r="F23" s="199"/>
      <c r="G23" s="202"/>
      <c r="H23" s="202"/>
      <c r="I23" s="203"/>
      <c r="J23" s="532"/>
      <c r="K23" s="635"/>
      <c r="L23" s="684"/>
      <c r="M23" s="684"/>
      <c r="N23" s="684"/>
      <c r="O23" s="397"/>
      <c r="P23" s="397"/>
      <c r="Q23" s="397"/>
      <c r="R23" s="397"/>
      <c r="S23" s="397"/>
      <c r="T23" s="397"/>
      <c r="U23" s="617"/>
      <c r="V23" s="617"/>
      <c r="W23" s="900"/>
      <c r="X23" s="909">
        <v>45.5</v>
      </c>
      <c r="Y23" s="909">
        <v>86.66</v>
      </c>
      <c r="Z23" s="909">
        <v>30.167999999999999</v>
      </c>
      <c r="AA23" s="909">
        <v>15.83</v>
      </c>
      <c r="AB23" s="909">
        <v>10.039999999999999</v>
      </c>
      <c r="AC23" s="910">
        <v>183.58199999999999</v>
      </c>
      <c r="AD23" s="909">
        <v>95.99</v>
      </c>
      <c r="AE23" s="909">
        <v>26.423999999999999</v>
      </c>
      <c r="AF23" s="909">
        <v>9</v>
      </c>
      <c r="AG23" s="909">
        <v>1.319</v>
      </c>
      <c r="AH23" s="909">
        <v>97.190700000000007</v>
      </c>
      <c r="AI23" s="909">
        <v>41.814</v>
      </c>
      <c r="AJ23" s="397"/>
      <c r="AK23" s="397"/>
      <c r="AL23" s="397"/>
      <c r="AM23" s="397"/>
      <c r="AN23" s="397"/>
      <c r="AO23" s="913">
        <v>13</v>
      </c>
      <c r="AP23" s="914">
        <v>220.94</v>
      </c>
      <c r="AQ23" s="914">
        <v>221.62</v>
      </c>
      <c r="AR23" s="915">
        <v>195.65</v>
      </c>
      <c r="AS23" s="397">
        <v>203.73</v>
      </c>
      <c r="AT23" s="397"/>
      <c r="AU23" s="397"/>
      <c r="AV23" s="397"/>
      <c r="AW23" s="913">
        <v>13</v>
      </c>
      <c r="AX23" s="914">
        <v>395.14</v>
      </c>
      <c r="AY23" s="914">
        <v>323.68</v>
      </c>
      <c r="AZ23" s="915">
        <v>308.83</v>
      </c>
      <c r="BA23" s="397">
        <v>338.77</v>
      </c>
      <c r="BB23" s="913">
        <v>13</v>
      </c>
      <c r="BC23" s="933">
        <v>220.64399999999998</v>
      </c>
      <c r="BD23" s="918">
        <v>263.17400000000004</v>
      </c>
      <c r="BE23" s="919">
        <v>279.9690008</v>
      </c>
      <c r="BF23" s="397">
        <v>366.03</v>
      </c>
      <c r="BG23" s="397"/>
      <c r="BH23" s="397"/>
      <c r="BI23" s="397"/>
      <c r="BJ23" s="397"/>
      <c r="BK23" s="397"/>
      <c r="BL23" s="397"/>
      <c r="BM23" s="397"/>
      <c r="BN23" s="397"/>
      <c r="BO23" s="397"/>
      <c r="BP23" s="397"/>
      <c r="BQ23" s="397"/>
    </row>
    <row r="24" spans="1:69" s="162" customFormat="1" ht="14.25" customHeight="1">
      <c r="A24" s="244"/>
      <c r="B24" s="482"/>
      <c r="C24" s="483"/>
      <c r="D24" s="482"/>
      <c r="E24" s="482"/>
      <c r="F24" s="199"/>
      <c r="G24" s="202"/>
      <c r="H24" s="202"/>
      <c r="I24" s="203"/>
      <c r="J24" s="532"/>
      <c r="K24" s="635"/>
      <c r="L24" s="684"/>
      <c r="M24" s="684"/>
      <c r="N24" s="684"/>
      <c r="O24" s="397"/>
      <c r="P24" s="397"/>
      <c r="Q24" s="397"/>
      <c r="R24" s="397"/>
      <c r="S24" s="397"/>
      <c r="T24" s="397"/>
      <c r="U24" s="617"/>
      <c r="V24" s="617">
        <v>16</v>
      </c>
      <c r="W24" s="900"/>
      <c r="X24" s="909">
        <v>43.256999999999998</v>
      </c>
      <c r="Y24" s="909">
        <v>82.16</v>
      </c>
      <c r="Z24" s="909">
        <v>40.76</v>
      </c>
      <c r="AA24" s="909">
        <v>15.3</v>
      </c>
      <c r="AB24" s="909">
        <v>9.1</v>
      </c>
      <c r="AC24" s="910">
        <v>155.88999999999999</v>
      </c>
      <c r="AD24" s="909">
        <v>89.72</v>
      </c>
      <c r="AE24" s="909">
        <v>20.83</v>
      </c>
      <c r="AF24" s="909">
        <v>9</v>
      </c>
      <c r="AG24" s="909">
        <v>1.3069999999999999</v>
      </c>
      <c r="AH24" s="909">
        <v>89.46</v>
      </c>
      <c r="AI24" s="909">
        <v>33.630000000000003</v>
      </c>
      <c r="AJ24" s="397"/>
      <c r="AK24" s="397"/>
      <c r="AL24" s="397"/>
      <c r="AM24" s="397"/>
      <c r="AN24" s="397"/>
      <c r="AO24" s="913">
        <v>14</v>
      </c>
      <c r="AP24" s="914">
        <v>220.94</v>
      </c>
      <c r="AQ24" s="914">
        <v>221.62</v>
      </c>
      <c r="AR24" s="915">
        <v>195.65</v>
      </c>
      <c r="AS24" s="397">
        <v>203.73</v>
      </c>
      <c r="AT24" s="397"/>
      <c r="AU24" s="397"/>
      <c r="AV24" s="397"/>
      <c r="AW24" s="913">
        <v>14</v>
      </c>
      <c r="AX24" s="914">
        <v>376</v>
      </c>
      <c r="AY24" s="914">
        <v>323.68</v>
      </c>
      <c r="AZ24" s="915">
        <v>302.95999999999998</v>
      </c>
      <c r="BA24" s="397">
        <v>338.78</v>
      </c>
      <c r="BB24" s="913">
        <v>14</v>
      </c>
      <c r="BC24" s="933">
        <v>223.27600000000001</v>
      </c>
      <c r="BD24" s="918">
        <v>268.62</v>
      </c>
      <c r="BE24" s="919">
        <v>286.5410023</v>
      </c>
      <c r="BF24" s="397">
        <v>382.58</v>
      </c>
      <c r="BG24" s="397"/>
      <c r="BH24" s="397"/>
      <c r="BI24" s="397"/>
      <c r="BJ24" s="397"/>
      <c r="BK24" s="397"/>
      <c r="BL24" s="397"/>
      <c r="BM24" s="397"/>
      <c r="BN24" s="397"/>
      <c r="BO24" s="397"/>
      <c r="BP24" s="397"/>
      <c r="BQ24" s="397"/>
    </row>
    <row r="25" spans="1:69" s="162" customFormat="1" ht="14.25" customHeight="1">
      <c r="A25" s="244"/>
      <c r="B25" s="482"/>
      <c r="C25" s="483"/>
      <c r="D25" s="482"/>
      <c r="E25" s="482"/>
      <c r="F25" s="199"/>
      <c r="G25" s="202"/>
      <c r="H25" s="202"/>
      <c r="I25" s="203"/>
      <c r="J25" s="532"/>
      <c r="K25" s="635"/>
      <c r="L25" s="684"/>
      <c r="M25" s="684"/>
      <c r="N25" s="684"/>
      <c r="O25" s="397"/>
      <c r="P25" s="397"/>
      <c r="Q25" s="397"/>
      <c r="R25" s="397"/>
      <c r="S25" s="397"/>
      <c r="T25" s="397"/>
      <c r="U25" s="617"/>
      <c r="V25" s="617"/>
      <c r="W25" s="900"/>
      <c r="X25" s="909">
        <v>50.91</v>
      </c>
      <c r="Y25" s="909">
        <v>97.92</v>
      </c>
      <c r="Z25" s="909">
        <v>50.25</v>
      </c>
      <c r="AA25" s="909">
        <v>15.52</v>
      </c>
      <c r="AB25" s="909">
        <v>9.36</v>
      </c>
      <c r="AC25" s="910">
        <v>166.41</v>
      </c>
      <c r="AD25" s="909">
        <v>101.72</v>
      </c>
      <c r="AE25" s="909">
        <v>23.6</v>
      </c>
      <c r="AF25" s="909">
        <v>9.0057144165039045</v>
      </c>
      <c r="AG25" s="909">
        <v>1.42</v>
      </c>
      <c r="AH25" s="909">
        <v>99.16</v>
      </c>
      <c r="AI25" s="909">
        <v>32.46</v>
      </c>
      <c r="AJ25" s="397"/>
      <c r="AK25" s="397"/>
      <c r="AL25" s="397"/>
      <c r="AM25" s="397"/>
      <c r="AN25" s="397"/>
      <c r="AO25" s="913">
        <v>15</v>
      </c>
      <c r="AP25" s="914">
        <v>221.99</v>
      </c>
      <c r="AQ25" s="914">
        <v>226.28</v>
      </c>
      <c r="AR25" s="915">
        <v>201.94</v>
      </c>
      <c r="AS25" s="397">
        <v>203.73</v>
      </c>
      <c r="AT25" s="397"/>
      <c r="AU25" s="397"/>
      <c r="AV25" s="397"/>
      <c r="AW25" s="913">
        <v>15</v>
      </c>
      <c r="AX25" s="914">
        <v>363.43</v>
      </c>
      <c r="AY25" s="914">
        <v>335.74</v>
      </c>
      <c r="AZ25" s="915">
        <v>311.77999999999997</v>
      </c>
      <c r="BA25" s="397">
        <v>347.95</v>
      </c>
      <c r="BB25" s="913">
        <v>15</v>
      </c>
      <c r="BC25" s="933">
        <v>222.00500000000002</v>
      </c>
      <c r="BD25" s="918">
        <v>278.94</v>
      </c>
      <c r="BE25" s="919">
        <v>288.78499979999998</v>
      </c>
      <c r="BF25" s="397">
        <v>385.3</v>
      </c>
      <c r="BG25" s="397"/>
      <c r="BH25" s="397"/>
      <c r="BI25" s="397"/>
      <c r="BJ25" s="397"/>
      <c r="BK25" s="397"/>
      <c r="BL25" s="397"/>
      <c r="BM25" s="397"/>
      <c r="BN25" s="397"/>
      <c r="BO25" s="397"/>
      <c r="BP25" s="397"/>
      <c r="BQ25" s="397"/>
    </row>
    <row r="26" spans="1:69" s="162" customFormat="1" ht="14.25" customHeight="1">
      <c r="A26" s="244"/>
      <c r="B26" s="482"/>
      <c r="C26" s="483"/>
      <c r="D26" s="482"/>
      <c r="E26" s="482"/>
      <c r="F26" s="216"/>
      <c r="G26" s="216"/>
      <c r="H26" s="216"/>
      <c r="I26" s="216"/>
      <c r="J26" s="534"/>
      <c r="K26" s="635"/>
      <c r="L26" s="684"/>
      <c r="M26" s="684"/>
      <c r="N26" s="684"/>
      <c r="O26" s="397"/>
      <c r="P26" s="397"/>
      <c r="Q26" s="397"/>
      <c r="R26" s="397"/>
      <c r="S26" s="397"/>
      <c r="T26" s="397"/>
      <c r="U26" s="617"/>
      <c r="V26" s="617"/>
      <c r="W26" s="900"/>
      <c r="X26" s="909">
        <v>60.1</v>
      </c>
      <c r="Y26" s="909">
        <v>118.21</v>
      </c>
      <c r="Z26" s="909">
        <v>88.1</v>
      </c>
      <c r="AA26" s="909">
        <v>15.59</v>
      </c>
      <c r="AB26" s="909">
        <v>8.8000000000000007</v>
      </c>
      <c r="AC26" s="910">
        <v>178.05</v>
      </c>
      <c r="AD26" s="909">
        <v>95.81</v>
      </c>
      <c r="AE26" s="909">
        <v>22.27</v>
      </c>
      <c r="AF26" s="909">
        <v>9.0057144165039045</v>
      </c>
      <c r="AG26" s="909">
        <v>1.2150000000000001</v>
      </c>
      <c r="AH26" s="909">
        <v>71.319999999999993</v>
      </c>
      <c r="AI26" s="909">
        <v>32.46</v>
      </c>
      <c r="AJ26" s="397"/>
      <c r="AK26" s="397"/>
      <c r="AL26" s="397"/>
      <c r="AM26" s="397"/>
      <c r="AN26" s="397"/>
      <c r="AO26" s="913">
        <v>16</v>
      </c>
      <c r="AP26" s="914">
        <v>221.99</v>
      </c>
      <c r="AQ26" s="914">
        <v>226.28</v>
      </c>
      <c r="AR26" s="915">
        <v>201.94</v>
      </c>
      <c r="AS26" s="397">
        <v>222.8</v>
      </c>
      <c r="AT26" s="397"/>
      <c r="AU26" s="397"/>
      <c r="AV26" s="397"/>
      <c r="AW26" s="913">
        <v>16</v>
      </c>
      <c r="AX26" s="914">
        <v>347.95</v>
      </c>
      <c r="AY26" s="914">
        <v>329.68899540000001</v>
      </c>
      <c r="AZ26" s="915">
        <v>320.69</v>
      </c>
      <c r="BA26" s="397">
        <v>354.11</v>
      </c>
      <c r="BB26" s="913">
        <v>16</v>
      </c>
      <c r="BC26" s="933">
        <v>223.80200000000002</v>
      </c>
      <c r="BD26" s="918">
        <v>283.35699175000002</v>
      </c>
      <c r="BE26" s="919">
        <v>293.26400000000001</v>
      </c>
      <c r="BF26" s="397">
        <v>384.96</v>
      </c>
      <c r="BG26" s="397"/>
      <c r="BH26" s="397"/>
      <c r="BI26" s="397"/>
      <c r="BJ26" s="397"/>
      <c r="BK26" s="397"/>
      <c r="BL26" s="397"/>
      <c r="BM26" s="397"/>
      <c r="BN26" s="397"/>
      <c r="BO26" s="397"/>
      <c r="BP26" s="397"/>
      <c r="BQ26" s="397"/>
    </row>
    <row r="27" spans="1:69" s="162" customFormat="1" ht="14.25" customHeight="1">
      <c r="A27" s="244"/>
      <c r="B27" s="482"/>
      <c r="C27" s="483"/>
      <c r="D27" s="482"/>
      <c r="E27" s="482"/>
      <c r="F27" s="216"/>
      <c r="G27" s="216"/>
      <c r="H27" s="216"/>
      <c r="I27" s="216"/>
      <c r="J27" s="534"/>
      <c r="K27" s="635"/>
      <c r="L27" s="684"/>
      <c r="M27" s="684"/>
      <c r="N27" s="684"/>
      <c r="O27" s="397"/>
      <c r="P27" s="397"/>
      <c r="Q27" s="397"/>
      <c r="R27" s="397"/>
      <c r="S27" s="397"/>
      <c r="T27" s="397"/>
      <c r="U27" s="617"/>
      <c r="V27" s="617"/>
      <c r="W27" s="900"/>
      <c r="X27" s="909">
        <v>51.714286260000002</v>
      </c>
      <c r="Y27" s="909">
        <v>91.569599909999994</v>
      </c>
      <c r="Z27" s="909">
        <v>109.7940002</v>
      </c>
      <c r="AA27" s="909">
        <v>14.470856939999999</v>
      </c>
      <c r="AB27" s="909">
        <v>7.7015714649999998</v>
      </c>
      <c r="AC27" s="910">
        <v>158.61442779999999</v>
      </c>
      <c r="AD27" s="909">
        <v>86.274285449999994</v>
      </c>
      <c r="AE27" s="909">
        <v>20.1857139</v>
      </c>
      <c r="AF27" s="909">
        <v>9</v>
      </c>
      <c r="AG27" s="909">
        <v>1.3400000160000001</v>
      </c>
      <c r="AH27" s="909">
        <v>61.869286670000001</v>
      </c>
      <c r="AI27" s="909">
        <v>18.350000380000001</v>
      </c>
      <c r="AJ27" s="397"/>
      <c r="AK27" s="397"/>
      <c r="AL27" s="397"/>
      <c r="AM27" s="397"/>
      <c r="AN27" s="397"/>
      <c r="AO27" s="913">
        <v>17</v>
      </c>
      <c r="AP27" s="914">
        <v>225.06</v>
      </c>
      <c r="AQ27" s="914">
        <v>228.07400000000001</v>
      </c>
      <c r="AR27" s="915">
        <v>201.94</v>
      </c>
      <c r="AS27" s="397">
        <v>222.8</v>
      </c>
      <c r="AT27" s="397"/>
      <c r="AU27" s="397"/>
      <c r="AV27" s="397"/>
      <c r="AW27" s="913">
        <v>17</v>
      </c>
      <c r="AX27" s="914">
        <v>338.77</v>
      </c>
      <c r="AY27" s="914">
        <v>326.68</v>
      </c>
      <c r="AZ27" s="915">
        <v>326.68</v>
      </c>
      <c r="BA27" s="397">
        <v>351.03</v>
      </c>
      <c r="BB27" s="913">
        <v>17</v>
      </c>
      <c r="BC27" s="933">
        <v>217.49399757385231</v>
      </c>
      <c r="BD27" s="918">
        <v>293.363</v>
      </c>
      <c r="BE27" s="919">
        <v>292.87300069999998</v>
      </c>
      <c r="BF27" s="397">
        <v>381.87</v>
      </c>
      <c r="BG27" s="397"/>
      <c r="BH27" s="397"/>
      <c r="BI27" s="397"/>
      <c r="BJ27" s="397"/>
      <c r="BK27" s="397"/>
      <c r="BL27" s="397"/>
      <c r="BM27" s="397"/>
      <c r="BN27" s="397"/>
      <c r="BO27" s="397"/>
      <c r="BP27" s="397"/>
      <c r="BQ27" s="397"/>
    </row>
    <row r="28" spans="1:69" s="162" customFormat="1" ht="14.25" customHeight="1">
      <c r="A28" s="244"/>
      <c r="B28" s="482"/>
      <c r="C28" s="483"/>
      <c r="D28" s="482"/>
      <c r="E28" s="482"/>
      <c r="F28" s="216"/>
      <c r="G28" s="216"/>
      <c r="H28" s="216"/>
      <c r="I28" s="216"/>
      <c r="J28" s="534"/>
      <c r="K28" s="635"/>
      <c r="L28" s="684"/>
      <c r="M28" s="684"/>
      <c r="N28" s="684"/>
      <c r="O28" s="397"/>
      <c r="P28" s="397"/>
      <c r="Q28" s="397"/>
      <c r="R28" s="397"/>
      <c r="S28" s="397"/>
      <c r="T28" s="397"/>
      <c r="U28" s="617"/>
      <c r="V28" s="617">
        <v>20</v>
      </c>
      <c r="W28" s="900"/>
      <c r="X28" s="909">
        <v>37.44</v>
      </c>
      <c r="Y28" s="909">
        <v>67.650000000000006</v>
      </c>
      <c r="Z28" s="909">
        <v>77.853999999999999</v>
      </c>
      <c r="AA28" s="909">
        <v>12.94</v>
      </c>
      <c r="AB28" s="909">
        <v>5.64</v>
      </c>
      <c r="AC28" s="910">
        <v>121.72</v>
      </c>
      <c r="AD28" s="909">
        <v>79.86</v>
      </c>
      <c r="AE28" s="909">
        <v>19.373000000000001</v>
      </c>
      <c r="AF28" s="909">
        <v>9</v>
      </c>
      <c r="AG28" s="909">
        <v>1.355</v>
      </c>
      <c r="AH28" s="909">
        <v>62.061</v>
      </c>
      <c r="AI28" s="909">
        <v>16.739999999999998</v>
      </c>
      <c r="AJ28" s="397"/>
      <c r="AK28" s="397"/>
      <c r="AL28" s="397"/>
      <c r="AM28" s="397"/>
      <c r="AN28" s="397"/>
      <c r="AO28" s="913">
        <v>18</v>
      </c>
      <c r="AP28" s="914">
        <v>225.06</v>
      </c>
      <c r="AQ28" s="914">
        <v>228.07400000000001</v>
      </c>
      <c r="AR28" s="915">
        <v>207.59</v>
      </c>
      <c r="AS28" s="397"/>
      <c r="AT28" s="397"/>
      <c r="AU28" s="397"/>
      <c r="AV28" s="397"/>
      <c r="AW28" s="913">
        <v>18</v>
      </c>
      <c r="AX28" s="914">
        <v>326.67999267578102</v>
      </c>
      <c r="AY28" s="914">
        <v>323.68</v>
      </c>
      <c r="AZ28" s="915">
        <v>314.74</v>
      </c>
      <c r="BA28" s="397"/>
      <c r="BB28" s="913">
        <v>18</v>
      </c>
      <c r="BC28" s="933">
        <v>213.5109978485107</v>
      </c>
      <c r="BD28" s="918">
        <v>295.185</v>
      </c>
      <c r="BE28" s="919">
        <v>289.06400009999999</v>
      </c>
      <c r="BF28" s="397"/>
      <c r="BG28" s="397"/>
      <c r="BH28" s="397"/>
      <c r="BI28" s="397"/>
      <c r="BJ28" s="397"/>
      <c r="BK28" s="397"/>
      <c r="BL28" s="397"/>
      <c r="BM28" s="397"/>
      <c r="BN28" s="397"/>
      <c r="BO28" s="397"/>
      <c r="BP28" s="397"/>
      <c r="BQ28" s="397"/>
    </row>
    <row r="29" spans="1:69" s="162" customFormat="1" ht="12.75">
      <c r="A29" s="204"/>
      <c r="B29" s="216"/>
      <c r="C29" s="216"/>
      <c r="D29" s="216"/>
      <c r="E29" s="216"/>
      <c r="F29" s="216"/>
      <c r="G29" s="216"/>
      <c r="H29" s="216"/>
      <c r="I29" s="216"/>
      <c r="J29" s="534"/>
      <c r="K29" s="635"/>
      <c r="L29" s="684"/>
      <c r="M29" s="684"/>
      <c r="N29" s="684"/>
      <c r="O29" s="397"/>
      <c r="P29" s="397"/>
      <c r="Q29" s="397"/>
      <c r="R29" s="397"/>
      <c r="S29" s="397"/>
      <c r="T29" s="397"/>
      <c r="U29" s="617"/>
      <c r="V29" s="617"/>
      <c r="W29" s="900"/>
      <c r="X29" s="909">
        <v>27.871428353445829</v>
      </c>
      <c r="Y29" s="909">
        <v>56.340142386300158</v>
      </c>
      <c r="Z29" s="909">
        <v>46.279857635497997</v>
      </c>
      <c r="AA29" s="909">
        <v>12.185285568237273</v>
      </c>
      <c r="AB29" s="909">
        <v>4.946999958583282</v>
      </c>
      <c r="AC29" s="910">
        <v>97.352142333984176</v>
      </c>
      <c r="AD29" s="909">
        <v>59.180000305175732</v>
      </c>
      <c r="AE29" s="909">
        <v>15.218571390424414</v>
      </c>
      <c r="AF29" s="909">
        <v>9.0042858123779261</v>
      </c>
      <c r="AG29" s="909">
        <v>1.5431428466524355</v>
      </c>
      <c r="AH29" s="909">
        <v>58.464999607631093</v>
      </c>
      <c r="AI29" s="909">
        <v>15.350000108991299</v>
      </c>
      <c r="AJ29" s="397"/>
      <c r="AK29" s="397"/>
      <c r="AL29" s="397"/>
      <c r="AM29" s="397"/>
      <c r="AN29" s="397"/>
      <c r="AO29" s="913">
        <v>19</v>
      </c>
      <c r="AP29" s="914">
        <v>225.9400024</v>
      </c>
      <c r="AQ29" s="914">
        <v>229.173</v>
      </c>
      <c r="AR29" s="915">
        <v>207.59</v>
      </c>
      <c r="AS29" s="397"/>
      <c r="AT29" s="397"/>
      <c r="AU29" s="397"/>
      <c r="AV29" s="397"/>
      <c r="AW29" s="913">
        <v>19</v>
      </c>
      <c r="AX29" s="914">
        <v>326.67999270000001</v>
      </c>
      <c r="AY29" s="914">
        <v>317.71099853515602</v>
      </c>
      <c r="AZ29" s="915">
        <v>308.83</v>
      </c>
      <c r="BA29" s="397"/>
      <c r="BB29" s="913">
        <v>19</v>
      </c>
      <c r="BC29" s="933">
        <v>210.8809986</v>
      </c>
      <c r="BD29" s="918">
        <v>294.39800000000002</v>
      </c>
      <c r="BE29" s="919">
        <v>283.7310013</v>
      </c>
      <c r="BF29" s="397"/>
      <c r="BG29" s="397"/>
      <c r="BH29" s="397"/>
      <c r="BI29" s="397"/>
      <c r="BJ29" s="397"/>
      <c r="BK29" s="397"/>
      <c r="BL29" s="397"/>
      <c r="BM29" s="397"/>
      <c r="BN29" s="397"/>
      <c r="BO29" s="397"/>
      <c r="BP29" s="397"/>
      <c r="BQ29" s="397"/>
    </row>
    <row r="30" spans="1:69" s="162" customFormat="1" ht="12.75">
      <c r="A30" s="204"/>
      <c r="B30" s="216"/>
      <c r="C30" s="216"/>
      <c r="D30" s="216"/>
      <c r="E30" s="216"/>
      <c r="F30" s="216"/>
      <c r="G30" s="216"/>
      <c r="H30" s="216"/>
      <c r="I30" s="216"/>
      <c r="J30" s="534"/>
      <c r="K30" s="635"/>
      <c r="L30" s="684"/>
      <c r="M30" s="684"/>
      <c r="N30" s="684"/>
      <c r="O30" s="397"/>
      <c r="P30" s="397"/>
      <c r="Q30" s="397"/>
      <c r="R30" s="397"/>
      <c r="S30" s="397"/>
      <c r="T30" s="397"/>
      <c r="U30" s="617"/>
      <c r="V30" s="617"/>
      <c r="W30" s="900"/>
      <c r="X30" s="909">
        <v>22.73</v>
      </c>
      <c r="Y30" s="909">
        <v>42.3</v>
      </c>
      <c r="Z30" s="909">
        <v>27.998000000000001</v>
      </c>
      <c r="AA30" s="909">
        <v>11.54</v>
      </c>
      <c r="AB30" s="909">
        <v>4.165</v>
      </c>
      <c r="AC30" s="910">
        <v>85.36</v>
      </c>
      <c r="AD30" s="909">
        <v>45.05</v>
      </c>
      <c r="AE30" s="909">
        <v>12.23</v>
      </c>
      <c r="AF30" s="909">
        <v>9</v>
      </c>
      <c r="AG30" s="909">
        <v>1.57</v>
      </c>
      <c r="AH30" s="909">
        <v>45.284999999999997</v>
      </c>
      <c r="AI30" s="909">
        <v>15.35</v>
      </c>
      <c r="AJ30" s="397"/>
      <c r="AK30" s="397"/>
      <c r="AL30" s="397"/>
      <c r="AM30" s="397"/>
      <c r="AN30" s="397"/>
      <c r="AO30" s="913">
        <v>20</v>
      </c>
      <c r="AP30" s="914">
        <v>225.9400024</v>
      </c>
      <c r="AQ30" s="914">
        <v>229.173</v>
      </c>
      <c r="AR30" s="915">
        <v>205.7</v>
      </c>
      <c r="AS30" s="397"/>
      <c r="AT30" s="397"/>
      <c r="AU30" s="397"/>
      <c r="AV30" s="397"/>
      <c r="AW30" s="913">
        <v>20</v>
      </c>
      <c r="AX30" s="914">
        <v>323.7</v>
      </c>
      <c r="AY30" s="914">
        <v>320.69100950000001</v>
      </c>
      <c r="AZ30" s="915">
        <v>308.8</v>
      </c>
      <c r="BA30" s="397"/>
      <c r="BB30" s="913">
        <v>20</v>
      </c>
      <c r="BC30" s="933">
        <v>207.37700241088851</v>
      </c>
      <c r="BD30" s="918">
        <v>292.23500059000003</v>
      </c>
      <c r="BE30" s="919">
        <v>278.89999999999998</v>
      </c>
      <c r="BF30" s="397"/>
      <c r="BG30" s="397"/>
      <c r="BH30" s="397"/>
      <c r="BI30" s="397"/>
      <c r="BJ30" s="397"/>
      <c r="BK30" s="397"/>
      <c r="BL30" s="397"/>
      <c r="BM30" s="397"/>
      <c r="BN30" s="397"/>
      <c r="BO30" s="397"/>
      <c r="BP30" s="397"/>
      <c r="BQ30" s="397"/>
    </row>
    <row r="31" spans="1:69" s="162" customFormat="1" ht="12.75">
      <c r="A31" s="204"/>
      <c r="B31" s="216"/>
      <c r="C31" s="216"/>
      <c r="D31" s="216"/>
      <c r="E31" s="216"/>
      <c r="F31" s="216"/>
      <c r="G31" s="216"/>
      <c r="H31" s="216"/>
      <c r="I31" s="216"/>
      <c r="J31" s="534"/>
      <c r="K31" s="635"/>
      <c r="L31" s="684"/>
      <c r="M31" s="684"/>
      <c r="N31" s="684"/>
      <c r="O31" s="397"/>
      <c r="P31" s="397"/>
      <c r="Q31" s="397"/>
      <c r="R31" s="397"/>
      <c r="S31" s="397"/>
      <c r="T31" s="397"/>
      <c r="U31" s="618"/>
      <c r="V31" s="617"/>
      <c r="W31" s="900"/>
      <c r="X31" s="909">
        <v>19.685714449999999</v>
      </c>
      <c r="Y31" s="909">
        <v>42.036570959999999</v>
      </c>
      <c r="Z31" s="909">
        <v>20.883000240000001</v>
      </c>
      <c r="AA31" s="909">
        <v>10.125571389999999</v>
      </c>
      <c r="AB31" s="909">
        <v>2.893857138</v>
      </c>
      <c r="AC31" s="910">
        <v>79.191714700000006</v>
      </c>
      <c r="AD31" s="909">
        <v>42.964286260000002</v>
      </c>
      <c r="AE31" s="909">
        <v>11.14142854</v>
      </c>
      <c r="AF31" s="909">
        <v>9.0013386860000004</v>
      </c>
      <c r="AG31" s="909">
        <v>1.7202857389999999</v>
      </c>
      <c r="AH31" s="909">
        <v>39.832142419999997</v>
      </c>
      <c r="AI31" s="909">
        <v>11.67585727</v>
      </c>
      <c r="AJ31" s="397"/>
      <c r="AK31" s="397"/>
      <c r="AL31" s="397"/>
      <c r="AM31" s="397"/>
      <c r="AN31" s="397"/>
      <c r="AO31" s="913">
        <v>21</v>
      </c>
      <c r="AP31" s="914">
        <v>225.9400024</v>
      </c>
      <c r="AQ31" s="914">
        <v>229.173</v>
      </c>
      <c r="AR31" s="915">
        <v>205.7</v>
      </c>
      <c r="AS31" s="397"/>
      <c r="AT31" s="397"/>
      <c r="AU31" s="397"/>
      <c r="AV31" s="397"/>
      <c r="AW31" s="913">
        <v>21</v>
      </c>
      <c r="AX31" s="914">
        <v>314.74099731445301</v>
      </c>
      <c r="AY31" s="914">
        <v>314.7409973</v>
      </c>
      <c r="AZ31" s="915">
        <v>311.77999999999997</v>
      </c>
      <c r="BA31" s="397"/>
      <c r="BB31" s="913">
        <v>21</v>
      </c>
      <c r="BC31" s="933">
        <v>203.7669992446898</v>
      </c>
      <c r="BD31" s="918">
        <v>289.28499365999994</v>
      </c>
      <c r="BE31" s="919">
        <v>274.65599980000002</v>
      </c>
      <c r="BF31" s="397"/>
      <c r="BG31" s="397"/>
      <c r="BH31" s="397"/>
      <c r="BI31" s="397"/>
      <c r="BJ31" s="397"/>
      <c r="BK31" s="397"/>
      <c r="BL31" s="397"/>
      <c r="BM31" s="397"/>
      <c r="BN31" s="397"/>
      <c r="BO31" s="397"/>
      <c r="BP31" s="397"/>
      <c r="BQ31" s="397"/>
    </row>
    <row r="32" spans="1:69" s="162" customFormat="1" ht="12.75">
      <c r="A32" s="204"/>
      <c r="B32" s="216"/>
      <c r="C32" s="216"/>
      <c r="D32" s="216"/>
      <c r="E32" s="216"/>
      <c r="F32" s="216"/>
      <c r="G32" s="216"/>
      <c r="H32" s="216"/>
      <c r="I32" s="216"/>
      <c r="J32" s="534"/>
      <c r="K32" s="635"/>
      <c r="L32" s="684"/>
      <c r="M32" s="684"/>
      <c r="N32" s="684"/>
      <c r="O32" s="397"/>
      <c r="P32" s="397"/>
      <c r="Q32" s="397"/>
      <c r="R32" s="397"/>
      <c r="S32" s="397"/>
      <c r="T32" s="397"/>
      <c r="U32" s="618"/>
      <c r="V32" s="617">
        <v>24</v>
      </c>
      <c r="W32" s="900"/>
      <c r="X32" s="909">
        <v>18.34285736</v>
      </c>
      <c r="Y32" s="909">
        <v>37.365667340000002</v>
      </c>
      <c r="Z32" s="909">
        <v>16.6200002</v>
      </c>
      <c r="AA32" s="909">
        <v>9.6549998689999992</v>
      </c>
      <c r="AB32" s="909">
        <v>4.0768571920000003</v>
      </c>
      <c r="AC32" s="910">
        <v>77.282856530000004</v>
      </c>
      <c r="AD32" s="909">
        <v>48.352857319999998</v>
      </c>
      <c r="AE32" s="909">
        <v>11.87857151</v>
      </c>
      <c r="AF32" s="909">
        <v>9</v>
      </c>
      <c r="AG32" s="909">
        <v>1.7888571529999999</v>
      </c>
      <c r="AH32" s="909">
        <v>37.416428699999997</v>
      </c>
      <c r="AI32" s="909">
        <v>11.18857152</v>
      </c>
      <c r="AJ32" s="397"/>
      <c r="AK32" s="397"/>
      <c r="AL32" s="397"/>
      <c r="AM32" s="397"/>
      <c r="AN32" s="397"/>
      <c r="AO32" s="913">
        <v>22</v>
      </c>
      <c r="AP32" s="914">
        <v>224.12</v>
      </c>
      <c r="AQ32" s="914">
        <v>227.72900390625</v>
      </c>
      <c r="AR32" s="915">
        <v>204.65</v>
      </c>
      <c r="AS32" s="397"/>
      <c r="AT32" s="397"/>
      <c r="AU32" s="397"/>
      <c r="AV32" s="397"/>
      <c r="AW32" s="913">
        <v>22</v>
      </c>
      <c r="AX32" s="914">
        <v>300.04000000000002</v>
      </c>
      <c r="AY32" s="914">
        <v>308.829986572265</v>
      </c>
      <c r="AZ32" s="915">
        <v>314.74</v>
      </c>
      <c r="BA32" s="397"/>
      <c r="BB32" s="913">
        <v>22</v>
      </c>
      <c r="BC32" s="933">
        <v>200.18000106811502</v>
      </c>
      <c r="BD32" s="918">
        <v>287.342002868652</v>
      </c>
      <c r="BE32" s="919">
        <v>269.74</v>
      </c>
      <c r="BF32" s="397"/>
      <c r="BG32" s="397"/>
      <c r="BH32" s="397"/>
      <c r="BI32" s="397"/>
      <c r="BJ32" s="397"/>
      <c r="BK32" s="397"/>
      <c r="BL32" s="397"/>
      <c r="BM32" s="397"/>
      <c r="BN32" s="397"/>
      <c r="BO32" s="397"/>
      <c r="BP32" s="397"/>
      <c r="BQ32" s="397"/>
    </row>
    <row r="33" spans="1:69" s="162" customFormat="1" ht="12.75">
      <c r="A33" s="204"/>
      <c r="B33" s="216"/>
      <c r="C33" s="216"/>
      <c r="D33" s="216"/>
      <c r="E33" s="216"/>
      <c r="F33" s="216"/>
      <c r="G33" s="216"/>
      <c r="H33" s="216"/>
      <c r="I33" s="216"/>
      <c r="J33" s="534"/>
      <c r="K33" s="635"/>
      <c r="L33" s="684"/>
      <c r="M33" s="684"/>
      <c r="N33" s="684"/>
      <c r="O33" s="397"/>
      <c r="P33" s="397"/>
      <c r="Q33" s="397"/>
      <c r="R33" s="397"/>
      <c r="S33" s="397"/>
      <c r="T33" s="397"/>
      <c r="U33" s="618"/>
      <c r="V33" s="617"/>
      <c r="W33" s="900"/>
      <c r="X33" s="909">
        <v>18.350000000000001</v>
      </c>
      <c r="Y33" s="909">
        <v>33.43</v>
      </c>
      <c r="Z33" s="909">
        <v>13.565</v>
      </c>
      <c r="AA33" s="909">
        <v>9.0500000000000007</v>
      </c>
      <c r="AB33" s="909">
        <v>3.68</v>
      </c>
      <c r="AC33" s="910">
        <v>78.992999999999995</v>
      </c>
      <c r="AD33" s="909">
        <v>35.799999999999997</v>
      </c>
      <c r="AE33" s="909">
        <v>10.18</v>
      </c>
      <c r="AF33" s="909">
        <v>9</v>
      </c>
      <c r="AG33" s="909">
        <v>1.89</v>
      </c>
      <c r="AH33" s="909">
        <v>35.86</v>
      </c>
      <c r="AI33" s="909">
        <v>11.34</v>
      </c>
      <c r="AJ33" s="397"/>
      <c r="AK33" s="397"/>
      <c r="AL33" s="397"/>
      <c r="AM33" s="397"/>
      <c r="AN33" s="397"/>
      <c r="AO33" s="913">
        <v>23</v>
      </c>
      <c r="AP33" s="914">
        <v>224.12</v>
      </c>
      <c r="AQ33" s="914">
        <v>227.72900390625</v>
      </c>
      <c r="AR33" s="915">
        <v>204.65</v>
      </c>
      <c r="AS33" s="397"/>
      <c r="AT33" s="397"/>
      <c r="AU33" s="397"/>
      <c r="AV33" s="397"/>
      <c r="AW33" s="913">
        <v>23</v>
      </c>
      <c r="AX33" s="914">
        <v>297.12701420000002</v>
      </c>
      <c r="AY33" s="914">
        <v>311.78100000000001</v>
      </c>
      <c r="AZ33" s="915">
        <v>308.83</v>
      </c>
      <c r="BA33" s="397"/>
      <c r="BB33" s="913">
        <v>23</v>
      </c>
      <c r="BC33" s="933">
        <v>196.66499901</v>
      </c>
      <c r="BD33" s="918">
        <v>285.25799999999998</v>
      </c>
      <c r="BE33" s="919">
        <v>265.4609997</v>
      </c>
      <c r="BF33" s="397"/>
      <c r="BG33" s="397"/>
      <c r="BH33" s="397"/>
      <c r="BI33" s="397"/>
      <c r="BJ33" s="397"/>
      <c r="BK33" s="397"/>
      <c r="BL33" s="397"/>
      <c r="BM33" s="397"/>
      <c r="BN33" s="397"/>
      <c r="BO33" s="397"/>
      <c r="BP33" s="397"/>
      <c r="BQ33" s="397"/>
    </row>
    <row r="34" spans="1:69" s="162" customFormat="1" ht="12.75">
      <c r="A34" s="204"/>
      <c r="B34" s="216"/>
      <c r="C34" s="216"/>
      <c r="D34" s="216"/>
      <c r="E34" s="216"/>
      <c r="F34" s="216"/>
      <c r="G34" s="216"/>
      <c r="H34" s="216"/>
      <c r="I34" s="216"/>
      <c r="J34" s="534"/>
      <c r="K34" s="635"/>
      <c r="L34" s="684"/>
      <c r="M34" s="684"/>
      <c r="N34" s="684"/>
      <c r="O34" s="397"/>
      <c r="P34" s="397"/>
      <c r="Q34" s="397"/>
      <c r="R34" s="397"/>
      <c r="S34" s="397"/>
      <c r="T34" s="397"/>
      <c r="U34" s="618"/>
      <c r="V34" s="617"/>
      <c r="W34" s="900"/>
      <c r="X34" s="909">
        <v>17.23</v>
      </c>
      <c r="Y34" s="909">
        <v>32.89</v>
      </c>
      <c r="Z34" s="909">
        <v>12.42</v>
      </c>
      <c r="AA34" s="909">
        <v>8.61</v>
      </c>
      <c r="AB34" s="909">
        <v>2.5219999999999998</v>
      </c>
      <c r="AC34" s="910">
        <v>93.44</v>
      </c>
      <c r="AD34" s="909">
        <v>34.47</v>
      </c>
      <c r="AE34" s="909">
        <v>9.86</v>
      </c>
      <c r="AF34" s="909">
        <v>8.9860000000000007</v>
      </c>
      <c r="AG34" s="909">
        <v>1.47</v>
      </c>
      <c r="AH34" s="909">
        <v>35.03</v>
      </c>
      <c r="AI34" s="909">
        <v>10.78</v>
      </c>
      <c r="AJ34" s="397"/>
      <c r="AK34" s="397"/>
      <c r="AL34" s="397"/>
      <c r="AM34" s="397"/>
      <c r="AN34" s="397"/>
      <c r="AO34" s="913">
        <v>24</v>
      </c>
      <c r="AP34" s="914">
        <v>217.49299619999999</v>
      </c>
      <c r="AQ34" s="914">
        <v>223.85</v>
      </c>
      <c r="AR34" s="915">
        <v>200.38</v>
      </c>
      <c r="AS34" s="397"/>
      <c r="AT34" s="397"/>
      <c r="AU34" s="397"/>
      <c r="AV34" s="397"/>
      <c r="AW34" s="913">
        <v>24</v>
      </c>
      <c r="AX34" s="914">
        <v>297.12701420000002</v>
      </c>
      <c r="AY34" s="914">
        <v>311.77999999999997</v>
      </c>
      <c r="AZ34" s="915">
        <v>300.04000000000002</v>
      </c>
      <c r="BA34" s="397"/>
      <c r="BB34" s="913">
        <v>24</v>
      </c>
      <c r="BC34" s="933">
        <v>194.99600025000001</v>
      </c>
      <c r="BD34" s="918">
        <v>281.64</v>
      </c>
      <c r="BE34" s="919">
        <v>261.10000000000002</v>
      </c>
      <c r="BF34" s="397"/>
      <c r="BG34" s="397"/>
      <c r="BH34" s="397"/>
      <c r="BI34" s="397"/>
      <c r="BJ34" s="397"/>
      <c r="BK34" s="397"/>
      <c r="BL34" s="397"/>
      <c r="BM34" s="397"/>
      <c r="BN34" s="397"/>
      <c r="BO34" s="397"/>
      <c r="BP34" s="397"/>
      <c r="BQ34" s="397"/>
    </row>
    <row r="35" spans="1:69" s="162" customFormat="1" ht="12.75">
      <c r="A35" s="204"/>
      <c r="B35" s="216"/>
      <c r="C35" s="216"/>
      <c r="D35" s="216"/>
      <c r="E35" s="216"/>
      <c r="F35" s="216"/>
      <c r="G35" s="216"/>
      <c r="H35" s="216"/>
      <c r="I35" s="216"/>
      <c r="J35" s="534"/>
      <c r="K35" s="635"/>
      <c r="L35" s="684"/>
      <c r="M35" s="684"/>
      <c r="N35" s="684"/>
      <c r="O35" s="397"/>
      <c r="P35" s="397"/>
      <c r="Q35" s="397"/>
      <c r="R35" s="397"/>
      <c r="S35" s="397"/>
      <c r="T35" s="397"/>
      <c r="U35" s="618"/>
      <c r="V35" s="617"/>
      <c r="W35" s="900"/>
      <c r="X35" s="909">
        <v>15.81</v>
      </c>
      <c r="Y35" s="909">
        <v>29.11</v>
      </c>
      <c r="Z35" s="909">
        <v>10.92</v>
      </c>
      <c r="AA35" s="909">
        <v>8.08</v>
      </c>
      <c r="AB35" s="909">
        <v>2.29</v>
      </c>
      <c r="AC35" s="910">
        <v>75.959999999999994</v>
      </c>
      <c r="AD35" s="909">
        <v>32.409999999999997</v>
      </c>
      <c r="AE35" s="909">
        <v>9.5500000000000007</v>
      </c>
      <c r="AF35" s="909">
        <v>9.0100000930000004</v>
      </c>
      <c r="AG35" s="909">
        <v>1.6</v>
      </c>
      <c r="AH35" s="909">
        <v>34.11</v>
      </c>
      <c r="AI35" s="909">
        <v>9.3800000000000008</v>
      </c>
      <c r="AJ35" s="397"/>
      <c r="AK35" s="397"/>
      <c r="AL35" s="397"/>
      <c r="AM35" s="397"/>
      <c r="AN35" s="397"/>
      <c r="AO35" s="913">
        <v>25</v>
      </c>
      <c r="AP35" s="914">
        <v>217.49299619999999</v>
      </c>
      <c r="AQ35" s="914">
        <v>223.85</v>
      </c>
      <c r="AR35" s="915">
        <v>200.38</v>
      </c>
      <c r="AS35" s="397"/>
      <c r="AT35" s="397"/>
      <c r="AU35" s="397"/>
      <c r="AV35" s="397"/>
      <c r="AW35" s="913">
        <v>25</v>
      </c>
      <c r="AX35" s="914">
        <v>294.225006103515</v>
      </c>
      <c r="AY35" s="914">
        <v>308.83</v>
      </c>
      <c r="AZ35" s="915">
        <v>282.72000000000003</v>
      </c>
      <c r="BA35" s="397"/>
      <c r="BB35" s="913">
        <v>25</v>
      </c>
      <c r="BC35" s="933">
        <v>193.36700119018531</v>
      </c>
      <c r="BD35" s="918">
        <v>276.89499999999998</v>
      </c>
      <c r="BE35" s="919">
        <v>256.25999990000003</v>
      </c>
      <c r="BF35" s="397"/>
      <c r="BG35" s="397"/>
      <c r="BH35" s="397"/>
      <c r="BI35" s="397"/>
      <c r="BJ35" s="397"/>
      <c r="BK35" s="397"/>
      <c r="BL35" s="397"/>
      <c r="BM35" s="397"/>
      <c r="BN35" s="397"/>
      <c r="BO35" s="397"/>
      <c r="BP35" s="397"/>
      <c r="BQ35" s="397"/>
    </row>
    <row r="36" spans="1:69" s="162" customFormat="1" ht="12.75">
      <c r="A36" s="204"/>
      <c r="B36" s="216"/>
      <c r="C36" s="216"/>
      <c r="D36" s="216"/>
      <c r="E36" s="216"/>
      <c r="F36" s="216"/>
      <c r="G36" s="216"/>
      <c r="H36" s="216"/>
      <c r="I36" s="216"/>
      <c r="J36" s="534"/>
      <c r="K36" s="635"/>
      <c r="L36" s="684"/>
      <c r="M36" s="684"/>
      <c r="N36" s="684"/>
      <c r="O36" s="397"/>
      <c r="P36" s="397"/>
      <c r="Q36" s="397"/>
      <c r="R36" s="397"/>
      <c r="S36" s="397"/>
      <c r="T36" s="397"/>
      <c r="U36" s="618"/>
      <c r="V36" s="617">
        <v>28</v>
      </c>
      <c r="W36" s="900"/>
      <c r="X36" s="909">
        <v>14.83</v>
      </c>
      <c r="Y36" s="909">
        <v>26.72</v>
      </c>
      <c r="Z36" s="909">
        <v>8.65</v>
      </c>
      <c r="AA36" s="909">
        <v>8.27</v>
      </c>
      <c r="AB36" s="909">
        <v>11.83</v>
      </c>
      <c r="AC36" s="910">
        <v>95.68</v>
      </c>
      <c r="AD36" s="909">
        <v>27.36</v>
      </c>
      <c r="AE36" s="909">
        <v>8.51</v>
      </c>
      <c r="AF36" s="909">
        <v>9.0014286040000009</v>
      </c>
      <c r="AG36" s="909">
        <v>0.97099999999999997</v>
      </c>
      <c r="AH36" s="909">
        <v>33.92</v>
      </c>
      <c r="AI36" s="909">
        <v>7.82</v>
      </c>
      <c r="AJ36" s="397"/>
      <c r="AK36" s="397"/>
      <c r="AL36" s="397"/>
      <c r="AM36" s="397"/>
      <c r="AN36" s="397"/>
      <c r="AO36" s="913">
        <v>26</v>
      </c>
      <c r="AP36" s="914">
        <v>210.53</v>
      </c>
      <c r="AQ36" s="914">
        <v>216.86000060000001</v>
      </c>
      <c r="AR36" s="915">
        <v>193.55</v>
      </c>
      <c r="AS36" s="397"/>
      <c r="AT36" s="397"/>
      <c r="AU36" s="397"/>
      <c r="AV36" s="397"/>
      <c r="AW36" s="913">
        <v>26</v>
      </c>
      <c r="AX36" s="914">
        <v>294.23</v>
      </c>
      <c r="AY36" s="914">
        <v>288.4509888</v>
      </c>
      <c r="AZ36" s="915">
        <v>262.95</v>
      </c>
      <c r="BA36" s="397"/>
      <c r="BB36" s="913">
        <v>26</v>
      </c>
      <c r="BC36" s="933">
        <v>190.59600123596181</v>
      </c>
      <c r="BD36" s="918">
        <v>272.34099963</v>
      </c>
      <c r="BE36" s="919">
        <v>252.54899979999999</v>
      </c>
      <c r="BF36" s="397"/>
      <c r="BG36" s="397"/>
      <c r="BH36" s="397"/>
      <c r="BI36" s="397"/>
      <c r="BJ36" s="397"/>
      <c r="BK36" s="397"/>
      <c r="BL36" s="397"/>
      <c r="BM36" s="397"/>
      <c r="BN36" s="397"/>
      <c r="BO36" s="397"/>
      <c r="BP36" s="397"/>
      <c r="BQ36" s="397"/>
    </row>
    <row r="37" spans="1:69" s="162" customFormat="1" ht="12.75">
      <c r="A37" s="204"/>
      <c r="B37" s="216"/>
      <c r="C37" s="216"/>
      <c r="D37" s="216"/>
      <c r="E37" s="216"/>
      <c r="F37" s="216"/>
      <c r="G37" s="216"/>
      <c r="H37" s="216"/>
      <c r="I37" s="216"/>
      <c r="J37" s="534"/>
      <c r="K37" s="635"/>
      <c r="L37" s="684"/>
      <c r="M37" s="684"/>
      <c r="N37" s="684"/>
      <c r="O37" s="397"/>
      <c r="P37" s="397"/>
      <c r="Q37" s="397"/>
      <c r="R37" s="397"/>
      <c r="S37" s="397"/>
      <c r="T37" s="397"/>
      <c r="U37" s="618"/>
      <c r="V37" s="617"/>
      <c r="W37" s="900"/>
      <c r="X37" s="909">
        <v>14.57142844</v>
      </c>
      <c r="Y37" s="909">
        <v>25.072999639999999</v>
      </c>
      <c r="Z37" s="909">
        <v>6.3326666359999999</v>
      </c>
      <c r="AA37" s="909">
        <v>7.9144286429999999</v>
      </c>
      <c r="AB37" s="909">
        <v>3.6995714730000002</v>
      </c>
      <c r="AC37" s="910">
        <v>98.174714219999998</v>
      </c>
      <c r="AD37" s="909">
        <v>31.010000229999999</v>
      </c>
      <c r="AE37" s="909">
        <v>8.7557142799999994</v>
      </c>
      <c r="AF37" s="909">
        <v>8.9985715319999997</v>
      </c>
      <c r="AG37" s="909">
        <v>1.6887143</v>
      </c>
      <c r="AH37" s="909">
        <v>34.240000039999998</v>
      </c>
      <c r="AI37" s="909">
        <v>6.7918571060000001</v>
      </c>
      <c r="AJ37" s="397"/>
      <c r="AK37" s="397"/>
      <c r="AL37" s="397"/>
      <c r="AM37" s="397"/>
      <c r="AN37" s="397"/>
      <c r="AO37" s="913">
        <v>27</v>
      </c>
      <c r="AP37" s="914">
        <v>210.53</v>
      </c>
      <c r="AQ37" s="914">
        <v>216.86000060000001</v>
      </c>
      <c r="AR37" s="915">
        <v>193.55</v>
      </c>
      <c r="AS37" s="397"/>
      <c r="AT37" s="397"/>
      <c r="AU37" s="397"/>
      <c r="AV37" s="397"/>
      <c r="AW37" s="913">
        <v>27</v>
      </c>
      <c r="AX37" s="914">
        <v>285.58</v>
      </c>
      <c r="AY37" s="914">
        <v>265.74700000000001</v>
      </c>
      <c r="AZ37" s="915">
        <v>254.63</v>
      </c>
      <c r="BA37" s="397"/>
      <c r="BB37" s="913">
        <v>27</v>
      </c>
      <c r="BC37" s="933">
        <v>187.24</v>
      </c>
      <c r="BD37" s="918">
        <v>268.09899999999999</v>
      </c>
      <c r="BE37" s="919">
        <v>248.26700020000001</v>
      </c>
      <c r="BF37" s="397"/>
      <c r="BG37" s="397"/>
      <c r="BH37" s="397"/>
      <c r="BI37" s="397"/>
      <c r="BJ37" s="397"/>
      <c r="BK37" s="397"/>
      <c r="BL37" s="397"/>
      <c r="BM37" s="397"/>
      <c r="BN37" s="397"/>
      <c r="BO37" s="397"/>
      <c r="BP37" s="397"/>
      <c r="BQ37" s="397"/>
    </row>
    <row r="38" spans="1:69" s="162" customFormat="1" ht="12.75">
      <c r="A38" s="204"/>
      <c r="B38" s="216"/>
      <c r="C38" s="216"/>
      <c r="D38" s="216"/>
      <c r="E38" s="216"/>
      <c r="F38" s="216"/>
      <c r="G38" s="216"/>
      <c r="H38" s="216"/>
      <c r="I38" s="216"/>
      <c r="J38" s="534"/>
      <c r="K38" s="635"/>
      <c r="L38" s="684"/>
      <c r="M38" s="684"/>
      <c r="N38" s="684"/>
      <c r="O38" s="397"/>
      <c r="P38" s="397"/>
      <c r="Q38" s="397"/>
      <c r="R38" s="397"/>
      <c r="S38" s="397"/>
      <c r="T38" s="397"/>
      <c r="U38" s="618"/>
      <c r="V38" s="617"/>
      <c r="W38" s="900"/>
      <c r="X38" s="909">
        <v>14.83</v>
      </c>
      <c r="Y38" s="909">
        <v>24.52</v>
      </c>
      <c r="Z38" s="909">
        <v>9.15</v>
      </c>
      <c r="AA38" s="909">
        <v>7.45</v>
      </c>
      <c r="AB38" s="909">
        <v>2.5</v>
      </c>
      <c r="AC38" s="910">
        <v>88.82</v>
      </c>
      <c r="AD38" s="909">
        <v>46.76</v>
      </c>
      <c r="AE38" s="909">
        <v>13.59</v>
      </c>
      <c r="AF38" s="909">
        <v>9.01</v>
      </c>
      <c r="AG38" s="909">
        <v>1.46</v>
      </c>
      <c r="AH38" s="909">
        <v>33.86</v>
      </c>
      <c r="AI38" s="909">
        <v>6.13</v>
      </c>
      <c r="AJ38" s="397"/>
      <c r="AK38" s="397"/>
      <c r="AL38" s="397"/>
      <c r="AM38" s="397"/>
      <c r="AN38" s="397"/>
      <c r="AO38" s="913">
        <v>28</v>
      </c>
      <c r="AP38" s="914">
        <v>201.54</v>
      </c>
      <c r="AQ38" s="916">
        <v>209.0310059</v>
      </c>
      <c r="AR38" s="915">
        <v>186.01</v>
      </c>
      <c r="AS38" s="397"/>
      <c r="AT38" s="397"/>
      <c r="AU38" s="397"/>
      <c r="AV38" s="397"/>
      <c r="AW38" s="913">
        <v>28</v>
      </c>
      <c r="AX38" s="914">
        <v>271.36</v>
      </c>
      <c r="AY38" s="916">
        <v>251.875</v>
      </c>
      <c r="AZ38" s="915">
        <v>240.95</v>
      </c>
      <c r="BA38" s="397"/>
      <c r="BB38" s="913">
        <v>28</v>
      </c>
      <c r="BC38" s="933">
        <v>183.3</v>
      </c>
      <c r="BD38" s="918">
        <v>262.15200039500002</v>
      </c>
      <c r="BE38" s="919">
        <v>243.86400219999999</v>
      </c>
      <c r="BF38" s="397"/>
      <c r="BG38" s="397"/>
      <c r="BH38" s="397"/>
      <c r="BI38" s="397"/>
      <c r="BJ38" s="397"/>
      <c r="BK38" s="397"/>
      <c r="BL38" s="397"/>
      <c r="BM38" s="397"/>
      <c r="BN38" s="397"/>
      <c r="BO38" s="397"/>
      <c r="BP38" s="397"/>
      <c r="BQ38" s="397"/>
    </row>
    <row r="39" spans="1:69" s="162" customFormat="1" ht="12.75">
      <c r="A39" s="204"/>
      <c r="B39" s="216"/>
      <c r="C39" s="216"/>
      <c r="D39" s="216"/>
      <c r="E39" s="216"/>
      <c r="F39" s="216"/>
      <c r="G39" s="216"/>
      <c r="H39" s="216"/>
      <c r="I39" s="216"/>
      <c r="J39" s="534"/>
      <c r="K39" s="635"/>
      <c r="L39" s="684"/>
      <c r="M39" s="684"/>
      <c r="N39" s="684"/>
      <c r="O39" s="397"/>
      <c r="P39" s="397"/>
      <c r="Q39" s="397"/>
      <c r="R39" s="397"/>
      <c r="S39" s="397"/>
      <c r="T39" s="397"/>
      <c r="U39" s="618"/>
      <c r="V39" s="617"/>
      <c r="W39" s="900"/>
      <c r="X39" s="909">
        <v>14.21</v>
      </c>
      <c r="Y39" s="909">
        <v>24.25</v>
      </c>
      <c r="Z39" s="909">
        <v>6.6790000000000003</v>
      </c>
      <c r="AA39" s="909">
        <v>7.25</v>
      </c>
      <c r="AB39" s="909">
        <v>2.2799999999999998</v>
      </c>
      <c r="AC39" s="910">
        <v>74.238</v>
      </c>
      <c r="AD39" s="909">
        <v>28.186</v>
      </c>
      <c r="AE39" s="909">
        <v>8.69</v>
      </c>
      <c r="AF39" s="909">
        <v>9</v>
      </c>
      <c r="AG39" s="909">
        <v>1.657</v>
      </c>
      <c r="AH39" s="909">
        <v>34.549999999999997</v>
      </c>
      <c r="AI39" s="909">
        <v>6.1909999999999998</v>
      </c>
      <c r="AJ39" s="397"/>
      <c r="AK39" s="397"/>
      <c r="AL39" s="397"/>
      <c r="AM39" s="397"/>
      <c r="AN39" s="397"/>
      <c r="AO39" s="913">
        <v>29</v>
      </c>
      <c r="AP39" s="914">
        <v>201.54</v>
      </c>
      <c r="AQ39" s="914">
        <v>209.0310059</v>
      </c>
      <c r="AR39" s="915">
        <v>186.01</v>
      </c>
      <c r="AS39" s="397"/>
      <c r="AT39" s="397"/>
      <c r="AU39" s="397"/>
      <c r="AV39" s="397"/>
      <c r="AW39" s="913">
        <v>29</v>
      </c>
      <c r="AX39" s="914">
        <v>257.39498900000001</v>
      </c>
      <c r="AY39" s="914">
        <v>243.67</v>
      </c>
      <c r="AZ39" s="915">
        <v>227.52</v>
      </c>
      <c r="BA39" s="397"/>
      <c r="BB39" s="913">
        <v>29</v>
      </c>
      <c r="BC39" s="933">
        <v>179.71700196999998</v>
      </c>
      <c r="BD39" s="918">
        <v>257.23599999999999</v>
      </c>
      <c r="BE39" s="919">
        <v>239.07999989999999</v>
      </c>
      <c r="BF39" s="397"/>
      <c r="BG39" s="397"/>
      <c r="BH39" s="397"/>
      <c r="BI39" s="397"/>
      <c r="BJ39" s="397"/>
      <c r="BK39" s="397"/>
      <c r="BL39" s="397"/>
      <c r="BM39" s="397"/>
      <c r="BN39" s="397"/>
      <c r="BO39" s="397"/>
      <c r="BP39" s="397"/>
      <c r="BQ39" s="397"/>
    </row>
    <row r="40" spans="1:69" s="162" customFormat="1" ht="12.75">
      <c r="A40" s="204"/>
      <c r="B40" s="216"/>
      <c r="C40" s="216"/>
      <c r="D40" s="216"/>
      <c r="E40" s="216"/>
      <c r="F40" s="216"/>
      <c r="G40" s="216"/>
      <c r="H40" s="216"/>
      <c r="I40" s="216"/>
      <c r="J40" s="534"/>
      <c r="K40" s="635"/>
      <c r="L40" s="684"/>
      <c r="M40" s="684"/>
      <c r="N40" s="684"/>
      <c r="O40" s="397"/>
      <c r="P40" s="397"/>
      <c r="Q40" s="397"/>
      <c r="R40" s="397"/>
      <c r="S40" s="397"/>
      <c r="T40" s="397"/>
      <c r="U40" s="618"/>
      <c r="V40" s="617">
        <v>32</v>
      </c>
      <c r="W40" s="900"/>
      <c r="X40" s="909">
        <v>13.75</v>
      </c>
      <c r="Y40" s="909">
        <v>23.87</v>
      </c>
      <c r="Z40" s="909">
        <v>7.0711000000000004</v>
      </c>
      <c r="AA40" s="909">
        <v>7.14</v>
      </c>
      <c r="AB40" s="909">
        <v>2.4049999999999998</v>
      </c>
      <c r="AC40" s="910">
        <v>74.95</v>
      </c>
      <c r="AD40" s="909">
        <v>37.49</v>
      </c>
      <c r="AE40" s="909">
        <v>9.43</v>
      </c>
      <c r="AF40" s="909">
        <v>9</v>
      </c>
      <c r="AG40" s="909">
        <v>1.96</v>
      </c>
      <c r="AH40" s="909">
        <v>35.44</v>
      </c>
      <c r="AI40" s="909">
        <v>7.2</v>
      </c>
      <c r="AJ40" s="397"/>
      <c r="AK40" s="397"/>
      <c r="AL40" s="397"/>
      <c r="AM40" s="397"/>
      <c r="AN40" s="397"/>
      <c r="AO40" s="913">
        <v>30</v>
      </c>
      <c r="AP40" s="914">
        <v>193.161</v>
      </c>
      <c r="AQ40" s="914">
        <v>200.79299926757801</v>
      </c>
      <c r="AR40" s="915">
        <v>186.01</v>
      </c>
      <c r="AS40" s="397"/>
      <c r="AT40" s="397"/>
      <c r="AU40" s="397"/>
      <c r="AV40" s="397"/>
      <c r="AW40" s="913">
        <v>30</v>
      </c>
      <c r="AX40" s="914">
        <v>243.67</v>
      </c>
      <c r="AY40" s="914">
        <v>235.552001953125</v>
      </c>
      <c r="AZ40" s="915">
        <v>216.95</v>
      </c>
      <c r="BA40" s="397"/>
      <c r="BB40" s="913">
        <v>30</v>
      </c>
      <c r="BC40" s="933">
        <v>174.89</v>
      </c>
      <c r="BD40" s="918">
        <v>252.71100044250457</v>
      </c>
      <c r="BE40" s="919">
        <v>234.25399680000001</v>
      </c>
      <c r="BF40" s="397"/>
      <c r="BG40" s="397"/>
      <c r="BH40" s="397"/>
      <c r="BI40" s="397"/>
      <c r="BJ40" s="397"/>
      <c r="BK40" s="397"/>
      <c r="BL40" s="397"/>
      <c r="BM40" s="397"/>
      <c r="BN40" s="397"/>
      <c r="BO40" s="397"/>
      <c r="BP40" s="397"/>
      <c r="BQ40" s="397"/>
    </row>
    <row r="41" spans="1:69" s="162" customFormat="1" ht="12.75">
      <c r="A41" s="204"/>
      <c r="B41" s="216"/>
      <c r="C41" s="216"/>
      <c r="D41" s="216"/>
      <c r="E41" s="216"/>
      <c r="F41" s="216"/>
      <c r="G41" s="216"/>
      <c r="H41" s="216"/>
      <c r="I41" s="216"/>
      <c r="J41" s="534"/>
      <c r="K41" s="635"/>
      <c r="L41" s="684"/>
      <c r="M41" s="684"/>
      <c r="N41" s="684"/>
      <c r="O41" s="397"/>
      <c r="P41" s="397"/>
      <c r="Q41" s="397"/>
      <c r="R41" s="397"/>
      <c r="S41" s="397"/>
      <c r="T41" s="397"/>
      <c r="U41" s="618"/>
      <c r="V41" s="617"/>
      <c r="W41" s="900"/>
      <c r="X41" s="909">
        <v>11.95714269</v>
      </c>
      <c r="Y41" s="909">
        <v>25.065999600000001</v>
      </c>
      <c r="Z41" s="909">
        <v>5.4663999560000001</v>
      </c>
      <c r="AA41" s="909">
        <v>6.382142816</v>
      </c>
      <c r="AB41" s="909">
        <v>2.1164286140000002</v>
      </c>
      <c r="AC41" s="910">
        <v>73.207855219999999</v>
      </c>
      <c r="AD41" s="909">
        <v>25.639999929999998</v>
      </c>
      <c r="AE41" s="909">
        <v>7.5885714120000003</v>
      </c>
      <c r="AF41" s="909">
        <v>9.0014286040000009</v>
      </c>
      <c r="AG41" s="909">
        <v>1.7461428299999999</v>
      </c>
      <c r="AH41" s="909">
        <v>33.949999669999997</v>
      </c>
      <c r="AI41" s="909">
        <v>6.3285714559999997</v>
      </c>
      <c r="AJ41" s="397"/>
      <c r="AK41" s="397"/>
      <c r="AL41" s="397"/>
      <c r="AM41" s="397"/>
      <c r="AN41" s="397"/>
      <c r="AO41" s="913">
        <v>31</v>
      </c>
      <c r="AP41" s="914">
        <v>193.161</v>
      </c>
      <c r="AQ41" s="914">
        <v>200.79299926757801</v>
      </c>
      <c r="AR41" s="915">
        <v>178.58</v>
      </c>
      <c r="AS41" s="397"/>
      <c r="AT41" s="397"/>
      <c r="AU41" s="397"/>
      <c r="AV41" s="397"/>
      <c r="AW41" s="913">
        <v>31</v>
      </c>
      <c r="AX41" s="914">
        <v>230.18899999999999</v>
      </c>
      <c r="AY41" s="914">
        <v>224.8650055</v>
      </c>
      <c r="AZ41" s="915">
        <v>216.95</v>
      </c>
      <c r="BA41" s="397"/>
      <c r="BB41" s="913">
        <v>31</v>
      </c>
      <c r="BC41" s="933">
        <v>169.00100000000003</v>
      </c>
      <c r="BD41" s="918">
        <v>248.01899674799998</v>
      </c>
      <c r="BE41" s="919">
        <v>229.68000129999999</v>
      </c>
      <c r="BF41" s="397"/>
      <c r="BG41" s="397"/>
      <c r="BH41" s="397"/>
      <c r="BI41" s="397"/>
      <c r="BJ41" s="397"/>
      <c r="BK41" s="397"/>
      <c r="BL41" s="397"/>
      <c r="BM41" s="397"/>
      <c r="BN41" s="397"/>
      <c r="BO41" s="397"/>
      <c r="BP41" s="397"/>
      <c r="BQ41" s="397"/>
    </row>
    <row r="42" spans="1:69" s="162" customFormat="1" ht="12.75">
      <c r="A42" s="204"/>
      <c r="B42" s="216"/>
      <c r="C42" s="216"/>
      <c r="D42" s="216"/>
      <c r="E42" s="216"/>
      <c r="F42" s="216"/>
      <c r="G42" s="216"/>
      <c r="H42" s="216"/>
      <c r="I42" s="216"/>
      <c r="J42" s="534"/>
      <c r="K42" s="635"/>
      <c r="L42" s="684"/>
      <c r="M42" s="684"/>
      <c r="N42" s="684"/>
      <c r="O42" s="397"/>
      <c r="P42" s="397"/>
      <c r="Q42" s="397"/>
      <c r="R42" s="397"/>
      <c r="S42" s="397"/>
      <c r="T42" s="397"/>
      <c r="U42" s="620"/>
      <c r="V42" s="617"/>
      <c r="W42" s="900"/>
      <c r="X42" s="909">
        <v>11.43</v>
      </c>
      <c r="Y42" s="909">
        <v>27.59</v>
      </c>
      <c r="Z42" s="909">
        <v>6.8719999999999999</v>
      </c>
      <c r="AA42" s="909">
        <v>6.18</v>
      </c>
      <c r="AB42" s="909">
        <v>1.52</v>
      </c>
      <c r="AC42" s="910">
        <v>84.45</v>
      </c>
      <c r="AD42" s="909">
        <v>22.95</v>
      </c>
      <c r="AE42" s="909">
        <v>7.36</v>
      </c>
      <c r="AF42" s="909">
        <v>9</v>
      </c>
      <c r="AG42" s="909">
        <v>1.405</v>
      </c>
      <c r="AH42" s="909">
        <v>32.43</v>
      </c>
      <c r="AI42" s="909">
        <v>5.54</v>
      </c>
      <c r="AJ42" s="397"/>
      <c r="AK42" s="397"/>
      <c r="AL42" s="397"/>
      <c r="AM42" s="397"/>
      <c r="AN42" s="397"/>
      <c r="AO42" s="913">
        <v>32</v>
      </c>
      <c r="AP42" s="914">
        <v>184.09</v>
      </c>
      <c r="AQ42" s="914">
        <v>200.79299926757801</v>
      </c>
      <c r="AR42" s="915">
        <v>178.58</v>
      </c>
      <c r="AS42" s="397"/>
      <c r="AT42" s="397"/>
      <c r="AU42" s="397"/>
      <c r="AV42" s="397"/>
      <c r="AW42" s="913">
        <v>32</v>
      </c>
      <c r="AX42" s="914">
        <v>211.73</v>
      </c>
      <c r="AY42" s="914">
        <v>219.58</v>
      </c>
      <c r="AZ42" s="915">
        <v>201.39</v>
      </c>
      <c r="BA42" s="397"/>
      <c r="BB42" s="913">
        <v>32</v>
      </c>
      <c r="BC42" s="933">
        <v>163.14900000000003</v>
      </c>
      <c r="BD42" s="918">
        <v>243.71</v>
      </c>
      <c r="BE42" s="919">
        <v>224.73799990000001</v>
      </c>
      <c r="BF42" s="397"/>
      <c r="BG42" s="397"/>
      <c r="BH42" s="397"/>
      <c r="BI42" s="397"/>
      <c r="BJ42" s="397"/>
      <c r="BK42" s="397"/>
      <c r="BL42" s="397"/>
      <c r="BM42" s="397"/>
      <c r="BN42" s="397"/>
      <c r="BO42" s="397"/>
      <c r="BP42" s="397"/>
      <c r="BQ42" s="397"/>
    </row>
    <row r="43" spans="1:69" s="162" customFormat="1" ht="12.75">
      <c r="A43" s="244" t="s">
        <v>676</v>
      </c>
      <c r="B43" s="216"/>
      <c r="C43" s="216"/>
      <c r="D43" s="216"/>
      <c r="E43" s="216"/>
      <c r="F43" s="216"/>
      <c r="G43" s="216"/>
      <c r="H43" s="216"/>
      <c r="I43" s="216"/>
      <c r="J43" s="534"/>
      <c r="K43" s="635"/>
      <c r="L43" s="684"/>
      <c r="M43" s="684"/>
      <c r="N43" s="684"/>
      <c r="O43" s="397"/>
      <c r="P43" s="397"/>
      <c r="Q43" s="397"/>
      <c r="R43" s="397"/>
      <c r="S43" s="397"/>
      <c r="T43" s="397"/>
      <c r="U43" s="620"/>
      <c r="V43" s="617"/>
      <c r="W43" s="900"/>
      <c r="X43" s="909">
        <v>10.93</v>
      </c>
      <c r="Y43" s="909">
        <v>23.33</v>
      </c>
      <c r="Z43" s="909">
        <v>8.67</v>
      </c>
      <c r="AA43" s="909">
        <v>6.87</v>
      </c>
      <c r="AB43" s="909">
        <v>1.75</v>
      </c>
      <c r="AC43" s="910">
        <v>66.38</v>
      </c>
      <c r="AD43" s="909">
        <v>33.82</v>
      </c>
      <c r="AE43" s="909">
        <v>8.41</v>
      </c>
      <c r="AF43" s="909">
        <v>9.73</v>
      </c>
      <c r="AG43" s="909">
        <v>1.58</v>
      </c>
      <c r="AH43" s="909">
        <v>32.56</v>
      </c>
      <c r="AI43" s="909">
        <v>5.39</v>
      </c>
      <c r="AJ43" s="397"/>
      <c r="AK43" s="397"/>
      <c r="AL43" s="397"/>
      <c r="AM43" s="397"/>
      <c r="AN43" s="397"/>
      <c r="AO43" s="913">
        <v>33</v>
      </c>
      <c r="AP43" s="914">
        <v>184.09</v>
      </c>
      <c r="AQ43" s="914">
        <v>191.74600219999999</v>
      </c>
      <c r="AR43" s="915">
        <v>169.01</v>
      </c>
      <c r="AS43" s="397"/>
      <c r="AT43" s="397"/>
      <c r="AU43" s="397"/>
      <c r="AV43" s="397"/>
      <c r="AW43" s="913">
        <v>33</v>
      </c>
      <c r="AX43" s="914">
        <v>196.28300476074199</v>
      </c>
      <c r="AY43" s="914">
        <v>219.58000179999999</v>
      </c>
      <c r="AZ43" s="915">
        <v>193.74</v>
      </c>
      <c r="BA43" s="397"/>
      <c r="BB43" s="913">
        <v>33</v>
      </c>
      <c r="BC43" s="933">
        <v>157.27300170999999</v>
      </c>
      <c r="BD43" s="918">
        <v>239.4640045127899</v>
      </c>
      <c r="BE43" s="919">
        <v>219.0029984</v>
      </c>
      <c r="BF43" s="397"/>
      <c r="BG43" s="397"/>
      <c r="BH43" s="397"/>
      <c r="BI43" s="397"/>
      <c r="BJ43" s="397"/>
      <c r="BK43" s="397"/>
      <c r="BL43" s="397"/>
      <c r="BM43" s="397"/>
      <c r="BN43" s="397"/>
      <c r="BO43" s="397"/>
      <c r="BP43" s="397"/>
      <c r="BQ43" s="397"/>
    </row>
    <row r="44" spans="1:69" s="162" customFormat="1" ht="12.75">
      <c r="A44" s="204"/>
      <c r="B44" s="216"/>
      <c r="C44" s="216"/>
      <c r="D44" s="216"/>
      <c r="E44" s="216"/>
      <c r="F44" s="216"/>
      <c r="G44" s="216"/>
      <c r="H44" s="216"/>
      <c r="I44" s="216"/>
      <c r="J44" s="534"/>
      <c r="K44" s="635"/>
      <c r="L44" s="684"/>
      <c r="M44" s="684"/>
      <c r="N44" s="684"/>
      <c r="O44" s="397"/>
      <c r="P44" s="397"/>
      <c r="Q44" s="397"/>
      <c r="R44" s="397"/>
      <c r="S44" s="397"/>
      <c r="T44" s="397"/>
      <c r="U44" s="620"/>
      <c r="V44" s="617">
        <v>36</v>
      </c>
      <c r="W44" s="900"/>
      <c r="X44" s="909">
        <v>12.042999999999999</v>
      </c>
      <c r="Y44" s="909">
        <v>23.27</v>
      </c>
      <c r="Z44" s="909">
        <v>4.5250000000000004</v>
      </c>
      <c r="AA44" s="909">
        <v>7.29</v>
      </c>
      <c r="AB44" s="909">
        <v>1.9330000000000001</v>
      </c>
      <c r="AC44" s="910">
        <v>68.36</v>
      </c>
      <c r="AD44" s="909">
        <v>34.42</v>
      </c>
      <c r="AE44" s="909">
        <v>8.1</v>
      </c>
      <c r="AF44" s="909">
        <v>10.001428604125973</v>
      </c>
      <c r="AG44" s="909">
        <v>1.65</v>
      </c>
      <c r="AH44" s="909">
        <v>34.997999999999998</v>
      </c>
      <c r="AI44" s="909">
        <v>7.78</v>
      </c>
      <c r="AJ44" s="397"/>
      <c r="AK44" s="397"/>
      <c r="AL44" s="397"/>
      <c r="AM44" s="397"/>
      <c r="AN44" s="397"/>
      <c r="AO44" s="913">
        <v>34</v>
      </c>
      <c r="AP44" s="914">
        <v>173.09</v>
      </c>
      <c r="AQ44" s="914">
        <v>191.74600219999999</v>
      </c>
      <c r="AR44" s="915">
        <v>169.01</v>
      </c>
      <c r="AS44" s="397"/>
      <c r="AT44" s="397"/>
      <c r="AU44" s="397"/>
      <c r="AV44" s="397"/>
      <c r="AW44" s="913">
        <v>34</v>
      </c>
      <c r="AX44" s="914">
        <v>183.68</v>
      </c>
      <c r="AY44" s="914">
        <v>201.39</v>
      </c>
      <c r="AZ44" s="915">
        <v>181.19</v>
      </c>
      <c r="BA44" s="397"/>
      <c r="BB44" s="913">
        <v>34</v>
      </c>
      <c r="BC44" s="933">
        <v>150.78400000000002</v>
      </c>
      <c r="BD44" s="918">
        <v>234.72000000000003</v>
      </c>
      <c r="BE44" s="919">
        <v>214.38699819999999</v>
      </c>
      <c r="BF44" s="397"/>
      <c r="BG44" s="397"/>
      <c r="BH44" s="397"/>
      <c r="BI44" s="397"/>
      <c r="BJ44" s="397"/>
      <c r="BK44" s="397"/>
      <c r="BL44" s="397"/>
      <c r="BM44" s="397"/>
      <c r="BN44" s="397"/>
      <c r="BO44" s="397"/>
      <c r="BP44" s="397"/>
      <c r="BQ44" s="397"/>
    </row>
    <row r="45" spans="1:69" s="162" customFormat="1" ht="12.75">
      <c r="A45" s="204"/>
      <c r="B45" s="216"/>
      <c r="C45" s="216"/>
      <c r="D45" s="216"/>
      <c r="E45" s="216"/>
      <c r="F45" s="216"/>
      <c r="G45" s="216"/>
      <c r="H45" s="216"/>
      <c r="I45" s="216"/>
      <c r="J45" s="534"/>
      <c r="K45" s="635"/>
      <c r="L45" s="684"/>
      <c r="M45" s="684"/>
      <c r="N45" s="684"/>
      <c r="O45" s="397"/>
      <c r="P45" s="397"/>
      <c r="Q45" s="397"/>
      <c r="R45" s="397"/>
      <c r="S45" s="397"/>
      <c r="T45" s="397"/>
      <c r="U45" s="618"/>
      <c r="V45" s="617"/>
      <c r="W45" s="900"/>
      <c r="X45" s="909">
        <v>13.52857154</v>
      </c>
      <c r="Y45" s="909">
        <v>29.391285759999999</v>
      </c>
      <c r="Z45" s="909">
        <v>9.8840000969999995</v>
      </c>
      <c r="AA45" s="909">
        <v>6.6374286920000003</v>
      </c>
      <c r="AB45" s="909">
        <v>1.8661428689999999</v>
      </c>
      <c r="AC45" s="910">
        <v>78.939430239999993</v>
      </c>
      <c r="AD45" s="909">
        <v>46.51857158</v>
      </c>
      <c r="AE45" s="909">
        <v>10.15857145</v>
      </c>
      <c r="AF45" s="909">
        <v>10.002857208251942</v>
      </c>
      <c r="AG45" s="909">
        <v>1.9098571369999999</v>
      </c>
      <c r="AH45" s="909">
        <v>34.97357178</v>
      </c>
      <c r="AI45" s="909">
        <v>10.643142770000001</v>
      </c>
      <c r="AJ45" s="397"/>
      <c r="AK45" s="397"/>
      <c r="AL45" s="397"/>
      <c r="AM45" s="397"/>
      <c r="AN45" s="397"/>
      <c r="AO45" s="913">
        <v>35</v>
      </c>
      <c r="AP45" s="917">
        <v>173.09100341796801</v>
      </c>
      <c r="AQ45" s="914">
        <v>183.40100097656199</v>
      </c>
      <c r="AR45" s="915">
        <v>158.09</v>
      </c>
      <c r="AS45" s="397"/>
      <c r="AT45" s="397"/>
      <c r="AU45" s="397"/>
      <c r="AV45" s="397"/>
      <c r="AW45" s="913">
        <v>35</v>
      </c>
      <c r="AX45" s="914">
        <v>181.19</v>
      </c>
      <c r="AY45" s="917">
        <v>193.74299621582</v>
      </c>
      <c r="AZ45" s="915">
        <v>171.33</v>
      </c>
      <c r="BA45" s="397"/>
      <c r="BB45" s="913">
        <v>35</v>
      </c>
      <c r="BC45" s="933">
        <v>146.97999999999999</v>
      </c>
      <c r="BD45" s="918">
        <v>230.6710003662109</v>
      </c>
      <c r="BE45" s="919">
        <v>208.9500017</v>
      </c>
      <c r="BF45" s="397"/>
      <c r="BG45" s="397"/>
      <c r="BH45" s="397"/>
      <c r="BI45" s="397"/>
      <c r="BJ45" s="397"/>
      <c r="BK45" s="397"/>
      <c r="BL45" s="397"/>
      <c r="BM45" s="397"/>
      <c r="BN45" s="397"/>
      <c r="BO45" s="397"/>
      <c r="BP45" s="397"/>
      <c r="BQ45" s="397"/>
    </row>
    <row r="46" spans="1:69" s="162" customFormat="1" ht="12.75">
      <c r="A46" s="204"/>
      <c r="B46" s="216"/>
      <c r="C46" s="216"/>
      <c r="D46" s="216"/>
      <c r="E46" s="216"/>
      <c r="F46" s="216"/>
      <c r="G46" s="216"/>
      <c r="H46" s="216"/>
      <c r="I46" s="216"/>
      <c r="J46" s="534"/>
      <c r="K46" s="635"/>
      <c r="L46" s="684"/>
      <c r="M46" s="684"/>
      <c r="N46" s="684"/>
      <c r="O46" s="397"/>
      <c r="P46" s="397"/>
      <c r="Q46" s="397"/>
      <c r="R46" s="397"/>
      <c r="S46" s="397"/>
      <c r="T46" s="397"/>
      <c r="U46" s="618"/>
      <c r="V46" s="617"/>
      <c r="W46" s="900"/>
      <c r="X46" s="909">
        <v>13.86</v>
      </c>
      <c r="Y46" s="909">
        <v>30.785</v>
      </c>
      <c r="Z46" s="909">
        <v>17.64</v>
      </c>
      <c r="AA46" s="909">
        <v>6.62</v>
      </c>
      <c r="AB46" s="909">
        <v>1.052</v>
      </c>
      <c r="AC46" s="910">
        <v>96.09</v>
      </c>
      <c r="AD46" s="909">
        <v>69.19</v>
      </c>
      <c r="AE46" s="909">
        <v>12.37</v>
      </c>
      <c r="AF46" s="909">
        <v>10.005714416503887</v>
      </c>
      <c r="AG46" s="909">
        <v>1.93</v>
      </c>
      <c r="AH46" s="909">
        <v>34.840000000000003</v>
      </c>
      <c r="AI46" s="909">
        <v>11.66</v>
      </c>
      <c r="AJ46" s="397"/>
      <c r="AK46" s="397"/>
      <c r="AL46" s="397"/>
      <c r="AM46" s="397"/>
      <c r="AN46" s="397"/>
      <c r="AO46" s="913">
        <v>36</v>
      </c>
      <c r="AP46" s="917">
        <v>173.09100341796801</v>
      </c>
      <c r="AQ46" s="914">
        <v>183.40100097656199</v>
      </c>
      <c r="AR46" s="915">
        <v>158.09</v>
      </c>
      <c r="AS46" s="397"/>
      <c r="AT46" s="397"/>
      <c r="AU46" s="397"/>
      <c r="AV46" s="397"/>
      <c r="AW46" s="913">
        <v>36</v>
      </c>
      <c r="AX46" s="914">
        <v>171.33</v>
      </c>
      <c r="AY46" s="917">
        <v>166.452</v>
      </c>
      <c r="AZ46" s="915">
        <v>164.03</v>
      </c>
      <c r="BA46" s="397"/>
      <c r="BB46" s="913">
        <v>36</v>
      </c>
      <c r="BC46" s="933">
        <v>143.34800000000001</v>
      </c>
      <c r="BD46" s="918">
        <v>225.39499950408924</v>
      </c>
      <c r="BE46" s="919">
        <v>202.97300150000001</v>
      </c>
      <c r="BF46" s="397"/>
      <c r="BG46" s="397"/>
      <c r="BH46" s="397"/>
      <c r="BI46" s="397"/>
      <c r="BJ46" s="397"/>
      <c r="BK46" s="397"/>
      <c r="BL46" s="397"/>
      <c r="BM46" s="397"/>
      <c r="BN46" s="397"/>
      <c r="BO46" s="397"/>
      <c r="BP46" s="397"/>
      <c r="BQ46" s="397"/>
    </row>
    <row r="47" spans="1:69" s="162" customFormat="1" ht="12.75">
      <c r="A47" s="204"/>
      <c r="B47" s="216"/>
      <c r="C47" s="216"/>
      <c r="D47" s="216"/>
      <c r="E47" s="216"/>
      <c r="F47" s="216"/>
      <c r="G47" s="216"/>
      <c r="H47" s="216"/>
      <c r="I47" s="216"/>
      <c r="J47" s="534"/>
      <c r="K47" s="635"/>
      <c r="L47" s="684"/>
      <c r="M47" s="684"/>
      <c r="N47" s="684"/>
      <c r="O47" s="397"/>
      <c r="P47" s="397"/>
      <c r="Q47" s="397"/>
      <c r="R47" s="397"/>
      <c r="S47" s="397"/>
      <c r="T47" s="397"/>
      <c r="U47" s="618"/>
      <c r="V47" s="617"/>
      <c r="W47" s="900"/>
      <c r="X47" s="909">
        <v>14.18571418</v>
      </c>
      <c r="Y47" s="909">
        <v>30.662142620000001</v>
      </c>
      <c r="Z47" s="909">
        <v>13.24114282</v>
      </c>
      <c r="AA47" s="909">
        <v>6.9254285949999996</v>
      </c>
      <c r="AB47" s="909">
        <v>2.1361428839999999</v>
      </c>
      <c r="AC47" s="910">
        <v>84.515142170000004</v>
      </c>
      <c r="AD47" s="909">
        <v>56.14428547</v>
      </c>
      <c r="AE47" s="909">
        <v>11.487142970000001</v>
      </c>
      <c r="AF47" s="909">
        <v>10.430000032697402</v>
      </c>
      <c r="AG47" s="909">
        <v>1.7737142699999999</v>
      </c>
      <c r="AH47" s="909">
        <v>35.98928506</v>
      </c>
      <c r="AI47" s="909">
        <v>9.1042857850000001</v>
      </c>
      <c r="AJ47" s="397"/>
      <c r="AK47" s="397"/>
      <c r="AL47" s="397"/>
      <c r="AM47" s="397"/>
      <c r="AN47" s="397"/>
      <c r="AO47" s="913">
        <v>37</v>
      </c>
      <c r="AP47" s="914">
        <v>162.19599909999999</v>
      </c>
      <c r="AQ47" s="914">
        <v>172.60800169999999</v>
      </c>
      <c r="AR47" s="915">
        <v>147.07</v>
      </c>
      <c r="AS47" s="397"/>
      <c r="AT47" s="397"/>
      <c r="AU47" s="397"/>
      <c r="AV47" s="397"/>
      <c r="AW47" s="913">
        <v>37</v>
      </c>
      <c r="AX47" s="914">
        <v>164.02999879999999</v>
      </c>
      <c r="AY47" s="917">
        <v>149.70199579999999</v>
      </c>
      <c r="AZ47" s="915">
        <v>147.35</v>
      </c>
      <c r="BA47" s="397"/>
      <c r="BB47" s="913">
        <v>37</v>
      </c>
      <c r="BC47" s="933">
        <v>140.58200252899999</v>
      </c>
      <c r="BD47" s="918">
        <v>220.07399951934806</v>
      </c>
      <c r="BE47" s="919">
        <v>196.9500008</v>
      </c>
      <c r="BF47" s="397"/>
      <c r="BG47" s="397"/>
      <c r="BH47" s="397"/>
      <c r="BI47" s="397"/>
      <c r="BJ47" s="397"/>
      <c r="BK47" s="397"/>
      <c r="BL47" s="397"/>
      <c r="BM47" s="397"/>
      <c r="BN47" s="397"/>
      <c r="BO47" s="397"/>
      <c r="BP47" s="397"/>
      <c r="BQ47" s="397"/>
    </row>
    <row r="48" spans="1:69" s="162" customFormat="1" ht="12.75">
      <c r="A48" s="204"/>
      <c r="B48" s="216"/>
      <c r="C48" s="216"/>
      <c r="D48" s="216"/>
      <c r="E48" s="216"/>
      <c r="F48" s="216"/>
      <c r="G48" s="216"/>
      <c r="H48" s="216"/>
      <c r="I48" s="216"/>
      <c r="J48" s="534"/>
      <c r="K48" s="635"/>
      <c r="L48" s="684"/>
      <c r="M48" s="684"/>
      <c r="N48" s="684"/>
      <c r="O48" s="397"/>
      <c r="P48" s="397"/>
      <c r="Q48" s="397"/>
      <c r="R48" s="397"/>
      <c r="S48" s="397"/>
      <c r="T48" s="397"/>
      <c r="U48" s="618"/>
      <c r="V48" s="617">
        <v>40</v>
      </c>
      <c r="W48" s="900"/>
      <c r="X48" s="909">
        <v>15.34</v>
      </c>
      <c r="Y48" s="909">
        <v>36.380000000000003</v>
      </c>
      <c r="Z48" s="909">
        <v>20.43</v>
      </c>
      <c r="AA48" s="909">
        <v>7.16</v>
      </c>
      <c r="AB48" s="909">
        <v>3.28</v>
      </c>
      <c r="AC48" s="910">
        <v>86.83</v>
      </c>
      <c r="AD48" s="909">
        <v>51.57</v>
      </c>
      <c r="AE48" s="909">
        <v>10.36</v>
      </c>
      <c r="AF48" s="909">
        <v>11</v>
      </c>
      <c r="AG48" s="909">
        <v>1.33</v>
      </c>
      <c r="AH48" s="909">
        <v>50.04</v>
      </c>
      <c r="AI48" s="909">
        <v>10.39</v>
      </c>
      <c r="AJ48" s="397"/>
      <c r="AK48" s="397"/>
      <c r="AL48" s="397"/>
      <c r="AM48" s="397"/>
      <c r="AN48" s="397"/>
      <c r="AO48" s="913">
        <v>38</v>
      </c>
      <c r="AP48" s="914">
        <v>162.19599909999999</v>
      </c>
      <c r="AQ48" s="914">
        <v>172.60800169999999</v>
      </c>
      <c r="AR48" s="915">
        <v>147.07</v>
      </c>
      <c r="AS48" s="397"/>
      <c r="AT48" s="397"/>
      <c r="AU48" s="397"/>
      <c r="AV48" s="397"/>
      <c r="AW48" s="913">
        <v>38</v>
      </c>
      <c r="AX48" s="914">
        <v>161.62</v>
      </c>
      <c r="AY48" s="917">
        <v>135.7250061</v>
      </c>
      <c r="AZ48" s="915">
        <v>131.15</v>
      </c>
      <c r="BA48" s="397"/>
      <c r="BB48" s="913">
        <v>38</v>
      </c>
      <c r="BC48" s="933">
        <v>134.738</v>
      </c>
      <c r="BD48" s="918">
        <v>215.42199704999999</v>
      </c>
      <c r="BE48" s="919">
        <v>190.7840042</v>
      </c>
      <c r="BF48" s="397"/>
      <c r="BG48" s="397"/>
      <c r="BH48" s="397"/>
      <c r="BI48" s="397"/>
      <c r="BJ48" s="397"/>
      <c r="BK48" s="397"/>
      <c r="BL48" s="397"/>
      <c r="BM48" s="397"/>
      <c r="BN48" s="397"/>
      <c r="BO48" s="397"/>
      <c r="BP48" s="397"/>
      <c r="BQ48" s="397"/>
    </row>
    <row r="49" spans="1:69" s="162" customFormat="1" ht="12.75">
      <c r="A49" s="204"/>
      <c r="B49" s="216"/>
      <c r="C49" s="216"/>
      <c r="D49" s="216"/>
      <c r="E49" s="216"/>
      <c r="F49" s="216"/>
      <c r="G49" s="216"/>
      <c r="H49" s="216"/>
      <c r="I49" s="216"/>
      <c r="J49" s="534"/>
      <c r="K49" s="635"/>
      <c r="L49" s="684"/>
      <c r="M49" s="684"/>
      <c r="N49" s="684"/>
      <c r="O49" s="397"/>
      <c r="P49" s="397"/>
      <c r="Q49" s="397"/>
      <c r="R49" s="397"/>
      <c r="S49" s="397"/>
      <c r="T49" s="397"/>
      <c r="U49" s="617"/>
      <c r="V49" s="617"/>
      <c r="W49" s="900"/>
      <c r="X49" s="909">
        <v>18.08571448</v>
      </c>
      <c r="Y49" s="909">
        <v>34.163285940000002</v>
      </c>
      <c r="Z49" s="909">
        <v>19.903143069999999</v>
      </c>
      <c r="AA49" s="909">
        <v>7.0011427739999998</v>
      </c>
      <c r="AB49" s="909">
        <v>2.2765714610000001</v>
      </c>
      <c r="AC49" s="910">
        <v>81.298714770000004</v>
      </c>
      <c r="AD49" s="909">
        <v>48.17428589</v>
      </c>
      <c r="AE49" s="909">
        <v>15.737142560000001</v>
      </c>
      <c r="AF49" s="909">
        <v>11.00857162</v>
      </c>
      <c r="AG49" s="909">
        <v>1.9857142990000001</v>
      </c>
      <c r="AH49" s="909">
        <v>39.686428069999998</v>
      </c>
      <c r="AI49" s="909">
        <v>8.1814286369999998</v>
      </c>
      <c r="AJ49" s="397"/>
      <c r="AK49" s="397"/>
      <c r="AL49" s="397"/>
      <c r="AM49" s="397"/>
      <c r="AN49" s="397"/>
      <c r="AO49" s="913">
        <v>39</v>
      </c>
      <c r="AP49" s="914">
        <v>153.6340027</v>
      </c>
      <c r="AQ49" s="914">
        <v>172.60800170898401</v>
      </c>
      <c r="AR49" s="915">
        <v>139.11000000000001</v>
      </c>
      <c r="AS49" s="397"/>
      <c r="AT49" s="397"/>
      <c r="AU49" s="397"/>
      <c r="AV49" s="397"/>
      <c r="AW49" s="913">
        <v>39</v>
      </c>
      <c r="AX49" s="914">
        <v>145.00399780000001</v>
      </c>
      <c r="AY49" s="917">
        <v>126.6</v>
      </c>
      <c r="AZ49" s="915">
        <v>119.86</v>
      </c>
      <c r="BA49" s="397"/>
      <c r="BB49" s="913">
        <v>39</v>
      </c>
      <c r="BC49" s="933">
        <v>131.20699792900001</v>
      </c>
      <c r="BD49" s="918">
        <v>210.14099999999999</v>
      </c>
      <c r="BE49" s="919">
        <v>184.4409995</v>
      </c>
      <c r="BF49" s="397"/>
      <c r="BG49" s="397"/>
      <c r="BH49" s="397"/>
      <c r="BI49" s="397"/>
      <c r="BJ49" s="397"/>
      <c r="BK49" s="397"/>
      <c r="BL49" s="397"/>
      <c r="BM49" s="397"/>
      <c r="BN49" s="397"/>
      <c r="BO49" s="397"/>
      <c r="BP49" s="397"/>
      <c r="BQ49" s="397"/>
    </row>
    <row r="50" spans="1:69" s="162" customFormat="1" ht="12.75">
      <c r="A50" s="204"/>
      <c r="B50" s="216"/>
      <c r="C50" s="216"/>
      <c r="D50" s="216"/>
      <c r="E50" s="216"/>
      <c r="F50" s="216"/>
      <c r="G50" s="216"/>
      <c r="H50" s="216"/>
      <c r="I50" s="216"/>
      <c r="J50" s="534"/>
      <c r="K50" s="635"/>
      <c r="L50" s="684"/>
      <c r="M50" s="684"/>
      <c r="N50" s="684"/>
      <c r="O50" s="397"/>
      <c r="P50" s="397"/>
      <c r="Q50" s="397"/>
      <c r="R50" s="397"/>
      <c r="S50" s="397"/>
      <c r="T50" s="397"/>
      <c r="U50" s="617"/>
      <c r="V50" s="617"/>
      <c r="W50" s="900"/>
      <c r="X50" s="909">
        <v>18.91</v>
      </c>
      <c r="Y50" s="909">
        <v>40.36</v>
      </c>
      <c r="Z50" s="909">
        <v>14.79</v>
      </c>
      <c r="AA50" s="909">
        <v>7.86</v>
      </c>
      <c r="AB50" s="909">
        <v>2.39</v>
      </c>
      <c r="AC50" s="910">
        <v>97.4</v>
      </c>
      <c r="AD50" s="909">
        <v>49.42</v>
      </c>
      <c r="AE50" s="909">
        <v>10.9</v>
      </c>
      <c r="AF50" s="909">
        <v>11</v>
      </c>
      <c r="AG50" s="909">
        <v>1.57</v>
      </c>
      <c r="AH50" s="909">
        <v>37.29</v>
      </c>
      <c r="AI50" s="909">
        <v>8.73</v>
      </c>
      <c r="AJ50" s="397"/>
      <c r="AK50" s="397"/>
      <c r="AL50" s="397"/>
      <c r="AM50" s="397"/>
      <c r="AN50" s="397"/>
      <c r="AO50" s="913">
        <v>40</v>
      </c>
      <c r="AP50" s="914">
        <v>153.6340027</v>
      </c>
      <c r="AQ50" s="914">
        <v>160.46600000000001</v>
      </c>
      <c r="AR50" s="915">
        <v>139.11000000000001</v>
      </c>
      <c r="AS50" s="397"/>
      <c r="AT50" s="397"/>
      <c r="AU50" s="397"/>
      <c r="AV50" s="397"/>
      <c r="AW50" s="913">
        <v>40</v>
      </c>
      <c r="AX50" s="914">
        <v>128.87</v>
      </c>
      <c r="AY50" s="914">
        <v>119.86</v>
      </c>
      <c r="AZ50" s="915">
        <v>119.86</v>
      </c>
      <c r="BA50" s="397"/>
      <c r="BB50" s="913">
        <v>40</v>
      </c>
      <c r="BC50" s="933">
        <v>128.13</v>
      </c>
      <c r="BD50" s="918">
        <v>206.839</v>
      </c>
      <c r="BE50" s="919">
        <v>177.93399909999999</v>
      </c>
      <c r="BF50" s="397"/>
      <c r="BG50" s="397"/>
      <c r="BH50" s="397"/>
      <c r="BI50" s="397"/>
      <c r="BJ50" s="397"/>
      <c r="BK50" s="397"/>
      <c r="BL50" s="397"/>
      <c r="BM50" s="397"/>
      <c r="BN50" s="397"/>
      <c r="BO50" s="397"/>
      <c r="BP50" s="397"/>
      <c r="BQ50" s="397"/>
    </row>
    <row r="51" spans="1:69" s="162" customFormat="1" ht="12.75">
      <c r="A51" s="204"/>
      <c r="B51" s="216"/>
      <c r="C51" s="216"/>
      <c r="D51" s="216"/>
      <c r="E51" s="216"/>
      <c r="F51" s="216"/>
      <c r="G51" s="216"/>
      <c r="H51" s="216"/>
      <c r="I51" s="216"/>
      <c r="J51" s="534"/>
      <c r="K51" s="635"/>
      <c r="L51" s="684"/>
      <c r="M51" s="684"/>
      <c r="N51" s="684"/>
      <c r="O51" s="397"/>
      <c r="P51" s="397"/>
      <c r="Q51" s="397"/>
      <c r="R51" s="397"/>
      <c r="S51" s="397"/>
      <c r="T51" s="397"/>
      <c r="U51" s="617"/>
      <c r="V51" s="617"/>
      <c r="W51" s="900"/>
      <c r="X51" s="909">
        <v>18.942856924874402</v>
      </c>
      <c r="Y51" s="909">
        <v>45.664857046944704</v>
      </c>
      <c r="Z51" s="909">
        <v>13.250000136239143</v>
      </c>
      <c r="AA51" s="909">
        <v>7.7904285703386531</v>
      </c>
      <c r="AB51" s="909">
        <v>2.0807142598288357</v>
      </c>
      <c r="AC51" s="910">
        <v>89.837426321847062</v>
      </c>
      <c r="AD51" s="909">
        <v>52.804285866873556</v>
      </c>
      <c r="AE51" s="909">
        <v>9.0100000926426418</v>
      </c>
      <c r="AF51" s="909">
        <v>11</v>
      </c>
      <c r="AG51" s="909">
        <v>1.8558571338653529</v>
      </c>
      <c r="AH51" s="909">
        <v>38.216427939278695</v>
      </c>
      <c r="AI51" s="909">
        <v>10.265714509146521</v>
      </c>
      <c r="AJ51" s="397"/>
      <c r="AK51" s="397"/>
      <c r="AL51" s="397"/>
      <c r="AM51" s="397"/>
      <c r="AN51" s="397"/>
      <c r="AO51" s="913">
        <v>41</v>
      </c>
      <c r="AP51" s="914">
        <v>144.54400630000001</v>
      </c>
      <c r="AQ51" s="914">
        <v>148.89699999999999</v>
      </c>
      <c r="AR51" s="915">
        <v>139.11000000000001</v>
      </c>
      <c r="AS51" s="397"/>
      <c r="AT51" s="397"/>
      <c r="AU51" s="397"/>
      <c r="AV51" s="397"/>
      <c r="AW51" s="913">
        <v>41</v>
      </c>
      <c r="AX51" s="914">
        <v>113.2139969</v>
      </c>
      <c r="AY51" s="914">
        <v>108.82899999999999</v>
      </c>
      <c r="AZ51" s="915">
        <v>113.21</v>
      </c>
      <c r="BA51" s="397"/>
      <c r="BB51" s="913">
        <v>41</v>
      </c>
      <c r="BC51" s="933">
        <v>123.19800044700001</v>
      </c>
      <c r="BD51" s="918">
        <v>201.45299999999997</v>
      </c>
      <c r="BE51" s="919">
        <v>171.6890023</v>
      </c>
      <c r="BF51" s="397"/>
      <c r="BG51" s="397"/>
      <c r="BH51" s="397"/>
      <c r="BI51" s="397"/>
      <c r="BJ51" s="397"/>
      <c r="BK51" s="397"/>
      <c r="BL51" s="397"/>
      <c r="BM51" s="397"/>
      <c r="BN51" s="397"/>
      <c r="BO51" s="397"/>
      <c r="BP51" s="397"/>
      <c r="BQ51" s="397"/>
    </row>
    <row r="52" spans="1:69" s="162" customFormat="1" ht="12.75">
      <c r="A52" s="204"/>
      <c r="B52" s="216"/>
      <c r="C52" s="216"/>
      <c r="D52" s="216"/>
      <c r="E52" s="216"/>
      <c r="F52" s="216"/>
      <c r="G52" s="216"/>
      <c r="H52" s="216"/>
      <c r="I52" s="216"/>
      <c r="J52" s="534"/>
      <c r="K52" s="635"/>
      <c r="L52" s="684"/>
      <c r="M52" s="684"/>
      <c r="N52" s="684"/>
      <c r="O52" s="397"/>
      <c r="P52" s="397"/>
      <c r="Q52" s="397"/>
      <c r="R52" s="397"/>
      <c r="S52" s="397"/>
      <c r="T52" s="397"/>
      <c r="U52" s="617"/>
      <c r="V52" s="617">
        <v>44</v>
      </c>
      <c r="W52" s="900"/>
      <c r="X52" s="909">
        <v>15.77</v>
      </c>
      <c r="Y52" s="909">
        <v>39.85</v>
      </c>
      <c r="Z52" s="909">
        <v>16.07</v>
      </c>
      <c r="AA52" s="909">
        <v>7.52</v>
      </c>
      <c r="AB52" s="909">
        <v>2.48</v>
      </c>
      <c r="AC52" s="910">
        <v>80.75</v>
      </c>
      <c r="AD52" s="909">
        <v>47.38</v>
      </c>
      <c r="AE52" s="909">
        <v>11.62</v>
      </c>
      <c r="AF52" s="909">
        <v>10</v>
      </c>
      <c r="AG52" s="909">
        <v>1.298</v>
      </c>
      <c r="AH52" s="909">
        <v>34.799999999999997</v>
      </c>
      <c r="AI52" s="909">
        <v>9.2100000000000009</v>
      </c>
      <c r="AJ52" s="397"/>
      <c r="AK52" s="397"/>
      <c r="AL52" s="397"/>
      <c r="AM52" s="397"/>
      <c r="AN52" s="397"/>
      <c r="AO52" s="913">
        <v>42</v>
      </c>
      <c r="AP52" s="914">
        <v>144.54400630000001</v>
      </c>
      <c r="AQ52" s="914">
        <v>148.89699999999999</v>
      </c>
      <c r="AR52" s="915">
        <v>128.35</v>
      </c>
      <c r="AS52" s="397"/>
      <c r="AT52" s="397"/>
      <c r="AU52" s="397"/>
      <c r="AV52" s="397"/>
      <c r="AW52" s="913">
        <v>42</v>
      </c>
      <c r="AX52" s="914">
        <v>117.64</v>
      </c>
      <c r="AY52" s="914">
        <v>98.04</v>
      </c>
      <c r="AZ52" s="915">
        <v>100.18</v>
      </c>
      <c r="BA52" s="397"/>
      <c r="BB52" s="913">
        <v>42</v>
      </c>
      <c r="BC52" s="933">
        <v>118.85000000000001</v>
      </c>
      <c r="BD52" s="918">
        <v>196.38000000000002</v>
      </c>
      <c r="BE52" s="919">
        <v>165.69499870000001</v>
      </c>
      <c r="BF52" s="397"/>
      <c r="BG52" s="397"/>
      <c r="BH52" s="397"/>
      <c r="BI52" s="397"/>
      <c r="BJ52" s="397"/>
      <c r="BK52" s="397"/>
      <c r="BL52" s="397"/>
      <c r="BM52" s="397"/>
      <c r="BN52" s="397"/>
      <c r="BO52" s="397"/>
      <c r="BP52" s="397"/>
      <c r="BQ52" s="397"/>
    </row>
    <row r="53" spans="1:69" s="162" customFormat="1" ht="12.75">
      <c r="A53" s="204"/>
      <c r="B53" s="216"/>
      <c r="C53" s="216"/>
      <c r="D53" s="216"/>
      <c r="E53" s="216"/>
      <c r="F53" s="216"/>
      <c r="G53" s="216"/>
      <c r="H53" s="216"/>
      <c r="I53" s="216"/>
      <c r="J53" s="534"/>
      <c r="K53" s="635"/>
      <c r="L53" s="684"/>
      <c r="M53" s="684"/>
      <c r="N53" s="684"/>
      <c r="O53" s="397"/>
      <c r="P53" s="397"/>
      <c r="Q53" s="397"/>
      <c r="R53" s="397"/>
      <c r="S53" s="397"/>
      <c r="T53" s="397"/>
      <c r="U53" s="617"/>
      <c r="V53" s="617"/>
      <c r="W53" s="900"/>
      <c r="X53" s="909">
        <v>23.728571479999999</v>
      </c>
      <c r="Y53" s="909">
        <v>61.090667089999997</v>
      </c>
      <c r="Z53" s="909">
        <v>38.42033386</v>
      </c>
      <c r="AA53" s="909">
        <v>8.9832856999999997</v>
      </c>
      <c r="AB53" s="909">
        <v>4.4537142860000003</v>
      </c>
      <c r="AC53" s="910">
        <v>83.839285709999999</v>
      </c>
      <c r="AD53" s="909">
        <v>47.64285769</v>
      </c>
      <c r="AE53" s="909">
        <v>13.18000003</v>
      </c>
      <c r="AF53" s="909">
        <v>10.001428600000001</v>
      </c>
      <c r="AG53" s="909">
        <v>1.2431428769999999</v>
      </c>
      <c r="AH53" s="909">
        <v>37.059285850000002</v>
      </c>
      <c r="AI53" s="909">
        <v>9.9271429609999995</v>
      </c>
      <c r="AJ53" s="397"/>
      <c r="AK53" s="397"/>
      <c r="AL53" s="397"/>
      <c r="AM53" s="397"/>
      <c r="AN53" s="397"/>
      <c r="AO53" s="913">
        <v>43</v>
      </c>
      <c r="AP53" s="914">
        <v>133.50900268554599</v>
      </c>
      <c r="AQ53" s="914">
        <v>140.44499999999999</v>
      </c>
      <c r="AR53" s="915">
        <v>128.35</v>
      </c>
      <c r="AS53" s="397"/>
      <c r="AT53" s="397"/>
      <c r="AU53" s="397"/>
      <c r="AV53" s="397"/>
      <c r="AW53" s="913">
        <v>43</v>
      </c>
      <c r="AX53" s="914">
        <v>115.420997619628</v>
      </c>
      <c r="AY53" s="914">
        <v>102.325</v>
      </c>
      <c r="AZ53" s="915">
        <v>89.58</v>
      </c>
      <c r="BA53" s="397"/>
      <c r="BB53" s="913">
        <v>43</v>
      </c>
      <c r="BC53" s="933">
        <v>112.50799894332873</v>
      </c>
      <c r="BD53" s="918">
        <v>192.565</v>
      </c>
      <c r="BE53" s="919">
        <v>160.3979965</v>
      </c>
      <c r="BF53" s="397"/>
      <c r="BG53" s="397"/>
      <c r="BH53" s="397"/>
      <c r="BI53" s="397"/>
      <c r="BJ53" s="397"/>
      <c r="BK53" s="397"/>
      <c r="BL53" s="397"/>
      <c r="BM53" s="397"/>
      <c r="BN53" s="397"/>
      <c r="BO53" s="397"/>
      <c r="BP53" s="397"/>
      <c r="BQ53" s="397"/>
    </row>
    <row r="54" spans="1:69" s="162" customFormat="1" ht="12.75">
      <c r="A54" s="204"/>
      <c r="B54" s="216"/>
      <c r="C54" s="216"/>
      <c r="D54" s="216"/>
      <c r="E54" s="216"/>
      <c r="F54" s="216"/>
      <c r="G54" s="216"/>
      <c r="H54" s="216"/>
      <c r="I54" s="216"/>
      <c r="J54" s="534"/>
      <c r="K54" s="635"/>
      <c r="L54" s="684"/>
      <c r="M54" s="684"/>
      <c r="N54" s="684"/>
      <c r="O54" s="397"/>
      <c r="P54" s="397"/>
      <c r="Q54" s="397"/>
      <c r="R54" s="397"/>
      <c r="S54" s="397"/>
      <c r="T54" s="397"/>
      <c r="U54" s="617"/>
      <c r="V54" s="617"/>
      <c r="W54" s="900"/>
      <c r="X54" s="909">
        <v>30.528571810041125</v>
      </c>
      <c r="Y54" s="909">
        <v>77.433666865030759</v>
      </c>
      <c r="Z54" s="909">
        <v>23.011333147684685</v>
      </c>
      <c r="AA54" s="909">
        <v>10.47</v>
      </c>
      <c r="AB54" s="909">
        <v>8.2200000000000006</v>
      </c>
      <c r="AC54" s="910">
        <v>80.249285016741013</v>
      </c>
      <c r="AD54" s="909">
        <v>64.83</v>
      </c>
      <c r="AE54" s="909">
        <v>12.43</v>
      </c>
      <c r="AF54" s="909">
        <v>10.001428604125973</v>
      </c>
      <c r="AG54" s="909">
        <v>1.5007142850330841</v>
      </c>
      <c r="AH54" s="909">
        <v>36.905714307512518</v>
      </c>
      <c r="AI54" s="909">
        <v>10.785714285714255</v>
      </c>
      <c r="AJ54" s="397"/>
      <c r="AK54" s="397"/>
      <c r="AL54" s="397"/>
      <c r="AM54" s="397"/>
      <c r="AN54" s="397"/>
      <c r="AO54" s="913">
        <v>44</v>
      </c>
      <c r="AP54" s="914">
        <v>133.50900268554599</v>
      </c>
      <c r="AQ54" s="914">
        <v>140.44499999999999</v>
      </c>
      <c r="AR54" s="397">
        <v>121.2</v>
      </c>
      <c r="AS54" s="397"/>
      <c r="AT54" s="397"/>
      <c r="AU54" s="397"/>
      <c r="AV54" s="397"/>
      <c r="AW54" s="913">
        <v>44</v>
      </c>
      <c r="AX54" s="914">
        <v>100.18</v>
      </c>
      <c r="AY54" s="914">
        <v>91.68</v>
      </c>
      <c r="AZ54" s="915">
        <v>75.16</v>
      </c>
      <c r="BA54" s="397"/>
      <c r="BB54" s="913">
        <v>44</v>
      </c>
      <c r="BC54" s="933">
        <v>108.26299999999999</v>
      </c>
      <c r="BD54" s="918">
        <v>187.09000000000003</v>
      </c>
      <c r="BE54" s="919">
        <v>154.79199919999999</v>
      </c>
      <c r="BF54" s="397"/>
      <c r="BG54" s="397"/>
      <c r="BH54" s="397"/>
      <c r="BI54" s="397"/>
      <c r="BJ54" s="397"/>
      <c r="BK54" s="397"/>
      <c r="BL54" s="397"/>
      <c r="BM54" s="397"/>
      <c r="BN54" s="397"/>
      <c r="BO54" s="397"/>
      <c r="BP54" s="397"/>
      <c r="BQ54" s="397"/>
    </row>
    <row r="55" spans="1:69" s="162" customFormat="1" ht="12.75">
      <c r="A55" s="204"/>
      <c r="B55" s="216"/>
      <c r="C55" s="216"/>
      <c r="D55" s="216"/>
      <c r="E55" s="216"/>
      <c r="F55" s="216"/>
      <c r="G55" s="216"/>
      <c r="H55" s="216"/>
      <c r="I55" s="216"/>
      <c r="J55" s="534"/>
      <c r="K55" s="635"/>
      <c r="L55" s="684"/>
      <c r="M55" s="684"/>
      <c r="N55" s="684"/>
      <c r="O55" s="397"/>
      <c r="P55" s="397"/>
      <c r="Q55" s="397"/>
      <c r="R55" s="397"/>
      <c r="S55" s="397"/>
      <c r="T55" s="397"/>
      <c r="U55" s="617"/>
      <c r="V55" s="617"/>
      <c r="W55" s="900"/>
      <c r="X55" s="909">
        <v>19.285699999999999</v>
      </c>
      <c r="Y55" s="909">
        <v>47.748571668352348</v>
      </c>
      <c r="Z55" s="909">
        <v>14.493142809186628</v>
      </c>
      <c r="AA55" s="909">
        <v>7.8201428140912697</v>
      </c>
      <c r="AB55" s="909">
        <v>2.3963000000000001</v>
      </c>
      <c r="AC55" s="910">
        <v>74.034999999999997</v>
      </c>
      <c r="AD55" s="909">
        <v>60.726999999999997</v>
      </c>
      <c r="AE55" s="909">
        <v>9.5739999999999998</v>
      </c>
      <c r="AF55" s="909">
        <v>10.001428604125966</v>
      </c>
      <c r="AG55" s="909">
        <v>1.2811428649084857</v>
      </c>
      <c r="AH55" s="909">
        <v>38.396000000000001</v>
      </c>
      <c r="AI55" s="909">
        <v>21.811399999999999</v>
      </c>
      <c r="AJ55" s="397"/>
      <c r="AK55" s="397"/>
      <c r="AL55" s="397"/>
      <c r="AM55" s="397"/>
      <c r="AN55" s="397"/>
      <c r="AO55" s="913">
        <v>45</v>
      </c>
      <c r="AP55" s="914">
        <v>133.50900268554599</v>
      </c>
      <c r="AQ55" s="914">
        <v>134.84</v>
      </c>
      <c r="AR55" s="915">
        <v>121.2</v>
      </c>
      <c r="AS55" s="397"/>
      <c r="AT55" s="397"/>
      <c r="AU55" s="397"/>
      <c r="AV55" s="397"/>
      <c r="AW55" s="913">
        <v>45</v>
      </c>
      <c r="AX55" s="914">
        <v>83.341003420000007</v>
      </c>
      <c r="AY55" s="914">
        <v>79.23</v>
      </c>
      <c r="AZ55" s="915">
        <v>61.21</v>
      </c>
      <c r="BA55" s="397"/>
      <c r="BB55" s="913">
        <v>45</v>
      </c>
      <c r="BC55" s="933">
        <v>102.77400085399999</v>
      </c>
      <c r="BD55" s="918">
        <v>183.072</v>
      </c>
      <c r="BE55" s="919">
        <v>149.715</v>
      </c>
      <c r="BF55" s="397"/>
      <c r="BG55" s="397"/>
      <c r="BH55" s="397"/>
      <c r="BI55" s="397"/>
      <c r="BJ55" s="397"/>
      <c r="BK55" s="397"/>
      <c r="BL55" s="397"/>
      <c r="BM55" s="397"/>
      <c r="BN55" s="397"/>
      <c r="BO55" s="397"/>
      <c r="BP55" s="397"/>
      <c r="BQ55" s="397"/>
    </row>
    <row r="56" spans="1:69" s="162" customFormat="1" ht="12.75">
      <c r="A56" s="204"/>
      <c r="B56" s="216"/>
      <c r="C56" s="216"/>
      <c r="D56" s="216"/>
      <c r="E56" s="216"/>
      <c r="F56" s="216"/>
      <c r="G56" s="216"/>
      <c r="H56" s="216"/>
      <c r="I56" s="216"/>
      <c r="J56" s="534"/>
      <c r="K56" s="635"/>
      <c r="L56" s="684"/>
      <c r="M56" s="684"/>
      <c r="N56" s="684"/>
      <c r="O56" s="397"/>
      <c r="P56" s="397"/>
      <c r="Q56" s="397"/>
      <c r="R56" s="397"/>
      <c r="S56" s="397"/>
      <c r="T56" s="397"/>
      <c r="U56" s="617"/>
      <c r="V56" s="617">
        <v>48</v>
      </c>
      <c r="W56" s="900"/>
      <c r="X56" s="909">
        <v>18.57</v>
      </c>
      <c r="Y56" s="909">
        <v>56.05</v>
      </c>
      <c r="Z56" s="909">
        <v>23.31</v>
      </c>
      <c r="AA56" s="909">
        <v>7.5830000000000002</v>
      </c>
      <c r="AB56" s="909">
        <v>2.44</v>
      </c>
      <c r="AC56" s="910">
        <v>82.129000000000005</v>
      </c>
      <c r="AD56" s="909">
        <v>61.54</v>
      </c>
      <c r="AE56" s="909">
        <v>8.7200000000000006</v>
      </c>
      <c r="AF56" s="909">
        <v>9.7940000000000005</v>
      </c>
      <c r="AG56" s="909">
        <v>1.64</v>
      </c>
      <c r="AH56" s="909">
        <v>40.08</v>
      </c>
      <c r="AI56" s="909">
        <v>26.073</v>
      </c>
      <c r="AJ56" s="397"/>
      <c r="AK56" s="397"/>
      <c r="AL56" s="397"/>
      <c r="AM56" s="397"/>
      <c r="AN56" s="397"/>
      <c r="AO56" s="913">
        <v>46</v>
      </c>
      <c r="AP56" s="914">
        <v>124.56</v>
      </c>
      <c r="AQ56" s="914">
        <v>134.84</v>
      </c>
      <c r="AR56" s="915">
        <v>112.14</v>
      </c>
      <c r="AS56" s="397"/>
      <c r="AT56" s="397"/>
      <c r="AU56" s="397"/>
      <c r="AV56" s="397"/>
      <c r="AW56" s="913">
        <v>46</v>
      </c>
      <c r="AX56" s="914">
        <v>73.136001586914006</v>
      </c>
      <c r="AY56" s="914">
        <v>81.28</v>
      </c>
      <c r="AZ56" s="915">
        <v>43.99</v>
      </c>
      <c r="BA56" s="397"/>
      <c r="BB56" s="913">
        <v>46</v>
      </c>
      <c r="BC56" s="933">
        <v>99.224143177270747</v>
      </c>
      <c r="BD56" s="918">
        <v>179.65</v>
      </c>
      <c r="BE56" s="919">
        <v>144.1180004</v>
      </c>
      <c r="BF56" s="397"/>
      <c r="BG56" s="397"/>
      <c r="BH56" s="397"/>
      <c r="BI56" s="397"/>
      <c r="BJ56" s="397"/>
      <c r="BK56" s="397"/>
      <c r="BL56" s="397"/>
      <c r="BM56" s="397"/>
      <c r="BN56" s="397"/>
      <c r="BO56" s="397"/>
      <c r="BP56" s="397"/>
      <c r="BQ56" s="397"/>
    </row>
    <row r="57" spans="1:69" s="162" customFormat="1" ht="12.75">
      <c r="A57" s="204"/>
      <c r="B57" s="216"/>
      <c r="C57" s="216"/>
      <c r="D57" s="216"/>
      <c r="E57" s="216"/>
      <c r="F57" s="216"/>
      <c r="G57" s="216"/>
      <c r="H57" s="216"/>
      <c r="I57" s="216"/>
      <c r="J57" s="534"/>
      <c r="K57" s="635"/>
      <c r="L57" s="684"/>
      <c r="M57" s="684"/>
      <c r="N57" s="684"/>
      <c r="O57" s="397"/>
      <c r="P57" s="397"/>
      <c r="Q57" s="397"/>
      <c r="R57" s="397"/>
      <c r="S57" s="397"/>
      <c r="T57" s="397"/>
      <c r="U57" s="617"/>
      <c r="V57" s="617"/>
      <c r="W57" s="900"/>
      <c r="X57" s="909">
        <v>31.86</v>
      </c>
      <c r="Y57" s="909">
        <v>78.91</v>
      </c>
      <c r="Z57" s="909">
        <v>47.94</v>
      </c>
      <c r="AA57" s="909">
        <v>10.81</v>
      </c>
      <c r="AB57" s="909">
        <v>4.71</v>
      </c>
      <c r="AC57" s="910">
        <v>105.09</v>
      </c>
      <c r="AD57" s="909">
        <v>83.95</v>
      </c>
      <c r="AE57" s="909">
        <v>18.13</v>
      </c>
      <c r="AF57" s="909">
        <v>10</v>
      </c>
      <c r="AG57" s="909">
        <v>1.615</v>
      </c>
      <c r="AH57" s="909">
        <v>50.85</v>
      </c>
      <c r="AI57" s="909">
        <v>25.96</v>
      </c>
      <c r="AJ57" s="397"/>
      <c r="AK57" s="397"/>
      <c r="AL57" s="397"/>
      <c r="AM57" s="397"/>
      <c r="AN57" s="397"/>
      <c r="AO57" s="913">
        <v>47</v>
      </c>
      <c r="AP57" s="914">
        <v>124.56</v>
      </c>
      <c r="AQ57" s="914">
        <v>134.84</v>
      </c>
      <c r="AR57" s="915">
        <v>112.14</v>
      </c>
      <c r="AS57" s="397"/>
      <c r="AT57" s="397"/>
      <c r="AU57" s="397"/>
      <c r="AV57" s="397"/>
      <c r="AW57" s="913">
        <v>47</v>
      </c>
      <c r="AX57" s="914">
        <v>49.643001556396399</v>
      </c>
      <c r="AY57" s="914">
        <v>79.23</v>
      </c>
      <c r="AZ57" s="915">
        <v>25.78</v>
      </c>
      <c r="BA57" s="397"/>
      <c r="BB57" s="913">
        <v>47</v>
      </c>
      <c r="BC57" s="933">
        <v>98.391001403331657</v>
      </c>
      <c r="BD57" s="918">
        <v>174.434</v>
      </c>
      <c r="BE57" s="919">
        <v>138.82499809999999</v>
      </c>
      <c r="BF57" s="397"/>
      <c r="BG57" s="397"/>
      <c r="BH57" s="397"/>
      <c r="BI57" s="397"/>
      <c r="BJ57" s="397"/>
      <c r="BK57" s="397"/>
      <c r="BL57" s="397"/>
      <c r="BM57" s="397"/>
      <c r="BN57" s="397"/>
      <c r="BO57" s="397"/>
      <c r="BP57" s="397"/>
      <c r="BQ57" s="397"/>
    </row>
    <row r="58" spans="1:69" s="162" customFormat="1" ht="12.75">
      <c r="A58" s="204"/>
      <c r="B58" s="216"/>
      <c r="C58" s="216"/>
      <c r="D58" s="216"/>
      <c r="E58" s="216"/>
      <c r="F58" s="216"/>
      <c r="G58" s="216"/>
      <c r="H58" s="216"/>
      <c r="I58" s="216"/>
      <c r="J58" s="534"/>
      <c r="K58" s="635"/>
      <c r="L58" s="684"/>
      <c r="M58" s="684"/>
      <c r="N58" s="684"/>
      <c r="O58" s="397"/>
      <c r="P58" s="397"/>
      <c r="Q58" s="397"/>
      <c r="R58" s="397"/>
      <c r="S58" s="397"/>
      <c r="T58" s="397"/>
      <c r="U58" s="617"/>
      <c r="V58" s="617"/>
      <c r="W58" s="900"/>
      <c r="X58" s="909">
        <v>45.715000000000003</v>
      </c>
      <c r="Y58" s="909">
        <v>120.64</v>
      </c>
      <c r="Z58" s="909">
        <v>31.65</v>
      </c>
      <c r="AA58" s="909">
        <v>19.32</v>
      </c>
      <c r="AB58" s="909">
        <v>12.4</v>
      </c>
      <c r="AC58" s="910">
        <v>111.883</v>
      </c>
      <c r="AD58" s="909">
        <v>89.3</v>
      </c>
      <c r="AE58" s="909">
        <v>21.54</v>
      </c>
      <c r="AF58" s="909">
        <v>10</v>
      </c>
      <c r="AG58" s="909">
        <v>1.31</v>
      </c>
      <c r="AH58" s="909">
        <v>85.53</v>
      </c>
      <c r="AI58" s="909">
        <v>28.62</v>
      </c>
      <c r="AJ58" s="397"/>
      <c r="AK58" s="397"/>
      <c r="AL58" s="397"/>
      <c r="AM58" s="397"/>
      <c r="AN58" s="397"/>
      <c r="AO58" s="913">
        <v>48</v>
      </c>
      <c r="AP58" s="914">
        <v>117.827</v>
      </c>
      <c r="AQ58" s="914">
        <v>134.15</v>
      </c>
      <c r="AR58" s="915">
        <v>101.14</v>
      </c>
      <c r="AS58" s="397"/>
      <c r="AT58" s="397"/>
      <c r="AU58" s="397"/>
      <c r="AV58" s="397"/>
      <c r="AW58" s="913">
        <v>48</v>
      </c>
      <c r="AX58" s="914">
        <v>45.865000000000002</v>
      </c>
      <c r="AY58" s="914">
        <v>79.23</v>
      </c>
      <c r="AZ58" s="915">
        <v>29.34</v>
      </c>
      <c r="BA58" s="397"/>
      <c r="BB58" s="913">
        <v>48</v>
      </c>
      <c r="BC58" s="933">
        <v>87.924999999999983</v>
      </c>
      <c r="BD58" s="918">
        <v>169.50000000000003</v>
      </c>
      <c r="BE58" s="919">
        <v>133.112999</v>
      </c>
      <c r="BF58" s="397"/>
      <c r="BG58" s="397"/>
      <c r="BH58" s="397"/>
      <c r="BI58" s="397"/>
      <c r="BJ58" s="397"/>
      <c r="BK58" s="397"/>
      <c r="BL58" s="397"/>
      <c r="BM58" s="397"/>
      <c r="BN58" s="397"/>
      <c r="BO58" s="397"/>
      <c r="BP58" s="397"/>
      <c r="BQ58" s="397"/>
    </row>
    <row r="59" spans="1:69" s="162" customFormat="1" ht="13.5">
      <c r="A59" s="204"/>
      <c r="B59" s="216"/>
      <c r="C59" s="216"/>
      <c r="D59" s="216"/>
      <c r="E59" s="216"/>
      <c r="F59" s="216"/>
      <c r="G59" s="216"/>
      <c r="H59" s="216"/>
      <c r="I59" s="216"/>
      <c r="J59" s="534"/>
      <c r="K59" s="635"/>
      <c r="L59" s="684"/>
      <c r="M59" s="684"/>
      <c r="N59" s="684"/>
      <c r="O59" s="397"/>
      <c r="P59" s="397"/>
      <c r="Q59" s="397"/>
      <c r="R59" s="397"/>
      <c r="S59" s="397"/>
      <c r="T59" s="397"/>
      <c r="U59" s="617"/>
      <c r="V59" s="617">
        <v>51</v>
      </c>
      <c r="W59" s="900"/>
      <c r="X59" s="909">
        <v>36.909999999999997</v>
      </c>
      <c r="Y59" s="909">
        <v>78.84</v>
      </c>
      <c r="Z59" s="909">
        <v>19.73</v>
      </c>
      <c r="AA59" s="909">
        <v>13.65</v>
      </c>
      <c r="AB59" s="909">
        <v>8.74</v>
      </c>
      <c r="AC59" s="910">
        <v>101.2</v>
      </c>
      <c r="AD59" s="909">
        <v>99.78</v>
      </c>
      <c r="AE59" s="909">
        <v>27.96</v>
      </c>
      <c r="AF59" s="909">
        <v>10</v>
      </c>
      <c r="AG59" s="909">
        <v>1.1399999999999999</v>
      </c>
      <c r="AH59" s="909">
        <v>116.12</v>
      </c>
      <c r="AI59" s="909">
        <v>54.8</v>
      </c>
      <c r="AJ59" s="397"/>
      <c r="AK59" s="397"/>
      <c r="AL59" s="397"/>
      <c r="AM59" s="397"/>
      <c r="AN59" s="397"/>
      <c r="AO59" s="913">
        <v>49</v>
      </c>
      <c r="AP59" s="914">
        <v>117.827</v>
      </c>
      <c r="AQ59" s="914">
        <v>134.15</v>
      </c>
      <c r="AR59" s="915">
        <v>101.14</v>
      </c>
      <c r="AS59" s="397"/>
      <c r="AT59" s="397"/>
      <c r="AU59" s="397"/>
      <c r="AV59" s="397"/>
      <c r="AW59" s="913">
        <v>49</v>
      </c>
      <c r="AX59" s="967">
        <v>51.566714695521732</v>
      </c>
      <c r="AY59" s="914">
        <v>81.28</v>
      </c>
      <c r="AZ59" s="915">
        <v>34.76</v>
      </c>
      <c r="BA59" s="397"/>
      <c r="BB59" s="913">
        <v>49</v>
      </c>
      <c r="BC59" s="933">
        <v>85.033142868961448</v>
      </c>
      <c r="BD59" s="918">
        <v>164.72300000000001</v>
      </c>
      <c r="BE59" s="919">
        <v>128.37000269999999</v>
      </c>
      <c r="BF59" s="397"/>
      <c r="BG59" s="397"/>
      <c r="BH59" s="397"/>
      <c r="BI59" s="397"/>
      <c r="BJ59" s="397"/>
      <c r="BK59" s="397"/>
      <c r="BL59" s="397"/>
      <c r="BM59" s="397"/>
      <c r="BN59" s="397"/>
      <c r="BO59" s="397"/>
      <c r="BP59" s="397"/>
      <c r="BQ59" s="397"/>
    </row>
    <row r="60" spans="1:69" s="162" customFormat="1" ht="13.5" thickBot="1">
      <c r="A60" s="204"/>
      <c r="B60" s="216"/>
      <c r="C60" s="216"/>
      <c r="D60" s="216"/>
      <c r="E60" s="216"/>
      <c r="F60" s="216"/>
      <c r="G60" s="216"/>
      <c r="H60" s="216"/>
      <c r="I60" s="216"/>
      <c r="J60" s="534"/>
      <c r="K60" s="635"/>
      <c r="L60" s="684"/>
      <c r="M60" s="684"/>
      <c r="N60" s="684"/>
      <c r="O60" s="397"/>
      <c r="P60" s="397"/>
      <c r="Q60" s="397"/>
      <c r="R60" s="397"/>
      <c r="S60" s="397"/>
      <c r="T60" s="397"/>
      <c r="U60" s="617"/>
      <c r="V60" s="617"/>
      <c r="W60" s="900"/>
      <c r="X60" s="909">
        <v>68.171428680419893</v>
      </c>
      <c r="Y60" s="909">
        <v>173.24642835344551</v>
      </c>
      <c r="Z60" s="909">
        <v>46.748427799769779</v>
      </c>
      <c r="AA60" s="909">
        <v>20.258571216038241</v>
      </c>
      <c r="AB60" s="909">
        <v>16.477428436279258</v>
      </c>
      <c r="AC60" s="910">
        <v>183.30985913957815</v>
      </c>
      <c r="AD60" s="909">
        <v>150.62857273646728</v>
      </c>
      <c r="AE60" s="909">
        <v>44.407142639160142</v>
      </c>
      <c r="AF60" s="909">
        <v>10</v>
      </c>
      <c r="AG60" s="909">
        <v>1.2935714210782672</v>
      </c>
      <c r="AH60" s="909">
        <v>146.74785723004999</v>
      </c>
      <c r="AI60" s="909">
        <v>50.432856423514181</v>
      </c>
      <c r="AJ60" s="397"/>
      <c r="AK60" s="397"/>
      <c r="AL60" s="397"/>
      <c r="AM60" s="397"/>
      <c r="AN60" s="397"/>
      <c r="AO60" s="913">
        <v>50</v>
      </c>
      <c r="AP60" s="914">
        <v>111.587</v>
      </c>
      <c r="AQ60" s="914">
        <v>128.977</v>
      </c>
      <c r="AR60" s="915">
        <v>96.75</v>
      </c>
      <c r="AS60" s="397"/>
      <c r="AT60" s="397"/>
      <c r="AU60" s="397"/>
      <c r="AV60" s="397"/>
      <c r="AW60" s="913">
        <v>50</v>
      </c>
      <c r="AX60" s="914">
        <v>69.12</v>
      </c>
      <c r="AY60" s="914">
        <v>69.123000000000005</v>
      </c>
      <c r="AZ60" s="915">
        <v>32.950000000000003</v>
      </c>
      <c r="BA60" s="397"/>
      <c r="BB60" s="913">
        <v>50</v>
      </c>
      <c r="BC60" s="933">
        <v>78.216999999999999</v>
      </c>
      <c r="BD60" s="918">
        <v>160.208</v>
      </c>
      <c r="BE60" s="919">
        <v>122.7149982</v>
      </c>
      <c r="BF60" s="397"/>
      <c r="BG60" s="397"/>
      <c r="BH60" s="397"/>
      <c r="BI60" s="397"/>
      <c r="BJ60" s="397"/>
      <c r="BK60" s="397"/>
      <c r="BL60" s="397"/>
      <c r="BM60" s="397"/>
      <c r="BN60" s="397"/>
      <c r="BO60" s="397"/>
      <c r="BP60" s="397"/>
      <c r="BQ60" s="397"/>
    </row>
    <row r="61" spans="1:69" s="162" customFormat="1" ht="12.75">
      <c r="A61" s="204"/>
      <c r="B61" s="216"/>
      <c r="C61" s="216"/>
      <c r="D61" s="216"/>
      <c r="E61" s="216"/>
      <c r="F61" s="216"/>
      <c r="G61" s="216"/>
      <c r="H61" s="216"/>
      <c r="I61" s="216"/>
      <c r="J61" s="534"/>
      <c r="K61" s="635"/>
      <c r="L61" s="684"/>
      <c r="M61" s="684"/>
      <c r="N61" s="684"/>
      <c r="O61" s="397"/>
      <c r="P61" s="397"/>
      <c r="Q61" s="397"/>
      <c r="R61" s="397"/>
      <c r="S61" s="397"/>
      <c r="T61" s="397"/>
      <c r="U61" s="619">
        <v>2015</v>
      </c>
      <c r="V61" s="906">
        <v>1</v>
      </c>
      <c r="W61" s="900">
        <v>1</v>
      </c>
      <c r="X61" s="909">
        <v>68.54285648890901</v>
      </c>
      <c r="Y61" s="909">
        <v>128.19599696568042</v>
      </c>
      <c r="Z61" s="909">
        <v>45.029000418526742</v>
      </c>
      <c r="AA61" s="909">
        <v>22.87971414838513</v>
      </c>
      <c r="AB61" s="909">
        <v>19.893999917166528</v>
      </c>
      <c r="AC61" s="910">
        <v>330.59428187778974</v>
      </c>
      <c r="AD61" s="909">
        <v>194.22142791748016</v>
      </c>
      <c r="AE61" s="909">
        <v>47.308570316859615</v>
      </c>
      <c r="AF61" s="909">
        <v>10.010000092642628</v>
      </c>
      <c r="AG61" s="909">
        <v>1.0784285579408874</v>
      </c>
      <c r="AH61" s="909">
        <v>183.91999816894503</v>
      </c>
      <c r="AI61" s="909">
        <v>92.277143205914939</v>
      </c>
      <c r="AJ61" s="397"/>
      <c r="AK61" s="397"/>
      <c r="AL61" s="397"/>
      <c r="AM61" s="397"/>
      <c r="AN61" s="397"/>
      <c r="AO61" s="913">
        <v>51</v>
      </c>
      <c r="AP61" s="914">
        <v>111.587</v>
      </c>
      <c r="AQ61" s="914">
        <v>128.977</v>
      </c>
      <c r="AR61" s="915">
        <v>96.75</v>
      </c>
      <c r="AS61" s="397"/>
      <c r="AT61" s="397"/>
      <c r="AU61" s="397"/>
      <c r="AV61" s="397"/>
      <c r="AW61" s="913">
        <v>51</v>
      </c>
      <c r="AX61" s="914">
        <v>63.18</v>
      </c>
      <c r="AY61" s="914">
        <v>63.18</v>
      </c>
      <c r="AZ61" s="915">
        <v>25.78</v>
      </c>
      <c r="BA61" s="397"/>
      <c r="BB61" s="913">
        <v>51</v>
      </c>
      <c r="BC61" s="933">
        <v>74.797000000476842</v>
      </c>
      <c r="BD61" s="918">
        <v>157.54600000000002</v>
      </c>
      <c r="BE61" s="919">
        <v>120.156003</v>
      </c>
      <c r="BF61" s="397"/>
      <c r="BG61" s="397"/>
      <c r="BH61" s="397"/>
      <c r="BI61" s="397"/>
      <c r="BJ61" s="397"/>
      <c r="BK61" s="397"/>
      <c r="BL61" s="397"/>
      <c r="BM61" s="397"/>
      <c r="BN61" s="397"/>
      <c r="BO61" s="397"/>
      <c r="BP61" s="397"/>
      <c r="BQ61" s="397"/>
    </row>
    <row r="62" spans="1:69" s="162" customFormat="1" ht="12.75">
      <c r="A62" s="204"/>
      <c r="B62" s="216"/>
      <c r="C62" s="216"/>
      <c r="D62" s="216"/>
      <c r="E62" s="216"/>
      <c r="F62" s="216"/>
      <c r="G62" s="216"/>
      <c r="H62" s="216"/>
      <c r="I62" s="216"/>
      <c r="J62" s="534"/>
      <c r="K62" s="635"/>
      <c r="L62" s="684"/>
      <c r="M62" s="684"/>
      <c r="N62" s="684"/>
      <c r="O62" s="397"/>
      <c r="P62" s="397"/>
      <c r="Q62" s="397"/>
      <c r="R62" s="397"/>
      <c r="S62" s="397"/>
      <c r="T62" s="397"/>
      <c r="U62" s="617"/>
      <c r="V62" s="617"/>
      <c r="W62" s="900">
        <v>2</v>
      </c>
      <c r="X62" s="909">
        <v>49.685714176722875</v>
      </c>
      <c r="Y62" s="909">
        <v>96.163429260253665</v>
      </c>
      <c r="Z62" s="909">
        <v>43.363000052315797</v>
      </c>
      <c r="AA62" s="909">
        <v>14.161143030439073</v>
      </c>
      <c r="AB62" s="909">
        <v>11.166571480887255</v>
      </c>
      <c r="AC62" s="910">
        <v>214.08728681291797</v>
      </c>
      <c r="AD62" s="909">
        <v>138.71857234409842</v>
      </c>
      <c r="AE62" s="909">
        <v>33.982857295444987</v>
      </c>
      <c r="AF62" s="909">
        <v>9.4300000326974018</v>
      </c>
      <c r="AG62" s="909">
        <v>1.124142876693178</v>
      </c>
      <c r="AH62" s="909">
        <v>270.27856881277859</v>
      </c>
      <c r="AI62" s="909">
        <v>92.534285409109799</v>
      </c>
      <c r="AJ62" s="397"/>
      <c r="AK62" s="397"/>
      <c r="AL62" s="397"/>
      <c r="AM62" s="397"/>
      <c r="AN62" s="397"/>
      <c r="AO62" s="913">
        <v>52</v>
      </c>
      <c r="AP62" s="914">
        <v>120.986000061035</v>
      </c>
      <c r="AQ62" s="914">
        <v>138.54</v>
      </c>
      <c r="AR62" s="915">
        <v>96.75</v>
      </c>
      <c r="AS62" s="397"/>
      <c r="AT62" s="397"/>
      <c r="AU62" s="397"/>
      <c r="AV62" s="397"/>
      <c r="AW62" s="913">
        <v>52</v>
      </c>
      <c r="AX62" s="914">
        <v>61.214000701904297</v>
      </c>
      <c r="AY62" s="914">
        <v>83.69</v>
      </c>
      <c r="AZ62" s="915">
        <v>22.26</v>
      </c>
      <c r="BA62" s="397"/>
      <c r="BB62" s="913">
        <v>52</v>
      </c>
      <c r="BC62" s="933">
        <v>74.148001715540829</v>
      </c>
      <c r="BD62" s="918">
        <v>154.74090000000001</v>
      </c>
      <c r="BE62" s="919">
        <v>116.128997</v>
      </c>
      <c r="BF62" s="397"/>
      <c r="BG62" s="397"/>
      <c r="BH62" s="397"/>
      <c r="BI62" s="397"/>
      <c r="BJ62" s="397"/>
      <c r="BK62" s="397"/>
      <c r="BL62" s="397"/>
      <c r="BM62" s="397"/>
      <c r="BN62" s="397"/>
      <c r="BO62" s="397"/>
      <c r="BP62" s="397"/>
      <c r="BQ62" s="397"/>
    </row>
    <row r="63" spans="1:69" s="162" customFormat="1" ht="12.75">
      <c r="A63" s="204"/>
      <c r="B63" s="216"/>
      <c r="C63" s="216"/>
      <c r="D63" s="216"/>
      <c r="E63" s="216"/>
      <c r="F63" s="216"/>
      <c r="G63" s="216"/>
      <c r="H63" s="216"/>
      <c r="I63" s="216"/>
      <c r="J63" s="534"/>
      <c r="K63" s="635"/>
      <c r="L63" s="684"/>
      <c r="M63" s="684"/>
      <c r="N63" s="684"/>
      <c r="O63" s="397"/>
      <c r="P63" s="397"/>
      <c r="Q63" s="397"/>
      <c r="R63" s="397"/>
      <c r="S63" s="397"/>
      <c r="T63" s="397"/>
      <c r="U63" s="617"/>
      <c r="V63" s="617"/>
      <c r="W63" s="900">
        <v>3</v>
      </c>
      <c r="X63" s="909">
        <v>63.18571363176612</v>
      </c>
      <c r="Y63" s="909">
        <v>170.70128413609078</v>
      </c>
      <c r="Z63" s="909">
        <v>71.775428771972571</v>
      </c>
      <c r="AA63" s="909">
        <v>13.84971414293557</v>
      </c>
      <c r="AB63" s="909">
        <v>9.8989998953682861</v>
      </c>
      <c r="AC63" s="910">
        <v>181.50271388462556</v>
      </c>
      <c r="AD63" s="909">
        <v>156.31142970493829</v>
      </c>
      <c r="AE63" s="909">
        <v>26.197142464773954</v>
      </c>
      <c r="AF63" s="909">
        <v>9</v>
      </c>
      <c r="AG63" s="909">
        <v>1.2850000006811924</v>
      </c>
      <c r="AH63" s="909">
        <v>324.18071855817436</v>
      </c>
      <c r="AI63" s="909">
        <v>77.014000483921535</v>
      </c>
      <c r="AJ63" s="397"/>
      <c r="AK63" s="397"/>
      <c r="AL63" s="397"/>
      <c r="AM63" s="397"/>
      <c r="AN63" s="397"/>
      <c r="AO63" s="913">
        <v>53</v>
      </c>
      <c r="AP63" s="914"/>
      <c r="AQ63" s="914"/>
      <c r="AR63" s="915"/>
      <c r="AS63" s="397"/>
      <c r="AT63" s="397"/>
      <c r="AU63" s="397"/>
      <c r="AV63" s="397"/>
      <c r="AW63" s="913">
        <v>53</v>
      </c>
      <c r="AX63" s="397"/>
      <c r="AY63" s="397"/>
      <c r="AZ63" s="397"/>
      <c r="BA63" s="397"/>
      <c r="BB63" s="913">
        <v>53</v>
      </c>
      <c r="BC63" s="933"/>
      <c r="BD63" s="918"/>
      <c r="BE63" s="919"/>
      <c r="BF63" s="397"/>
      <c r="BG63" s="397"/>
      <c r="BH63" s="397"/>
      <c r="BI63" s="397"/>
      <c r="BJ63" s="397"/>
      <c r="BK63" s="397"/>
      <c r="BL63" s="397"/>
      <c r="BM63" s="397"/>
      <c r="BN63" s="397"/>
      <c r="BO63" s="397"/>
      <c r="BP63" s="397"/>
      <c r="BQ63" s="397"/>
    </row>
    <row r="64" spans="1:69" s="162" customFormat="1" ht="12.75">
      <c r="A64" s="204"/>
      <c r="B64" s="216"/>
      <c r="C64" s="216"/>
      <c r="D64" s="216"/>
      <c r="E64" s="216"/>
      <c r="F64" s="216"/>
      <c r="G64" s="216"/>
      <c r="H64" s="216"/>
      <c r="I64" s="216"/>
      <c r="J64" s="534"/>
      <c r="K64" s="635"/>
      <c r="L64" s="684"/>
      <c r="M64" s="684"/>
      <c r="N64" s="684"/>
      <c r="O64" s="397"/>
      <c r="P64" s="397"/>
      <c r="Q64" s="397"/>
      <c r="R64" s="397"/>
      <c r="S64" s="397"/>
      <c r="T64" s="397"/>
      <c r="U64" s="617"/>
      <c r="V64" s="617">
        <v>4</v>
      </c>
      <c r="W64" s="900">
        <v>4</v>
      </c>
      <c r="X64" s="909">
        <v>92.357142857142819</v>
      </c>
      <c r="Y64" s="909">
        <v>159.75871276855426</v>
      </c>
      <c r="Z64" s="909">
        <v>123.43885803222614</v>
      </c>
      <c r="AA64" s="909">
        <v>23.090571539742559</v>
      </c>
      <c r="AB64" s="909">
        <v>17.496428762163383</v>
      </c>
      <c r="AC64" s="910">
        <v>321.27714320591474</v>
      </c>
      <c r="AD64" s="909">
        <v>188.44857134137786</v>
      </c>
      <c r="AE64" s="909">
        <v>42.578571592058424</v>
      </c>
      <c r="AF64" s="909">
        <v>9.0057144165039045</v>
      </c>
      <c r="AG64" s="909">
        <v>2.8518571853637655</v>
      </c>
      <c r="AH64" s="909">
        <v>226.1550009591233</v>
      </c>
      <c r="AI64" s="909">
        <v>82.329572405133788</v>
      </c>
      <c r="AJ64" s="397"/>
      <c r="AK64" s="397"/>
      <c r="AL64" s="397"/>
      <c r="AM64" s="397"/>
      <c r="AN64" s="397"/>
      <c r="AO64" s="397"/>
      <c r="AP64" s="918"/>
      <c r="AQ64" s="918"/>
      <c r="AR64" s="919"/>
      <c r="AS64" s="397"/>
      <c r="AT64" s="397"/>
      <c r="AU64" s="397"/>
      <c r="AV64" s="397"/>
      <c r="AW64" s="397"/>
      <c r="AX64" s="397"/>
      <c r="AY64" s="397"/>
      <c r="AZ64" s="397"/>
      <c r="BA64" s="397"/>
      <c r="BB64" s="397"/>
      <c r="BC64" s="397"/>
      <c r="BD64" s="397"/>
      <c r="BE64" s="397"/>
      <c r="BF64" s="397"/>
      <c r="BG64" s="397"/>
      <c r="BH64" s="397"/>
      <c r="BI64" s="397"/>
      <c r="BJ64" s="397"/>
      <c r="BK64" s="397"/>
      <c r="BL64" s="397"/>
      <c r="BM64" s="397"/>
      <c r="BN64" s="397"/>
      <c r="BO64" s="397"/>
      <c r="BP64" s="397"/>
      <c r="BQ64" s="397"/>
    </row>
    <row r="65" spans="1:69" s="162" customFormat="1" ht="12.75">
      <c r="A65" s="204"/>
      <c r="B65" s="216"/>
      <c r="C65" s="216"/>
      <c r="D65" s="216"/>
      <c r="E65" s="216"/>
      <c r="F65" s="216"/>
      <c r="G65" s="216"/>
      <c r="H65" s="216"/>
      <c r="I65" s="216"/>
      <c r="J65" s="534"/>
      <c r="K65" s="635"/>
      <c r="L65" s="684"/>
      <c r="M65" s="684"/>
      <c r="N65" s="684"/>
      <c r="O65" s="397"/>
      <c r="P65" s="397"/>
      <c r="Q65" s="397"/>
      <c r="R65" s="397"/>
      <c r="S65" s="397"/>
      <c r="T65" s="397"/>
      <c r="U65" s="617"/>
      <c r="V65" s="617"/>
      <c r="W65" s="900">
        <v>5</v>
      </c>
      <c r="X65" s="909">
        <v>89.485714503696826</v>
      </c>
      <c r="Y65" s="909">
        <v>175.85857282366015</v>
      </c>
      <c r="Z65" s="909">
        <v>98.794857025146186</v>
      </c>
      <c r="AA65" s="909">
        <v>20.899142946515727</v>
      </c>
      <c r="AB65" s="909">
        <v>18.429857390267454</v>
      </c>
      <c r="AC65" s="910">
        <v>327.06042698451427</v>
      </c>
      <c r="AD65" s="909">
        <v>191.91857365199442</v>
      </c>
      <c r="AE65" s="909">
        <v>47.517142159598151</v>
      </c>
      <c r="AF65" s="909">
        <v>9</v>
      </c>
      <c r="AG65" s="909">
        <v>6.0409999234335663</v>
      </c>
      <c r="AH65" s="909">
        <v>175.73643166678244</v>
      </c>
      <c r="AI65" s="909">
        <v>61.832857404436346</v>
      </c>
      <c r="AJ65" s="397"/>
      <c r="AK65" s="397"/>
      <c r="AL65" s="397"/>
      <c r="AM65" s="397"/>
      <c r="AN65" s="397"/>
      <c r="AO65" s="397"/>
      <c r="AP65" s="920"/>
      <c r="AQ65" s="920"/>
      <c r="AR65" s="919"/>
      <c r="AS65" s="397"/>
      <c r="AT65" s="397"/>
      <c r="AU65" s="397"/>
      <c r="AV65" s="397"/>
      <c r="AW65" s="397"/>
      <c r="AX65" s="397"/>
      <c r="AY65" s="397"/>
      <c r="AZ65" s="397"/>
      <c r="BA65" s="397"/>
      <c r="BB65" s="397"/>
      <c r="BC65" s="397"/>
      <c r="BD65" s="397"/>
      <c r="BE65" s="397"/>
      <c r="BF65" s="397"/>
      <c r="BG65" s="397"/>
      <c r="BH65" s="397"/>
      <c r="BI65" s="397"/>
      <c r="BJ65" s="397"/>
      <c r="BK65" s="397"/>
      <c r="BL65" s="397"/>
      <c r="BM65" s="397"/>
      <c r="BN65" s="397"/>
      <c r="BO65" s="397"/>
      <c r="BP65" s="397"/>
      <c r="BQ65" s="397"/>
    </row>
    <row r="66" spans="1:69" s="162" customFormat="1" ht="12.75">
      <c r="A66" s="204"/>
      <c r="B66" s="216"/>
      <c r="C66" s="216"/>
      <c r="D66" s="216"/>
      <c r="E66" s="216"/>
      <c r="F66" s="216"/>
      <c r="G66" s="216"/>
      <c r="H66" s="216"/>
      <c r="I66" s="216"/>
      <c r="J66" s="534"/>
      <c r="K66" s="635"/>
      <c r="L66" s="684"/>
      <c r="M66" s="684"/>
      <c r="N66" s="684"/>
      <c r="O66" s="397"/>
      <c r="P66" s="397"/>
      <c r="Q66" s="397"/>
      <c r="R66" s="397"/>
      <c r="S66" s="397"/>
      <c r="T66" s="397"/>
      <c r="U66" s="617"/>
      <c r="V66" s="617"/>
      <c r="W66" s="900">
        <v>6</v>
      </c>
      <c r="X66" s="909">
        <v>70.542857033865786</v>
      </c>
      <c r="Y66" s="909">
        <v>165.36414119175461</v>
      </c>
      <c r="Z66" s="909">
        <v>47.4197137015206</v>
      </c>
      <c r="AA66" s="909">
        <v>21.769857134137798</v>
      </c>
      <c r="AB66" s="909">
        <v>15.948999949863927</v>
      </c>
      <c r="AC66" s="910">
        <v>382.54914855956986</v>
      </c>
      <c r="AD66" s="909">
        <v>206.39285714285671</v>
      </c>
      <c r="AE66" s="909">
        <v>21.769857134137798</v>
      </c>
      <c r="AF66" s="909">
        <v>9</v>
      </c>
      <c r="AG66" s="909">
        <v>8.9162856510707265</v>
      </c>
      <c r="AH66" s="909">
        <v>124.30357033865756</v>
      </c>
      <c r="AI66" s="909">
        <v>71.741429465157537</v>
      </c>
      <c r="AJ66" s="397"/>
      <c r="AK66" s="397"/>
      <c r="AL66" s="397"/>
      <c r="AM66" s="397"/>
      <c r="AN66" s="397"/>
      <c r="AO66" s="397"/>
      <c r="AP66" s="920"/>
      <c r="AQ66" s="920"/>
      <c r="AR66" s="915"/>
      <c r="AS66" s="397"/>
      <c r="AT66" s="397"/>
      <c r="AU66" s="397"/>
      <c r="AV66" s="397"/>
      <c r="AW66" s="397"/>
      <c r="AX66" s="397"/>
      <c r="AY66" s="397"/>
      <c r="AZ66" s="397"/>
      <c r="BA66" s="397"/>
      <c r="BB66" s="397"/>
      <c r="BC66" s="397"/>
      <c r="BD66" s="397"/>
      <c r="BE66" s="397"/>
      <c r="BF66" s="397"/>
      <c r="BG66" s="397"/>
      <c r="BH66" s="397"/>
      <c r="BI66" s="397"/>
      <c r="BJ66" s="397"/>
      <c r="BK66" s="397"/>
      <c r="BL66" s="397"/>
      <c r="BM66" s="397"/>
      <c r="BN66" s="397"/>
      <c r="BO66" s="397"/>
      <c r="BP66" s="397"/>
      <c r="BQ66" s="397"/>
    </row>
    <row r="67" spans="1:69" s="162" customFormat="1" ht="12.75">
      <c r="A67" s="204"/>
      <c r="B67" s="216"/>
      <c r="C67" s="216"/>
      <c r="D67" s="216"/>
      <c r="E67" s="216"/>
      <c r="F67" s="216"/>
      <c r="G67" s="216"/>
      <c r="H67" s="216"/>
      <c r="I67" s="216"/>
      <c r="J67" s="534"/>
      <c r="K67" s="635"/>
      <c r="L67" s="684"/>
      <c r="M67" s="684"/>
      <c r="N67" s="684"/>
      <c r="O67" s="397"/>
      <c r="P67" s="397"/>
      <c r="Q67" s="397"/>
      <c r="R67" s="397"/>
      <c r="S67" s="397"/>
      <c r="T67" s="397"/>
      <c r="U67" s="617"/>
      <c r="V67" s="617"/>
      <c r="W67" s="900">
        <v>7</v>
      </c>
      <c r="X67" s="909">
        <v>74.442858014787944</v>
      </c>
      <c r="Y67" s="909">
        <v>115.832716805594</v>
      </c>
      <c r="Z67" s="909">
        <v>39.554857526506659</v>
      </c>
      <c r="AA67" s="909">
        <v>25.199285234723742</v>
      </c>
      <c r="AB67" s="909">
        <v>17.346428462437171</v>
      </c>
      <c r="AC67" s="910">
        <v>439.76600428989923</v>
      </c>
      <c r="AD67" s="909">
        <v>188.98428562709228</v>
      </c>
      <c r="AE67" s="909">
        <v>48.435713631766134</v>
      </c>
      <c r="AF67" s="909">
        <v>9.0028572082519513</v>
      </c>
      <c r="AG67" s="909">
        <v>14.150571210043733</v>
      </c>
      <c r="AH67" s="909">
        <v>311.82357134137811</v>
      </c>
      <c r="AI67" s="909">
        <v>78.088570186070001</v>
      </c>
      <c r="AJ67" s="397"/>
      <c r="AK67" s="397"/>
      <c r="AL67" s="397"/>
      <c r="AM67" s="397"/>
      <c r="AN67" s="397"/>
      <c r="AO67" s="397"/>
      <c r="AP67" s="911"/>
      <c r="AQ67" s="911"/>
      <c r="AR67" s="911"/>
      <c r="AS67" s="397"/>
      <c r="AT67" s="397"/>
      <c r="AU67" s="397"/>
      <c r="AV67" s="397"/>
      <c r="AW67" s="397"/>
      <c r="AX67" s="397"/>
      <c r="AY67" s="397"/>
      <c r="AZ67" s="397"/>
      <c r="BA67" s="397"/>
      <c r="BB67" s="397"/>
      <c r="BC67" s="397"/>
      <c r="BD67" s="397"/>
      <c r="BE67" s="397"/>
      <c r="BF67" s="397"/>
      <c r="BG67" s="397"/>
      <c r="BH67" s="397"/>
      <c r="BI67" s="397"/>
      <c r="BJ67" s="397"/>
      <c r="BK67" s="397"/>
      <c r="BL67" s="397"/>
      <c r="BM67" s="397"/>
      <c r="BN67" s="397"/>
      <c r="BO67" s="397"/>
      <c r="BP67" s="397"/>
      <c r="BQ67" s="397"/>
    </row>
    <row r="68" spans="1:69" s="162" customFormat="1" ht="12.75">
      <c r="A68" s="204"/>
      <c r="B68" s="216"/>
      <c r="C68" s="216"/>
      <c r="D68" s="216"/>
      <c r="E68" s="216"/>
      <c r="F68" s="216"/>
      <c r="G68" s="216"/>
      <c r="H68" s="216"/>
      <c r="I68" s="216"/>
      <c r="J68" s="534"/>
      <c r="K68" s="635"/>
      <c r="L68" s="684"/>
      <c r="M68" s="684"/>
      <c r="N68" s="684"/>
      <c r="O68" s="397"/>
      <c r="P68" s="397"/>
      <c r="Q68" s="397"/>
      <c r="R68" s="397"/>
      <c r="S68" s="397"/>
      <c r="T68" s="397"/>
      <c r="U68" s="617"/>
      <c r="V68" s="617">
        <v>8</v>
      </c>
      <c r="W68" s="900">
        <v>8</v>
      </c>
      <c r="X68" s="909">
        <v>57.657142639160107</v>
      </c>
      <c r="Y68" s="909">
        <v>105.39785766601526</v>
      </c>
      <c r="Z68" s="909">
        <v>40.561000006539437</v>
      </c>
      <c r="AA68" s="909">
        <v>20.075571877615744</v>
      </c>
      <c r="AB68" s="909">
        <v>12.653857094900914</v>
      </c>
      <c r="AC68" s="910">
        <v>288.93457249232642</v>
      </c>
      <c r="AD68" s="909">
        <v>201.38999720982085</v>
      </c>
      <c r="AE68" s="909">
        <v>43.595714569091747</v>
      </c>
      <c r="AF68" s="909">
        <v>9</v>
      </c>
      <c r="AG68" s="909">
        <v>4.65714287757873</v>
      </c>
      <c r="AH68" s="909">
        <v>283.68928527831974</v>
      </c>
      <c r="AI68" s="909">
        <v>88.551427568708121</v>
      </c>
      <c r="AJ68" s="397"/>
      <c r="AK68" s="397"/>
      <c r="AL68" s="397"/>
      <c r="AM68" s="397"/>
      <c r="AN68" s="397"/>
      <c r="AO68" s="397"/>
      <c r="AP68" s="918"/>
      <c r="AQ68" s="914"/>
      <c r="AR68" s="915"/>
      <c r="AS68" s="397"/>
      <c r="AT68" s="397"/>
      <c r="AU68" s="397"/>
      <c r="AV68" s="397"/>
      <c r="AW68" s="397"/>
      <c r="AX68" s="397"/>
      <c r="AY68" s="397"/>
      <c r="AZ68" s="397"/>
      <c r="BA68" s="397"/>
      <c r="BB68" s="397"/>
      <c r="BC68" s="397"/>
      <c r="BD68" s="397"/>
      <c r="BE68" s="397"/>
      <c r="BF68" s="397"/>
      <c r="BG68" s="397"/>
      <c r="BH68" s="397"/>
      <c r="BI68" s="397"/>
      <c r="BJ68" s="397"/>
      <c r="BK68" s="397"/>
      <c r="BL68" s="397"/>
      <c r="BM68" s="397"/>
      <c r="BN68" s="397"/>
      <c r="BO68" s="397"/>
      <c r="BP68" s="397"/>
      <c r="BQ68" s="397"/>
    </row>
    <row r="69" spans="1:69" s="162" customFormat="1" ht="12.75">
      <c r="A69" s="204"/>
      <c r="B69" s="216"/>
      <c r="C69" s="216"/>
      <c r="D69" s="216"/>
      <c r="E69" s="216"/>
      <c r="F69" s="216"/>
      <c r="G69" s="216"/>
      <c r="H69" s="216"/>
      <c r="I69" s="216"/>
      <c r="J69" s="534"/>
      <c r="K69" s="635"/>
      <c r="L69" s="684"/>
      <c r="M69" s="684"/>
      <c r="N69" s="684"/>
      <c r="O69" s="397"/>
      <c r="P69" s="397"/>
      <c r="Q69" s="397"/>
      <c r="R69" s="397"/>
      <c r="S69" s="397"/>
      <c r="T69" s="397"/>
      <c r="U69" s="617"/>
      <c r="V69" s="617"/>
      <c r="W69" s="900">
        <v>9</v>
      </c>
      <c r="X69" s="909">
        <v>88.771428789410876</v>
      </c>
      <c r="Y69" s="909">
        <v>162.89514378138898</v>
      </c>
      <c r="Z69" s="909">
        <v>99.332141876220447</v>
      </c>
      <c r="AA69" s="909">
        <v>19.496999740600501</v>
      </c>
      <c r="AB69" s="909">
        <v>15.7849998474121</v>
      </c>
      <c r="AC69" s="910">
        <v>411.09385899134998</v>
      </c>
      <c r="AD69" s="909">
        <v>179.96000671386699</v>
      </c>
      <c r="AE69" s="909">
        <v>37.669998168945298</v>
      </c>
      <c r="AF69" s="909">
        <v>9.0014286041259748</v>
      </c>
      <c r="AG69" s="909">
        <v>3.743571417672289</v>
      </c>
      <c r="AH69" s="909">
        <v>317.80857631138355</v>
      </c>
      <c r="AI69" s="909">
        <v>91.184855869838046</v>
      </c>
      <c r="AJ69" s="397"/>
      <c r="AK69" s="397"/>
      <c r="AL69" s="397"/>
      <c r="AM69" s="397"/>
      <c r="AN69" s="397"/>
      <c r="AO69" s="397"/>
      <c r="AP69" s="914"/>
      <c r="AQ69" s="914"/>
      <c r="AR69" s="915"/>
      <c r="AS69" s="397"/>
      <c r="AT69" s="397"/>
      <c r="AU69" s="397"/>
      <c r="AV69" s="397"/>
      <c r="AW69" s="397"/>
      <c r="AX69" s="397"/>
      <c r="AY69" s="397"/>
      <c r="AZ69" s="397"/>
      <c r="BA69" s="397"/>
      <c r="BB69" s="397"/>
      <c r="BC69" s="397"/>
      <c r="BD69" s="397"/>
      <c r="BE69" s="397"/>
      <c r="BF69" s="397"/>
      <c r="BG69" s="397"/>
      <c r="BH69" s="397"/>
      <c r="BI69" s="397"/>
      <c r="BJ69" s="397"/>
      <c r="BK69" s="397"/>
      <c r="BL69" s="397"/>
      <c r="BM69" s="397"/>
      <c r="BN69" s="397"/>
      <c r="BO69" s="397"/>
      <c r="BP69" s="397"/>
      <c r="BQ69" s="397"/>
    </row>
    <row r="70" spans="1:69" s="162" customFormat="1" ht="12.75">
      <c r="A70" s="204"/>
      <c r="B70" s="216"/>
      <c r="C70" s="216"/>
      <c r="D70" s="216"/>
      <c r="E70" s="216"/>
      <c r="F70" s="216"/>
      <c r="G70" s="216"/>
      <c r="H70" s="216"/>
      <c r="I70" s="216"/>
      <c r="J70" s="534"/>
      <c r="K70" s="635"/>
      <c r="L70" s="684"/>
      <c r="M70" s="684"/>
      <c r="N70" s="684"/>
      <c r="O70" s="397"/>
      <c r="P70" s="397"/>
      <c r="Q70" s="397"/>
      <c r="R70" s="397"/>
      <c r="S70" s="397"/>
      <c r="T70" s="397"/>
      <c r="U70" s="617"/>
      <c r="V70" s="617"/>
      <c r="W70" s="900">
        <v>10</v>
      </c>
      <c r="X70" s="909">
        <v>82.44</v>
      </c>
      <c r="Y70" s="909">
        <v>131.47999999999999</v>
      </c>
      <c r="Z70" s="909">
        <v>63.86</v>
      </c>
      <c r="AA70" s="909">
        <v>23.33</v>
      </c>
      <c r="AB70" s="909">
        <v>16.84</v>
      </c>
      <c r="AC70" s="910">
        <v>435.11</v>
      </c>
      <c r="AD70" s="909">
        <v>175.54</v>
      </c>
      <c r="AE70" s="909">
        <v>52.55</v>
      </c>
      <c r="AF70" s="909">
        <v>15.41</v>
      </c>
      <c r="AG70" s="909">
        <v>22.31</v>
      </c>
      <c r="AH70" s="909">
        <v>307.52</v>
      </c>
      <c r="AI70" s="909">
        <v>98.38</v>
      </c>
      <c r="AJ70" s="397"/>
      <c r="AK70" s="397"/>
      <c r="AL70" s="397"/>
      <c r="AM70" s="397"/>
      <c r="AN70" s="397"/>
      <c r="AO70" s="397"/>
      <c r="AP70" s="914"/>
      <c r="AQ70" s="914"/>
      <c r="AR70" s="915"/>
      <c r="AS70" s="397"/>
      <c r="AT70" s="397"/>
      <c r="AU70" s="397"/>
      <c r="AV70" s="397"/>
      <c r="AW70" s="397"/>
      <c r="AX70" s="397"/>
      <c r="AY70" s="397"/>
      <c r="AZ70" s="397"/>
      <c r="BA70" s="397"/>
      <c r="BB70" s="397"/>
      <c r="BC70" s="397"/>
      <c r="BD70" s="397"/>
      <c r="BE70" s="397"/>
      <c r="BF70" s="397"/>
      <c r="BG70" s="397"/>
      <c r="BH70" s="397"/>
      <c r="BI70" s="397"/>
      <c r="BJ70" s="397"/>
      <c r="BK70" s="397"/>
      <c r="BL70" s="397"/>
      <c r="BM70" s="397"/>
      <c r="BN70" s="397"/>
      <c r="BO70" s="397"/>
      <c r="BP70" s="397"/>
      <c r="BQ70" s="397"/>
    </row>
    <row r="71" spans="1:69" s="162" customFormat="1" ht="12.75">
      <c r="A71" s="204"/>
      <c r="B71" s="216"/>
      <c r="C71" s="216"/>
      <c r="D71" s="216"/>
      <c r="E71" s="216"/>
      <c r="F71" s="216"/>
      <c r="G71" s="216"/>
      <c r="H71" s="216"/>
      <c r="I71" s="216"/>
      <c r="J71" s="534"/>
      <c r="K71" s="635"/>
      <c r="L71" s="684"/>
      <c r="M71" s="684"/>
      <c r="N71" s="684"/>
      <c r="O71" s="397"/>
      <c r="P71" s="397"/>
      <c r="Q71" s="397"/>
      <c r="R71" s="397"/>
      <c r="S71" s="397"/>
      <c r="T71" s="397"/>
      <c r="U71" s="617"/>
      <c r="V71" s="617"/>
      <c r="W71" s="900">
        <v>11</v>
      </c>
      <c r="X71" s="909">
        <v>79.385999999999996</v>
      </c>
      <c r="Y71" s="909">
        <v>168.71</v>
      </c>
      <c r="Z71" s="909">
        <v>149.82</v>
      </c>
      <c r="AA71" s="909">
        <v>21.65</v>
      </c>
      <c r="AB71" s="909">
        <v>17.920000000000002</v>
      </c>
      <c r="AC71" s="910">
        <v>268.85000000000002</v>
      </c>
      <c r="AD71" s="909">
        <v>139.57</v>
      </c>
      <c r="AE71" s="909">
        <v>35.479999999999997</v>
      </c>
      <c r="AF71" s="909">
        <v>11.194000000000001</v>
      </c>
      <c r="AG71" s="909">
        <v>11.012</v>
      </c>
      <c r="AH71" s="909">
        <v>267.10000000000002</v>
      </c>
      <c r="AI71" s="909">
        <v>73.144999999999996</v>
      </c>
      <c r="AJ71" s="397"/>
      <c r="AK71" s="397"/>
      <c r="AL71" s="397"/>
      <c r="AM71" s="397"/>
      <c r="AN71" s="397"/>
      <c r="AO71" s="397"/>
      <c r="AP71" s="914"/>
      <c r="AQ71" s="914"/>
      <c r="AR71" s="915"/>
      <c r="AS71" s="397"/>
      <c r="AT71" s="397"/>
      <c r="AU71" s="397"/>
      <c r="AV71" s="397"/>
      <c r="AW71" s="397"/>
      <c r="AX71" s="397"/>
      <c r="AY71" s="397"/>
      <c r="AZ71" s="397"/>
      <c r="BA71" s="397"/>
      <c r="BB71" s="397"/>
      <c r="BC71" s="397"/>
      <c r="BD71" s="397"/>
      <c r="BE71" s="397"/>
      <c r="BF71" s="397"/>
      <c r="BG71" s="397"/>
      <c r="BH71" s="397"/>
      <c r="BI71" s="397"/>
      <c r="BJ71" s="397"/>
      <c r="BK71" s="397"/>
      <c r="BL71" s="397"/>
      <c r="BM71" s="397"/>
      <c r="BN71" s="397"/>
      <c r="BO71" s="397"/>
      <c r="BP71" s="397"/>
      <c r="BQ71" s="397"/>
    </row>
    <row r="72" spans="1:69" s="162" customFormat="1" ht="12.75">
      <c r="A72" s="204"/>
      <c r="B72" s="216"/>
      <c r="C72" s="216"/>
      <c r="D72" s="216"/>
      <c r="E72" s="216"/>
      <c r="F72" s="216"/>
      <c r="G72" s="216"/>
      <c r="H72" s="216"/>
      <c r="I72" s="216"/>
      <c r="J72" s="534"/>
      <c r="K72" s="635"/>
      <c r="L72" s="684"/>
      <c r="M72" s="684"/>
      <c r="N72" s="684"/>
      <c r="O72" s="397"/>
      <c r="P72" s="397"/>
      <c r="Q72" s="397"/>
      <c r="R72" s="397"/>
      <c r="S72" s="397"/>
      <c r="T72" s="397"/>
      <c r="U72" s="617"/>
      <c r="V72" s="617">
        <v>12</v>
      </c>
      <c r="W72" s="900">
        <v>12</v>
      </c>
      <c r="X72" s="909">
        <v>79.385000000000005</v>
      </c>
      <c r="Y72" s="909">
        <v>283.36357334681884</v>
      </c>
      <c r="Z72" s="909">
        <v>237.20571463448616</v>
      </c>
      <c r="AA72" s="909">
        <v>27.377714429582827</v>
      </c>
      <c r="AB72" s="909">
        <v>22.34300013950887</v>
      </c>
      <c r="AC72" s="910">
        <v>380.93800136021173</v>
      </c>
      <c r="AD72" s="909">
        <v>144.48428562709242</v>
      </c>
      <c r="AE72" s="909">
        <v>34.888571330479174</v>
      </c>
      <c r="AF72" s="909">
        <v>21.529999869210325</v>
      </c>
      <c r="AG72" s="909">
        <v>11.088000297546349</v>
      </c>
      <c r="AH72" s="909">
        <v>256.24499947684097</v>
      </c>
      <c r="AI72" s="909">
        <v>60.913855961390873</v>
      </c>
      <c r="AJ72" s="397"/>
      <c r="AK72" s="397"/>
      <c r="AL72" s="397"/>
      <c r="AM72" s="397"/>
      <c r="AN72" s="397"/>
      <c r="AO72" s="397"/>
      <c r="AP72" s="914"/>
      <c r="AQ72" s="914"/>
      <c r="AR72" s="915"/>
      <c r="AS72" s="397"/>
      <c r="AT72" s="397"/>
      <c r="AU72" s="397"/>
      <c r="AV72" s="397"/>
      <c r="AW72" s="397"/>
      <c r="AX72" s="397"/>
      <c r="AY72" s="397"/>
      <c r="AZ72" s="397"/>
      <c r="BA72" s="397"/>
      <c r="BB72" s="397"/>
      <c r="BC72" s="397"/>
      <c r="BD72" s="397"/>
      <c r="BE72" s="397"/>
      <c r="BF72" s="397"/>
      <c r="BG72" s="397"/>
      <c r="BH72" s="397"/>
      <c r="BI72" s="397"/>
      <c r="BJ72" s="397"/>
      <c r="BK72" s="397"/>
      <c r="BL72" s="397"/>
      <c r="BM72" s="397"/>
      <c r="BN72" s="397"/>
      <c r="BO72" s="397"/>
      <c r="BP72" s="397"/>
      <c r="BQ72" s="397"/>
    </row>
    <row r="73" spans="1:69" s="162" customFormat="1" ht="12.75">
      <c r="A73" s="204"/>
      <c r="B73" s="216"/>
      <c r="C73" s="216"/>
      <c r="D73" s="216"/>
      <c r="E73" s="216"/>
      <c r="F73" s="216"/>
      <c r="G73" s="216"/>
      <c r="H73" s="216"/>
      <c r="I73" s="216"/>
      <c r="J73" s="534"/>
      <c r="K73" s="635"/>
      <c r="L73" s="684"/>
      <c r="M73" s="684"/>
      <c r="N73" s="684"/>
      <c r="O73" s="397"/>
      <c r="P73" s="397"/>
      <c r="Q73" s="397"/>
      <c r="R73" s="397"/>
      <c r="S73" s="397"/>
      <c r="T73" s="397"/>
      <c r="U73" s="617"/>
      <c r="V73" s="617"/>
      <c r="W73" s="900">
        <v>13</v>
      </c>
      <c r="X73" s="909">
        <v>106.27142769949758</v>
      </c>
      <c r="Y73" s="909">
        <v>166.3</v>
      </c>
      <c r="Z73" s="909">
        <v>146.00399999999999</v>
      </c>
      <c r="AA73" s="909">
        <v>18.302499999999998</v>
      </c>
      <c r="AB73" s="909">
        <v>13.263</v>
      </c>
      <c r="AC73" s="910">
        <v>284.01</v>
      </c>
      <c r="AD73" s="909">
        <v>128.37</v>
      </c>
      <c r="AE73" s="909">
        <v>35.216999999999999</v>
      </c>
      <c r="AF73" s="909">
        <v>13.0228</v>
      </c>
      <c r="AG73" s="909">
        <v>5.0830000000000002</v>
      </c>
      <c r="AH73" s="909">
        <v>172.56</v>
      </c>
      <c r="AI73" s="909">
        <v>49.094000000000001</v>
      </c>
      <c r="AJ73" s="397"/>
      <c r="AK73" s="397"/>
      <c r="AL73" s="397"/>
      <c r="AM73" s="397"/>
      <c r="AN73" s="397"/>
      <c r="AO73" s="397"/>
      <c r="AP73" s="914"/>
      <c r="AQ73" s="914"/>
      <c r="AR73" s="915"/>
      <c r="AS73" s="397"/>
      <c r="AT73" s="397"/>
      <c r="AU73" s="397"/>
      <c r="AV73" s="397"/>
      <c r="AW73" s="397"/>
      <c r="AX73" s="397"/>
      <c r="AY73" s="397"/>
      <c r="AZ73" s="397"/>
      <c r="BA73" s="397"/>
      <c r="BB73" s="397"/>
      <c r="BC73" s="397"/>
      <c r="BD73" s="397"/>
      <c r="BE73" s="397"/>
      <c r="BF73" s="397"/>
      <c r="BG73" s="397"/>
      <c r="BH73" s="397"/>
      <c r="BI73" s="397"/>
      <c r="BJ73" s="397"/>
      <c r="BK73" s="397"/>
      <c r="BL73" s="397"/>
      <c r="BM73" s="397"/>
      <c r="BN73" s="397"/>
      <c r="BO73" s="397"/>
      <c r="BP73" s="397"/>
      <c r="BQ73" s="397"/>
    </row>
    <row r="74" spans="1:69" s="162" customFormat="1" ht="12.75">
      <c r="A74" s="244" t="s">
        <v>678</v>
      </c>
      <c r="B74" s="216"/>
      <c r="C74" s="216"/>
      <c r="D74" s="216"/>
      <c r="E74" s="216"/>
      <c r="F74" s="216"/>
      <c r="G74" s="216"/>
      <c r="H74" s="216"/>
      <c r="I74" s="216"/>
      <c r="J74" s="534"/>
      <c r="K74" s="635"/>
      <c r="L74" s="684"/>
      <c r="M74" s="684"/>
      <c r="N74" s="684"/>
      <c r="O74" s="397"/>
      <c r="P74" s="397"/>
      <c r="Q74" s="397"/>
      <c r="R74" s="397"/>
      <c r="S74" s="397"/>
      <c r="T74" s="397"/>
      <c r="U74" s="617"/>
      <c r="V74" s="617"/>
      <c r="W74" s="900">
        <v>14</v>
      </c>
      <c r="X74" s="909">
        <v>81.84</v>
      </c>
      <c r="Y74" s="909">
        <v>135.46</v>
      </c>
      <c r="Z74" s="909">
        <v>119.48</v>
      </c>
      <c r="AA74" s="909">
        <v>17.7</v>
      </c>
      <c r="AB74" s="909">
        <v>7.28</v>
      </c>
      <c r="AC74" s="910">
        <v>319.68499755859301</v>
      </c>
      <c r="AD74" s="909">
        <v>172.46</v>
      </c>
      <c r="AE74" s="909">
        <v>34</v>
      </c>
      <c r="AF74" s="909">
        <v>10.01</v>
      </c>
      <c r="AG74" s="909">
        <v>2.54</v>
      </c>
      <c r="AH74" s="909">
        <v>207.4</v>
      </c>
      <c r="AI74" s="909">
        <v>81.2</v>
      </c>
      <c r="AJ74" s="397"/>
      <c r="AK74" s="397"/>
      <c r="AL74" s="397"/>
      <c r="AM74" s="397"/>
      <c r="AN74" s="397"/>
      <c r="AO74" s="397"/>
      <c r="AP74" s="914"/>
      <c r="AQ74" s="914"/>
      <c r="AR74" s="915"/>
      <c r="AS74" s="397"/>
      <c r="AT74" s="397"/>
      <c r="AU74" s="397"/>
      <c r="AV74" s="397"/>
      <c r="AW74" s="397"/>
      <c r="AX74" s="397"/>
      <c r="AY74" s="397"/>
      <c r="AZ74" s="397"/>
      <c r="BA74" s="397"/>
      <c r="BB74" s="397"/>
      <c r="BC74" s="397"/>
      <c r="BD74" s="397"/>
      <c r="BE74" s="397"/>
      <c r="BF74" s="397"/>
      <c r="BG74" s="397"/>
      <c r="BH74" s="397"/>
      <c r="BI74" s="397"/>
      <c r="BJ74" s="397"/>
      <c r="BK74" s="397"/>
      <c r="BL74" s="397"/>
      <c r="BM74" s="397"/>
      <c r="BN74" s="397"/>
      <c r="BO74" s="397"/>
      <c r="BP74" s="397"/>
      <c r="BQ74" s="397"/>
    </row>
    <row r="75" spans="1:69" s="162" customFormat="1" ht="12.75">
      <c r="A75" s="204"/>
      <c r="B75" s="216"/>
      <c r="C75" s="216"/>
      <c r="D75" s="216"/>
      <c r="E75" s="216"/>
      <c r="F75" s="216"/>
      <c r="G75" s="216"/>
      <c r="H75" s="216"/>
      <c r="I75" s="216"/>
      <c r="J75" s="534"/>
      <c r="K75" s="635"/>
      <c r="L75" s="684"/>
      <c r="M75" s="684"/>
      <c r="N75" s="684"/>
      <c r="O75" s="397"/>
      <c r="P75" s="397"/>
      <c r="Q75" s="397"/>
      <c r="R75" s="397"/>
      <c r="S75" s="397"/>
      <c r="T75" s="397"/>
      <c r="U75" s="617"/>
      <c r="V75" s="617"/>
      <c r="W75" s="900">
        <v>15</v>
      </c>
      <c r="X75" s="909">
        <v>64.599999999999994</v>
      </c>
      <c r="Y75" s="909">
        <v>144.72999999999999</v>
      </c>
      <c r="Z75" s="909">
        <v>117.33</v>
      </c>
      <c r="AA75" s="909">
        <v>17.95</v>
      </c>
      <c r="AB75" s="909">
        <v>10.97</v>
      </c>
      <c r="AC75" s="910">
        <v>334.82</v>
      </c>
      <c r="AD75" s="909">
        <v>134.32</v>
      </c>
      <c r="AE75" s="909">
        <v>34.4</v>
      </c>
      <c r="AF75" s="909">
        <v>10</v>
      </c>
      <c r="AG75" s="909">
        <v>2.68</v>
      </c>
      <c r="AH75" s="909">
        <v>268.58999999999997</v>
      </c>
      <c r="AI75" s="909">
        <v>99.91</v>
      </c>
      <c r="AJ75" s="397"/>
      <c r="AK75" s="397"/>
      <c r="AL75" s="397"/>
      <c r="AM75" s="397"/>
      <c r="AN75" s="397"/>
      <c r="AO75" s="397"/>
      <c r="AP75" s="914"/>
      <c r="AQ75" s="914"/>
      <c r="AR75" s="915"/>
      <c r="AS75" s="397"/>
      <c r="AT75" s="397"/>
      <c r="AU75" s="397"/>
      <c r="AV75" s="397"/>
      <c r="AW75" s="397"/>
      <c r="AX75" s="397"/>
      <c r="AY75" s="397"/>
      <c r="AZ75" s="397"/>
      <c r="BA75" s="397"/>
      <c r="BB75" s="397"/>
      <c r="BC75" s="397"/>
      <c r="BD75" s="397"/>
      <c r="BE75" s="397"/>
      <c r="BF75" s="397"/>
      <c r="BG75" s="397"/>
      <c r="BH75" s="397"/>
      <c r="BI75" s="397"/>
      <c r="BJ75" s="397"/>
      <c r="BK75" s="397"/>
      <c r="BL75" s="397"/>
      <c r="BM75" s="397"/>
      <c r="BN75" s="397"/>
      <c r="BO75" s="397"/>
      <c r="BP75" s="397"/>
      <c r="BQ75" s="397"/>
    </row>
    <row r="76" spans="1:69" s="162" customFormat="1" ht="12.75">
      <c r="A76" s="204"/>
      <c r="B76" s="216"/>
      <c r="C76" s="216"/>
      <c r="D76" s="216"/>
      <c r="E76" s="216"/>
      <c r="F76" s="216"/>
      <c r="G76" s="216"/>
      <c r="H76" s="216"/>
      <c r="I76" s="216"/>
      <c r="J76" s="534"/>
      <c r="K76" s="635"/>
      <c r="L76" s="684"/>
      <c r="M76" s="684"/>
      <c r="N76" s="684"/>
      <c r="O76" s="397"/>
      <c r="P76" s="397"/>
      <c r="Q76" s="397"/>
      <c r="R76" s="397"/>
      <c r="S76" s="397"/>
      <c r="T76" s="397"/>
      <c r="U76" s="617"/>
      <c r="V76" s="617">
        <v>16</v>
      </c>
      <c r="W76" s="900">
        <v>16</v>
      </c>
      <c r="X76" s="909">
        <v>78.33</v>
      </c>
      <c r="Y76" s="909">
        <v>119.2355706</v>
      </c>
      <c r="Z76" s="909">
        <v>96.842713489999994</v>
      </c>
      <c r="AA76" s="909">
        <v>15.54999978</v>
      </c>
      <c r="AB76" s="909">
        <v>7.3847143309999996</v>
      </c>
      <c r="AC76" s="910">
        <v>242.2711443</v>
      </c>
      <c r="AD76" s="909">
        <v>123.28142769999999</v>
      </c>
      <c r="AE76" s="909">
        <v>31.61571421</v>
      </c>
      <c r="AF76" s="909">
        <v>10.00857149</v>
      </c>
      <c r="AG76" s="909">
        <v>1.739714282</v>
      </c>
      <c r="AH76" s="909">
        <v>219.1407122</v>
      </c>
      <c r="AI76" s="909">
        <v>73.782856530000004</v>
      </c>
      <c r="AJ76" s="397"/>
      <c r="AK76" s="397"/>
      <c r="AL76" s="397"/>
      <c r="AM76" s="397"/>
      <c r="AN76" s="397"/>
      <c r="AO76" s="397"/>
      <c r="AP76" s="914"/>
      <c r="AQ76" s="914"/>
      <c r="AR76" s="915"/>
      <c r="AS76" s="397"/>
      <c r="AT76" s="397"/>
      <c r="AU76" s="397"/>
      <c r="AV76" s="397"/>
      <c r="AW76" s="397"/>
      <c r="AX76" s="397"/>
      <c r="AY76" s="397"/>
      <c r="AZ76" s="397"/>
      <c r="BA76" s="397"/>
      <c r="BB76" s="397"/>
      <c r="BC76" s="397"/>
      <c r="BD76" s="397"/>
      <c r="BE76" s="397"/>
      <c r="BF76" s="397"/>
      <c r="BG76" s="397"/>
      <c r="BH76" s="397"/>
      <c r="BI76" s="397"/>
      <c r="BJ76" s="397"/>
      <c r="BK76" s="397"/>
      <c r="BL76" s="397"/>
      <c r="BM76" s="397"/>
      <c r="BN76" s="397"/>
      <c r="BO76" s="397"/>
      <c r="BP76" s="397"/>
      <c r="BQ76" s="397"/>
    </row>
    <row r="77" spans="1:69" s="162" customFormat="1" ht="12.75">
      <c r="A77" s="204"/>
      <c r="B77" s="216"/>
      <c r="C77" s="216"/>
      <c r="D77" s="216"/>
      <c r="E77" s="216"/>
      <c r="F77" s="216"/>
      <c r="G77" s="216"/>
      <c r="H77" s="216"/>
      <c r="I77" s="216"/>
      <c r="J77" s="534"/>
      <c r="K77" s="635"/>
      <c r="L77" s="684"/>
      <c r="M77" s="684"/>
      <c r="N77" s="684"/>
      <c r="O77" s="397"/>
      <c r="P77" s="397"/>
      <c r="Q77" s="397"/>
      <c r="R77" s="397"/>
      <c r="S77" s="397"/>
      <c r="T77" s="397"/>
      <c r="U77" s="617"/>
      <c r="V77" s="617"/>
      <c r="W77" s="900">
        <v>17</v>
      </c>
      <c r="X77" s="909">
        <v>60.25714275</v>
      </c>
      <c r="Y77" s="909">
        <v>87.61</v>
      </c>
      <c r="Z77" s="909">
        <v>50</v>
      </c>
      <c r="AA77" s="909">
        <v>14.797000000000001</v>
      </c>
      <c r="AB77" s="909">
        <v>9.26</v>
      </c>
      <c r="AC77" s="910">
        <v>224.91</v>
      </c>
      <c r="AD77" s="909">
        <v>109.76</v>
      </c>
      <c r="AE77" s="909">
        <v>26.86</v>
      </c>
      <c r="AF77" s="909">
        <v>10</v>
      </c>
      <c r="AG77" s="909">
        <v>1.53</v>
      </c>
      <c r="AH77" s="909">
        <v>165.05</v>
      </c>
      <c r="AI77" s="909">
        <v>46.43</v>
      </c>
      <c r="AJ77" s="397"/>
      <c r="AK77" s="397"/>
      <c r="AL77" s="397"/>
      <c r="AM77" s="397"/>
      <c r="AN77" s="397"/>
      <c r="AO77" s="397"/>
      <c r="AP77" s="914"/>
      <c r="AQ77" s="914"/>
      <c r="AR77" s="915"/>
      <c r="AS77" s="397"/>
      <c r="AT77" s="397"/>
      <c r="AU77" s="397"/>
      <c r="AV77" s="397"/>
      <c r="AW77" s="397"/>
      <c r="AX77" s="397"/>
      <c r="AY77" s="397"/>
      <c r="AZ77" s="397"/>
      <c r="BA77" s="397"/>
      <c r="BB77" s="397"/>
      <c r="BC77" s="397"/>
      <c r="BD77" s="397"/>
      <c r="BE77" s="397"/>
      <c r="BF77" s="397"/>
      <c r="BG77" s="397"/>
      <c r="BH77" s="397"/>
      <c r="BI77" s="397"/>
      <c r="BJ77" s="397"/>
      <c r="BK77" s="397"/>
      <c r="BL77" s="397"/>
      <c r="BM77" s="397"/>
      <c r="BN77" s="397"/>
      <c r="BO77" s="397"/>
      <c r="BP77" s="397"/>
      <c r="BQ77" s="397"/>
    </row>
    <row r="78" spans="1:69" s="162" customFormat="1" ht="12.75">
      <c r="A78" s="204"/>
      <c r="B78" s="216"/>
      <c r="C78" s="216"/>
      <c r="D78" s="216"/>
      <c r="E78" s="216"/>
      <c r="F78" s="216"/>
      <c r="G78" s="216"/>
      <c r="H78" s="216"/>
      <c r="I78" s="216"/>
      <c r="J78" s="534"/>
      <c r="K78" s="635"/>
      <c r="L78" s="684"/>
      <c r="M78" s="684"/>
      <c r="N78" s="684"/>
      <c r="O78" s="397"/>
      <c r="P78" s="397"/>
      <c r="Q78" s="397"/>
      <c r="R78" s="397"/>
      <c r="S78" s="397"/>
      <c r="T78" s="397"/>
      <c r="U78" s="617"/>
      <c r="V78" s="617"/>
      <c r="W78" s="900">
        <v>18</v>
      </c>
      <c r="X78" s="909">
        <v>42.69</v>
      </c>
      <c r="Y78" s="909">
        <v>85.12</v>
      </c>
      <c r="Z78" s="909">
        <v>49.42</v>
      </c>
      <c r="AA78" s="909">
        <v>14.55</v>
      </c>
      <c r="AB78" s="909">
        <v>8</v>
      </c>
      <c r="AC78" s="910">
        <v>165.54</v>
      </c>
      <c r="AD78" s="909">
        <v>94.2</v>
      </c>
      <c r="AE78" s="909">
        <v>21.22</v>
      </c>
      <c r="AF78" s="909">
        <v>10.039999999999999</v>
      </c>
      <c r="AG78" s="909">
        <v>1.1060000000000001</v>
      </c>
      <c r="AH78" s="909">
        <v>119.089</v>
      </c>
      <c r="AI78" s="909">
        <v>40.600999999999999</v>
      </c>
      <c r="AJ78" s="397"/>
      <c r="AK78" s="397"/>
      <c r="AL78" s="397"/>
      <c r="AM78" s="397"/>
      <c r="AN78" s="397"/>
      <c r="AO78" s="397"/>
      <c r="AP78" s="914"/>
      <c r="AQ78" s="914"/>
      <c r="AR78" s="915"/>
      <c r="AS78" s="397"/>
      <c r="AT78" s="397"/>
      <c r="AU78" s="397"/>
      <c r="AV78" s="397"/>
      <c r="AW78" s="397"/>
      <c r="AX78" s="397"/>
      <c r="AY78" s="397"/>
      <c r="AZ78" s="397"/>
      <c r="BA78" s="397"/>
      <c r="BB78" s="397"/>
      <c r="BC78" s="397"/>
      <c r="BD78" s="397"/>
      <c r="BE78" s="397"/>
      <c r="BF78" s="397"/>
      <c r="BG78" s="397"/>
      <c r="BH78" s="397"/>
      <c r="BI78" s="397"/>
      <c r="BJ78" s="397"/>
      <c r="BK78" s="397"/>
      <c r="BL78" s="397"/>
      <c r="BM78" s="397"/>
      <c r="BN78" s="397"/>
      <c r="BO78" s="397"/>
      <c r="BP78" s="397"/>
      <c r="BQ78" s="397"/>
    </row>
    <row r="79" spans="1:69" s="162" customFormat="1" ht="12.75">
      <c r="A79" s="204"/>
      <c r="B79" s="216"/>
      <c r="C79" s="216"/>
      <c r="D79" s="216"/>
      <c r="E79" s="216"/>
      <c r="F79" s="216"/>
      <c r="G79" s="216"/>
      <c r="H79" s="216"/>
      <c r="I79" s="216"/>
      <c r="J79" s="534"/>
      <c r="K79" s="635"/>
      <c r="L79" s="684"/>
      <c r="M79" s="684"/>
      <c r="N79" s="684"/>
      <c r="O79" s="397"/>
      <c r="P79" s="397"/>
      <c r="Q79" s="397"/>
      <c r="R79" s="397"/>
      <c r="S79" s="397"/>
      <c r="T79" s="397"/>
      <c r="U79" s="617"/>
      <c r="V79" s="617"/>
      <c r="W79" s="900">
        <v>19</v>
      </c>
      <c r="X79" s="909">
        <v>28.51</v>
      </c>
      <c r="Y79" s="909">
        <v>72.61</v>
      </c>
      <c r="Z79" s="909">
        <v>35.74</v>
      </c>
      <c r="AA79" s="909">
        <v>13.66</v>
      </c>
      <c r="AB79" s="909">
        <v>6.6</v>
      </c>
      <c r="AC79" s="910">
        <v>146.38</v>
      </c>
      <c r="AD79" s="909">
        <v>94.697000000000003</v>
      </c>
      <c r="AE79" s="909">
        <v>19.11</v>
      </c>
      <c r="AF79" s="909">
        <v>9.94</v>
      </c>
      <c r="AG79" s="909">
        <v>1.4219999999999999</v>
      </c>
      <c r="AH79" s="909">
        <v>92.77</v>
      </c>
      <c r="AI79" s="909">
        <v>44.54</v>
      </c>
      <c r="AJ79" s="397"/>
      <c r="AK79" s="397"/>
      <c r="AL79" s="397"/>
      <c r="AM79" s="397"/>
      <c r="AN79" s="397"/>
      <c r="AO79" s="397"/>
      <c r="AP79" s="914"/>
      <c r="AQ79" s="914"/>
      <c r="AR79" s="915"/>
      <c r="AS79" s="397"/>
      <c r="AT79" s="397"/>
      <c r="AU79" s="397"/>
      <c r="AV79" s="397"/>
      <c r="AW79" s="397"/>
      <c r="AX79" s="397"/>
      <c r="AY79" s="397"/>
      <c r="AZ79" s="397"/>
      <c r="BA79" s="397"/>
      <c r="BB79" s="397"/>
      <c r="BC79" s="397"/>
      <c r="BD79" s="397"/>
      <c r="BE79" s="397"/>
      <c r="BF79" s="397"/>
      <c r="BG79" s="397"/>
      <c r="BH79" s="397"/>
      <c r="BI79" s="397"/>
      <c r="BJ79" s="397"/>
      <c r="BK79" s="397"/>
      <c r="BL79" s="397"/>
      <c r="BM79" s="397"/>
      <c r="BN79" s="397"/>
      <c r="BO79" s="397"/>
      <c r="BP79" s="397"/>
      <c r="BQ79" s="397"/>
    </row>
    <row r="80" spans="1:69" s="162" customFormat="1" ht="12.75">
      <c r="A80" s="204"/>
      <c r="B80" s="216"/>
      <c r="C80" s="216"/>
      <c r="D80" s="216"/>
      <c r="E80" s="216"/>
      <c r="F80" s="216"/>
      <c r="G80" s="216"/>
      <c r="H80" s="216"/>
      <c r="I80" s="216"/>
      <c r="J80" s="534"/>
      <c r="K80" s="635"/>
      <c r="L80" s="684"/>
      <c r="M80" s="684"/>
      <c r="N80" s="684"/>
      <c r="O80" s="397"/>
      <c r="P80" s="397"/>
      <c r="Q80" s="397"/>
      <c r="R80" s="397"/>
      <c r="S80" s="397"/>
      <c r="T80" s="397"/>
      <c r="U80" s="617"/>
      <c r="V80" s="617">
        <v>20</v>
      </c>
      <c r="W80" s="900">
        <v>20</v>
      </c>
      <c r="X80" s="909">
        <v>35.168999810000003</v>
      </c>
      <c r="Y80" s="909">
        <v>131.49528609999999</v>
      </c>
      <c r="Z80" s="909">
        <v>63.049000329999998</v>
      </c>
      <c r="AA80" s="909">
        <v>13.311428619999999</v>
      </c>
      <c r="AB80" s="909">
        <v>5.4271428930000001</v>
      </c>
      <c r="AC80" s="910">
        <v>134.76942879999999</v>
      </c>
      <c r="AD80" s="909">
        <v>86.832857399999995</v>
      </c>
      <c r="AE80" s="909">
        <v>19.79285703</v>
      </c>
      <c r="AF80" s="909">
        <v>10.00285721</v>
      </c>
      <c r="AG80" s="909">
        <v>1.410000001</v>
      </c>
      <c r="AH80" s="909">
        <v>83.964998519999995</v>
      </c>
      <c r="AI80" s="909">
        <v>26.044285909999999</v>
      </c>
      <c r="AJ80" s="397"/>
      <c r="AK80" s="397"/>
      <c r="AL80" s="397"/>
      <c r="AM80" s="397"/>
      <c r="AN80" s="397"/>
      <c r="AO80" s="397"/>
      <c r="AP80" s="914"/>
      <c r="AQ80" s="914"/>
      <c r="AR80" s="915"/>
      <c r="AS80" s="397"/>
      <c r="AT80" s="397"/>
      <c r="AU80" s="397"/>
      <c r="AV80" s="397"/>
      <c r="AW80" s="397"/>
      <c r="AX80" s="397"/>
      <c r="AY80" s="397"/>
      <c r="AZ80" s="397"/>
      <c r="BA80" s="397"/>
      <c r="BB80" s="397"/>
      <c r="BC80" s="397"/>
      <c r="BD80" s="397"/>
      <c r="BE80" s="397"/>
      <c r="BF80" s="397"/>
      <c r="BG80" s="397"/>
      <c r="BH80" s="397"/>
      <c r="BI80" s="397"/>
      <c r="BJ80" s="397"/>
      <c r="BK80" s="397"/>
      <c r="BL80" s="397"/>
      <c r="BM80" s="397"/>
      <c r="BN80" s="397"/>
      <c r="BO80" s="397"/>
      <c r="BP80" s="397"/>
      <c r="BQ80" s="397"/>
    </row>
    <row r="81" spans="1:69" s="162" customFormat="1" ht="12.75">
      <c r="A81" s="204"/>
      <c r="B81" s="216"/>
      <c r="C81" s="216"/>
      <c r="D81" s="216"/>
      <c r="E81" s="216"/>
      <c r="F81" s="216"/>
      <c r="G81" s="216"/>
      <c r="H81" s="216"/>
      <c r="I81" s="216"/>
      <c r="J81" s="534"/>
      <c r="K81" s="635"/>
      <c r="L81" s="684"/>
      <c r="M81" s="684"/>
      <c r="N81" s="684"/>
      <c r="O81" s="397"/>
      <c r="P81" s="397"/>
      <c r="Q81" s="397"/>
      <c r="R81" s="397"/>
      <c r="S81" s="397"/>
      <c r="T81" s="397"/>
      <c r="U81" s="617"/>
      <c r="V81" s="617"/>
      <c r="W81" s="900">
        <v>21</v>
      </c>
      <c r="X81" s="909">
        <v>29.271428790000002</v>
      </c>
      <c r="Y81" s="909">
        <v>75.344715120000004</v>
      </c>
      <c r="Z81" s="909">
        <v>58.513571599999999</v>
      </c>
      <c r="AA81" s="909">
        <v>11.43428557</v>
      </c>
      <c r="AB81" s="909">
        <v>3.7200000289999999</v>
      </c>
      <c r="AC81" s="910">
        <v>114.5781435</v>
      </c>
      <c r="AD81" s="909">
        <v>68.318569729999993</v>
      </c>
      <c r="AE81" s="909">
        <v>14.84571416</v>
      </c>
      <c r="AF81" s="909">
        <v>10.00857162</v>
      </c>
      <c r="AG81" s="909">
        <v>1.4790000059999999</v>
      </c>
      <c r="AH81" s="909">
        <v>65.562856949999997</v>
      </c>
      <c r="AI81" s="909">
        <v>21.073571609999998</v>
      </c>
      <c r="AJ81" s="397"/>
      <c r="AK81" s="397"/>
      <c r="AL81" s="397"/>
      <c r="AM81" s="397"/>
      <c r="AN81" s="397"/>
      <c r="AO81" s="397"/>
      <c r="AP81" s="914"/>
      <c r="AQ81" s="914"/>
      <c r="AR81" s="915"/>
      <c r="AS81" s="397"/>
      <c r="AT81" s="397"/>
      <c r="AU81" s="397"/>
      <c r="AV81" s="397"/>
      <c r="AW81" s="397"/>
      <c r="AX81" s="397"/>
      <c r="AY81" s="397"/>
      <c r="AZ81" s="397"/>
      <c r="BA81" s="397"/>
      <c r="BB81" s="397"/>
      <c r="BC81" s="397"/>
      <c r="BD81" s="397"/>
      <c r="BE81" s="397"/>
      <c r="BF81" s="397"/>
      <c r="BG81" s="397"/>
      <c r="BH81" s="397"/>
      <c r="BI81" s="397"/>
      <c r="BJ81" s="397"/>
      <c r="BK81" s="397"/>
      <c r="BL81" s="397"/>
      <c r="BM81" s="397"/>
      <c r="BN81" s="397"/>
      <c r="BO81" s="397"/>
      <c r="BP81" s="397"/>
      <c r="BQ81" s="397"/>
    </row>
    <row r="82" spans="1:69" s="162" customFormat="1" ht="12.75">
      <c r="A82" s="204"/>
      <c r="B82" s="216"/>
      <c r="C82" s="216"/>
      <c r="D82" s="216"/>
      <c r="E82" s="216"/>
      <c r="F82" s="216"/>
      <c r="G82" s="216"/>
      <c r="H82" s="216"/>
      <c r="I82" s="216"/>
      <c r="J82" s="534"/>
      <c r="K82" s="635"/>
      <c r="L82" s="684"/>
      <c r="M82" s="684"/>
      <c r="N82" s="684"/>
      <c r="O82" s="397"/>
      <c r="P82" s="397"/>
      <c r="Q82" s="397"/>
      <c r="R82" s="397"/>
      <c r="S82" s="397"/>
      <c r="T82" s="397"/>
      <c r="U82" s="617"/>
      <c r="V82" s="617"/>
      <c r="W82" s="900">
        <v>22</v>
      </c>
      <c r="X82" s="909">
        <v>26.585714339999999</v>
      </c>
      <c r="Y82" s="909">
        <v>59.612285610000001</v>
      </c>
      <c r="Z82" s="909">
        <v>62.080428529999999</v>
      </c>
      <c r="AA82" s="909">
        <v>11.052285875592885</v>
      </c>
      <c r="AB82" s="909">
        <v>3.3728571278708288</v>
      </c>
      <c r="AC82" s="910">
        <v>115.02742876325301</v>
      </c>
      <c r="AD82" s="909">
        <v>61.075714111328075</v>
      </c>
      <c r="AE82" s="909">
        <v>12.268571444920086</v>
      </c>
      <c r="AF82" s="909">
        <v>10.010000092642615</v>
      </c>
      <c r="AG82" s="909">
        <v>1.7637142960000001</v>
      </c>
      <c r="AH82" s="909">
        <v>57.502857210000002</v>
      </c>
      <c r="AI82" s="909">
        <v>20.06771415</v>
      </c>
      <c r="AJ82" s="397"/>
      <c r="AK82" s="397"/>
      <c r="AL82" s="397"/>
      <c r="AM82" s="397"/>
      <c r="AN82" s="397"/>
      <c r="AO82" s="397"/>
      <c r="AP82" s="914"/>
      <c r="AQ82" s="914"/>
      <c r="AR82" s="915"/>
      <c r="AS82" s="397"/>
      <c r="AT82" s="397"/>
      <c r="AU82" s="397"/>
      <c r="AV82" s="397"/>
      <c r="AW82" s="397"/>
      <c r="AX82" s="397"/>
      <c r="AY82" s="397"/>
      <c r="AZ82" s="397"/>
      <c r="BA82" s="397"/>
      <c r="BB82" s="397"/>
      <c r="BC82" s="397"/>
      <c r="BD82" s="397"/>
      <c r="BE82" s="397"/>
      <c r="BF82" s="397"/>
      <c r="BG82" s="397"/>
      <c r="BH82" s="397"/>
      <c r="BI82" s="397"/>
      <c r="BJ82" s="397"/>
      <c r="BK82" s="397"/>
      <c r="BL82" s="397"/>
      <c r="BM82" s="397"/>
      <c r="BN82" s="397"/>
      <c r="BO82" s="397"/>
      <c r="BP82" s="397"/>
      <c r="BQ82" s="397"/>
    </row>
    <row r="83" spans="1:69" s="162" customFormat="1" ht="12.75">
      <c r="A83" s="204"/>
      <c r="B83" s="216"/>
      <c r="C83" s="216"/>
      <c r="D83" s="216"/>
      <c r="E83" s="216"/>
      <c r="F83" s="216"/>
      <c r="G83" s="216"/>
      <c r="H83" s="216"/>
      <c r="I83" s="216"/>
      <c r="J83" s="534"/>
      <c r="K83" s="635"/>
      <c r="L83" s="684"/>
      <c r="M83" s="684"/>
      <c r="N83" s="684"/>
      <c r="O83" s="397"/>
      <c r="P83" s="397"/>
      <c r="Q83" s="397"/>
      <c r="R83" s="397"/>
      <c r="S83" s="397"/>
      <c r="T83" s="397"/>
      <c r="U83" s="617"/>
      <c r="V83" s="617"/>
      <c r="W83" s="900">
        <v>23</v>
      </c>
      <c r="X83" s="909">
        <v>21.46</v>
      </c>
      <c r="Y83" s="909">
        <v>45.06</v>
      </c>
      <c r="Z83" s="909">
        <v>30.1</v>
      </c>
      <c r="AA83" s="909">
        <v>10.09</v>
      </c>
      <c r="AB83" s="909">
        <v>2.0499999999999998</v>
      </c>
      <c r="AC83" s="910">
        <v>101.04</v>
      </c>
      <c r="AD83" s="909">
        <v>47.76</v>
      </c>
      <c r="AE83" s="909">
        <v>10.95</v>
      </c>
      <c r="AF83" s="909">
        <v>10</v>
      </c>
      <c r="AG83" s="909">
        <v>1.65</v>
      </c>
      <c r="AH83" s="909">
        <v>51.89</v>
      </c>
      <c r="AI83" s="909">
        <v>15.036</v>
      </c>
      <c r="AJ83" s="397"/>
      <c r="AK83" s="397"/>
      <c r="AL83" s="397"/>
      <c r="AM83" s="397"/>
      <c r="AN83" s="397"/>
      <c r="AO83" s="397"/>
      <c r="AP83" s="914"/>
      <c r="AQ83" s="914"/>
      <c r="AR83" s="915"/>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7"/>
      <c r="BO83" s="397"/>
      <c r="BP83" s="397"/>
      <c r="BQ83" s="397"/>
    </row>
    <row r="84" spans="1:69" s="162" customFormat="1" ht="40.5" customHeight="1">
      <c r="A84" s="204"/>
      <c r="B84" s="216"/>
      <c r="C84" s="216"/>
      <c r="D84" s="216"/>
      <c r="E84" s="216"/>
      <c r="F84" s="216"/>
      <c r="G84" s="216"/>
      <c r="H84" s="216"/>
      <c r="I84" s="216"/>
      <c r="J84" s="534"/>
      <c r="K84" s="635"/>
      <c r="L84" s="684"/>
      <c r="M84" s="684"/>
      <c r="N84" s="684"/>
      <c r="O84" s="397"/>
      <c r="P84" s="397"/>
      <c r="Q84" s="397"/>
      <c r="R84" s="397"/>
      <c r="S84" s="397"/>
      <c r="T84" s="397"/>
      <c r="U84" s="617"/>
      <c r="V84" s="617">
        <v>24</v>
      </c>
      <c r="W84" s="900">
        <v>24</v>
      </c>
      <c r="X84" s="909">
        <v>18.829999999999998</v>
      </c>
      <c r="Y84" s="909">
        <v>39.22</v>
      </c>
      <c r="Z84" s="909">
        <v>22.76</v>
      </c>
      <c r="AA84" s="909">
        <v>9.61</v>
      </c>
      <c r="AB84" s="909">
        <v>2.5099999999999998</v>
      </c>
      <c r="AC84" s="910">
        <v>92.81</v>
      </c>
      <c r="AD84" s="909">
        <v>46.73</v>
      </c>
      <c r="AE84" s="909">
        <v>10.98</v>
      </c>
      <c r="AF84" s="909">
        <v>10</v>
      </c>
      <c r="AG84" s="909">
        <v>1.65</v>
      </c>
      <c r="AH84" s="909">
        <v>47.66</v>
      </c>
      <c r="AI84" s="909">
        <v>13.44</v>
      </c>
      <c r="AJ84" s="397"/>
      <c r="AK84" s="397"/>
      <c r="AL84" s="397"/>
      <c r="AM84" s="397"/>
      <c r="AN84" s="397"/>
      <c r="AO84" s="397"/>
      <c r="AP84" s="914"/>
      <c r="AQ84" s="914"/>
      <c r="AR84" s="915"/>
      <c r="AS84" s="397"/>
      <c r="AT84" s="397"/>
      <c r="AU84" s="397"/>
      <c r="AV84" s="397"/>
      <c r="AW84" s="397"/>
      <c r="AX84" s="397"/>
      <c r="AY84" s="397"/>
      <c r="AZ84" s="397"/>
      <c r="BA84" s="397"/>
      <c r="BB84" s="397"/>
      <c r="BC84" s="397"/>
      <c r="BD84" s="397"/>
      <c r="BE84" s="397"/>
      <c r="BF84" s="397"/>
      <c r="BG84" s="397"/>
      <c r="BH84" s="397"/>
      <c r="BI84" s="397"/>
      <c r="BJ84" s="397"/>
      <c r="BK84" s="397"/>
      <c r="BL84" s="397"/>
      <c r="BM84" s="397"/>
      <c r="BN84" s="397"/>
      <c r="BO84" s="397"/>
      <c r="BP84" s="397"/>
      <c r="BQ84" s="397"/>
    </row>
    <row r="85" spans="1:69" s="162" customFormat="1" ht="12.75">
      <c r="A85" s="204"/>
      <c r="B85" s="216"/>
      <c r="C85" s="216"/>
      <c r="D85" s="216"/>
      <c r="E85" s="216"/>
      <c r="F85" s="216"/>
      <c r="G85" s="216"/>
      <c r="H85" s="216"/>
      <c r="I85" s="216"/>
      <c r="J85" s="534"/>
      <c r="K85" s="635"/>
      <c r="L85" s="684"/>
      <c r="M85" s="684"/>
      <c r="N85" s="684"/>
      <c r="O85" s="397"/>
      <c r="P85" s="397"/>
      <c r="Q85" s="397"/>
      <c r="R85" s="397"/>
      <c r="S85" s="397"/>
      <c r="T85" s="397"/>
      <c r="U85" s="617"/>
      <c r="V85" s="617"/>
      <c r="W85" s="900">
        <v>25</v>
      </c>
      <c r="X85" s="909">
        <v>17.614000000000001</v>
      </c>
      <c r="Y85" s="909">
        <v>35.65</v>
      </c>
      <c r="Z85" s="909">
        <v>16.28</v>
      </c>
      <c r="AA85" s="909">
        <v>9.0299999999999994</v>
      </c>
      <c r="AB85" s="909">
        <v>2.41</v>
      </c>
      <c r="AC85" s="910">
        <v>84.18</v>
      </c>
      <c r="AD85" s="909">
        <v>47.56</v>
      </c>
      <c r="AE85" s="909">
        <v>10.367000000000001</v>
      </c>
      <c r="AF85" s="909">
        <v>10</v>
      </c>
      <c r="AG85" s="909">
        <v>1.89</v>
      </c>
      <c r="AH85" s="909">
        <v>43.03</v>
      </c>
      <c r="AI85" s="909">
        <v>11.38</v>
      </c>
      <c r="AJ85" s="397"/>
      <c r="AK85" s="397"/>
      <c r="AL85" s="397"/>
      <c r="AM85" s="397"/>
      <c r="AN85" s="397"/>
      <c r="AO85" s="397"/>
      <c r="AP85" s="914"/>
      <c r="AQ85" s="914"/>
      <c r="AR85" s="915"/>
      <c r="AS85" s="397"/>
      <c r="AT85" s="397"/>
      <c r="AU85" s="397"/>
      <c r="AV85" s="397"/>
      <c r="AW85" s="397"/>
      <c r="AX85" s="397"/>
      <c r="AY85" s="397"/>
      <c r="AZ85" s="397"/>
      <c r="BA85" s="397"/>
      <c r="BB85" s="397"/>
      <c r="BC85" s="397"/>
      <c r="BD85" s="397"/>
      <c r="BE85" s="397"/>
      <c r="BF85" s="397"/>
      <c r="BG85" s="397"/>
      <c r="BH85" s="397"/>
      <c r="BI85" s="397"/>
      <c r="BJ85" s="397"/>
      <c r="BK85" s="397"/>
      <c r="BL85" s="397"/>
      <c r="BM85" s="397"/>
      <c r="BN85" s="397"/>
      <c r="BO85" s="397"/>
      <c r="BP85" s="397"/>
      <c r="BQ85" s="397"/>
    </row>
    <row r="86" spans="1:69" s="162" customFormat="1" ht="12.75">
      <c r="A86" s="204"/>
      <c r="B86" s="216"/>
      <c r="C86" s="216"/>
      <c r="D86" s="216"/>
      <c r="E86" s="216"/>
      <c r="F86" s="216"/>
      <c r="G86" s="216"/>
      <c r="H86" s="216"/>
      <c r="I86" s="216"/>
      <c r="J86" s="534"/>
      <c r="K86" s="635"/>
      <c r="L86" s="684"/>
      <c r="M86" s="684"/>
      <c r="N86" s="684"/>
      <c r="O86" s="397"/>
      <c r="P86" s="397"/>
      <c r="Q86" s="397"/>
      <c r="R86" s="397"/>
      <c r="S86" s="397"/>
      <c r="T86" s="397"/>
      <c r="U86" s="617"/>
      <c r="V86" s="617"/>
      <c r="W86" s="900">
        <v>26</v>
      </c>
      <c r="X86" s="909">
        <v>16.271428790000002</v>
      </c>
      <c r="Y86" s="909">
        <v>32.878427780000003</v>
      </c>
      <c r="Z86" s="909">
        <v>13.60685703</v>
      </c>
      <c r="AA86" s="909">
        <v>8.5145713260000004</v>
      </c>
      <c r="AB86" s="909">
        <v>2.8185714480000001</v>
      </c>
      <c r="AC86" s="910">
        <v>73.514571599999996</v>
      </c>
      <c r="AD86" s="909">
        <v>39.89285769</v>
      </c>
      <c r="AE86" s="909">
        <v>8.9742856710000005</v>
      </c>
      <c r="AF86" s="909">
        <v>10.001428600000001</v>
      </c>
      <c r="AG86" s="909">
        <v>1.6758571520000001</v>
      </c>
      <c r="AH86" s="909">
        <v>39.17514311</v>
      </c>
      <c r="AI86" s="909">
        <v>10</v>
      </c>
      <c r="AJ86" s="397"/>
      <c r="AK86" s="397"/>
      <c r="AL86" s="397"/>
      <c r="AM86" s="397"/>
      <c r="AN86" s="397"/>
      <c r="AO86" s="397"/>
      <c r="AP86" s="914"/>
      <c r="AQ86" s="914"/>
      <c r="AR86" s="915"/>
      <c r="AS86" s="397"/>
      <c r="AT86" s="397"/>
      <c r="AU86" s="397"/>
      <c r="AV86" s="397"/>
      <c r="AW86" s="397"/>
      <c r="AX86" s="397"/>
      <c r="AY86" s="397"/>
      <c r="AZ86" s="397"/>
      <c r="BA86" s="397"/>
      <c r="BB86" s="397"/>
      <c r="BC86" s="397"/>
      <c r="BD86" s="397"/>
      <c r="BE86" s="397"/>
      <c r="BF86" s="397"/>
      <c r="BG86" s="397"/>
      <c r="BH86" s="397"/>
      <c r="BI86" s="397"/>
      <c r="BJ86" s="397"/>
      <c r="BK86" s="397"/>
      <c r="BL86" s="397"/>
      <c r="BM86" s="397"/>
      <c r="BN86" s="397"/>
      <c r="BO86" s="397"/>
      <c r="BP86" s="397"/>
      <c r="BQ86" s="397"/>
    </row>
    <row r="87" spans="1:69" s="162" customFormat="1" ht="12.75">
      <c r="A87" s="204"/>
      <c r="B87" s="216"/>
      <c r="C87" s="216"/>
      <c r="D87" s="216"/>
      <c r="E87" s="216"/>
      <c r="F87" s="216"/>
      <c r="G87" s="216"/>
      <c r="H87" s="216"/>
      <c r="I87" s="216"/>
      <c r="J87" s="534"/>
      <c r="K87" s="635"/>
      <c r="L87" s="684"/>
      <c r="M87" s="684"/>
      <c r="N87" s="684"/>
      <c r="O87" s="397"/>
      <c r="P87" s="397"/>
      <c r="Q87" s="397"/>
      <c r="R87" s="397"/>
      <c r="S87" s="397"/>
      <c r="T87" s="397"/>
      <c r="U87" s="617"/>
      <c r="V87" s="617"/>
      <c r="W87" s="900">
        <v>27</v>
      </c>
      <c r="X87" s="909">
        <v>16.23</v>
      </c>
      <c r="Y87" s="909">
        <v>31.86</v>
      </c>
      <c r="Z87" s="909">
        <v>11.76</v>
      </c>
      <c r="AA87" s="909">
        <v>8.7200000000000006</v>
      </c>
      <c r="AB87" s="909">
        <v>2.5099999999999998</v>
      </c>
      <c r="AC87" s="910">
        <v>78.14</v>
      </c>
      <c r="AD87" s="909">
        <v>35.340000000000003</v>
      </c>
      <c r="AE87" s="909">
        <v>9.23</v>
      </c>
      <c r="AF87" s="909">
        <v>10</v>
      </c>
      <c r="AG87" s="909">
        <v>1.29</v>
      </c>
      <c r="AH87" s="909">
        <v>42.66</v>
      </c>
      <c r="AI87" s="909">
        <v>9.59</v>
      </c>
      <c r="AJ87" s="397"/>
      <c r="AK87" s="397"/>
      <c r="AL87" s="397"/>
      <c r="AM87" s="397"/>
      <c r="AN87" s="397"/>
      <c r="AO87" s="397"/>
      <c r="AP87" s="914"/>
      <c r="AQ87" s="914"/>
      <c r="AR87" s="915"/>
      <c r="AS87" s="397"/>
      <c r="AT87" s="397"/>
      <c r="AU87" s="397"/>
      <c r="AV87" s="397"/>
      <c r="AW87" s="397"/>
      <c r="AX87" s="397"/>
      <c r="AY87" s="397"/>
      <c r="AZ87" s="397"/>
      <c r="BA87" s="397"/>
      <c r="BB87" s="397"/>
      <c r="BC87" s="397"/>
      <c r="BD87" s="397"/>
      <c r="BE87" s="397"/>
      <c r="BF87" s="397"/>
      <c r="BG87" s="397"/>
      <c r="BH87" s="397"/>
      <c r="BI87" s="397"/>
      <c r="BJ87" s="397"/>
      <c r="BK87" s="397"/>
      <c r="BL87" s="397"/>
      <c r="BM87" s="397"/>
      <c r="BN87" s="397"/>
      <c r="BO87" s="397"/>
      <c r="BP87" s="397"/>
      <c r="BQ87" s="397"/>
    </row>
    <row r="88" spans="1:69" s="162" customFormat="1" ht="12.75">
      <c r="A88" s="204"/>
      <c r="B88" s="216"/>
      <c r="C88" s="216"/>
      <c r="D88" s="216"/>
      <c r="E88" s="216"/>
      <c r="F88" s="216"/>
      <c r="G88" s="216"/>
      <c r="H88" s="216"/>
      <c r="I88" s="216"/>
      <c r="J88" s="534"/>
      <c r="K88" s="635"/>
      <c r="L88" s="684"/>
      <c r="M88" s="684"/>
      <c r="N88" s="684"/>
      <c r="O88" s="397"/>
      <c r="P88" s="397"/>
      <c r="Q88" s="397"/>
      <c r="R88" s="397"/>
      <c r="S88" s="397"/>
      <c r="T88" s="397"/>
      <c r="U88" s="617"/>
      <c r="V88" s="617">
        <v>28</v>
      </c>
      <c r="W88" s="900">
        <v>28</v>
      </c>
      <c r="X88" s="909">
        <v>15.585714339999999</v>
      </c>
      <c r="Y88" s="909">
        <v>28.237714220000001</v>
      </c>
      <c r="Z88" s="909">
        <v>11.887571469999999</v>
      </c>
      <c r="AA88" s="909">
        <v>8.3142856869999999</v>
      </c>
      <c r="AB88" s="909">
        <v>1.9500000310000001</v>
      </c>
      <c r="AC88" s="910">
        <v>94.135857720000004</v>
      </c>
      <c r="AD88" s="909">
        <v>30.624285830000002</v>
      </c>
      <c r="AE88" s="909">
        <v>8.2042856900000007</v>
      </c>
      <c r="AF88" s="909">
        <v>10.004285810000001</v>
      </c>
      <c r="AG88" s="909">
        <v>1.798428621</v>
      </c>
      <c r="AH88" s="909">
        <v>38.501427790000001</v>
      </c>
      <c r="AI88" s="909">
        <v>8.4171430039999997</v>
      </c>
      <c r="AJ88" s="397"/>
      <c r="AK88" s="397"/>
      <c r="AL88" s="397"/>
      <c r="AM88" s="397"/>
      <c r="AN88" s="397"/>
      <c r="AO88" s="397"/>
      <c r="AP88" s="914"/>
      <c r="AQ88" s="914"/>
      <c r="AR88" s="921"/>
      <c r="AS88" s="397"/>
      <c r="AT88" s="397"/>
      <c r="AU88" s="397"/>
      <c r="AV88" s="397"/>
      <c r="AW88" s="397"/>
      <c r="AX88" s="397"/>
      <c r="AY88" s="397"/>
      <c r="AZ88" s="397"/>
      <c r="BA88" s="397"/>
      <c r="BB88" s="397"/>
      <c r="BC88" s="397"/>
      <c r="BD88" s="397"/>
      <c r="BE88" s="397"/>
      <c r="BF88" s="397"/>
      <c r="BG88" s="397"/>
      <c r="BH88" s="397"/>
      <c r="BI88" s="397"/>
      <c r="BJ88" s="397"/>
      <c r="BK88" s="397"/>
      <c r="BL88" s="397"/>
      <c r="BM88" s="397"/>
      <c r="BN88" s="397"/>
      <c r="BO88" s="397"/>
      <c r="BP88" s="397"/>
      <c r="BQ88" s="397"/>
    </row>
    <row r="89" spans="1:69" s="162" customFormat="1" ht="12.75">
      <c r="A89" s="204"/>
      <c r="B89" s="216"/>
      <c r="C89" s="216"/>
      <c r="D89" s="216"/>
      <c r="E89" s="216"/>
      <c r="F89" s="216"/>
      <c r="G89" s="216"/>
      <c r="H89" s="216"/>
      <c r="I89" s="216"/>
      <c r="J89" s="534"/>
      <c r="K89" s="635"/>
      <c r="L89" s="684"/>
      <c r="M89" s="684"/>
      <c r="N89" s="684"/>
      <c r="O89" s="397"/>
      <c r="P89" s="397"/>
      <c r="Q89" s="397"/>
      <c r="R89" s="397"/>
      <c r="S89" s="397"/>
      <c r="T89" s="397"/>
      <c r="U89" s="617"/>
      <c r="V89" s="617"/>
      <c r="W89" s="900">
        <v>29</v>
      </c>
      <c r="X89" s="909">
        <v>14.93</v>
      </c>
      <c r="Y89" s="909">
        <v>26.65</v>
      </c>
      <c r="Z89" s="909">
        <v>10.27</v>
      </c>
      <c r="AA89" s="909">
        <v>8.1028571810041097</v>
      </c>
      <c r="AB89" s="909">
        <v>1.9357143130000001</v>
      </c>
      <c r="AC89" s="910">
        <v>90.32</v>
      </c>
      <c r="AD89" s="909">
        <v>30.7200001307896</v>
      </c>
      <c r="AE89" s="909">
        <v>7.5200000490461001</v>
      </c>
      <c r="AF89" s="909">
        <v>10</v>
      </c>
      <c r="AG89" s="909">
        <v>1.4</v>
      </c>
      <c r="AH89" s="909">
        <v>35.53</v>
      </c>
      <c r="AI89" s="909">
        <v>8.27</v>
      </c>
      <c r="AJ89" s="397"/>
      <c r="AK89" s="397"/>
      <c r="AL89" s="397"/>
      <c r="AM89" s="397"/>
      <c r="AN89" s="397"/>
      <c r="AO89" s="397"/>
      <c r="AP89" s="914"/>
      <c r="AQ89" s="914"/>
      <c r="AR89" s="915"/>
      <c r="AS89" s="397"/>
      <c r="AT89" s="397"/>
      <c r="AU89" s="397"/>
      <c r="AV89" s="397"/>
      <c r="AW89" s="397"/>
      <c r="AX89" s="397"/>
      <c r="AY89" s="397"/>
      <c r="AZ89" s="397"/>
      <c r="BA89" s="397"/>
      <c r="BB89" s="397"/>
      <c r="BC89" s="397"/>
      <c r="BD89" s="397"/>
      <c r="BE89" s="397"/>
      <c r="BF89" s="397"/>
      <c r="BG89" s="397"/>
      <c r="BH89" s="397"/>
      <c r="BI89" s="397"/>
      <c r="BJ89" s="397"/>
      <c r="BK89" s="397"/>
      <c r="BL89" s="397"/>
      <c r="BM89" s="397"/>
      <c r="BN89" s="397"/>
      <c r="BO89" s="397"/>
      <c r="BP89" s="397"/>
      <c r="BQ89" s="397"/>
    </row>
    <row r="90" spans="1:69" s="162" customFormat="1" ht="12.75">
      <c r="A90" s="204"/>
      <c r="B90" s="216"/>
      <c r="C90" s="216"/>
      <c r="D90" s="216"/>
      <c r="E90" s="216"/>
      <c r="F90" s="216"/>
      <c r="G90" s="216"/>
      <c r="H90" s="216"/>
      <c r="I90" s="216"/>
      <c r="J90" s="534"/>
      <c r="K90" s="635"/>
      <c r="L90" s="684"/>
      <c r="M90" s="684"/>
      <c r="N90" s="684"/>
      <c r="O90" s="397"/>
      <c r="P90" s="397"/>
      <c r="Q90" s="397"/>
      <c r="R90" s="397"/>
      <c r="S90" s="397"/>
      <c r="T90" s="397"/>
      <c r="U90" s="617"/>
      <c r="V90" s="617"/>
      <c r="W90" s="900">
        <v>30</v>
      </c>
      <c r="X90" s="909">
        <v>13.502856935773542</v>
      </c>
      <c r="Y90" s="909">
        <v>26.615142549787187</v>
      </c>
      <c r="Z90" s="909">
        <v>8.3531428745814704</v>
      </c>
      <c r="AA90" s="909">
        <v>6.9451428140912697</v>
      </c>
      <c r="AB90" s="909">
        <v>1.1404285771506149</v>
      </c>
      <c r="AC90" s="910">
        <v>79.859856741768922</v>
      </c>
      <c r="AD90" s="909">
        <v>26.590000152587869</v>
      </c>
      <c r="AE90" s="909">
        <v>7.6185714857918834</v>
      </c>
      <c r="AF90" s="909">
        <v>10</v>
      </c>
      <c r="AG90" s="909">
        <v>2.1097143036978538</v>
      </c>
      <c r="AH90" s="909">
        <v>34.39142826625276</v>
      </c>
      <c r="AI90" s="909">
        <v>6.896428448813297</v>
      </c>
      <c r="AJ90" s="397"/>
      <c r="AK90" s="397"/>
      <c r="AL90" s="397"/>
      <c r="AM90" s="397"/>
      <c r="AN90" s="397"/>
      <c r="AO90" s="397"/>
      <c r="AP90" s="914"/>
      <c r="AQ90" s="914"/>
      <c r="AR90" s="915"/>
      <c r="AS90" s="397"/>
      <c r="AT90" s="397"/>
      <c r="AU90" s="397"/>
      <c r="AV90" s="397"/>
      <c r="AW90" s="397"/>
      <c r="AX90" s="397"/>
      <c r="AY90" s="397"/>
      <c r="AZ90" s="397"/>
      <c r="BA90" s="397"/>
      <c r="BB90" s="397"/>
      <c r="BC90" s="397"/>
      <c r="BD90" s="397"/>
      <c r="BE90" s="397"/>
      <c r="BF90" s="397"/>
      <c r="BG90" s="397"/>
      <c r="BH90" s="397"/>
      <c r="BI90" s="397"/>
      <c r="BJ90" s="397"/>
      <c r="BK90" s="397"/>
      <c r="BL90" s="397"/>
      <c r="BM90" s="397"/>
      <c r="BN90" s="397"/>
      <c r="BO90" s="397"/>
      <c r="BP90" s="397"/>
      <c r="BQ90" s="397"/>
    </row>
    <row r="91" spans="1:69" s="162" customFormat="1" ht="12.75">
      <c r="A91" s="204"/>
      <c r="B91" s="216"/>
      <c r="C91" s="216"/>
      <c r="D91" s="216"/>
      <c r="E91" s="216"/>
      <c r="F91" s="216"/>
      <c r="G91" s="216"/>
      <c r="H91" s="216"/>
      <c r="I91" s="216"/>
      <c r="J91" s="534"/>
      <c r="K91" s="635"/>
      <c r="L91" s="684"/>
      <c r="M91" s="684"/>
      <c r="N91" s="684"/>
      <c r="O91" s="397"/>
      <c r="P91" s="397"/>
      <c r="Q91" s="397"/>
      <c r="R91" s="397"/>
      <c r="S91" s="397"/>
      <c r="T91" s="397"/>
      <c r="U91" s="617"/>
      <c r="V91" s="617"/>
      <c r="W91" s="900">
        <v>31</v>
      </c>
      <c r="X91" s="909">
        <v>13.61371449</v>
      </c>
      <c r="Y91" s="909">
        <v>28.730000090000001</v>
      </c>
      <c r="Z91" s="909">
        <v>7.3187142100000004</v>
      </c>
      <c r="AA91" s="909">
        <v>7.4785713469999999</v>
      </c>
      <c r="AB91" s="909">
        <v>0.64999997600000003</v>
      </c>
      <c r="AC91" s="910">
        <v>62.572570800000001</v>
      </c>
      <c r="AD91" s="909">
        <v>23.922857010000001</v>
      </c>
      <c r="AE91" s="909">
        <v>7.2285714150000002</v>
      </c>
      <c r="AF91" s="909">
        <v>10.00857149</v>
      </c>
      <c r="AG91" s="909">
        <v>1.8491428750000001</v>
      </c>
      <c r="AH91" s="909">
        <v>35.190714149999998</v>
      </c>
      <c r="AI91" s="909">
        <v>5.7529999869999999</v>
      </c>
      <c r="AJ91" s="397"/>
      <c r="AK91" s="397"/>
      <c r="AL91" s="397"/>
      <c r="AM91" s="397"/>
      <c r="AN91" s="397"/>
      <c r="AO91" s="397"/>
      <c r="AP91" s="914"/>
      <c r="AQ91" s="914"/>
      <c r="AR91" s="915"/>
      <c r="AS91" s="397"/>
      <c r="AT91" s="397"/>
      <c r="AU91" s="397"/>
      <c r="AV91" s="397"/>
      <c r="AW91" s="397"/>
      <c r="AX91" s="397"/>
      <c r="AY91" s="397"/>
      <c r="AZ91" s="397"/>
      <c r="BA91" s="397"/>
      <c r="BB91" s="397"/>
      <c r="BC91" s="397"/>
      <c r="BD91" s="397"/>
      <c r="BE91" s="397"/>
      <c r="BF91" s="397"/>
      <c r="BG91" s="397"/>
      <c r="BH91" s="397"/>
      <c r="BI91" s="397"/>
      <c r="BJ91" s="397"/>
      <c r="BK91" s="397"/>
      <c r="BL91" s="397"/>
      <c r="BM91" s="397"/>
      <c r="BN91" s="397"/>
      <c r="BO91" s="397"/>
      <c r="BP91" s="397"/>
      <c r="BQ91" s="397"/>
    </row>
    <row r="92" spans="1:69" s="162" customFormat="1" ht="12.75">
      <c r="A92" s="204"/>
      <c r="B92" s="216"/>
      <c r="C92" s="216"/>
      <c r="D92" s="216"/>
      <c r="E92" s="216"/>
      <c r="F92" s="216"/>
      <c r="G92" s="216"/>
      <c r="H92" s="216"/>
      <c r="I92" s="216"/>
      <c r="J92" s="534"/>
      <c r="K92" s="635"/>
      <c r="L92" s="684"/>
      <c r="M92" s="684"/>
      <c r="N92" s="684"/>
      <c r="O92" s="397"/>
      <c r="P92" s="397"/>
      <c r="Q92" s="397"/>
      <c r="R92" s="397"/>
      <c r="S92" s="397"/>
      <c r="T92" s="397"/>
      <c r="U92" s="617"/>
      <c r="V92" s="617">
        <v>32</v>
      </c>
      <c r="W92" s="900">
        <v>32</v>
      </c>
      <c r="X92" s="909">
        <v>13.74</v>
      </c>
      <c r="Y92" s="909">
        <v>30.58</v>
      </c>
      <c r="Z92" s="909">
        <v>6.6262857573372926</v>
      </c>
      <c r="AA92" s="909">
        <v>7.71</v>
      </c>
      <c r="AB92" s="909">
        <v>1.59</v>
      </c>
      <c r="AC92" s="910">
        <v>66.010000000000005</v>
      </c>
      <c r="AD92" s="909">
        <v>29.69</v>
      </c>
      <c r="AE92" s="909">
        <v>8.18</v>
      </c>
      <c r="AF92" s="909">
        <v>10.01</v>
      </c>
      <c r="AG92" s="909">
        <v>2.0099999999999998</v>
      </c>
      <c r="AH92" s="909">
        <v>39.28</v>
      </c>
      <c r="AI92" s="909">
        <v>7.41</v>
      </c>
      <c r="AJ92" s="397"/>
      <c r="AK92" s="397"/>
      <c r="AL92" s="397"/>
      <c r="AM92" s="397"/>
      <c r="AN92" s="397"/>
      <c r="AO92" s="397"/>
      <c r="AP92" s="914"/>
      <c r="AQ92" s="914"/>
      <c r="AR92" s="915"/>
      <c r="AS92" s="397"/>
      <c r="AT92" s="397"/>
      <c r="AU92" s="397"/>
      <c r="AV92" s="397"/>
      <c r="AW92" s="397"/>
      <c r="AX92" s="397"/>
      <c r="AY92" s="397"/>
      <c r="AZ92" s="397"/>
      <c r="BA92" s="397"/>
      <c r="BB92" s="397"/>
      <c r="BC92" s="397"/>
      <c r="BD92" s="397"/>
      <c r="BE92" s="397"/>
      <c r="BF92" s="397"/>
      <c r="BG92" s="397"/>
      <c r="BH92" s="397"/>
      <c r="BI92" s="397"/>
      <c r="BJ92" s="397"/>
      <c r="BK92" s="397"/>
      <c r="BL92" s="397"/>
      <c r="BM92" s="397"/>
      <c r="BN92" s="397"/>
      <c r="BO92" s="397"/>
      <c r="BP92" s="397"/>
      <c r="BQ92" s="397"/>
    </row>
    <row r="93" spans="1:69" s="162" customFormat="1" ht="12.75">
      <c r="A93" s="204"/>
      <c r="B93" s="216"/>
      <c r="C93" s="216"/>
      <c r="D93" s="216"/>
      <c r="E93" s="216"/>
      <c r="F93" s="216"/>
      <c r="G93" s="216"/>
      <c r="H93" s="216"/>
      <c r="I93" s="216"/>
      <c r="J93" s="534"/>
      <c r="K93" s="635"/>
      <c r="L93" s="684"/>
      <c r="M93" s="684"/>
      <c r="N93" s="684"/>
      <c r="O93" s="397"/>
      <c r="P93" s="397"/>
      <c r="Q93" s="397"/>
      <c r="R93" s="397"/>
      <c r="S93" s="397"/>
      <c r="T93" s="397"/>
      <c r="U93" s="617"/>
      <c r="V93" s="617"/>
      <c r="W93" s="900">
        <v>33</v>
      </c>
      <c r="X93" s="909">
        <v>12.47</v>
      </c>
      <c r="Y93" s="909">
        <v>30.24</v>
      </c>
      <c r="Z93" s="909">
        <v>6.4</v>
      </c>
      <c r="AA93" s="909">
        <v>7.59</v>
      </c>
      <c r="AB93" s="909">
        <v>2.27</v>
      </c>
      <c r="AC93" s="910">
        <v>60.96</v>
      </c>
      <c r="AD93" s="909">
        <v>27.66</v>
      </c>
      <c r="AE93" s="909">
        <v>8.11</v>
      </c>
      <c r="AF93" s="909">
        <v>10.16</v>
      </c>
      <c r="AG93" s="909">
        <v>1.81</v>
      </c>
      <c r="AH93" s="909">
        <v>43.2</v>
      </c>
      <c r="AI93" s="909">
        <v>9.2959999999999994</v>
      </c>
      <c r="AJ93" s="397"/>
      <c r="AK93" s="397"/>
      <c r="AL93" s="397"/>
      <c r="AM93" s="397"/>
      <c r="AN93" s="397"/>
      <c r="AO93" s="397"/>
      <c r="AP93" s="914"/>
      <c r="AQ93" s="914"/>
      <c r="AR93" s="915"/>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7"/>
      <c r="BO93" s="397"/>
      <c r="BP93" s="397"/>
      <c r="BQ93" s="397"/>
    </row>
    <row r="94" spans="1:69" s="162" customFormat="1" ht="12.75">
      <c r="A94" s="204"/>
      <c r="B94" s="216"/>
      <c r="C94" s="216"/>
      <c r="D94" s="216"/>
      <c r="E94" s="216"/>
      <c r="F94" s="216"/>
      <c r="G94" s="216"/>
      <c r="H94" s="216"/>
      <c r="I94" s="216"/>
      <c r="J94" s="534"/>
      <c r="K94" s="635"/>
      <c r="L94" s="684"/>
      <c r="M94" s="684"/>
      <c r="N94" s="684"/>
      <c r="O94" s="397"/>
      <c r="P94" s="397"/>
      <c r="Q94" s="397"/>
      <c r="R94" s="397"/>
      <c r="S94" s="397"/>
      <c r="T94" s="397"/>
      <c r="U94" s="617"/>
      <c r="V94" s="617"/>
      <c r="W94" s="900">
        <v>34</v>
      </c>
      <c r="X94" s="909">
        <v>12.67</v>
      </c>
      <c r="Y94" s="909">
        <v>31.73</v>
      </c>
      <c r="Z94" s="909">
        <v>5.44</v>
      </c>
      <c r="AA94" s="909">
        <v>7.13</v>
      </c>
      <c r="AB94" s="909">
        <v>1.92</v>
      </c>
      <c r="AC94" s="910">
        <v>64.84</v>
      </c>
      <c r="AD94" s="909">
        <v>23.8</v>
      </c>
      <c r="AE94" s="909">
        <v>7.3</v>
      </c>
      <c r="AF94" s="909">
        <v>10.01</v>
      </c>
      <c r="AG94" s="909">
        <v>2.09</v>
      </c>
      <c r="AH94" s="909">
        <v>41.6</v>
      </c>
      <c r="AI94" s="909">
        <v>9.6</v>
      </c>
      <c r="AJ94" s="397"/>
      <c r="AK94" s="397"/>
      <c r="AL94" s="397"/>
      <c r="AM94" s="397"/>
      <c r="AN94" s="397"/>
      <c r="AO94" s="397"/>
      <c r="AP94" s="914"/>
      <c r="AQ94" s="914"/>
      <c r="AR94" s="915"/>
      <c r="AS94" s="397"/>
      <c r="AT94" s="397"/>
      <c r="AU94" s="397"/>
      <c r="AV94" s="397"/>
      <c r="AW94" s="397"/>
      <c r="AX94" s="397"/>
      <c r="AY94" s="397"/>
      <c r="AZ94" s="397"/>
      <c r="BA94" s="397"/>
      <c r="BB94" s="397"/>
      <c r="BC94" s="397"/>
      <c r="BD94" s="397"/>
      <c r="BE94" s="397"/>
      <c r="BF94" s="397"/>
      <c r="BG94" s="397"/>
      <c r="BH94" s="397"/>
      <c r="BI94" s="397"/>
      <c r="BJ94" s="397"/>
      <c r="BK94" s="397"/>
      <c r="BL94" s="397"/>
      <c r="BM94" s="397"/>
      <c r="BN94" s="397"/>
      <c r="BO94" s="397"/>
      <c r="BP94" s="397"/>
      <c r="BQ94" s="397"/>
    </row>
    <row r="95" spans="1:69" s="162" customFormat="1" ht="12.75">
      <c r="A95" s="204"/>
      <c r="B95" s="216"/>
      <c r="C95" s="216"/>
      <c r="D95" s="216"/>
      <c r="E95" s="216"/>
      <c r="F95" s="216"/>
      <c r="G95" s="216"/>
      <c r="H95" s="216"/>
      <c r="I95" s="216"/>
      <c r="J95" s="534"/>
      <c r="K95" s="635"/>
      <c r="L95" s="684"/>
      <c r="M95" s="684"/>
      <c r="N95" s="684"/>
      <c r="O95" s="397"/>
      <c r="P95" s="397"/>
      <c r="Q95" s="397"/>
      <c r="R95" s="397"/>
      <c r="S95" s="397"/>
      <c r="T95" s="397"/>
      <c r="U95" s="617"/>
      <c r="V95" s="617"/>
      <c r="W95" s="900">
        <v>35</v>
      </c>
      <c r="X95" s="909">
        <v>11.766666730244934</v>
      </c>
      <c r="Y95" s="909">
        <v>29.105667114257798</v>
      </c>
      <c r="Z95" s="909">
        <v>5.0230000813802063</v>
      </c>
      <c r="AA95" s="909">
        <v>6.9800000190734801</v>
      </c>
      <c r="AB95" s="909">
        <v>1.9199999570846498</v>
      </c>
      <c r="AC95" s="910">
        <v>59.800332387288364</v>
      </c>
      <c r="AD95" s="909">
        <v>23.433333079020169</v>
      </c>
      <c r="AE95" s="909">
        <v>6.9866666793823207</v>
      </c>
      <c r="AF95" s="909">
        <v>10.01</v>
      </c>
      <c r="AG95" s="909">
        <v>2.0118571349552661</v>
      </c>
      <c r="AH95" s="909">
        <v>34.785000119890448</v>
      </c>
      <c r="AI95" s="909">
        <v>7.3328572000775987</v>
      </c>
      <c r="AJ95" s="397"/>
      <c r="AK95" s="397"/>
      <c r="AL95" s="397"/>
      <c r="AM95" s="397"/>
      <c r="AN95" s="397"/>
      <c r="AO95" s="397"/>
      <c r="AP95" s="914"/>
      <c r="AQ95" s="916"/>
      <c r="AR95" s="915"/>
      <c r="AS95" s="397"/>
      <c r="AT95" s="397"/>
      <c r="AU95" s="397"/>
      <c r="AV95" s="397"/>
      <c r="AW95" s="397"/>
      <c r="AX95" s="397"/>
      <c r="AY95" s="397"/>
      <c r="AZ95" s="397"/>
      <c r="BA95" s="397"/>
      <c r="BB95" s="397"/>
      <c r="BC95" s="397"/>
      <c r="BD95" s="397"/>
      <c r="BE95" s="397"/>
      <c r="BF95" s="397"/>
      <c r="BG95" s="397"/>
      <c r="BH95" s="397"/>
      <c r="BI95" s="397"/>
      <c r="BJ95" s="397"/>
      <c r="BK95" s="397"/>
      <c r="BL95" s="397"/>
      <c r="BM95" s="397"/>
      <c r="BN95" s="397"/>
      <c r="BO95" s="397"/>
      <c r="BP95" s="397"/>
      <c r="BQ95" s="397"/>
    </row>
    <row r="96" spans="1:69" s="162" customFormat="1" ht="12.75">
      <c r="A96" s="204"/>
      <c r="B96" s="216"/>
      <c r="C96" s="216"/>
      <c r="D96" s="216"/>
      <c r="E96" s="216"/>
      <c r="F96" s="216"/>
      <c r="G96" s="216"/>
      <c r="H96" s="216"/>
      <c r="I96" s="216"/>
      <c r="J96" s="534"/>
      <c r="K96" s="635"/>
      <c r="L96" s="684"/>
      <c r="M96" s="684"/>
      <c r="N96" s="684"/>
      <c r="O96" s="397"/>
      <c r="P96" s="397"/>
      <c r="Q96" s="397"/>
      <c r="R96" s="397"/>
      <c r="S96" s="397"/>
      <c r="T96" s="397"/>
      <c r="U96" s="617"/>
      <c r="V96" s="617">
        <v>36</v>
      </c>
      <c r="W96" s="900">
        <v>36</v>
      </c>
      <c r="X96" s="909">
        <v>13.800000190734799</v>
      </c>
      <c r="Y96" s="909">
        <v>30.579000473022401</v>
      </c>
      <c r="Z96" s="909">
        <v>6.1409997940063397</v>
      </c>
      <c r="AA96" s="909">
        <v>7</v>
      </c>
      <c r="AB96" s="909">
        <v>2.1640000343322701</v>
      </c>
      <c r="AC96" s="910">
        <v>64.350997924804602</v>
      </c>
      <c r="AD96" s="909">
        <v>23</v>
      </c>
      <c r="AE96" s="909">
        <v>6.67000007629394</v>
      </c>
      <c r="AF96" s="909">
        <v>10.5</v>
      </c>
      <c r="AG96" s="909">
        <v>1.20000004768371</v>
      </c>
      <c r="AH96" s="909">
        <v>32.310001373291001</v>
      </c>
      <c r="AI96" s="909">
        <v>6.97300004959106</v>
      </c>
      <c r="AJ96" s="397"/>
      <c r="AK96" s="397"/>
      <c r="AL96" s="397"/>
      <c r="AM96" s="397"/>
      <c r="AN96" s="397"/>
      <c r="AO96" s="397"/>
      <c r="AP96" s="914"/>
      <c r="AQ96" s="916"/>
      <c r="AR96" s="915"/>
      <c r="AS96" s="397"/>
      <c r="AT96" s="397"/>
      <c r="AU96" s="397"/>
      <c r="AV96" s="397"/>
      <c r="AW96" s="397"/>
      <c r="AX96" s="397"/>
      <c r="AY96" s="397"/>
      <c r="AZ96" s="397"/>
      <c r="BA96" s="397"/>
      <c r="BB96" s="397"/>
      <c r="BC96" s="397"/>
      <c r="BD96" s="397"/>
      <c r="BE96" s="397"/>
      <c r="BF96" s="397"/>
      <c r="BG96" s="397"/>
      <c r="BH96" s="397"/>
      <c r="BI96" s="397"/>
      <c r="BJ96" s="397"/>
      <c r="BK96" s="397"/>
      <c r="BL96" s="397"/>
      <c r="BM96" s="397"/>
      <c r="BN96" s="397"/>
      <c r="BO96" s="397"/>
      <c r="BP96" s="397"/>
      <c r="BQ96" s="397"/>
    </row>
    <row r="97" spans="1:69" s="162" customFormat="1" ht="12.75">
      <c r="A97" s="204"/>
      <c r="B97" s="216"/>
      <c r="C97" s="216"/>
      <c r="D97" s="216"/>
      <c r="E97" s="216"/>
      <c r="F97" s="216"/>
      <c r="G97" s="216"/>
      <c r="H97" s="216"/>
      <c r="I97" s="216"/>
      <c r="J97" s="534"/>
      <c r="K97" s="635"/>
      <c r="L97" s="684"/>
      <c r="M97" s="684"/>
      <c r="N97" s="684"/>
      <c r="O97" s="397"/>
      <c r="P97" s="397"/>
      <c r="Q97" s="397"/>
      <c r="R97" s="397"/>
      <c r="S97" s="397"/>
      <c r="T97" s="397"/>
      <c r="U97" s="617"/>
      <c r="V97" s="617"/>
      <c r="W97" s="900">
        <v>37</v>
      </c>
      <c r="X97" s="909">
        <v>14.228571483067071</v>
      </c>
      <c r="Y97" s="909">
        <v>32.723000390189</v>
      </c>
      <c r="Z97" s="909">
        <v>4.9454285760000003</v>
      </c>
      <c r="AA97" s="909">
        <v>7.2014284819999999</v>
      </c>
      <c r="AB97" s="909">
        <v>1.3999999759999999</v>
      </c>
      <c r="AC97" s="910">
        <v>63.919498443603501</v>
      </c>
      <c r="AD97" s="909">
        <v>28.721428190000001</v>
      </c>
      <c r="AE97" s="909">
        <v>6.6328571180000004</v>
      </c>
      <c r="AF97" s="909">
        <v>9.9283333333333346</v>
      </c>
      <c r="AG97" s="909">
        <v>1.8319999831063358</v>
      </c>
      <c r="AH97" s="909">
        <v>35.785714830000003</v>
      </c>
      <c r="AI97" s="909">
        <v>7.0742856775011305</v>
      </c>
      <c r="AJ97" s="397"/>
      <c r="AK97" s="397"/>
      <c r="AL97" s="397"/>
      <c r="AM97" s="397"/>
      <c r="AN97" s="397"/>
      <c r="AO97" s="397"/>
      <c r="AP97" s="914"/>
      <c r="AQ97" s="914"/>
      <c r="AR97" s="915"/>
      <c r="AS97" s="397"/>
      <c r="AT97" s="397"/>
      <c r="AU97" s="397"/>
      <c r="AV97" s="397"/>
      <c r="AW97" s="397"/>
      <c r="AX97" s="397"/>
      <c r="AY97" s="397"/>
      <c r="AZ97" s="397"/>
      <c r="BA97" s="397"/>
      <c r="BB97" s="397"/>
      <c r="BC97" s="397"/>
      <c r="BD97" s="397"/>
      <c r="BE97" s="397"/>
      <c r="BF97" s="397"/>
      <c r="BG97" s="397"/>
      <c r="BH97" s="397"/>
      <c r="BI97" s="397"/>
      <c r="BJ97" s="397"/>
      <c r="BK97" s="397"/>
      <c r="BL97" s="397"/>
      <c r="BM97" s="397"/>
      <c r="BN97" s="397"/>
      <c r="BO97" s="397"/>
      <c r="BP97" s="397"/>
      <c r="BQ97" s="397"/>
    </row>
    <row r="98" spans="1:69" s="162" customFormat="1" ht="12.75">
      <c r="A98" s="204"/>
      <c r="B98" s="216"/>
      <c r="C98" s="216"/>
      <c r="D98" s="216"/>
      <c r="E98" s="216"/>
      <c r="F98" s="216"/>
      <c r="G98" s="216"/>
      <c r="H98" s="216"/>
      <c r="I98" s="216"/>
      <c r="J98" s="534"/>
      <c r="K98" s="635"/>
      <c r="L98" s="684"/>
      <c r="M98" s="684"/>
      <c r="N98" s="684"/>
      <c r="O98" s="397"/>
      <c r="P98" s="397"/>
      <c r="Q98" s="397"/>
      <c r="R98" s="397"/>
      <c r="S98" s="397"/>
      <c r="T98" s="397"/>
      <c r="U98" s="617"/>
      <c r="V98" s="617"/>
      <c r="W98" s="900">
        <v>38</v>
      </c>
      <c r="X98" s="909">
        <v>15.157142909999999</v>
      </c>
      <c r="Y98" s="909">
        <v>38.73833338</v>
      </c>
      <c r="Z98" s="909">
        <v>4.7753333250000001</v>
      </c>
      <c r="AA98" s="909">
        <v>7.0799999920000003</v>
      </c>
      <c r="AB98" s="909">
        <v>0.80900001499999996</v>
      </c>
      <c r="AC98" s="910">
        <v>72.23585783</v>
      </c>
      <c r="AD98" s="909">
        <v>38.034285949999997</v>
      </c>
      <c r="AE98" s="909">
        <v>6.5185714450000001</v>
      </c>
      <c r="AF98" s="909">
        <v>10.001428600000001</v>
      </c>
      <c r="AG98" s="909">
        <v>1.9189999959999999</v>
      </c>
      <c r="AH98" s="909">
        <v>42.055714739999999</v>
      </c>
      <c r="AI98" s="909">
        <v>7.3512855940000001</v>
      </c>
      <c r="AJ98" s="397"/>
      <c r="AK98" s="397"/>
      <c r="AL98" s="397"/>
      <c r="AM98" s="397"/>
      <c r="AN98" s="397"/>
      <c r="AO98" s="397"/>
      <c r="AP98" s="914"/>
      <c r="AQ98" s="914"/>
      <c r="AR98" s="915"/>
      <c r="AS98" s="397"/>
      <c r="AT98" s="397"/>
      <c r="AU98" s="397"/>
      <c r="AV98" s="397"/>
      <c r="AW98" s="397"/>
      <c r="AX98" s="397"/>
      <c r="AY98" s="397"/>
      <c r="AZ98" s="397"/>
      <c r="BA98" s="397"/>
      <c r="BB98" s="397"/>
      <c r="BC98" s="397"/>
      <c r="BD98" s="397"/>
      <c r="BE98" s="397"/>
      <c r="BF98" s="397"/>
      <c r="BG98" s="397"/>
      <c r="BH98" s="397"/>
      <c r="BI98" s="397"/>
      <c r="BJ98" s="397"/>
      <c r="BK98" s="397"/>
      <c r="BL98" s="397"/>
      <c r="BM98" s="397"/>
      <c r="BN98" s="397"/>
      <c r="BO98" s="397"/>
      <c r="BP98" s="397"/>
      <c r="BQ98" s="397"/>
    </row>
    <row r="99" spans="1:69" s="162" customFormat="1" ht="12.75">
      <c r="A99" s="204"/>
      <c r="B99" s="216"/>
      <c r="C99" s="216"/>
      <c r="D99" s="216"/>
      <c r="E99" s="216"/>
      <c r="F99" s="216"/>
      <c r="G99" s="216"/>
      <c r="H99" s="216"/>
      <c r="I99" s="216"/>
      <c r="J99" s="534"/>
      <c r="K99" s="635"/>
      <c r="L99" s="684"/>
      <c r="M99" s="684"/>
      <c r="N99" s="684"/>
      <c r="O99" s="397"/>
      <c r="P99" s="397"/>
      <c r="Q99" s="397"/>
      <c r="R99" s="397"/>
      <c r="S99" s="397"/>
      <c r="T99" s="397"/>
      <c r="U99" s="617"/>
      <c r="V99" s="617">
        <v>39</v>
      </c>
      <c r="W99" s="900">
        <v>39</v>
      </c>
      <c r="X99" s="909">
        <v>14.257142884390658</v>
      </c>
      <c r="Y99" s="909">
        <v>34.80900083269389</v>
      </c>
      <c r="Z99" s="909">
        <v>4.1092857973916139</v>
      </c>
      <c r="AA99" s="909">
        <v>6.8248571668352369</v>
      </c>
      <c r="AB99" s="909">
        <v>0.84642858164651058</v>
      </c>
      <c r="AC99" s="910">
        <v>72.897999999999996</v>
      </c>
      <c r="AD99" s="909">
        <v>36.480000087193012</v>
      </c>
      <c r="AE99" s="909">
        <v>7.5385714258466416</v>
      </c>
      <c r="AF99" s="909">
        <v>9.9984999999999999</v>
      </c>
      <c r="AG99" s="909">
        <v>1.9850000000000001</v>
      </c>
      <c r="AH99" s="909">
        <v>39.878572191510841</v>
      </c>
      <c r="AI99" s="909">
        <v>12.0242857251848</v>
      </c>
      <c r="AJ99" s="397"/>
      <c r="AK99" s="397"/>
      <c r="AL99" s="397"/>
      <c r="AM99" s="397"/>
      <c r="AN99" s="397"/>
      <c r="AO99" s="397"/>
      <c r="AP99" s="914"/>
      <c r="AQ99" s="914"/>
      <c r="AR99" s="915"/>
      <c r="AS99" s="397"/>
      <c r="AT99" s="397"/>
      <c r="AU99" s="397"/>
      <c r="AV99" s="397"/>
      <c r="AW99" s="397"/>
      <c r="AX99" s="397"/>
      <c r="AY99" s="397"/>
      <c r="AZ99" s="397"/>
      <c r="BA99" s="397"/>
      <c r="BB99" s="397"/>
      <c r="BC99" s="397"/>
      <c r="BD99" s="397"/>
      <c r="BE99" s="397"/>
      <c r="BF99" s="397"/>
      <c r="BG99" s="397"/>
      <c r="BH99" s="397"/>
      <c r="BI99" s="397"/>
      <c r="BJ99" s="397"/>
      <c r="BK99" s="397"/>
      <c r="BL99" s="397"/>
      <c r="BM99" s="397"/>
      <c r="BN99" s="397"/>
      <c r="BO99" s="397"/>
      <c r="BP99" s="397"/>
      <c r="BQ99" s="397"/>
    </row>
    <row r="100" spans="1:69" s="162" customFormat="1" ht="12.75">
      <c r="A100" s="204"/>
      <c r="B100" s="216"/>
      <c r="C100" s="216"/>
      <c r="D100" s="216"/>
      <c r="E100" s="216"/>
      <c r="F100" s="216"/>
      <c r="G100" s="216"/>
      <c r="H100" s="216"/>
      <c r="I100" s="216"/>
      <c r="J100" s="534"/>
      <c r="K100" s="635"/>
      <c r="L100" s="684"/>
      <c r="M100" s="684"/>
      <c r="N100" s="684"/>
      <c r="O100" s="397"/>
      <c r="P100" s="397"/>
      <c r="Q100" s="397"/>
      <c r="R100" s="397"/>
      <c r="S100" s="397"/>
      <c r="T100" s="397"/>
      <c r="U100" s="617"/>
      <c r="V100" s="617"/>
      <c r="W100" s="900">
        <v>40</v>
      </c>
      <c r="X100" s="909">
        <v>15.11</v>
      </c>
      <c r="Y100" s="909">
        <v>35.9</v>
      </c>
      <c r="Z100" s="909">
        <v>4.0540000000000003</v>
      </c>
      <c r="AA100" s="909">
        <v>6.77</v>
      </c>
      <c r="AB100" s="909">
        <v>1.57</v>
      </c>
      <c r="AC100" s="910">
        <v>74.19</v>
      </c>
      <c r="AD100" s="909">
        <v>37.44</v>
      </c>
      <c r="AE100" s="909">
        <v>7.56</v>
      </c>
      <c r="AF100" s="909">
        <v>10.006</v>
      </c>
      <c r="AG100" s="909">
        <v>1.8959999999999999</v>
      </c>
      <c r="AH100" s="909">
        <v>35.11</v>
      </c>
      <c r="AI100" s="909">
        <v>12.5</v>
      </c>
      <c r="AJ100" s="397"/>
      <c r="AK100" s="397"/>
      <c r="AL100" s="397"/>
      <c r="AM100" s="397"/>
      <c r="AN100" s="397"/>
      <c r="AO100" s="397"/>
      <c r="AP100" s="914"/>
      <c r="AQ100" s="914"/>
      <c r="AR100" s="915"/>
      <c r="AS100" s="397"/>
      <c r="AT100" s="397"/>
      <c r="AU100" s="397"/>
      <c r="AV100" s="397"/>
      <c r="AW100" s="397"/>
      <c r="AX100" s="397"/>
      <c r="AY100" s="397"/>
      <c r="AZ100" s="397"/>
      <c r="BA100" s="397"/>
      <c r="BB100" s="397"/>
      <c r="BC100" s="397"/>
      <c r="BD100" s="397"/>
      <c r="BE100" s="397"/>
      <c r="BF100" s="397"/>
      <c r="BG100" s="397"/>
      <c r="BH100" s="397"/>
      <c r="BI100" s="397"/>
      <c r="BJ100" s="397"/>
      <c r="BK100" s="397"/>
      <c r="BL100" s="397"/>
      <c r="BM100" s="397"/>
      <c r="BN100" s="397"/>
      <c r="BO100" s="397"/>
      <c r="BP100" s="397"/>
      <c r="BQ100" s="397"/>
    </row>
    <row r="101" spans="1:69" s="162" customFormat="1" ht="12.75">
      <c r="A101" s="204"/>
      <c r="B101" s="216"/>
      <c r="C101" s="216"/>
      <c r="D101" s="216"/>
      <c r="E101" s="216"/>
      <c r="F101" s="216"/>
      <c r="G101" s="216"/>
      <c r="H101" s="216"/>
      <c r="I101" s="216"/>
      <c r="J101" s="534"/>
      <c r="K101" s="635"/>
      <c r="L101" s="684"/>
      <c r="M101" s="684"/>
      <c r="N101" s="684"/>
      <c r="O101" s="397"/>
      <c r="P101" s="397"/>
      <c r="Q101" s="397"/>
      <c r="R101" s="397"/>
      <c r="S101" s="397"/>
      <c r="T101" s="397"/>
      <c r="U101" s="617"/>
      <c r="V101" s="617"/>
      <c r="W101" s="900">
        <v>41</v>
      </c>
      <c r="X101" s="909">
        <v>16.670000000000002</v>
      </c>
      <c r="Y101" s="909">
        <v>46.35</v>
      </c>
      <c r="Z101" s="909">
        <v>5.84</v>
      </c>
      <c r="AA101" s="909">
        <v>6.75</v>
      </c>
      <c r="AB101" s="909">
        <v>1.41</v>
      </c>
      <c r="AC101" s="910">
        <v>61.765000000000001</v>
      </c>
      <c r="AD101" s="909">
        <v>26.27</v>
      </c>
      <c r="AE101" s="909">
        <v>6.15</v>
      </c>
      <c r="AF101" s="909">
        <v>10.003</v>
      </c>
      <c r="AG101" s="909">
        <v>1.45</v>
      </c>
      <c r="AH101" s="909">
        <v>33.85</v>
      </c>
      <c r="AI101" s="909">
        <v>11.69</v>
      </c>
      <c r="AJ101" s="397"/>
      <c r="AK101" s="397"/>
      <c r="AL101" s="397"/>
      <c r="AM101" s="397"/>
      <c r="AN101" s="397"/>
      <c r="AO101" s="397"/>
      <c r="AP101" s="917"/>
      <c r="AQ101" s="914"/>
      <c r="AR101" s="915"/>
      <c r="AS101" s="397"/>
      <c r="AT101" s="397"/>
      <c r="AU101" s="397"/>
      <c r="AV101" s="397"/>
      <c r="AW101" s="397"/>
      <c r="AX101" s="397"/>
      <c r="AY101" s="397"/>
      <c r="AZ101" s="397"/>
      <c r="BA101" s="397"/>
      <c r="BB101" s="397"/>
      <c r="BC101" s="397"/>
      <c r="BD101" s="397"/>
      <c r="BE101" s="397"/>
      <c r="BF101" s="397"/>
      <c r="BG101" s="397"/>
      <c r="BH101" s="397"/>
      <c r="BI101" s="397"/>
      <c r="BJ101" s="397"/>
      <c r="BK101" s="397"/>
      <c r="BL101" s="397"/>
      <c r="BM101" s="397"/>
      <c r="BN101" s="397"/>
      <c r="BO101" s="397"/>
      <c r="BP101" s="397"/>
      <c r="BQ101" s="397"/>
    </row>
    <row r="102" spans="1:69" s="171" customFormat="1" ht="12" customHeight="1">
      <c r="A102" s="204"/>
      <c r="B102" s="216"/>
      <c r="C102" s="216"/>
      <c r="D102" s="216"/>
      <c r="E102" s="216"/>
      <c r="F102" s="216"/>
      <c r="G102" s="216"/>
      <c r="H102" s="216"/>
      <c r="I102" s="216"/>
      <c r="J102" s="535"/>
      <c r="K102" s="775"/>
      <c r="L102" s="490"/>
      <c r="M102" s="490"/>
      <c r="N102" s="490"/>
      <c r="O102" s="398"/>
      <c r="P102" s="398"/>
      <c r="Q102" s="398"/>
      <c r="R102" s="398"/>
      <c r="S102" s="398"/>
      <c r="T102" s="398"/>
      <c r="U102" s="617"/>
      <c r="V102" s="617"/>
      <c r="W102" s="900">
        <v>42</v>
      </c>
      <c r="X102" s="909">
        <v>15.74</v>
      </c>
      <c r="Y102" s="909">
        <v>46.9</v>
      </c>
      <c r="Z102" s="909">
        <v>6.71</v>
      </c>
      <c r="AA102" s="909">
        <v>6.8819999999999997</v>
      </c>
      <c r="AB102" s="909">
        <v>1.8280000000000001</v>
      </c>
      <c r="AC102" s="910">
        <v>59.17</v>
      </c>
      <c r="AD102" s="909">
        <v>29.35</v>
      </c>
      <c r="AE102" s="909">
        <v>7.25</v>
      </c>
      <c r="AF102" s="909">
        <v>10</v>
      </c>
      <c r="AG102" s="909">
        <v>1.2998000000000001</v>
      </c>
      <c r="AH102" s="909">
        <v>35.061999999999998</v>
      </c>
      <c r="AI102" s="909">
        <v>8.66</v>
      </c>
      <c r="AJ102" s="398"/>
      <c r="AK102" s="398"/>
      <c r="AL102" s="398"/>
      <c r="AM102" s="398"/>
      <c r="AN102" s="398"/>
      <c r="AO102" s="398"/>
      <c r="AP102" s="917"/>
      <c r="AQ102" s="914"/>
      <c r="AR102" s="915"/>
      <c r="AS102" s="398"/>
      <c r="AT102" s="398"/>
      <c r="AU102" s="398"/>
      <c r="AV102" s="398"/>
      <c r="AW102" s="398"/>
      <c r="AX102" s="398"/>
      <c r="AY102" s="398"/>
      <c r="AZ102" s="398"/>
      <c r="BA102" s="398"/>
      <c r="BB102" s="398"/>
      <c r="BC102" s="398"/>
      <c r="BD102" s="398"/>
      <c r="BE102" s="398"/>
      <c r="BF102" s="398"/>
      <c r="BG102" s="398"/>
      <c r="BH102" s="398"/>
      <c r="BI102" s="398"/>
      <c r="BJ102" s="398"/>
      <c r="BK102" s="398"/>
      <c r="BL102" s="398"/>
      <c r="BM102" s="398"/>
      <c r="BN102" s="398"/>
      <c r="BO102" s="398"/>
      <c r="BP102" s="398"/>
      <c r="BQ102" s="398"/>
    </row>
    <row r="103" spans="1:69" s="169" customFormat="1" ht="14.1" customHeight="1">
      <c r="A103" s="204"/>
      <c r="B103" s="216"/>
      <c r="C103" s="216"/>
      <c r="D103" s="216"/>
      <c r="E103" s="216"/>
      <c r="F103" s="216"/>
      <c r="G103" s="216"/>
      <c r="H103" s="216"/>
      <c r="I103" s="216"/>
      <c r="J103" s="536"/>
      <c r="K103" s="491"/>
      <c r="L103" s="491"/>
      <c r="M103" s="491"/>
      <c r="N103" s="491"/>
      <c r="O103" s="399"/>
      <c r="P103" s="399"/>
      <c r="Q103" s="399"/>
      <c r="R103" s="399"/>
      <c r="S103" s="399"/>
      <c r="T103" s="399"/>
      <c r="U103" s="617"/>
      <c r="V103" s="617">
        <v>43</v>
      </c>
      <c r="W103" s="900">
        <v>43</v>
      </c>
      <c r="X103" s="909">
        <v>19.09</v>
      </c>
      <c r="Y103" s="909">
        <v>61.18</v>
      </c>
      <c r="Z103" s="909">
        <v>17.54</v>
      </c>
      <c r="AA103" s="909">
        <v>8.36</v>
      </c>
      <c r="AB103" s="909">
        <v>3.86</v>
      </c>
      <c r="AC103" s="910">
        <v>72.53</v>
      </c>
      <c r="AD103" s="909">
        <v>47.29</v>
      </c>
      <c r="AE103" s="909">
        <v>8.82</v>
      </c>
      <c r="AF103" s="909">
        <v>10.01</v>
      </c>
      <c r="AG103" s="909">
        <v>1.1467000000000001</v>
      </c>
      <c r="AH103" s="909">
        <v>41.86</v>
      </c>
      <c r="AI103" s="909">
        <v>9.673</v>
      </c>
      <c r="AJ103" s="399"/>
      <c r="AK103" s="399"/>
      <c r="AL103" s="399"/>
      <c r="AM103" s="399"/>
      <c r="AN103" s="399"/>
      <c r="AO103" s="399"/>
      <c r="AP103" s="917"/>
      <c r="AQ103" s="914"/>
      <c r="AR103" s="915"/>
      <c r="AS103" s="399"/>
      <c r="AT103" s="399"/>
      <c r="AU103" s="399"/>
      <c r="AV103" s="399"/>
      <c r="AW103" s="399"/>
      <c r="AX103" s="399"/>
      <c r="AY103" s="399"/>
      <c r="AZ103" s="399"/>
      <c r="BA103" s="399"/>
      <c r="BB103" s="399"/>
      <c r="BC103" s="399"/>
      <c r="BD103" s="399"/>
      <c r="BE103" s="399"/>
      <c r="BF103" s="399"/>
      <c r="BG103" s="399"/>
      <c r="BH103" s="399"/>
      <c r="BI103" s="399"/>
      <c r="BJ103" s="399"/>
      <c r="BK103" s="399"/>
      <c r="BL103" s="399"/>
      <c r="BM103" s="399"/>
      <c r="BN103" s="399"/>
      <c r="BO103" s="399"/>
      <c r="BP103" s="399"/>
      <c r="BQ103" s="399"/>
    </row>
    <row r="104" spans="1:69" s="140" customFormat="1" ht="12" customHeight="1">
      <c r="A104" s="204"/>
      <c r="B104" s="216"/>
      <c r="C104" s="216"/>
      <c r="D104" s="216"/>
      <c r="E104" s="216"/>
      <c r="F104" s="216"/>
      <c r="G104" s="216"/>
      <c r="H104" s="216"/>
      <c r="I104" s="216"/>
      <c r="J104" s="534"/>
      <c r="K104" s="635"/>
      <c r="L104" s="685"/>
      <c r="M104" s="685"/>
      <c r="N104" s="685"/>
      <c r="O104" s="400"/>
      <c r="P104" s="400"/>
      <c r="Q104" s="400"/>
      <c r="R104" s="400"/>
      <c r="S104" s="400"/>
      <c r="T104" s="400"/>
      <c r="U104" s="617"/>
      <c r="V104" s="617"/>
      <c r="W104" s="900">
        <v>44</v>
      </c>
      <c r="X104" s="909">
        <v>18.899999999999999</v>
      </c>
      <c r="Y104" s="909">
        <v>47.64</v>
      </c>
      <c r="Z104" s="909">
        <v>11.26</v>
      </c>
      <c r="AA104" s="909">
        <v>7.36</v>
      </c>
      <c r="AB104" s="909">
        <v>3.34</v>
      </c>
      <c r="AC104" s="910">
        <v>69.37</v>
      </c>
      <c r="AD104" s="909">
        <v>37.5</v>
      </c>
      <c r="AE104" s="909">
        <v>9.32</v>
      </c>
      <c r="AF104" s="909">
        <v>10</v>
      </c>
      <c r="AG104" s="909">
        <v>1.0329999999999999</v>
      </c>
      <c r="AH104" s="909">
        <v>40.99</v>
      </c>
      <c r="AI104" s="909">
        <v>11.93</v>
      </c>
      <c r="AJ104" s="400"/>
      <c r="AK104" s="400"/>
      <c r="AL104" s="400"/>
      <c r="AM104" s="400"/>
      <c r="AN104" s="400"/>
      <c r="AO104" s="400"/>
      <c r="AP104" s="914"/>
      <c r="AQ104" s="914"/>
      <c r="AR104" s="915"/>
      <c r="AS104" s="400"/>
      <c r="AT104" s="400"/>
      <c r="AU104" s="400"/>
      <c r="AV104" s="400"/>
      <c r="AW104" s="400"/>
      <c r="AX104" s="400"/>
      <c r="AY104" s="400"/>
      <c r="AZ104" s="400"/>
      <c r="BA104" s="400"/>
      <c r="BB104" s="400"/>
      <c r="BC104" s="400"/>
      <c r="BD104" s="400"/>
      <c r="BE104" s="400"/>
      <c r="BF104" s="400"/>
      <c r="BG104" s="400"/>
      <c r="BH104" s="400"/>
      <c r="BI104" s="400"/>
      <c r="BJ104" s="400"/>
      <c r="BK104" s="400"/>
      <c r="BL104" s="400"/>
      <c r="BM104" s="400"/>
      <c r="BN104" s="400"/>
      <c r="BO104" s="400"/>
      <c r="BP104" s="400"/>
      <c r="BQ104" s="400"/>
    </row>
    <row r="105" spans="1:69" s="140" customFormat="1" ht="12" customHeight="1">
      <c r="A105" s="204"/>
      <c r="B105" s="216"/>
      <c r="C105" s="216"/>
      <c r="D105" s="216"/>
      <c r="E105" s="216"/>
      <c r="F105" s="216"/>
      <c r="G105" s="216"/>
      <c r="H105" s="216"/>
      <c r="I105" s="216"/>
      <c r="J105" s="534"/>
      <c r="K105" s="635"/>
      <c r="L105" s="685"/>
      <c r="M105" s="685"/>
      <c r="N105" s="685"/>
      <c r="O105" s="400"/>
      <c r="P105" s="400"/>
      <c r="Q105" s="400"/>
      <c r="R105" s="400"/>
      <c r="S105" s="400"/>
      <c r="T105" s="400"/>
      <c r="U105" s="617"/>
      <c r="V105" s="617"/>
      <c r="W105" s="900">
        <v>45</v>
      </c>
      <c r="X105" s="909">
        <v>25.86</v>
      </c>
      <c r="Y105" s="909">
        <v>57.13</v>
      </c>
      <c r="Z105" s="909">
        <v>16.84</v>
      </c>
      <c r="AA105" s="909">
        <v>7.94</v>
      </c>
      <c r="AB105" s="909">
        <v>4.54</v>
      </c>
      <c r="AC105" s="910">
        <v>81.2</v>
      </c>
      <c r="AD105" s="909">
        <v>105.06</v>
      </c>
      <c r="AE105" s="909">
        <v>17.329999999999998</v>
      </c>
      <c r="AF105" s="909">
        <v>10.01</v>
      </c>
      <c r="AG105" s="909">
        <v>1.56</v>
      </c>
      <c r="AH105" s="909">
        <v>54.37</v>
      </c>
      <c r="AI105" s="909">
        <v>16.29</v>
      </c>
      <c r="AJ105" s="400"/>
      <c r="AK105" s="400"/>
      <c r="AL105" s="400"/>
      <c r="AM105" s="400"/>
      <c r="AN105" s="400"/>
      <c r="AO105" s="400"/>
      <c r="AP105" s="914"/>
      <c r="AQ105" s="914"/>
      <c r="AR105" s="915"/>
      <c r="AS105" s="400"/>
      <c r="AT105" s="400"/>
      <c r="AU105" s="400"/>
      <c r="AV105" s="400"/>
      <c r="AW105" s="400"/>
      <c r="AX105" s="400"/>
      <c r="AY105" s="400"/>
      <c r="AZ105" s="400"/>
      <c r="BA105" s="400"/>
      <c r="BB105" s="400"/>
      <c r="BC105" s="400"/>
      <c r="BD105" s="400"/>
      <c r="BE105" s="400"/>
      <c r="BF105" s="400"/>
      <c r="BG105" s="400"/>
      <c r="BH105" s="400"/>
      <c r="BI105" s="400"/>
      <c r="BJ105" s="400"/>
      <c r="BK105" s="400"/>
      <c r="BL105" s="400"/>
      <c r="BM105" s="400"/>
      <c r="BN105" s="400"/>
      <c r="BO105" s="400"/>
      <c r="BP105" s="400"/>
      <c r="BQ105" s="400"/>
    </row>
    <row r="106" spans="1:69" s="140" customFormat="1" ht="12" customHeight="1">
      <c r="A106" s="204"/>
      <c r="B106" s="216"/>
      <c r="C106" s="216"/>
      <c r="D106" s="216"/>
      <c r="E106" s="216"/>
      <c r="F106" s="216"/>
      <c r="G106" s="216"/>
      <c r="H106" s="216"/>
      <c r="I106" s="216"/>
      <c r="J106" s="534"/>
      <c r="K106" s="635"/>
      <c r="L106" s="685"/>
      <c r="M106" s="685"/>
      <c r="N106" s="685"/>
      <c r="O106" s="400"/>
      <c r="P106" s="400"/>
      <c r="Q106" s="400"/>
      <c r="R106" s="400"/>
      <c r="S106" s="400"/>
      <c r="T106" s="400"/>
      <c r="U106" s="617"/>
      <c r="V106" s="617"/>
      <c r="W106" s="900">
        <v>46</v>
      </c>
      <c r="X106" s="909">
        <v>26.7</v>
      </c>
      <c r="Y106" s="909">
        <v>72.62</v>
      </c>
      <c r="Z106" s="909">
        <v>24.07</v>
      </c>
      <c r="AA106" s="909">
        <v>9.76</v>
      </c>
      <c r="AB106" s="909">
        <v>6.16</v>
      </c>
      <c r="AC106" s="910">
        <v>117.17</v>
      </c>
      <c r="AD106" s="909">
        <v>102.46</v>
      </c>
      <c r="AE106" s="909">
        <v>13.6</v>
      </c>
      <c r="AF106" s="909">
        <v>10.007</v>
      </c>
      <c r="AG106" s="909">
        <v>1.7775000000000001</v>
      </c>
      <c r="AH106" s="909">
        <v>68.680000000000007</v>
      </c>
      <c r="AI106" s="909">
        <v>16.026</v>
      </c>
      <c r="AJ106" s="400"/>
      <c r="AK106" s="400"/>
      <c r="AL106" s="400"/>
      <c r="AM106" s="400"/>
      <c r="AN106" s="400"/>
      <c r="AO106" s="400"/>
      <c r="AP106" s="914"/>
      <c r="AQ106" s="914"/>
      <c r="AR106" s="915"/>
      <c r="AS106" s="400"/>
      <c r="AT106" s="400"/>
      <c r="AU106" s="400"/>
      <c r="AV106" s="400"/>
      <c r="AW106" s="400"/>
      <c r="AX106" s="400"/>
      <c r="AY106" s="400"/>
      <c r="AZ106" s="400"/>
      <c r="BA106" s="400"/>
      <c r="BB106" s="400"/>
      <c r="BC106" s="400"/>
      <c r="BD106" s="400"/>
      <c r="BE106" s="400"/>
      <c r="BF106" s="400"/>
      <c r="BG106" s="400"/>
      <c r="BH106" s="400"/>
      <c r="BI106" s="400"/>
      <c r="BJ106" s="400"/>
      <c r="BK106" s="400"/>
      <c r="BL106" s="400"/>
      <c r="BM106" s="400"/>
      <c r="BN106" s="400"/>
      <c r="BO106" s="400"/>
      <c r="BP106" s="400"/>
      <c r="BQ106" s="400"/>
    </row>
    <row r="107" spans="1:69" s="179" customFormat="1" ht="12" customHeight="1">
      <c r="A107" s="204"/>
      <c r="B107" s="216"/>
      <c r="C107" s="216"/>
      <c r="D107" s="216"/>
      <c r="E107" s="216"/>
      <c r="F107" s="216"/>
      <c r="G107" s="216"/>
      <c r="H107" s="216"/>
      <c r="I107" s="216"/>
      <c r="J107" s="537"/>
      <c r="K107" s="492"/>
      <c r="L107" s="492"/>
      <c r="M107" s="492"/>
      <c r="N107" s="492"/>
      <c r="O107" s="401"/>
      <c r="P107" s="401"/>
      <c r="Q107" s="401"/>
      <c r="R107" s="401"/>
      <c r="S107" s="401"/>
      <c r="T107" s="401"/>
      <c r="U107" s="617"/>
      <c r="V107" s="617"/>
      <c r="W107" s="900">
        <v>47</v>
      </c>
      <c r="X107" s="909">
        <v>25.93</v>
      </c>
      <c r="Y107" s="909">
        <v>62.65</v>
      </c>
      <c r="Z107" s="909">
        <v>50.4</v>
      </c>
      <c r="AA107" s="909">
        <v>8.19</v>
      </c>
      <c r="AB107" s="909">
        <v>4.76</v>
      </c>
      <c r="AC107" s="910">
        <v>90.89</v>
      </c>
      <c r="AD107" s="909">
        <v>51.21</v>
      </c>
      <c r="AE107" s="909">
        <v>12.141999999999999</v>
      </c>
      <c r="AF107" s="909">
        <v>10.01</v>
      </c>
      <c r="AG107" s="909">
        <v>1.9159999999999999</v>
      </c>
      <c r="AH107" s="909">
        <v>45.02</v>
      </c>
      <c r="AI107" s="909">
        <v>14.11</v>
      </c>
      <c r="AJ107" s="401"/>
      <c r="AK107" s="401"/>
      <c r="AL107" s="401"/>
      <c r="AM107" s="401"/>
      <c r="AN107" s="401"/>
      <c r="AO107" s="401"/>
      <c r="AP107" s="914"/>
      <c r="AQ107" s="914"/>
      <c r="AR107" s="915"/>
      <c r="AS107" s="401"/>
      <c r="AT107" s="401"/>
      <c r="AU107" s="401"/>
      <c r="AV107" s="401"/>
      <c r="AW107" s="401"/>
      <c r="AX107" s="401"/>
      <c r="AY107" s="401"/>
      <c r="AZ107" s="401"/>
      <c r="BA107" s="401"/>
      <c r="BB107" s="401"/>
      <c r="BC107" s="401"/>
      <c r="BD107" s="401"/>
      <c r="BE107" s="401"/>
      <c r="BF107" s="401"/>
      <c r="BG107" s="401"/>
      <c r="BH107" s="401"/>
      <c r="BI107" s="401"/>
      <c r="BJ107" s="401"/>
      <c r="BK107" s="401"/>
      <c r="BL107" s="401"/>
      <c r="BM107" s="401"/>
      <c r="BN107" s="401"/>
      <c r="BO107" s="401"/>
      <c r="BP107" s="401"/>
      <c r="BQ107" s="401"/>
    </row>
    <row r="108" spans="1:69" s="140" customFormat="1" ht="12" customHeight="1">
      <c r="A108" s="204"/>
      <c r="B108" s="216"/>
      <c r="C108" s="216"/>
      <c r="D108" s="216"/>
      <c r="E108" s="216"/>
      <c r="F108" s="216"/>
      <c r="G108" s="216"/>
      <c r="H108" s="216"/>
      <c r="I108" s="216"/>
      <c r="J108" s="534"/>
      <c r="K108" s="635"/>
      <c r="L108" s="685"/>
      <c r="M108" s="685"/>
      <c r="N108" s="685"/>
      <c r="O108" s="400"/>
      <c r="P108" s="400"/>
      <c r="Q108" s="400"/>
      <c r="R108" s="400"/>
      <c r="S108" s="400"/>
      <c r="T108" s="400"/>
      <c r="U108" s="617"/>
      <c r="V108" s="617">
        <v>48</v>
      </c>
      <c r="W108" s="900">
        <v>48</v>
      </c>
      <c r="X108" s="909">
        <v>35.64</v>
      </c>
      <c r="Y108" s="909">
        <v>83.52</v>
      </c>
      <c r="Z108" s="909">
        <v>55.63</v>
      </c>
      <c r="AA108" s="909">
        <v>9.2100000000000009</v>
      </c>
      <c r="AB108" s="909">
        <v>5.88</v>
      </c>
      <c r="AC108" s="910">
        <v>77.62</v>
      </c>
      <c r="AD108" s="909">
        <v>70.7</v>
      </c>
      <c r="AE108" s="909">
        <v>10.96</v>
      </c>
      <c r="AF108" s="909">
        <v>10</v>
      </c>
      <c r="AG108" s="909">
        <v>1.0449999999999999</v>
      </c>
      <c r="AH108" s="909">
        <v>54.12</v>
      </c>
      <c r="AI108" s="909">
        <v>16.25</v>
      </c>
      <c r="AJ108" s="400"/>
      <c r="AK108" s="400"/>
      <c r="AL108" s="400"/>
      <c r="AM108" s="400"/>
      <c r="AN108" s="400"/>
      <c r="AO108" s="400"/>
      <c r="AP108" s="914"/>
      <c r="AQ108" s="914"/>
      <c r="AR108" s="915"/>
      <c r="AS108" s="400"/>
      <c r="AT108" s="400"/>
      <c r="AU108" s="400"/>
      <c r="AV108" s="400"/>
      <c r="AW108" s="400"/>
      <c r="AX108" s="400"/>
      <c r="AY108" s="400"/>
      <c r="AZ108" s="400"/>
      <c r="BA108" s="400"/>
      <c r="BB108" s="400"/>
      <c r="BC108" s="400"/>
      <c r="BD108" s="400"/>
      <c r="BE108" s="400"/>
      <c r="BF108" s="400"/>
      <c r="BG108" s="400"/>
      <c r="BH108" s="400"/>
      <c r="BI108" s="400"/>
      <c r="BJ108" s="400"/>
      <c r="BK108" s="400"/>
      <c r="BL108" s="400"/>
      <c r="BM108" s="400"/>
      <c r="BN108" s="400"/>
      <c r="BO108" s="400"/>
      <c r="BP108" s="400"/>
      <c r="BQ108" s="400"/>
    </row>
    <row r="109" spans="1:69" s="140" customFormat="1" ht="12" customHeight="1">
      <c r="A109" s="204"/>
      <c r="B109" s="216"/>
      <c r="C109" s="216"/>
      <c r="D109" s="216"/>
      <c r="E109" s="216"/>
      <c r="F109" s="216"/>
      <c r="G109" s="216"/>
      <c r="H109" s="216"/>
      <c r="I109" s="216"/>
      <c r="J109" s="533"/>
      <c r="K109" s="769"/>
      <c r="L109" s="685"/>
      <c r="M109" s="685"/>
      <c r="N109" s="685"/>
      <c r="O109" s="400"/>
      <c r="P109" s="400"/>
      <c r="Q109" s="400"/>
      <c r="R109" s="400"/>
      <c r="S109" s="400"/>
      <c r="T109" s="400"/>
      <c r="U109" s="617"/>
      <c r="V109" s="617"/>
      <c r="W109" s="900">
        <v>49</v>
      </c>
      <c r="X109" s="909">
        <v>30.428599999999999</v>
      </c>
      <c r="Y109" s="909">
        <v>80.849999999999994</v>
      </c>
      <c r="Z109" s="909">
        <v>24.84</v>
      </c>
      <c r="AA109" s="909">
        <v>7.82</v>
      </c>
      <c r="AB109" s="909">
        <v>4.407</v>
      </c>
      <c r="AC109" s="910">
        <v>76.048000000000002</v>
      </c>
      <c r="AD109" s="909">
        <v>83.28</v>
      </c>
      <c r="AE109" s="909">
        <v>18.809999999999999</v>
      </c>
      <c r="AF109" s="909">
        <v>9.7970000000000006</v>
      </c>
      <c r="AG109" s="909">
        <v>0.55000000000000004</v>
      </c>
      <c r="AH109" s="909">
        <v>68.64</v>
      </c>
      <c r="AI109" s="909">
        <v>18.876000000000001</v>
      </c>
      <c r="AJ109" s="400"/>
      <c r="AK109" s="400"/>
      <c r="AL109" s="400"/>
      <c r="AM109" s="400"/>
      <c r="AN109" s="400"/>
      <c r="AO109" s="400"/>
      <c r="AP109" s="914"/>
      <c r="AQ109" s="914"/>
      <c r="AR109" s="915"/>
      <c r="AS109" s="400"/>
      <c r="AT109" s="400"/>
      <c r="AU109" s="400"/>
      <c r="AV109" s="400"/>
      <c r="AW109" s="400"/>
      <c r="AX109" s="400"/>
      <c r="AY109" s="400"/>
      <c r="AZ109" s="400"/>
      <c r="BA109" s="400"/>
      <c r="BB109" s="400"/>
      <c r="BC109" s="400"/>
      <c r="BD109" s="400"/>
      <c r="BE109" s="400"/>
      <c r="BF109" s="400"/>
      <c r="BG109" s="400"/>
      <c r="BH109" s="400"/>
      <c r="BI109" s="400"/>
      <c r="BJ109" s="400"/>
      <c r="BK109" s="400"/>
      <c r="BL109" s="400"/>
      <c r="BM109" s="400"/>
      <c r="BN109" s="400"/>
      <c r="BO109" s="400"/>
      <c r="BP109" s="400"/>
      <c r="BQ109" s="400"/>
    </row>
    <row r="110" spans="1:69" s="140" customFormat="1" ht="12" customHeight="1">
      <c r="A110" s="204"/>
      <c r="B110" s="216"/>
      <c r="C110" s="216"/>
      <c r="D110" s="216"/>
      <c r="E110" s="216"/>
      <c r="F110" s="216"/>
      <c r="G110" s="216"/>
      <c r="H110" s="216"/>
      <c r="I110" s="216"/>
      <c r="J110" s="776"/>
      <c r="K110" s="685"/>
      <c r="L110" s="685"/>
      <c r="M110" s="685"/>
      <c r="N110" s="685"/>
      <c r="O110" s="400"/>
      <c r="P110" s="400"/>
      <c r="Q110" s="400"/>
      <c r="R110" s="400"/>
      <c r="S110" s="400"/>
      <c r="T110" s="400"/>
      <c r="U110" s="617"/>
      <c r="V110" s="617"/>
      <c r="W110" s="900">
        <v>50</v>
      </c>
      <c r="X110" s="909">
        <v>22.7</v>
      </c>
      <c r="Y110" s="909">
        <v>63.198999999999998</v>
      </c>
      <c r="Z110" s="909">
        <v>17.25</v>
      </c>
      <c r="AA110" s="909">
        <v>8.0939999999999994</v>
      </c>
      <c r="AB110" s="909">
        <v>4.99</v>
      </c>
      <c r="AC110" s="910">
        <v>74.156999999999996</v>
      </c>
      <c r="AD110" s="909">
        <v>68.84</v>
      </c>
      <c r="AE110" s="909">
        <v>17.55</v>
      </c>
      <c r="AF110" s="909">
        <v>10.211399999999999</v>
      </c>
      <c r="AG110" s="909">
        <v>1.0795999999999999</v>
      </c>
      <c r="AH110" s="909">
        <v>70.275999999999996</v>
      </c>
      <c r="AI110" s="909">
        <v>21.06</v>
      </c>
      <c r="AJ110" s="400"/>
      <c r="AK110" s="400"/>
      <c r="AL110" s="400"/>
      <c r="AM110" s="400"/>
      <c r="AN110" s="400"/>
      <c r="AO110" s="400"/>
      <c r="AP110" s="914"/>
      <c r="AQ110" s="914"/>
      <c r="AR110" s="915"/>
      <c r="AS110" s="400"/>
      <c r="AT110" s="400"/>
      <c r="AU110" s="400"/>
      <c r="AV110" s="400"/>
      <c r="AW110" s="400"/>
      <c r="AX110" s="400"/>
      <c r="AY110" s="400"/>
      <c r="AZ110" s="400"/>
      <c r="BA110" s="400"/>
      <c r="BB110" s="400"/>
      <c r="BC110" s="400"/>
      <c r="BD110" s="400"/>
      <c r="BE110" s="400"/>
      <c r="BF110" s="400"/>
      <c r="BG110" s="400"/>
      <c r="BH110" s="400"/>
      <c r="BI110" s="400"/>
      <c r="BJ110" s="400"/>
      <c r="BK110" s="400"/>
      <c r="BL110" s="400"/>
      <c r="BM110" s="400"/>
      <c r="BN110" s="400"/>
      <c r="BO110" s="400"/>
      <c r="BP110" s="400"/>
      <c r="BQ110" s="400"/>
    </row>
    <row r="111" spans="1:69" s="140" customFormat="1" ht="12" customHeight="1">
      <c r="A111" s="204"/>
      <c r="B111" s="216"/>
      <c r="C111" s="216"/>
      <c r="D111" s="216"/>
      <c r="E111" s="216"/>
      <c r="F111" s="216"/>
      <c r="G111" s="216"/>
      <c r="H111" s="216"/>
      <c r="I111" s="216"/>
      <c r="J111" s="776"/>
      <c r="K111" s="685"/>
      <c r="L111" s="685"/>
      <c r="M111" s="685"/>
      <c r="N111" s="685"/>
      <c r="O111" s="400"/>
      <c r="P111" s="400"/>
      <c r="Q111" s="400"/>
      <c r="R111" s="400"/>
      <c r="S111" s="400"/>
      <c r="T111" s="400"/>
      <c r="U111" s="617"/>
      <c r="V111" s="617">
        <v>51</v>
      </c>
      <c r="W111" s="900">
        <v>51</v>
      </c>
      <c r="X111" s="909">
        <v>46.13</v>
      </c>
      <c r="Y111" s="909">
        <v>87.03</v>
      </c>
      <c r="Z111" s="909">
        <v>16.510000000000002</v>
      </c>
      <c r="AA111" s="909">
        <v>14.24</v>
      </c>
      <c r="AB111" s="909">
        <v>12.81</v>
      </c>
      <c r="AC111" s="910">
        <v>174.00200000000001</v>
      </c>
      <c r="AD111" s="909">
        <v>147.96</v>
      </c>
      <c r="AE111" s="909">
        <v>28.163</v>
      </c>
      <c r="AF111" s="909">
        <v>10</v>
      </c>
      <c r="AG111" s="909">
        <v>0.79949999999999999</v>
      </c>
      <c r="AH111" s="909">
        <v>224.41200000000001</v>
      </c>
      <c r="AI111" s="909">
        <v>46.25</v>
      </c>
      <c r="AJ111" s="400"/>
      <c r="AK111" s="400"/>
      <c r="AL111" s="400"/>
      <c r="AM111" s="400"/>
      <c r="AN111" s="400"/>
      <c r="AO111" s="400"/>
      <c r="AP111" s="914"/>
      <c r="AQ111" s="914"/>
      <c r="AR111" s="915"/>
      <c r="AS111" s="400"/>
      <c r="AT111" s="400"/>
      <c r="AU111" s="400"/>
      <c r="AV111" s="400"/>
      <c r="AW111" s="400"/>
      <c r="AX111" s="400"/>
      <c r="AY111" s="400"/>
      <c r="AZ111" s="400"/>
      <c r="BA111" s="400"/>
      <c r="BB111" s="400"/>
      <c r="BC111" s="400"/>
      <c r="BD111" s="400"/>
      <c r="BE111" s="400"/>
      <c r="BF111" s="400"/>
      <c r="BG111" s="400"/>
      <c r="BH111" s="400"/>
      <c r="BI111" s="400"/>
      <c r="BJ111" s="400"/>
      <c r="BK111" s="400"/>
      <c r="BL111" s="400"/>
      <c r="BM111" s="400"/>
      <c r="BN111" s="400"/>
      <c r="BO111" s="400"/>
      <c r="BP111" s="400"/>
      <c r="BQ111" s="400"/>
    </row>
    <row r="112" spans="1:69" s="140" customFormat="1" ht="12" customHeight="1">
      <c r="A112" s="204"/>
      <c r="B112" s="216"/>
      <c r="C112" s="216"/>
      <c r="D112" s="216"/>
      <c r="E112" s="216"/>
      <c r="F112" s="216"/>
      <c r="G112" s="216"/>
      <c r="H112" s="216"/>
      <c r="I112" s="216"/>
      <c r="J112" s="776"/>
      <c r="K112" s="685"/>
      <c r="L112" s="685"/>
      <c r="M112" s="685"/>
      <c r="N112" s="685"/>
      <c r="O112" s="400"/>
      <c r="P112" s="400"/>
      <c r="Q112" s="400"/>
      <c r="R112" s="400"/>
      <c r="S112" s="400"/>
      <c r="T112" s="400"/>
      <c r="U112" s="617"/>
      <c r="V112" s="617"/>
      <c r="W112" s="900">
        <v>52</v>
      </c>
      <c r="X112" s="909">
        <v>63.850999999999999</v>
      </c>
      <c r="Y112" s="909">
        <v>110.661</v>
      </c>
      <c r="Z112" s="909">
        <v>18.1387</v>
      </c>
      <c r="AA112" s="909">
        <v>15.1157</v>
      </c>
      <c r="AB112" s="909">
        <v>15.846</v>
      </c>
      <c r="AC112" s="910">
        <v>338.70569999999998</v>
      </c>
      <c r="AD112" s="909">
        <v>198.84569999999999</v>
      </c>
      <c r="AE112" s="909">
        <v>41.433</v>
      </c>
      <c r="AF112" s="909">
        <v>10.01</v>
      </c>
      <c r="AG112" s="909">
        <v>1.25685</v>
      </c>
      <c r="AH112" s="909">
        <v>214.35</v>
      </c>
      <c r="AI112" s="909">
        <v>76.91</v>
      </c>
      <c r="AJ112" s="400"/>
      <c r="AK112" s="400"/>
      <c r="AL112" s="400"/>
      <c r="AM112" s="400"/>
      <c r="AN112" s="400"/>
      <c r="AO112" s="400"/>
      <c r="AP112" s="914"/>
      <c r="AQ112" s="914"/>
      <c r="AR112" s="915"/>
      <c r="AS112" s="400"/>
      <c r="AT112" s="400"/>
      <c r="AU112" s="400"/>
      <c r="AV112" s="400"/>
      <c r="AW112" s="400"/>
      <c r="AX112" s="400"/>
      <c r="AY112" s="400"/>
      <c r="AZ112" s="400"/>
      <c r="BA112" s="400"/>
      <c r="BB112" s="400"/>
      <c r="BC112" s="400"/>
      <c r="BD112" s="400"/>
      <c r="BE112" s="400"/>
      <c r="BF112" s="400"/>
      <c r="BG112" s="400"/>
      <c r="BH112" s="400"/>
      <c r="BI112" s="400"/>
      <c r="BJ112" s="400"/>
      <c r="BK112" s="400"/>
      <c r="BL112" s="400"/>
      <c r="BM112" s="400"/>
      <c r="BN112" s="400"/>
      <c r="BO112" s="400"/>
      <c r="BP112" s="400"/>
      <c r="BQ112" s="400"/>
    </row>
    <row r="113" spans="1:69" s="140" customFormat="1" ht="12" customHeight="1">
      <c r="A113" s="204"/>
      <c r="B113" s="216"/>
      <c r="C113" s="216"/>
      <c r="D113" s="216"/>
      <c r="E113" s="216"/>
      <c r="F113" s="216"/>
      <c r="G113" s="216"/>
      <c r="H113" s="216"/>
      <c r="I113" s="216"/>
      <c r="J113" s="776"/>
      <c r="K113" s="685"/>
      <c r="L113" s="685"/>
      <c r="M113" s="685"/>
      <c r="N113" s="685"/>
      <c r="O113" s="400"/>
      <c r="P113" s="400"/>
      <c r="Q113" s="400"/>
      <c r="R113" s="400"/>
      <c r="S113" s="400"/>
      <c r="T113" s="400"/>
      <c r="U113" s="617">
        <v>2016</v>
      </c>
      <c r="V113" s="922">
        <v>1</v>
      </c>
      <c r="W113" s="900">
        <v>1</v>
      </c>
      <c r="X113" s="909">
        <v>40.61</v>
      </c>
      <c r="Y113" s="909">
        <v>96.75</v>
      </c>
      <c r="Z113" s="909">
        <v>16.37</v>
      </c>
      <c r="AA113" s="909">
        <v>12.12</v>
      </c>
      <c r="AB113" s="909">
        <v>8.33</v>
      </c>
      <c r="AC113" s="910">
        <v>165.03200000000001</v>
      </c>
      <c r="AD113" s="909">
        <v>95.83</v>
      </c>
      <c r="AE113" s="909">
        <v>18.5</v>
      </c>
      <c r="AF113" s="909">
        <v>10.01</v>
      </c>
      <c r="AG113" s="909">
        <v>1.23</v>
      </c>
      <c r="AH113" s="909">
        <v>109.19</v>
      </c>
      <c r="AI113" s="909">
        <v>37.270000000000003</v>
      </c>
      <c r="AJ113" s="400"/>
      <c r="AK113" s="400"/>
      <c r="AL113" s="400"/>
      <c r="AM113" s="400"/>
      <c r="AN113" s="400"/>
      <c r="AO113" s="400"/>
      <c r="AP113" s="914"/>
      <c r="AQ113" s="914"/>
      <c r="AR113" s="915"/>
      <c r="AS113" s="400"/>
      <c r="AT113" s="400"/>
      <c r="AU113" s="400"/>
      <c r="AV113" s="400"/>
      <c r="AW113" s="400"/>
      <c r="AX113" s="400"/>
      <c r="AY113" s="400"/>
      <c r="AZ113" s="400"/>
      <c r="BA113" s="400"/>
      <c r="BB113" s="400"/>
      <c r="BC113" s="400"/>
      <c r="BD113" s="400"/>
      <c r="BE113" s="400"/>
      <c r="BF113" s="400"/>
      <c r="BG113" s="400"/>
      <c r="BH113" s="400"/>
      <c r="BI113" s="400"/>
      <c r="BJ113" s="400"/>
      <c r="BK113" s="400"/>
      <c r="BL113" s="400"/>
      <c r="BM113" s="400"/>
      <c r="BN113" s="400"/>
      <c r="BO113" s="400"/>
      <c r="BP113" s="400"/>
      <c r="BQ113" s="400"/>
    </row>
    <row r="114" spans="1:69" s="140" customFormat="1" ht="12" customHeight="1">
      <c r="A114" s="204"/>
      <c r="B114" s="216"/>
      <c r="C114" s="216"/>
      <c r="D114" s="216"/>
      <c r="E114" s="216"/>
      <c r="F114" s="216"/>
      <c r="G114" s="216"/>
      <c r="H114" s="216"/>
      <c r="I114" s="216"/>
      <c r="J114" s="776"/>
      <c r="K114" s="685"/>
      <c r="L114" s="685"/>
      <c r="M114" s="685"/>
      <c r="N114" s="685"/>
      <c r="O114" s="400"/>
      <c r="P114" s="400"/>
      <c r="Q114" s="400"/>
      <c r="R114" s="400"/>
      <c r="S114" s="400"/>
      <c r="T114" s="400"/>
      <c r="U114" s="617"/>
      <c r="V114" s="922"/>
      <c r="W114" s="900">
        <v>2</v>
      </c>
      <c r="X114" s="909">
        <v>29.82</v>
      </c>
      <c r="Y114" s="909">
        <v>76.510000000000005</v>
      </c>
      <c r="Z114" s="909">
        <v>15.9</v>
      </c>
      <c r="AA114" s="909">
        <v>10.45</v>
      </c>
      <c r="AB114" s="909">
        <v>5.38</v>
      </c>
      <c r="AC114" s="910">
        <v>137.04</v>
      </c>
      <c r="AD114" s="909">
        <v>78.260000000000005</v>
      </c>
      <c r="AE114" s="909">
        <v>13.1</v>
      </c>
      <c r="AF114" s="909">
        <v>10</v>
      </c>
      <c r="AG114" s="909">
        <v>1.18</v>
      </c>
      <c r="AH114" s="909">
        <v>177.91</v>
      </c>
      <c r="AI114" s="909">
        <v>53.34</v>
      </c>
      <c r="AJ114" s="400"/>
      <c r="AK114" s="400"/>
      <c r="AL114" s="400"/>
      <c r="AM114" s="400"/>
      <c r="AN114" s="400"/>
      <c r="AO114" s="400"/>
      <c r="AP114" s="914"/>
      <c r="AQ114" s="914"/>
      <c r="AR114" s="915"/>
      <c r="AS114" s="400"/>
      <c r="AT114" s="400"/>
      <c r="AU114" s="400"/>
      <c r="AV114" s="400"/>
      <c r="AW114" s="400"/>
      <c r="AX114" s="400"/>
      <c r="AY114" s="400"/>
      <c r="AZ114" s="400"/>
      <c r="BA114" s="400"/>
      <c r="BB114" s="400"/>
      <c r="BC114" s="400"/>
      <c r="BD114" s="400"/>
      <c r="BE114" s="400"/>
      <c r="BF114" s="400"/>
      <c r="BG114" s="400"/>
      <c r="BH114" s="400"/>
      <c r="BI114" s="400"/>
      <c r="BJ114" s="400"/>
      <c r="BK114" s="400"/>
      <c r="BL114" s="400"/>
      <c r="BM114" s="400"/>
      <c r="BN114" s="400"/>
      <c r="BO114" s="400"/>
      <c r="BP114" s="400"/>
      <c r="BQ114" s="400"/>
    </row>
    <row r="115" spans="1:69" s="140" customFormat="1" ht="12" customHeight="1">
      <c r="A115" s="204"/>
      <c r="B115" s="216"/>
      <c r="C115" s="216"/>
      <c r="D115" s="216"/>
      <c r="E115" s="216"/>
      <c r="F115" s="216"/>
      <c r="G115" s="216"/>
      <c r="H115" s="216"/>
      <c r="I115" s="216"/>
      <c r="J115" s="776"/>
      <c r="K115" s="685"/>
      <c r="L115" s="685"/>
      <c r="M115" s="685"/>
      <c r="N115" s="685"/>
      <c r="O115" s="400"/>
      <c r="P115" s="400"/>
      <c r="Q115" s="400"/>
      <c r="R115" s="400"/>
      <c r="S115" s="400"/>
      <c r="T115" s="400"/>
      <c r="U115" s="617"/>
      <c r="V115" s="922"/>
      <c r="W115" s="900">
        <v>3</v>
      </c>
      <c r="X115" s="909">
        <v>27.06</v>
      </c>
      <c r="Y115" s="909">
        <v>80.096000000000004</v>
      </c>
      <c r="Z115" s="909">
        <v>29.21</v>
      </c>
      <c r="AA115" s="909">
        <v>10.396000000000001</v>
      </c>
      <c r="AB115" s="909">
        <v>5.29</v>
      </c>
      <c r="AC115" s="910">
        <v>102.45</v>
      </c>
      <c r="AD115" s="909">
        <v>101.264</v>
      </c>
      <c r="AE115" s="909">
        <v>15.26</v>
      </c>
      <c r="AF115" s="909">
        <v>10.01</v>
      </c>
      <c r="AG115" s="909">
        <v>1.2529999999999999</v>
      </c>
      <c r="AH115" s="909">
        <v>248.28</v>
      </c>
      <c r="AI115" s="909">
        <v>76.69</v>
      </c>
      <c r="AJ115" s="400"/>
      <c r="AK115" s="400"/>
      <c r="AL115" s="400"/>
      <c r="AM115" s="400"/>
      <c r="AN115" s="400"/>
      <c r="AO115" s="400"/>
      <c r="AP115" s="914"/>
      <c r="AQ115" s="914"/>
      <c r="AR115" s="915"/>
      <c r="AS115" s="400"/>
      <c r="AT115" s="400"/>
      <c r="AU115" s="400"/>
      <c r="AV115" s="400"/>
      <c r="AW115" s="400"/>
      <c r="AX115" s="400"/>
      <c r="AY115" s="400"/>
      <c r="AZ115" s="400"/>
      <c r="BA115" s="400"/>
      <c r="BB115" s="400"/>
      <c r="BC115" s="400"/>
      <c r="BD115" s="400"/>
      <c r="BE115" s="400"/>
      <c r="BF115" s="400"/>
      <c r="BG115" s="400"/>
      <c r="BH115" s="400"/>
      <c r="BI115" s="400"/>
      <c r="BJ115" s="400"/>
      <c r="BK115" s="400"/>
      <c r="BL115" s="400"/>
      <c r="BM115" s="400"/>
      <c r="BN115" s="400"/>
      <c r="BO115" s="400"/>
      <c r="BP115" s="400"/>
      <c r="BQ115" s="400"/>
    </row>
    <row r="116" spans="1:69" s="179" customFormat="1" ht="12" customHeight="1">
      <c r="A116" s="204"/>
      <c r="B116" s="216"/>
      <c r="C116" s="216"/>
      <c r="D116" s="216"/>
      <c r="E116" s="216"/>
      <c r="F116" s="216"/>
      <c r="G116" s="216"/>
      <c r="H116" s="216"/>
      <c r="I116" s="216"/>
      <c r="J116" s="537"/>
      <c r="K116" s="492"/>
      <c r="L116" s="492"/>
      <c r="M116" s="492"/>
      <c r="N116" s="492"/>
      <c r="O116" s="401"/>
      <c r="P116" s="401"/>
      <c r="Q116" s="401"/>
      <c r="R116" s="401"/>
      <c r="S116" s="401"/>
      <c r="T116" s="401"/>
      <c r="U116" s="617"/>
      <c r="V116" s="922">
        <v>4</v>
      </c>
      <c r="W116" s="900">
        <v>4</v>
      </c>
      <c r="X116" s="909">
        <v>27.93</v>
      </c>
      <c r="Y116" s="909">
        <v>77.09</v>
      </c>
      <c r="Z116" s="909">
        <v>20.7</v>
      </c>
      <c r="AA116" s="909">
        <v>10.32</v>
      </c>
      <c r="AB116" s="909">
        <v>6.0640000000000001</v>
      </c>
      <c r="AC116" s="910">
        <v>93.71</v>
      </c>
      <c r="AD116" s="909">
        <v>79.73</v>
      </c>
      <c r="AE116" s="909">
        <v>12.66</v>
      </c>
      <c r="AF116" s="909">
        <v>10.01</v>
      </c>
      <c r="AG116" s="909">
        <v>1.22</v>
      </c>
      <c r="AH116" s="909">
        <v>142.55000000000001</v>
      </c>
      <c r="AI116" s="909">
        <v>40.92</v>
      </c>
      <c r="AJ116" s="401"/>
      <c r="AK116" s="401"/>
      <c r="AL116" s="401"/>
      <c r="AM116" s="401"/>
      <c r="AN116" s="401"/>
      <c r="AO116" s="401"/>
      <c r="AP116" s="923"/>
      <c r="AQ116" s="914"/>
      <c r="AR116" s="915"/>
      <c r="AS116" s="401"/>
      <c r="AT116" s="401"/>
      <c r="AU116" s="401"/>
      <c r="AV116" s="401"/>
      <c r="AW116" s="401"/>
      <c r="AX116" s="401"/>
      <c r="AY116" s="401"/>
      <c r="AZ116" s="401"/>
      <c r="BA116" s="401"/>
      <c r="BB116" s="401"/>
      <c r="BC116" s="401"/>
      <c r="BD116" s="401"/>
      <c r="BE116" s="401"/>
      <c r="BF116" s="401"/>
      <c r="BG116" s="401"/>
      <c r="BH116" s="401"/>
      <c r="BI116" s="401"/>
      <c r="BJ116" s="401"/>
      <c r="BK116" s="401"/>
      <c r="BL116" s="401"/>
      <c r="BM116" s="401"/>
      <c r="BN116" s="401"/>
      <c r="BO116" s="401"/>
      <c r="BP116" s="401"/>
      <c r="BQ116" s="401"/>
    </row>
    <row r="117" spans="1:69" s="140" customFormat="1" ht="12" customHeight="1">
      <c r="A117" s="204"/>
      <c r="B117" s="216"/>
      <c r="C117" s="216"/>
      <c r="D117" s="216"/>
      <c r="E117" s="216"/>
      <c r="F117" s="216"/>
      <c r="G117" s="216"/>
      <c r="H117" s="216"/>
      <c r="I117" s="216"/>
      <c r="J117" s="776"/>
      <c r="K117" s="685"/>
      <c r="L117" s="685"/>
      <c r="M117" s="685"/>
      <c r="N117" s="685"/>
      <c r="O117" s="400"/>
      <c r="P117" s="400"/>
      <c r="Q117" s="400"/>
      <c r="R117" s="400"/>
      <c r="S117" s="400"/>
      <c r="T117" s="400"/>
      <c r="U117" s="617"/>
      <c r="V117" s="922"/>
      <c r="W117" s="900">
        <v>5</v>
      </c>
      <c r="X117" s="909">
        <v>49.585999999999999</v>
      </c>
      <c r="Y117" s="909">
        <v>140.12</v>
      </c>
      <c r="Z117" s="909">
        <v>74.02</v>
      </c>
      <c r="AA117" s="909">
        <v>14.34</v>
      </c>
      <c r="AB117" s="909">
        <v>9.59</v>
      </c>
      <c r="AC117" s="910">
        <v>142.55000000000001</v>
      </c>
      <c r="AD117" s="909">
        <v>128.66</v>
      </c>
      <c r="AE117" s="909">
        <v>24.24</v>
      </c>
      <c r="AF117" s="909">
        <v>10.01</v>
      </c>
      <c r="AG117" s="909">
        <v>1.17</v>
      </c>
      <c r="AH117" s="909">
        <v>251.59399999999999</v>
      </c>
      <c r="AI117" s="909">
        <v>58.97</v>
      </c>
      <c r="AJ117" s="400"/>
      <c r="AK117" s="400"/>
      <c r="AL117" s="400"/>
      <c r="AM117" s="400"/>
      <c r="AN117" s="400"/>
      <c r="AO117" s="400"/>
      <c r="AP117" s="914"/>
      <c r="AQ117" s="914"/>
      <c r="AR117" s="915"/>
      <c r="AS117" s="400"/>
      <c r="AT117" s="400"/>
      <c r="AU117" s="400"/>
      <c r="AV117" s="400"/>
      <c r="AW117" s="400"/>
      <c r="AX117" s="400"/>
      <c r="AY117" s="400"/>
      <c r="AZ117" s="400"/>
      <c r="BA117" s="400"/>
      <c r="BB117" s="400"/>
      <c r="BC117" s="400"/>
      <c r="BD117" s="400"/>
      <c r="BE117" s="400"/>
      <c r="BF117" s="400"/>
      <c r="BG117" s="400"/>
      <c r="BH117" s="400"/>
      <c r="BI117" s="400"/>
      <c r="BJ117" s="400"/>
      <c r="BK117" s="400"/>
      <c r="BL117" s="400"/>
      <c r="BM117" s="400"/>
      <c r="BN117" s="400"/>
      <c r="BO117" s="400"/>
      <c r="BP117" s="400"/>
      <c r="BQ117" s="400"/>
    </row>
    <row r="118" spans="1:69" s="179" customFormat="1" ht="12" customHeight="1">
      <c r="A118" s="204"/>
      <c r="B118" s="216"/>
      <c r="C118" s="216"/>
      <c r="D118" s="216"/>
      <c r="E118" s="216"/>
      <c r="F118" s="216"/>
      <c r="G118" s="216"/>
      <c r="H118" s="216"/>
      <c r="I118" s="216"/>
      <c r="J118" s="777"/>
      <c r="K118" s="778"/>
      <c r="L118" s="492"/>
      <c r="M118" s="492"/>
      <c r="N118" s="492"/>
      <c r="O118" s="401"/>
      <c r="P118" s="401"/>
      <c r="Q118" s="401"/>
      <c r="R118" s="401"/>
      <c r="S118" s="401"/>
      <c r="T118" s="401"/>
      <c r="U118" s="402"/>
      <c r="V118" s="922"/>
      <c r="W118" s="900">
        <v>6</v>
      </c>
      <c r="X118" s="909">
        <v>57</v>
      </c>
      <c r="Y118" s="909">
        <v>144.66999999999999</v>
      </c>
      <c r="Z118" s="909">
        <v>78.08</v>
      </c>
      <c r="AA118" s="909">
        <v>14.98</v>
      </c>
      <c r="AB118" s="909">
        <v>12.82</v>
      </c>
      <c r="AC118" s="910">
        <v>223.15</v>
      </c>
      <c r="AD118" s="909">
        <v>174.87</v>
      </c>
      <c r="AE118" s="909">
        <v>35.18</v>
      </c>
      <c r="AF118" s="909">
        <v>9.01</v>
      </c>
      <c r="AG118" s="909">
        <v>0.82</v>
      </c>
      <c r="AH118" s="909">
        <v>388.05428210000002</v>
      </c>
      <c r="AI118" s="909">
        <v>80.41</v>
      </c>
      <c r="AJ118" s="401"/>
      <c r="AK118" s="401"/>
      <c r="AL118" s="401"/>
      <c r="AM118" s="401"/>
      <c r="AN118" s="401"/>
      <c r="AO118" s="401"/>
      <c r="AP118" s="914"/>
      <c r="AQ118" s="914"/>
      <c r="AR118" s="915"/>
      <c r="AS118" s="401"/>
      <c r="AT118" s="401"/>
      <c r="AU118" s="401"/>
      <c r="AV118" s="401"/>
      <c r="AW118" s="401"/>
      <c r="AX118" s="401"/>
      <c r="AY118" s="401"/>
      <c r="AZ118" s="401"/>
      <c r="BA118" s="401"/>
      <c r="BB118" s="401"/>
      <c r="BC118" s="401"/>
      <c r="BD118" s="401"/>
      <c r="BE118" s="401"/>
      <c r="BF118" s="401"/>
      <c r="BG118" s="401"/>
      <c r="BH118" s="401"/>
      <c r="BI118" s="401"/>
      <c r="BJ118" s="401"/>
      <c r="BK118" s="401"/>
      <c r="BL118" s="401"/>
      <c r="BM118" s="401"/>
      <c r="BN118" s="401"/>
      <c r="BO118" s="401"/>
      <c r="BP118" s="401"/>
      <c r="BQ118" s="401"/>
    </row>
    <row r="119" spans="1:69" s="140" customFormat="1" ht="12" customHeight="1">
      <c r="A119" s="204"/>
      <c r="B119" s="216"/>
      <c r="C119" s="216"/>
      <c r="D119" s="216"/>
      <c r="E119" s="216"/>
      <c r="F119" s="216"/>
      <c r="G119" s="216"/>
      <c r="H119" s="216"/>
      <c r="I119" s="216"/>
      <c r="J119" s="779"/>
      <c r="K119" s="780"/>
      <c r="L119" s="685"/>
      <c r="M119" s="685"/>
      <c r="N119" s="685"/>
      <c r="O119" s="400"/>
      <c r="P119" s="400"/>
      <c r="Q119" s="400"/>
      <c r="R119" s="400"/>
      <c r="S119" s="400"/>
      <c r="T119" s="400"/>
      <c r="U119" s="402"/>
      <c r="V119" s="922"/>
      <c r="W119" s="900">
        <v>7</v>
      </c>
      <c r="X119" s="909">
        <v>52.31</v>
      </c>
      <c r="Y119" s="909">
        <v>117.32</v>
      </c>
      <c r="Z119" s="909">
        <v>41.34</v>
      </c>
      <c r="AA119" s="909">
        <v>15.86</v>
      </c>
      <c r="AB119" s="909">
        <v>12.43</v>
      </c>
      <c r="AC119" s="910">
        <v>223.86</v>
      </c>
      <c r="AD119" s="909">
        <v>126.56</v>
      </c>
      <c r="AE119" s="909">
        <v>25.04</v>
      </c>
      <c r="AF119" s="909">
        <v>9.01</v>
      </c>
      <c r="AG119" s="909">
        <v>1.59</v>
      </c>
      <c r="AH119" s="909">
        <v>283.21000240000001</v>
      </c>
      <c r="AI119" s="909">
        <v>53.36</v>
      </c>
      <c r="AJ119" s="400"/>
      <c r="AK119" s="400"/>
      <c r="AL119" s="400"/>
      <c r="AM119" s="400"/>
      <c r="AN119" s="400"/>
      <c r="AO119" s="400"/>
      <c r="AP119" s="914"/>
      <c r="AQ119" s="914"/>
      <c r="AR119" s="915"/>
      <c r="AS119" s="400"/>
      <c r="AT119" s="400"/>
      <c r="AU119" s="400"/>
      <c r="AV119" s="400"/>
      <c r="AW119" s="400"/>
      <c r="AX119" s="400"/>
      <c r="AY119" s="400"/>
      <c r="AZ119" s="400"/>
      <c r="BA119" s="400"/>
      <c r="BB119" s="400"/>
      <c r="BC119" s="400"/>
      <c r="BD119" s="400"/>
      <c r="BE119" s="400"/>
      <c r="BF119" s="400"/>
      <c r="BG119" s="400"/>
      <c r="BH119" s="400"/>
      <c r="BI119" s="400"/>
      <c r="BJ119" s="400"/>
      <c r="BK119" s="400"/>
      <c r="BL119" s="400"/>
      <c r="BM119" s="400"/>
      <c r="BN119" s="400"/>
      <c r="BO119" s="400"/>
      <c r="BP119" s="400"/>
      <c r="BQ119" s="400"/>
    </row>
    <row r="120" spans="1:69" ht="12" customHeight="1">
      <c r="A120" s="204"/>
      <c r="B120" s="216"/>
      <c r="C120" s="216"/>
      <c r="D120" s="216"/>
      <c r="E120" s="216"/>
      <c r="F120" s="216"/>
      <c r="G120" s="216"/>
      <c r="H120" s="216"/>
      <c r="I120" s="216"/>
      <c r="V120" s="922">
        <v>8</v>
      </c>
      <c r="W120" s="900">
        <v>8</v>
      </c>
      <c r="X120" s="909">
        <v>57.96</v>
      </c>
      <c r="Y120" s="909">
        <v>140.31</v>
      </c>
      <c r="Z120" s="909">
        <v>96.52</v>
      </c>
      <c r="AA120" s="909">
        <v>22.12</v>
      </c>
      <c r="AB120" s="909">
        <v>19.3</v>
      </c>
      <c r="AC120" s="910">
        <v>297.45999999999998</v>
      </c>
      <c r="AD120" s="909">
        <v>188.83</v>
      </c>
      <c r="AE120" s="909">
        <v>26.72</v>
      </c>
      <c r="AF120" s="909">
        <v>18.309999999999999</v>
      </c>
      <c r="AG120" s="909">
        <v>14.62</v>
      </c>
      <c r="AH120" s="909">
        <v>414.29357470000002</v>
      </c>
      <c r="AI120" s="909">
        <v>65.55</v>
      </c>
    </row>
    <row r="121" spans="1:69" ht="12" customHeight="1">
      <c r="A121" s="204"/>
      <c r="B121" s="216"/>
      <c r="C121" s="216"/>
      <c r="D121" s="216"/>
      <c r="E121" s="216"/>
      <c r="F121" s="216"/>
      <c r="G121" s="216"/>
      <c r="H121" s="216"/>
      <c r="I121" s="216"/>
      <c r="V121" s="922"/>
      <c r="W121" s="900">
        <v>9</v>
      </c>
      <c r="X121" s="909">
        <v>100.51885660000001</v>
      </c>
      <c r="Y121" s="909">
        <v>268.94750210000001</v>
      </c>
      <c r="Z121" s="909">
        <v>150.104332</v>
      </c>
      <c r="AA121" s="909">
        <v>31.986428669999999</v>
      </c>
      <c r="AB121" s="909">
        <v>19.514333090000001</v>
      </c>
      <c r="AC121" s="910">
        <v>326.48699649999998</v>
      </c>
      <c r="AD121" s="909">
        <v>170.33500290000001</v>
      </c>
      <c r="AE121" s="909">
        <v>30.940000529999999</v>
      </c>
      <c r="AF121" s="909">
        <v>16.54985727582655</v>
      </c>
      <c r="AG121" s="909">
        <v>7.4597144130000004</v>
      </c>
      <c r="AH121" s="909">
        <v>382.60643219999997</v>
      </c>
      <c r="AI121" s="909">
        <v>72.96314185</v>
      </c>
    </row>
    <row r="122" spans="1:69" ht="12" customHeight="1">
      <c r="A122" s="204"/>
      <c r="B122" s="216"/>
      <c r="C122" s="216"/>
      <c r="D122" s="216"/>
      <c r="E122" s="216"/>
      <c r="F122" s="216"/>
      <c r="G122" s="216"/>
      <c r="H122" s="216"/>
      <c r="I122" s="216"/>
      <c r="V122" s="922"/>
      <c r="W122" s="900">
        <v>10</v>
      </c>
      <c r="X122" s="909">
        <v>75.15657152448378</v>
      </c>
      <c r="Y122" s="909">
        <v>243.71150207519463</v>
      </c>
      <c r="Z122" s="909">
        <v>181.79733530680286</v>
      </c>
      <c r="AA122" s="909">
        <v>21.817856924874398</v>
      </c>
      <c r="AB122" s="909">
        <v>20.1870002746582</v>
      </c>
      <c r="AC122" s="910">
        <v>281.91442869999997</v>
      </c>
      <c r="AD122" s="909">
        <v>164.05856977190246</v>
      </c>
      <c r="AE122" s="909">
        <v>30.751428604125927</v>
      </c>
      <c r="AF122" s="909">
        <v>9.5257144655499921</v>
      </c>
      <c r="AG122" s="909">
        <v>2.1815714495522598</v>
      </c>
      <c r="AH122" s="909">
        <v>245.78571646554084</v>
      </c>
      <c r="AI122" s="909">
        <v>47.002858298165428</v>
      </c>
    </row>
    <row r="123" spans="1:69" ht="12" customHeight="1">
      <c r="A123" s="204"/>
      <c r="B123" s="216"/>
      <c r="C123" s="216"/>
      <c r="D123" s="216"/>
      <c r="E123" s="216"/>
      <c r="F123" s="216"/>
      <c r="G123" s="216"/>
      <c r="H123" s="216"/>
      <c r="I123" s="216"/>
      <c r="V123" s="922"/>
      <c r="W123" s="900">
        <v>11</v>
      </c>
      <c r="X123" s="909">
        <v>52.24</v>
      </c>
      <c r="Y123" s="909">
        <v>154.21</v>
      </c>
      <c r="Z123" s="909">
        <v>79.12</v>
      </c>
      <c r="AA123" s="909">
        <v>21.645000185285259</v>
      </c>
      <c r="AB123" s="909">
        <v>18.452999932425314</v>
      </c>
      <c r="AC123" s="910">
        <v>302.97000000000003</v>
      </c>
      <c r="AD123" s="909">
        <v>146.11571393694155</v>
      </c>
      <c r="AE123" s="909">
        <v>26.230000359671411</v>
      </c>
      <c r="AF123" s="909">
        <v>10.001428604125973</v>
      </c>
      <c r="AG123" s="909">
        <v>1.7041428429739771</v>
      </c>
      <c r="AH123" s="909">
        <v>239.62</v>
      </c>
      <c r="AI123" s="909">
        <v>42.29</v>
      </c>
    </row>
    <row r="124" spans="1:69" ht="12" customHeight="1">
      <c r="A124" s="197"/>
      <c r="B124" s="197"/>
      <c r="C124" s="197"/>
      <c r="D124" s="197"/>
      <c r="E124" s="197"/>
      <c r="F124" s="197"/>
      <c r="G124" s="197"/>
      <c r="H124" s="197"/>
      <c r="I124" s="197"/>
      <c r="V124" s="402">
        <v>12</v>
      </c>
      <c r="W124" s="402">
        <v>12</v>
      </c>
      <c r="X124" s="909">
        <v>44.628571101597331</v>
      </c>
      <c r="Y124" s="909">
        <v>116.62271445138057</v>
      </c>
      <c r="Z124" s="909">
        <v>41.373285293579045</v>
      </c>
      <c r="AA124" s="909">
        <v>15.247000013078916</v>
      </c>
      <c r="AB124" s="909">
        <v>12.7100000381469</v>
      </c>
      <c r="AC124" s="910">
        <v>179.33771623883899</v>
      </c>
      <c r="AD124" s="909">
        <v>114.18428584507485</v>
      </c>
      <c r="AE124" s="909">
        <v>18.61999988555905</v>
      </c>
      <c r="AF124" s="909">
        <v>9.9999999999999964</v>
      </c>
      <c r="AG124" s="909">
        <v>1.2444285835538544</v>
      </c>
      <c r="AH124" s="909">
        <v>150.27357046944684</v>
      </c>
      <c r="AI124" s="909">
        <v>24.915714263915959</v>
      </c>
    </row>
    <row r="125" spans="1:69" ht="22.5" customHeight="1">
      <c r="A125" s="1345"/>
      <c r="B125" s="1345"/>
      <c r="C125" s="1345"/>
      <c r="D125" s="1345"/>
      <c r="E125" s="1345"/>
      <c r="F125" s="1345"/>
      <c r="G125" s="1345"/>
      <c r="H125" s="1345"/>
      <c r="I125" s="1345"/>
      <c r="W125" s="402">
        <v>13</v>
      </c>
      <c r="X125" s="909">
        <v>42.599998474121001</v>
      </c>
      <c r="Y125" s="909">
        <v>120.78800201416</v>
      </c>
      <c r="Z125" s="909">
        <v>93.665000915527301</v>
      </c>
      <c r="AA125" s="909">
        <v>17.322999954223601</v>
      </c>
      <c r="AB125" s="909">
        <v>15.171999931335399</v>
      </c>
      <c r="AC125" s="910">
        <v>130.67500305175699</v>
      </c>
      <c r="AD125" s="909">
        <v>89.040000915527301</v>
      </c>
      <c r="AE125" s="909">
        <v>15.310000419616699</v>
      </c>
      <c r="AF125" s="909">
        <v>10</v>
      </c>
      <c r="AG125" s="909">
        <v>1.0199999809265099</v>
      </c>
      <c r="AH125" s="909">
        <v>116.33999633789</v>
      </c>
      <c r="AI125" s="909">
        <v>24.159999847412099</v>
      </c>
    </row>
    <row r="126" spans="1:69" ht="12" customHeight="1">
      <c r="A126" s="204"/>
      <c r="B126" s="216"/>
      <c r="C126" s="216"/>
      <c r="D126" s="216"/>
      <c r="E126" s="216"/>
      <c r="F126" s="216"/>
      <c r="G126" s="216"/>
      <c r="H126" s="216"/>
      <c r="I126" s="216"/>
      <c r="W126" s="402">
        <v>14</v>
      </c>
      <c r="X126" s="909">
        <v>49.743000030517535</v>
      </c>
      <c r="Y126" s="909">
        <v>125.66285814557708</v>
      </c>
      <c r="Z126" s="909">
        <v>131.74585723876913</v>
      </c>
      <c r="AA126" s="909">
        <v>14.828142711094401</v>
      </c>
      <c r="AB126" s="909">
        <v>13.217000007629398</v>
      </c>
      <c r="AC126" s="910">
        <v>121.81457192557171</v>
      </c>
      <c r="AD126" s="909">
        <v>78.037142072405103</v>
      </c>
      <c r="AE126" s="909">
        <v>14.082857131957956</v>
      </c>
      <c r="AF126" s="909">
        <v>10.001428604125973</v>
      </c>
      <c r="AG126" s="909">
        <v>1.3691428899764975</v>
      </c>
      <c r="AH126" s="909">
        <v>126.18428475516127</v>
      </c>
      <c r="AI126" s="909">
        <v>22.646999904087572</v>
      </c>
    </row>
    <row r="127" spans="1:69" ht="12" customHeight="1">
      <c r="A127" s="204"/>
      <c r="B127" s="216"/>
      <c r="C127" s="216"/>
      <c r="D127" s="216"/>
      <c r="E127" s="216"/>
      <c r="F127" s="216"/>
      <c r="G127" s="216"/>
      <c r="H127" s="216"/>
      <c r="I127" s="216"/>
      <c r="W127" s="402">
        <v>15</v>
      </c>
      <c r="X127" s="909">
        <v>54.414285387311615</v>
      </c>
      <c r="Y127" s="909">
        <v>127.68985639299636</v>
      </c>
      <c r="Z127" s="909">
        <v>71.706143515450577</v>
      </c>
      <c r="AA127" s="909">
        <v>15.017142977033298</v>
      </c>
      <c r="AB127" s="909">
        <v>11.291000366210898</v>
      </c>
      <c r="AC127" s="910">
        <v>184.69442967006074</v>
      </c>
      <c r="AD127" s="909">
        <v>74.048570905412902</v>
      </c>
      <c r="AE127" s="909">
        <v>17.312857082911869</v>
      </c>
      <c r="AF127" s="909">
        <v>10.005714416503881</v>
      </c>
      <c r="AG127" s="909">
        <v>1.6558571543012313</v>
      </c>
      <c r="AH127" s="909">
        <v>140.54571315220355</v>
      </c>
      <c r="AI127" s="909">
        <v>22.742571422031897</v>
      </c>
    </row>
    <row r="128" spans="1:69" ht="25.5" customHeight="1">
      <c r="A128" s="204"/>
      <c r="B128" s="1353"/>
      <c r="C128" s="1353"/>
      <c r="D128" s="484"/>
      <c r="E128" s="484"/>
      <c r="F128" s="480"/>
      <c r="G128" s="216"/>
      <c r="H128" s="216"/>
      <c r="I128" s="216"/>
      <c r="V128" s="402">
        <v>16</v>
      </c>
      <c r="W128" s="402">
        <v>16</v>
      </c>
      <c r="X128" s="909">
        <v>47.73</v>
      </c>
      <c r="Y128" s="909">
        <v>97.4</v>
      </c>
      <c r="Z128" s="909">
        <v>53.49</v>
      </c>
      <c r="AA128" s="909">
        <v>13.98</v>
      </c>
      <c r="AB128" s="909">
        <v>11.63</v>
      </c>
      <c r="AC128" s="910">
        <v>164.52</v>
      </c>
      <c r="AD128" s="909">
        <v>81.069999999999993</v>
      </c>
      <c r="AE128" s="909">
        <v>21.07</v>
      </c>
      <c r="AF128" s="909">
        <v>10.01</v>
      </c>
      <c r="AG128" s="909">
        <v>1.27</v>
      </c>
      <c r="AH128" s="909">
        <v>141.29</v>
      </c>
      <c r="AI128" s="909">
        <v>23.21</v>
      </c>
    </row>
    <row r="129" spans="1:35" ht="15" customHeight="1">
      <c r="A129" s="204"/>
      <c r="B129" s="482"/>
      <c r="C129" s="483"/>
      <c r="D129" s="482"/>
      <c r="E129" s="482"/>
      <c r="F129" s="485"/>
      <c r="G129" s="216"/>
      <c r="H129" s="216"/>
      <c r="I129" s="216"/>
      <c r="W129" s="402">
        <v>17</v>
      </c>
      <c r="X129" s="909">
        <v>42.142857687813873</v>
      </c>
      <c r="Y129" s="909">
        <v>85.487143380301248</v>
      </c>
      <c r="Z129" s="909">
        <v>51.424428122384178</v>
      </c>
      <c r="AA129" s="909">
        <v>12.944285669999999</v>
      </c>
      <c r="AB129" s="909">
        <v>10.010000228881799</v>
      </c>
      <c r="AC129" s="910">
        <v>152.88357325962556</v>
      </c>
      <c r="AD129" s="909">
        <v>64.311428070000005</v>
      </c>
      <c r="AE129" s="909">
        <v>16.638571469999999</v>
      </c>
      <c r="AF129" s="909">
        <v>10.004285812377887</v>
      </c>
      <c r="AG129" s="909">
        <v>1.7342857122421229</v>
      </c>
      <c r="AH129" s="909">
        <v>105.73500061035119</v>
      </c>
      <c r="AI129" s="909">
        <v>19.724285806928286</v>
      </c>
    </row>
    <row r="130" spans="1:35" ht="15" customHeight="1">
      <c r="A130" s="204"/>
      <c r="B130" s="482"/>
      <c r="C130" s="483"/>
      <c r="D130" s="482"/>
      <c r="E130" s="482"/>
      <c r="F130" s="485"/>
      <c r="G130" s="216"/>
      <c r="H130" s="216"/>
      <c r="I130" s="216"/>
      <c r="W130" s="402">
        <v>18</v>
      </c>
      <c r="X130" s="909">
        <v>27.452428545270582</v>
      </c>
      <c r="Y130" s="909">
        <v>62.369998931884716</v>
      </c>
      <c r="Z130" s="909">
        <v>34.353571755545424</v>
      </c>
      <c r="AA130" s="909">
        <v>10.727142742701899</v>
      </c>
      <c r="AB130" s="909">
        <v>6.3112858363560251</v>
      </c>
      <c r="AC130" s="910">
        <v>98.225285121372636</v>
      </c>
      <c r="AD130" s="909">
        <v>46.242857796805197</v>
      </c>
      <c r="AE130" s="909">
        <v>10.637142998831566</v>
      </c>
      <c r="AF130" s="909">
        <v>10.007143020629858</v>
      </c>
      <c r="AG130" s="909">
        <v>1.4345714194433998</v>
      </c>
      <c r="AH130" s="909">
        <v>72.620000566754968</v>
      </c>
      <c r="AI130" s="909">
        <v>14.075714383806471</v>
      </c>
    </row>
    <row r="131" spans="1:35" ht="15" customHeight="1">
      <c r="A131" s="204"/>
      <c r="B131" s="482"/>
      <c r="C131" s="483"/>
      <c r="D131" s="482"/>
      <c r="E131" s="482"/>
      <c r="F131" s="485"/>
      <c r="G131" s="216"/>
      <c r="H131" s="216"/>
      <c r="I131" s="216"/>
      <c r="W131" s="402">
        <v>19</v>
      </c>
      <c r="X131" s="909">
        <v>21.857142584664455</v>
      </c>
      <c r="Y131" s="909">
        <v>58.684285300118525</v>
      </c>
      <c r="Z131" s="909">
        <v>29.207143238612552</v>
      </c>
      <c r="AA131" s="909">
        <v>9.4342857088361427</v>
      </c>
      <c r="AB131" s="909">
        <v>7.4910001754760689</v>
      </c>
      <c r="AC131" s="910">
        <v>86.615142822265582</v>
      </c>
      <c r="AD131" s="909">
        <v>41.954286302838973</v>
      </c>
      <c r="AE131" s="909">
        <v>9.4342857088361427</v>
      </c>
      <c r="AF131" s="909">
        <v>10.004285812377914</v>
      </c>
      <c r="AG131" s="909">
        <v>1.3051428794860784</v>
      </c>
      <c r="AH131" s="909">
        <v>60.497857775006928</v>
      </c>
      <c r="AI131" s="909">
        <v>12.797142846243686</v>
      </c>
    </row>
    <row r="132" spans="1:35" ht="15" customHeight="1">
      <c r="A132" s="204"/>
      <c r="B132" s="482"/>
      <c r="C132" s="483"/>
      <c r="D132" s="482"/>
      <c r="E132" s="482"/>
      <c r="F132" s="485"/>
      <c r="G132" s="216"/>
      <c r="H132" s="216"/>
      <c r="I132" s="216"/>
      <c r="V132" s="402">
        <v>20</v>
      </c>
      <c r="W132" s="402">
        <v>20</v>
      </c>
      <c r="X132" s="909">
        <v>19.5</v>
      </c>
      <c r="Y132" s="909">
        <v>54</v>
      </c>
      <c r="Z132" s="909">
        <v>22.1</v>
      </c>
      <c r="AA132" s="909">
        <v>9.1999999999999993</v>
      </c>
      <c r="AB132" s="909">
        <v>6.8</v>
      </c>
      <c r="AC132" s="910">
        <v>78.2</v>
      </c>
      <c r="AD132" s="909">
        <v>39.6</v>
      </c>
      <c r="AE132" s="909">
        <v>8.6</v>
      </c>
      <c r="AF132" s="909">
        <v>10</v>
      </c>
      <c r="AG132" s="909">
        <v>1.6</v>
      </c>
      <c r="AH132" s="909">
        <v>56.6</v>
      </c>
      <c r="AI132" s="909">
        <v>12.9</v>
      </c>
    </row>
    <row r="133" spans="1:35" ht="15" customHeight="1">
      <c r="A133" s="204"/>
      <c r="B133" s="482"/>
      <c r="C133" s="483"/>
      <c r="D133" s="482"/>
      <c r="E133" s="482"/>
      <c r="F133" s="485"/>
      <c r="G133" s="216"/>
      <c r="H133" s="216"/>
      <c r="I133" s="216"/>
      <c r="W133" s="402">
        <v>21</v>
      </c>
      <c r="X133" s="909">
        <v>19.485713958740185</v>
      </c>
      <c r="Y133" s="909">
        <v>50.756999969482365</v>
      </c>
      <c r="Z133" s="909">
        <v>17.473428726196214</v>
      </c>
      <c r="AA133" s="909">
        <v>9.0128573008945967</v>
      </c>
      <c r="AB133" s="909">
        <v>5.4099998474121005</v>
      </c>
      <c r="AC133" s="910">
        <v>73.744141714913454</v>
      </c>
      <c r="AD133" s="909">
        <v>44.79285812377924</v>
      </c>
      <c r="AE133" s="909">
        <v>10.11999988555907</v>
      </c>
      <c r="AF133" s="909">
        <v>10.011428560529414</v>
      </c>
      <c r="AG133" s="909">
        <v>1.2349999972752113</v>
      </c>
      <c r="AH133" s="909">
        <v>52.17071369716097</v>
      </c>
      <c r="AI133" s="909">
        <v>11.968571390424414</v>
      </c>
    </row>
    <row r="134" spans="1:35" ht="15" customHeight="1">
      <c r="A134" s="204"/>
      <c r="B134" s="482"/>
      <c r="C134" s="483"/>
      <c r="D134" s="482"/>
      <c r="E134" s="482"/>
      <c r="F134" s="485"/>
      <c r="G134" s="216"/>
      <c r="H134" s="216"/>
      <c r="I134" s="216"/>
      <c r="W134" s="402">
        <v>22</v>
      </c>
      <c r="X134" s="909">
        <v>16.329999999999998</v>
      </c>
      <c r="Y134" s="909">
        <v>46.59</v>
      </c>
      <c r="Z134" s="909">
        <v>17.04</v>
      </c>
      <c r="AA134" s="909">
        <v>7.95</v>
      </c>
      <c r="AB134" s="909">
        <v>3.82</v>
      </c>
      <c r="AC134" s="910">
        <v>66.739999999999995</v>
      </c>
      <c r="AD134" s="909">
        <v>34.01</v>
      </c>
      <c r="AE134" s="909">
        <v>8.15</v>
      </c>
      <c r="AF134" s="909">
        <v>10.02</v>
      </c>
      <c r="AG134" s="909">
        <v>1.52</v>
      </c>
      <c r="AH134" s="909">
        <v>46.88</v>
      </c>
      <c r="AI134" s="909">
        <v>9.89</v>
      </c>
    </row>
    <row r="135" spans="1:35" ht="15" customHeight="1">
      <c r="A135" s="204"/>
      <c r="B135" s="482"/>
      <c r="C135" s="483"/>
      <c r="D135" s="482"/>
      <c r="E135" s="482"/>
      <c r="F135" s="485"/>
      <c r="G135" s="216"/>
      <c r="H135" s="216"/>
      <c r="I135" s="216"/>
      <c r="W135" s="402">
        <v>23</v>
      </c>
      <c r="X135" s="909">
        <v>15.18</v>
      </c>
      <c r="Y135" s="909">
        <v>40.29</v>
      </c>
      <c r="Z135" s="909">
        <v>22.12</v>
      </c>
      <c r="AA135" s="909">
        <v>7.6</v>
      </c>
      <c r="AB135" s="909">
        <v>3.22</v>
      </c>
      <c r="AC135" s="910">
        <v>59.4</v>
      </c>
      <c r="AD135" s="909">
        <v>28.71</v>
      </c>
      <c r="AE135" s="909">
        <v>7.74</v>
      </c>
      <c r="AF135" s="909">
        <v>10</v>
      </c>
      <c r="AG135" s="909">
        <v>1.55</v>
      </c>
      <c r="AH135" s="909">
        <v>43.39</v>
      </c>
      <c r="AI135" s="909">
        <v>8.57</v>
      </c>
    </row>
    <row r="136" spans="1:35" ht="15" customHeight="1">
      <c r="A136" s="204"/>
      <c r="B136" s="482"/>
      <c r="C136" s="483"/>
      <c r="D136" s="482"/>
      <c r="E136" s="482"/>
      <c r="F136" s="485"/>
      <c r="G136" s="216"/>
      <c r="H136" s="216"/>
      <c r="I136" s="216"/>
      <c r="V136" s="402">
        <v>24</v>
      </c>
      <c r="W136" s="402">
        <v>24</v>
      </c>
      <c r="X136" s="909">
        <v>15.1</v>
      </c>
      <c r="Y136" s="909">
        <v>35.630000000000003</v>
      </c>
      <c r="Z136" s="909">
        <v>13.87</v>
      </c>
      <c r="AA136" s="909">
        <v>9.57</v>
      </c>
      <c r="AB136" s="909">
        <v>3.42</v>
      </c>
      <c r="AC136" s="910">
        <v>54.3</v>
      </c>
      <c r="AD136" s="909">
        <v>30.83</v>
      </c>
      <c r="AE136" s="909">
        <v>7.53</v>
      </c>
      <c r="AF136" s="909">
        <v>10</v>
      </c>
      <c r="AG136" s="909">
        <v>1.6</v>
      </c>
      <c r="AH136" s="909">
        <v>40.28</v>
      </c>
      <c r="AI136" s="909">
        <v>9.6</v>
      </c>
    </row>
    <row r="137" spans="1:35" ht="15" customHeight="1">
      <c r="A137" s="204"/>
      <c r="B137" s="482"/>
      <c r="C137" s="483"/>
      <c r="D137" s="482"/>
      <c r="E137" s="482"/>
      <c r="F137" s="485"/>
      <c r="G137" s="216"/>
      <c r="H137" s="216"/>
      <c r="I137" s="216"/>
      <c r="W137" s="402">
        <v>25</v>
      </c>
      <c r="X137" s="909">
        <v>18.016999930000001</v>
      </c>
      <c r="Y137" s="909">
        <v>34.608428410000002</v>
      </c>
      <c r="Z137" s="909">
        <v>10.78285721</v>
      </c>
      <c r="AA137" s="909">
        <v>9.0548571179999993</v>
      </c>
      <c r="AB137" s="909">
        <v>3.2130000590000001</v>
      </c>
      <c r="AC137" s="910">
        <v>56.674428669999998</v>
      </c>
      <c r="AD137" s="909">
        <v>25.690000260000001</v>
      </c>
      <c r="AE137" s="909">
        <v>6.9342856409999998</v>
      </c>
      <c r="AF137" s="909">
        <v>10.00571442</v>
      </c>
      <c r="AG137" s="909">
        <v>1.254714302</v>
      </c>
      <c r="AH137" s="909">
        <v>37.560714179999998</v>
      </c>
      <c r="AI137" s="909">
        <v>7.91285726</v>
      </c>
    </row>
    <row r="138" spans="1:35" ht="15" customHeight="1">
      <c r="A138" s="204"/>
      <c r="B138" s="482"/>
      <c r="C138" s="483"/>
      <c r="D138" s="482"/>
      <c r="E138" s="482"/>
      <c r="F138" s="485"/>
      <c r="G138" s="216"/>
      <c r="H138" s="216"/>
      <c r="I138" s="216"/>
      <c r="W138" s="402">
        <v>26</v>
      </c>
      <c r="X138" s="909">
        <v>16.489714209999999</v>
      </c>
      <c r="Y138" s="909">
        <v>34.074285510000003</v>
      </c>
      <c r="Z138" s="909">
        <v>9.5958572120000003</v>
      </c>
      <c r="AA138" s="909">
        <v>8.8612857550000008</v>
      </c>
      <c r="AB138" s="909">
        <v>3.5</v>
      </c>
      <c r="AC138" s="910">
        <v>68.087428501674069</v>
      </c>
      <c r="AD138" s="909">
        <v>30.317143300000001</v>
      </c>
      <c r="AE138" s="909">
        <v>8.8971428190000008</v>
      </c>
      <c r="AF138" s="909">
        <v>10</v>
      </c>
      <c r="AG138" s="909">
        <v>1.4324285809999999</v>
      </c>
      <c r="AH138" s="909">
        <v>37.759999409999999</v>
      </c>
      <c r="AI138" s="909">
        <v>8.911428656</v>
      </c>
    </row>
    <row r="139" spans="1:35" ht="15" customHeight="1">
      <c r="A139" s="204"/>
      <c r="B139" s="482"/>
      <c r="C139" s="483"/>
      <c r="D139" s="482"/>
      <c r="E139" s="482"/>
      <c r="F139" s="485"/>
      <c r="G139" s="216"/>
      <c r="H139" s="216"/>
      <c r="I139" s="216"/>
      <c r="W139" s="402">
        <v>27</v>
      </c>
      <c r="X139" s="909">
        <v>16.199999810000001</v>
      </c>
      <c r="Y139" s="909">
        <v>29.599571770000001</v>
      </c>
      <c r="Z139" s="909">
        <v>7.8892858370000001</v>
      </c>
      <c r="AA139" s="909">
        <v>8.3185714990000008</v>
      </c>
      <c r="AB139" s="909">
        <v>4.0900001530000001</v>
      </c>
      <c r="AC139" s="910">
        <v>60.110428400000004</v>
      </c>
      <c r="AD139" s="909">
        <v>28.581429350000001</v>
      </c>
      <c r="AE139" s="909">
        <v>7.9442856649999998</v>
      </c>
      <c r="AF139" s="909">
        <v>10.001428600000001</v>
      </c>
      <c r="AG139" s="909">
        <v>1.455999987</v>
      </c>
      <c r="AH139" s="909">
        <v>35.967143470000003</v>
      </c>
      <c r="AI139" s="909">
        <v>7.2057142259999996</v>
      </c>
    </row>
    <row r="140" spans="1:35" ht="15" customHeight="1">
      <c r="A140" s="204"/>
      <c r="B140" s="482"/>
      <c r="C140" s="483"/>
      <c r="D140" s="482"/>
      <c r="E140" s="482"/>
      <c r="F140" s="485"/>
      <c r="G140" s="216"/>
      <c r="H140" s="216"/>
      <c r="I140" s="216"/>
      <c r="V140" s="402">
        <v>28</v>
      </c>
      <c r="W140" s="402">
        <v>28</v>
      </c>
      <c r="X140" s="909">
        <v>12.016285760000001</v>
      </c>
      <c r="Y140" s="909">
        <v>29.3955713</v>
      </c>
      <c r="Z140" s="909">
        <v>7.2334286140000001</v>
      </c>
      <c r="AA140" s="909">
        <v>7.789714268</v>
      </c>
      <c r="AB140" s="909">
        <v>3.119999886</v>
      </c>
      <c r="AC140" s="910">
        <v>60.986856189999997</v>
      </c>
      <c r="AD140" s="909">
        <v>27.099999836512943</v>
      </c>
      <c r="AE140" s="909">
        <v>7.4514284819999999</v>
      </c>
      <c r="AF140" s="909">
        <v>10.0128573</v>
      </c>
      <c r="AG140" s="909">
        <v>1.5508571609999999</v>
      </c>
      <c r="AH140" s="909">
        <v>47.66357095</v>
      </c>
      <c r="AI140" s="909">
        <v>9.9999998639999994</v>
      </c>
    </row>
    <row r="141" spans="1:35" ht="15" customHeight="1">
      <c r="A141" s="204"/>
      <c r="B141" s="482"/>
      <c r="C141" s="483"/>
      <c r="D141" s="482"/>
      <c r="E141" s="482"/>
      <c r="F141" s="485"/>
      <c r="G141" s="216"/>
      <c r="H141" s="216"/>
      <c r="I141" s="216"/>
      <c r="W141" s="402">
        <v>29</v>
      </c>
      <c r="X141" s="909">
        <v>10.423571450000001</v>
      </c>
      <c r="Y141" s="909">
        <v>32.468857079999999</v>
      </c>
      <c r="Z141" s="909">
        <v>6.729428564</v>
      </c>
      <c r="AA141" s="909">
        <v>7.1615714349999999</v>
      </c>
      <c r="AB141" s="909">
        <v>3.4249999519999998</v>
      </c>
      <c r="AC141" s="910">
        <v>56.540714260000001</v>
      </c>
      <c r="AD141" s="909">
        <v>23.477142610000001</v>
      </c>
      <c r="AE141" s="909">
        <v>6.2828570089999998</v>
      </c>
      <c r="AF141" s="909">
        <v>10.001428600000001</v>
      </c>
      <c r="AG141" s="909">
        <v>2.1035714489999999</v>
      </c>
      <c r="AH141" s="909">
        <v>44.25</v>
      </c>
      <c r="AI141" s="909">
        <v>6.7128572460000004</v>
      </c>
    </row>
    <row r="142" spans="1:35" ht="15" customHeight="1">
      <c r="A142" s="204"/>
      <c r="B142" s="482"/>
      <c r="C142" s="483"/>
      <c r="D142" s="482"/>
      <c r="E142" s="482"/>
      <c r="F142" s="485"/>
      <c r="G142" s="216"/>
      <c r="H142" s="216"/>
      <c r="I142" s="216"/>
      <c r="W142" s="402">
        <v>30</v>
      </c>
      <c r="X142" s="909">
        <v>10.043285640000001</v>
      </c>
      <c r="Y142" s="909">
        <v>32.112285890000003</v>
      </c>
      <c r="Z142" s="909">
        <v>5.6338571819999999</v>
      </c>
      <c r="AA142" s="909">
        <v>6.6714285440000003</v>
      </c>
      <c r="AB142" s="909">
        <v>2.8789999489999998</v>
      </c>
      <c r="AC142" s="910">
        <v>65.491856709999993</v>
      </c>
      <c r="AD142" s="909">
        <v>21.095714300000001</v>
      </c>
      <c r="AE142" s="909">
        <v>5.8057142669999999</v>
      </c>
      <c r="AF142" s="909">
        <v>10.01142883</v>
      </c>
      <c r="AG142" s="909">
        <v>1.8491428750000001</v>
      </c>
      <c r="AH142" s="909">
        <v>42.498571668352326</v>
      </c>
      <c r="AI142" s="909">
        <v>6.0797142300000004</v>
      </c>
    </row>
    <row r="143" spans="1:35" ht="15" customHeight="1">
      <c r="A143" s="204"/>
      <c r="B143" s="482"/>
      <c r="C143" s="483"/>
      <c r="D143" s="482"/>
      <c r="E143" s="482"/>
      <c r="F143" s="485"/>
      <c r="G143" s="216"/>
      <c r="H143" s="216"/>
      <c r="I143" s="216"/>
      <c r="W143" s="402">
        <v>31</v>
      </c>
      <c r="X143" s="909">
        <v>10.086428642272944</v>
      </c>
      <c r="Y143" s="909">
        <v>29.132714407784558</v>
      </c>
      <c r="Z143" s="909">
        <v>5.181999887738904</v>
      </c>
      <c r="AA143" s="909">
        <v>6.2387143543788328</v>
      </c>
      <c r="AB143" s="909">
        <v>2.9382856232779297</v>
      </c>
      <c r="AC143" s="910">
        <v>65.491856711251344</v>
      </c>
      <c r="AD143" s="909">
        <v>20.037142889840243</v>
      </c>
      <c r="AE143" s="909">
        <v>5.4814286231994549</v>
      </c>
      <c r="AF143" s="909">
        <v>10.011428833007772</v>
      </c>
      <c r="AG143" s="909">
        <v>1.8019999946866672</v>
      </c>
      <c r="AH143" s="909">
        <v>39.98428617204933</v>
      </c>
      <c r="AI143" s="909">
        <v>4.9059999329703157</v>
      </c>
    </row>
    <row r="144" spans="1:35" ht="15" customHeight="1">
      <c r="A144" s="204"/>
      <c r="B144" s="482"/>
      <c r="C144" s="483"/>
      <c r="D144" s="482"/>
      <c r="E144" s="482"/>
      <c r="F144" s="485"/>
      <c r="G144" s="216"/>
      <c r="H144" s="216"/>
      <c r="I144" s="216"/>
      <c r="V144" s="402">
        <v>32</v>
      </c>
      <c r="W144" s="402">
        <v>32</v>
      </c>
      <c r="X144" s="909">
        <v>12.08228561</v>
      </c>
      <c r="Y144" s="909">
        <v>34.150143489999998</v>
      </c>
      <c r="Z144" s="909">
        <v>4.8032856669999999</v>
      </c>
      <c r="AA144" s="909">
        <v>6.1697142459999998</v>
      </c>
      <c r="AB144" s="909">
        <v>3.2030000689999998</v>
      </c>
      <c r="AC144" s="910">
        <v>49.942714418571427</v>
      </c>
      <c r="AD144" s="909">
        <v>23.275714059999999</v>
      </c>
      <c r="AE144" s="909">
        <v>5.8257142479999997</v>
      </c>
      <c r="AF144" s="909">
        <v>10.004285810000001</v>
      </c>
      <c r="AG144" s="909">
        <v>1.2214285650000001</v>
      </c>
      <c r="AH144" s="909">
        <v>36.654999320000002</v>
      </c>
      <c r="AI144" s="909">
        <v>4.0242800000000001</v>
      </c>
    </row>
    <row r="145" spans="1:35" ht="15" customHeight="1">
      <c r="A145" s="204"/>
      <c r="B145" s="482"/>
      <c r="C145" s="483"/>
      <c r="D145" s="482"/>
      <c r="E145" s="482"/>
      <c r="F145" s="485"/>
      <c r="G145" s="216"/>
      <c r="H145" s="216"/>
      <c r="I145" s="216"/>
      <c r="W145" s="402">
        <v>33</v>
      </c>
      <c r="X145" s="909">
        <v>11.874000004359614</v>
      </c>
      <c r="Y145" s="909">
        <v>35.225571223667643</v>
      </c>
      <c r="Z145" s="909">
        <v>4.3821428843906904</v>
      </c>
      <c r="AA145" s="909">
        <v>6.3728570940000004</v>
      </c>
      <c r="AB145" s="909">
        <v>2.841857144</v>
      </c>
      <c r="AC145" s="910">
        <v>57.183571406773112</v>
      </c>
      <c r="AD145" s="909">
        <v>22.619999750000002</v>
      </c>
      <c r="AE145" s="909">
        <v>5.5228571210000004</v>
      </c>
      <c r="AF145" s="909">
        <v>10</v>
      </c>
      <c r="AG145" s="909">
        <v>1.3032857349940685</v>
      </c>
      <c r="AH145" s="909">
        <v>35.152857099999999</v>
      </c>
      <c r="AI145" s="909">
        <v>4.354285752</v>
      </c>
    </row>
    <row r="146" spans="1:35" ht="15" customHeight="1">
      <c r="A146" s="204"/>
      <c r="B146" s="482"/>
      <c r="C146" s="483"/>
      <c r="D146" s="482"/>
      <c r="E146" s="482"/>
      <c r="F146" s="485"/>
      <c r="G146" s="216"/>
      <c r="H146" s="216"/>
      <c r="I146" s="216"/>
      <c r="W146" s="402">
        <v>34</v>
      </c>
      <c r="X146" s="909">
        <v>10.842857090000001</v>
      </c>
      <c r="Y146" s="909">
        <v>35.168570930000001</v>
      </c>
      <c r="Z146" s="909">
        <v>13.837000059999999</v>
      </c>
      <c r="AA146" s="909">
        <v>6.1195714130000001</v>
      </c>
      <c r="AB146" s="909">
        <v>3.058000088</v>
      </c>
      <c r="AC146" s="910">
        <v>49.366142269999997</v>
      </c>
      <c r="AD146" s="909">
        <v>25.04757145</v>
      </c>
      <c r="AE146" s="909">
        <v>5.8727143149999996</v>
      </c>
      <c r="AF146" s="909">
        <v>10.00857162</v>
      </c>
      <c r="AG146" s="909">
        <v>1.2842857160000001</v>
      </c>
      <c r="AH146" s="909">
        <v>34.115715029999997</v>
      </c>
      <c r="AI146" s="909">
        <v>4.3511429509999999</v>
      </c>
    </row>
    <row r="147" spans="1:35" ht="15" customHeight="1">
      <c r="A147" s="132"/>
      <c r="B147" s="482"/>
      <c r="C147" s="483"/>
      <c r="D147" s="482"/>
      <c r="E147" s="482"/>
      <c r="F147" s="485"/>
      <c r="G147" s="236"/>
      <c r="H147" s="221"/>
      <c r="I147" s="221"/>
      <c r="W147" s="402">
        <v>35</v>
      </c>
      <c r="X147" s="909">
        <v>10.48142842</v>
      </c>
      <c r="Y147" s="909">
        <v>37.824428560000001</v>
      </c>
      <c r="Z147" s="909">
        <v>3.922857182</v>
      </c>
      <c r="AA147" s="909">
        <v>5.9814286230000002</v>
      </c>
      <c r="AB147" s="909">
        <v>1.506999969</v>
      </c>
      <c r="AC147" s="910">
        <v>56.934856959999998</v>
      </c>
      <c r="AD147" s="909">
        <v>21.374285830000002</v>
      </c>
      <c r="AE147" s="909">
        <v>4.9342857090000001</v>
      </c>
      <c r="AF147" s="909">
        <v>10.28714289</v>
      </c>
      <c r="AG147" s="909">
        <v>1.5979999810000001</v>
      </c>
      <c r="AH147" s="909">
        <v>30.92</v>
      </c>
      <c r="AI147" s="909">
        <v>5.3042856629999999</v>
      </c>
    </row>
    <row r="148" spans="1:35" ht="15" customHeight="1">
      <c r="A148" s="237"/>
      <c r="B148" s="482"/>
      <c r="C148" s="483"/>
      <c r="D148" s="482"/>
      <c r="E148" s="482"/>
      <c r="F148" s="485"/>
      <c r="G148" s="195"/>
      <c r="H148" s="239"/>
      <c r="I148" s="239"/>
      <c r="V148" s="402">
        <v>36</v>
      </c>
      <c r="W148" s="402">
        <v>36</v>
      </c>
      <c r="X148" s="909">
        <v>11.85</v>
      </c>
      <c r="Y148" s="909">
        <v>39.78</v>
      </c>
      <c r="Z148" s="909">
        <v>4.9800000000000004</v>
      </c>
      <c r="AA148" s="909">
        <v>6.03</v>
      </c>
      <c r="AB148" s="909">
        <v>2.8</v>
      </c>
      <c r="AC148" s="910">
        <v>48.51</v>
      </c>
      <c r="AD148" s="909">
        <v>22.661428449999999</v>
      </c>
      <c r="AE148" s="909">
        <v>4.9800000000000004</v>
      </c>
      <c r="AF148" s="909">
        <v>11.01</v>
      </c>
      <c r="AG148" s="909">
        <v>1.63</v>
      </c>
      <c r="AH148" s="909">
        <v>30.922143120000001</v>
      </c>
      <c r="AI148" s="909">
        <v>7.46</v>
      </c>
    </row>
    <row r="149" spans="1:35" ht="15" customHeight="1">
      <c r="A149" s="195"/>
      <c r="B149" s="482"/>
      <c r="C149" s="483"/>
      <c r="D149" s="482"/>
      <c r="E149" s="482"/>
      <c r="F149" s="485"/>
      <c r="G149" s="238"/>
      <c r="H149" s="239"/>
      <c r="I149" s="239"/>
      <c r="W149" s="402">
        <v>37</v>
      </c>
      <c r="X149" s="909">
        <v>12.08</v>
      </c>
      <c r="Y149" s="909">
        <v>44.25</v>
      </c>
      <c r="Z149" s="909">
        <v>4.92</v>
      </c>
      <c r="AA149" s="909">
        <v>6.03</v>
      </c>
      <c r="AB149" s="909">
        <v>2.37</v>
      </c>
      <c r="AC149" s="910">
        <v>43.99</v>
      </c>
      <c r="AD149" s="909">
        <v>19.149999999999999</v>
      </c>
      <c r="AE149" s="909">
        <v>5.31</v>
      </c>
      <c r="AF149" s="909">
        <v>11</v>
      </c>
      <c r="AG149" s="909">
        <v>1.59</v>
      </c>
      <c r="AH149" s="909">
        <v>29.33</v>
      </c>
      <c r="AI149" s="909">
        <v>7.79</v>
      </c>
    </row>
    <row r="150" spans="1:35" ht="15" customHeight="1">
      <c r="A150" s="195"/>
      <c r="B150" s="482"/>
      <c r="C150" s="483"/>
      <c r="D150" s="482"/>
      <c r="E150" s="482"/>
      <c r="F150" s="485"/>
      <c r="G150" s="195"/>
      <c r="H150" s="239"/>
      <c r="I150" s="239"/>
      <c r="W150" s="402">
        <v>38</v>
      </c>
      <c r="X150" s="909">
        <v>11.88371427</v>
      </c>
      <c r="Y150" s="909">
        <v>41.311858039999997</v>
      </c>
      <c r="Z150" s="909">
        <v>4.6447142870000002</v>
      </c>
      <c r="AA150" s="909">
        <v>6.5951428410000004</v>
      </c>
      <c r="AB150" s="909">
        <v>3.0060000420000001</v>
      </c>
      <c r="AC150" s="910">
        <v>47.220570700000003</v>
      </c>
      <c r="AD150" s="909">
        <v>22.304285589999999</v>
      </c>
      <c r="AE150" s="909">
        <v>5.581428528</v>
      </c>
      <c r="AF150" s="909">
        <v>10.85142858</v>
      </c>
      <c r="AG150" s="909">
        <v>1.5402856890000001</v>
      </c>
      <c r="AH150" s="909">
        <v>34.179286410000003</v>
      </c>
      <c r="AI150" s="909">
        <v>8.5442856379999998</v>
      </c>
    </row>
    <row r="151" spans="1:35" ht="15" customHeight="1">
      <c r="A151" s="240"/>
      <c r="B151" s="482"/>
      <c r="C151" s="483"/>
      <c r="D151" s="482"/>
      <c r="E151" s="482"/>
      <c r="F151" s="485"/>
      <c r="G151" s="240"/>
      <c r="H151" s="240"/>
      <c r="I151" s="240"/>
      <c r="V151" s="402">
        <v>39</v>
      </c>
      <c r="W151" s="402">
        <v>39</v>
      </c>
      <c r="X151" s="909">
        <v>13.06</v>
      </c>
      <c r="Y151" s="909">
        <v>41.13</v>
      </c>
      <c r="Z151" s="909">
        <v>4.2699999999999996</v>
      </c>
      <c r="AA151" s="909">
        <v>6.84</v>
      </c>
      <c r="AB151" s="909">
        <v>3.32</v>
      </c>
      <c r="AC151" s="910">
        <v>63.05</v>
      </c>
      <c r="AD151" s="909">
        <v>48.7</v>
      </c>
      <c r="AE151" s="909">
        <v>7.81</v>
      </c>
      <c r="AF151" s="909">
        <v>11.15</v>
      </c>
      <c r="AG151" s="909">
        <v>1.32</v>
      </c>
      <c r="AH151" s="909">
        <v>38.82</v>
      </c>
      <c r="AI151" s="909">
        <v>6.81</v>
      </c>
    </row>
    <row r="152" spans="1:35" ht="15" customHeight="1">
      <c r="A152" s="241"/>
      <c r="B152" s="482"/>
      <c r="C152" s="483"/>
      <c r="D152" s="482"/>
      <c r="E152" s="482"/>
      <c r="F152" s="485"/>
      <c r="G152" s="195"/>
      <c r="H152" s="239"/>
      <c r="I152" s="239"/>
      <c r="W152" s="402">
        <v>40</v>
      </c>
      <c r="X152" s="909">
        <v>15.95</v>
      </c>
      <c r="Y152" s="909">
        <v>46.47</v>
      </c>
      <c r="Z152" s="909">
        <v>5.36</v>
      </c>
      <c r="AA152" s="909">
        <v>7.69</v>
      </c>
      <c r="AB152" s="909">
        <v>3.16</v>
      </c>
      <c r="AC152" s="910">
        <v>61.54</v>
      </c>
      <c r="AD152" s="909">
        <v>37.93</v>
      </c>
      <c r="AE152" s="909">
        <v>7.92</v>
      </c>
      <c r="AF152" s="909">
        <v>11.01</v>
      </c>
      <c r="AG152" s="909">
        <v>1.38</v>
      </c>
      <c r="AH152" s="909">
        <v>43.88</v>
      </c>
      <c r="AI152" s="909">
        <v>6.28</v>
      </c>
    </row>
    <row r="153" spans="1:35" ht="8.85" customHeight="1">
      <c r="A153" s="195"/>
      <c r="B153" s="195"/>
      <c r="C153" s="195"/>
      <c r="D153" s="195"/>
      <c r="E153" s="195"/>
      <c r="F153" s="195"/>
      <c r="G153" s="195"/>
      <c r="H153" s="242"/>
      <c r="I153" s="242"/>
      <c r="W153" s="402">
        <v>41</v>
      </c>
      <c r="X153" s="909">
        <v>15.85</v>
      </c>
      <c r="Y153" s="909">
        <v>37.270000000000003</v>
      </c>
      <c r="Z153" s="909">
        <v>6.97</v>
      </c>
      <c r="AA153" s="909">
        <v>7.1</v>
      </c>
      <c r="AB153" s="909">
        <v>2.9</v>
      </c>
      <c r="AC153" s="910">
        <v>58.12</v>
      </c>
      <c r="AD153" s="909">
        <v>48.92</v>
      </c>
      <c r="AE153" s="909">
        <v>8.59</v>
      </c>
      <c r="AF153" s="909">
        <v>11</v>
      </c>
      <c r="AG153" s="909">
        <v>1.32</v>
      </c>
      <c r="AH153" s="909">
        <v>45.63</v>
      </c>
      <c r="AI153" s="909">
        <v>9.93</v>
      </c>
    </row>
    <row r="154" spans="1:35" ht="8.85" customHeight="1">
      <c r="A154" s="197"/>
      <c r="B154" s="197"/>
      <c r="C154" s="197"/>
      <c r="D154" s="197"/>
      <c r="E154" s="197"/>
      <c r="F154" s="197"/>
      <c r="G154" s="197"/>
      <c r="H154" s="197"/>
      <c r="I154" s="197"/>
      <c r="W154" s="402">
        <v>42</v>
      </c>
      <c r="X154" s="909">
        <v>15.55</v>
      </c>
      <c r="Y154" s="909">
        <v>48.57</v>
      </c>
      <c r="Z154" s="909">
        <v>11.1</v>
      </c>
      <c r="AA154" s="909">
        <v>6.76</v>
      </c>
      <c r="AB154" s="909">
        <v>2.87</v>
      </c>
      <c r="AC154" s="910">
        <v>58.89</v>
      </c>
      <c r="AD154" s="909">
        <v>55.62</v>
      </c>
      <c r="AE154" s="909">
        <v>9.51</v>
      </c>
      <c r="AF154" s="909">
        <v>11.01</v>
      </c>
      <c r="AG154" s="909">
        <v>1.22</v>
      </c>
      <c r="AH154" s="909">
        <v>52.62</v>
      </c>
      <c r="AI154" s="909">
        <v>9.68</v>
      </c>
    </row>
    <row r="155" spans="1:35" ht="8.85" customHeight="1">
      <c r="A155" s="197"/>
      <c r="B155" s="197"/>
      <c r="C155" s="197"/>
      <c r="D155" s="197"/>
      <c r="E155" s="197"/>
      <c r="F155" s="197"/>
      <c r="G155" s="197"/>
      <c r="H155" s="197"/>
      <c r="I155" s="197"/>
      <c r="V155" s="402">
        <v>43</v>
      </c>
      <c r="W155" s="402">
        <v>43</v>
      </c>
      <c r="X155" s="909">
        <v>13.17</v>
      </c>
      <c r="Y155" s="909">
        <v>35.32</v>
      </c>
      <c r="Z155" s="909">
        <v>6.01</v>
      </c>
      <c r="AA155" s="909">
        <v>6.53</v>
      </c>
      <c r="AB155" s="909">
        <v>2.37</v>
      </c>
      <c r="AC155" s="910">
        <v>69.2</v>
      </c>
      <c r="AD155" s="909">
        <v>54.58</v>
      </c>
      <c r="AE155" s="909">
        <v>8.23</v>
      </c>
      <c r="AF155" s="909">
        <v>11.01</v>
      </c>
      <c r="AG155" s="909">
        <v>1.35</v>
      </c>
      <c r="AH155" s="909">
        <v>50.71</v>
      </c>
      <c r="AI155" s="909">
        <v>10.33</v>
      </c>
    </row>
    <row r="156" spans="1:35" ht="8.85" customHeight="1">
      <c r="A156" s="197"/>
      <c r="B156" s="197"/>
      <c r="C156" s="197"/>
      <c r="D156" s="197"/>
      <c r="E156" s="197"/>
      <c r="F156" s="197"/>
      <c r="G156" s="197"/>
      <c r="H156" s="197"/>
      <c r="I156" s="197"/>
      <c r="W156" s="402">
        <v>44</v>
      </c>
      <c r="X156" s="909">
        <v>13.18</v>
      </c>
      <c r="Y156" s="909">
        <v>36.83</v>
      </c>
      <c r="Z156" s="909">
        <v>4.57</v>
      </c>
      <c r="AA156" s="909">
        <v>7.58</v>
      </c>
      <c r="AB156" s="909">
        <v>4.8899999999999997</v>
      </c>
      <c r="AC156" s="910">
        <v>51.59</v>
      </c>
      <c r="AD156" s="909">
        <v>57.65</v>
      </c>
      <c r="AE156" s="909">
        <v>7.72</v>
      </c>
      <c r="AF156" s="909">
        <v>11.01</v>
      </c>
      <c r="AG156" s="909">
        <v>1.47</v>
      </c>
      <c r="AH156" s="909">
        <v>48.41</v>
      </c>
      <c r="AI156" s="909">
        <v>11.29</v>
      </c>
    </row>
    <row r="157" spans="1:35" ht="8.85" customHeight="1">
      <c r="A157" s="197"/>
      <c r="B157" s="197"/>
      <c r="C157" s="197"/>
      <c r="D157" s="197"/>
      <c r="E157" s="197"/>
      <c r="F157" s="197"/>
      <c r="G157" s="197"/>
      <c r="H157" s="197"/>
      <c r="I157" s="197"/>
      <c r="W157" s="402">
        <v>45</v>
      </c>
      <c r="X157" s="909">
        <v>13.49</v>
      </c>
      <c r="Y157" s="909">
        <v>39.520000000000003</v>
      </c>
      <c r="Z157" s="909">
        <v>4.83</v>
      </c>
      <c r="AA157" s="909">
        <v>6.95</v>
      </c>
      <c r="AB157" s="909">
        <v>1.61</v>
      </c>
      <c r="AC157" s="910">
        <v>72.92</v>
      </c>
      <c r="AD157" s="909">
        <v>67.069999999999993</v>
      </c>
      <c r="AE157" s="909">
        <v>6.9</v>
      </c>
      <c r="AF157" s="909">
        <v>11</v>
      </c>
      <c r="AG157" s="909">
        <v>1.42</v>
      </c>
      <c r="AH157" s="909">
        <v>47.24</v>
      </c>
      <c r="AI157" s="909">
        <v>9</v>
      </c>
    </row>
    <row r="158" spans="1:35" ht="8.85" customHeight="1">
      <c r="A158" s="197"/>
      <c r="B158" s="197"/>
      <c r="C158" s="197"/>
      <c r="D158" s="197"/>
      <c r="E158" s="197"/>
      <c r="F158" s="197"/>
      <c r="G158" s="197"/>
      <c r="H158" s="197"/>
      <c r="I158" s="197"/>
      <c r="W158" s="402">
        <v>46</v>
      </c>
      <c r="X158" s="909">
        <v>15.4</v>
      </c>
      <c r="Y158" s="909">
        <v>53.38</v>
      </c>
      <c r="Z158" s="909">
        <v>3.73</v>
      </c>
      <c r="AA158" s="909">
        <v>6.86</v>
      </c>
      <c r="AB158" s="909">
        <v>1.64</v>
      </c>
      <c r="AC158" s="910">
        <v>58.4</v>
      </c>
      <c r="AD158" s="909">
        <v>34.979999999999997</v>
      </c>
      <c r="AE158" s="909">
        <v>5.07</v>
      </c>
      <c r="AF158" s="909">
        <v>11.01</v>
      </c>
      <c r="AG158" s="909">
        <v>1.38</v>
      </c>
      <c r="AH158" s="909">
        <v>40.61</v>
      </c>
      <c r="AI158" s="909">
        <v>8.81</v>
      </c>
    </row>
    <row r="159" spans="1:35" ht="8.85" customHeight="1">
      <c r="A159" s="197"/>
      <c r="B159" s="197"/>
      <c r="C159" s="197"/>
      <c r="D159" s="197"/>
      <c r="E159" s="197"/>
      <c r="F159" s="197"/>
      <c r="G159" s="197"/>
      <c r="H159" s="197"/>
      <c r="I159" s="197"/>
      <c r="W159" s="402">
        <v>47</v>
      </c>
      <c r="X159" s="909">
        <v>16.41</v>
      </c>
      <c r="Y159" s="909">
        <v>61.85</v>
      </c>
      <c r="Z159" s="909">
        <v>2.52</v>
      </c>
      <c r="AA159" s="909">
        <v>6.99</v>
      </c>
      <c r="AB159" s="909">
        <v>1.51</v>
      </c>
      <c r="AC159" s="910">
        <v>52.55</v>
      </c>
      <c r="AD159" s="909">
        <v>29.08</v>
      </c>
      <c r="AE159" s="909">
        <v>4.2699999999999996</v>
      </c>
      <c r="AF159" s="909">
        <v>11</v>
      </c>
      <c r="AG159" s="909">
        <v>1.63</v>
      </c>
      <c r="AH159" s="909">
        <v>41.63</v>
      </c>
      <c r="AI159" s="909">
        <v>9.35</v>
      </c>
    </row>
    <row r="160" spans="1:35" ht="8.85" customHeight="1">
      <c r="A160" s="197"/>
      <c r="B160" s="197"/>
      <c r="C160" s="197"/>
      <c r="D160" s="197"/>
      <c r="E160" s="197"/>
      <c r="F160" s="197"/>
      <c r="G160" s="197"/>
      <c r="H160" s="197"/>
      <c r="I160" s="197"/>
      <c r="V160" s="402">
        <v>48</v>
      </c>
      <c r="W160" s="402">
        <v>48</v>
      </c>
      <c r="X160" s="909">
        <v>16.329999999999998</v>
      </c>
      <c r="Y160" s="909">
        <v>65.33</v>
      </c>
      <c r="Z160" s="909">
        <v>3.57</v>
      </c>
      <c r="AA160" s="909">
        <v>7.11</v>
      </c>
      <c r="AB160" s="909">
        <v>1.47</v>
      </c>
      <c r="AC160" s="910">
        <v>53.43</v>
      </c>
      <c r="AD160" s="909">
        <v>88.06</v>
      </c>
      <c r="AE160" s="909">
        <v>7.88</v>
      </c>
      <c r="AF160" s="909">
        <v>10.86</v>
      </c>
      <c r="AG160" s="909">
        <v>1.6</v>
      </c>
      <c r="AH160" s="909">
        <v>41.01</v>
      </c>
      <c r="AI160" s="909">
        <v>14.19</v>
      </c>
    </row>
    <row r="161" spans="1:35" ht="8.85" customHeight="1">
      <c r="A161" s="197"/>
      <c r="B161" s="197"/>
      <c r="C161" s="197"/>
      <c r="D161" s="197"/>
      <c r="E161" s="197"/>
      <c r="F161" s="197"/>
      <c r="G161" s="197"/>
      <c r="H161" s="197"/>
      <c r="I161" s="197"/>
      <c r="W161" s="402">
        <v>49</v>
      </c>
      <c r="X161" s="909">
        <v>20.239999999999998</v>
      </c>
      <c r="Y161" s="909">
        <v>66.680000000000007</v>
      </c>
      <c r="Z161" s="909">
        <v>6.1</v>
      </c>
      <c r="AA161" s="909">
        <v>8.43</v>
      </c>
      <c r="AB161" s="909">
        <v>2.2400000000000002</v>
      </c>
      <c r="AC161" s="910">
        <v>61.07</v>
      </c>
      <c r="AD161" s="909">
        <v>106.59</v>
      </c>
      <c r="AE161" s="909">
        <v>16.09</v>
      </c>
      <c r="AF161" s="909">
        <v>10.5</v>
      </c>
      <c r="AG161" s="909">
        <v>1.1200000000000001</v>
      </c>
      <c r="AH161" s="909">
        <v>83.6</v>
      </c>
      <c r="AI161" s="909">
        <v>22.62</v>
      </c>
    </row>
    <row r="162" spans="1:35" ht="8.85" customHeight="1">
      <c r="A162" s="197"/>
      <c r="B162" s="197"/>
      <c r="C162" s="197"/>
      <c r="D162" s="197"/>
      <c r="E162" s="197"/>
      <c r="F162" s="197"/>
      <c r="G162" s="197"/>
      <c r="H162" s="197"/>
      <c r="I162" s="197"/>
      <c r="W162" s="402">
        <v>50</v>
      </c>
      <c r="X162" s="909">
        <v>19.809999999999999</v>
      </c>
      <c r="Y162" s="909">
        <v>61.31</v>
      </c>
      <c r="Z162" s="909">
        <v>6.69</v>
      </c>
      <c r="AA162" s="909">
        <v>8.32</v>
      </c>
      <c r="AB162" s="909">
        <v>2.19</v>
      </c>
      <c r="AC162" s="910">
        <v>78.02</v>
      </c>
      <c r="AD162" s="909">
        <v>104.79</v>
      </c>
      <c r="AE162" s="909">
        <v>18.649999999999999</v>
      </c>
      <c r="AF162" s="909">
        <v>10.51</v>
      </c>
      <c r="AG162" s="909">
        <v>1.1399999999999999</v>
      </c>
      <c r="AH162" s="909">
        <v>66.8</v>
      </c>
      <c r="AI162" s="909">
        <v>22.62</v>
      </c>
    </row>
    <row r="163" spans="1:35" ht="8.85" customHeight="1">
      <c r="A163" s="197"/>
      <c r="B163" s="197"/>
      <c r="C163" s="197"/>
      <c r="D163" s="197"/>
      <c r="E163" s="197"/>
      <c r="F163" s="197"/>
      <c r="G163" s="197"/>
      <c r="H163" s="197"/>
      <c r="I163" s="197"/>
      <c r="W163" s="402">
        <v>51</v>
      </c>
      <c r="X163" s="909">
        <v>21.91</v>
      </c>
      <c r="Y163" s="909">
        <v>70.790000000000006</v>
      </c>
      <c r="Z163" s="909">
        <v>13.15</v>
      </c>
      <c r="AA163" s="909">
        <v>9.08</v>
      </c>
      <c r="AB163" s="909">
        <v>3.71</v>
      </c>
      <c r="AC163" s="910">
        <v>67.64</v>
      </c>
      <c r="AD163" s="909">
        <v>69.61</v>
      </c>
      <c r="AE163" s="909">
        <v>11.22</v>
      </c>
      <c r="AF163" s="909">
        <v>10.5</v>
      </c>
      <c r="AG163" s="909">
        <v>1.37</v>
      </c>
      <c r="AH163" s="909">
        <v>55.42</v>
      </c>
      <c r="AI163" s="909">
        <v>17.489999999999998</v>
      </c>
    </row>
    <row r="164" spans="1:35" ht="8.85" customHeight="1">
      <c r="A164" s="197"/>
      <c r="B164" s="197"/>
      <c r="C164" s="197"/>
      <c r="D164" s="197"/>
      <c r="E164" s="197"/>
      <c r="F164" s="197"/>
      <c r="G164" s="197"/>
      <c r="H164" s="197"/>
      <c r="I164" s="197"/>
      <c r="V164" s="402">
        <v>52</v>
      </c>
      <c r="W164" s="402">
        <v>52</v>
      </c>
      <c r="X164" s="909">
        <v>22</v>
      </c>
      <c r="Y164" s="909">
        <v>77.430000000000007</v>
      </c>
      <c r="Z164" s="909">
        <v>17.760000000000002</v>
      </c>
      <c r="AA164" s="909">
        <v>8.42</v>
      </c>
      <c r="AB164" s="909">
        <v>3.57</v>
      </c>
      <c r="AC164" s="910">
        <v>56.19</v>
      </c>
      <c r="AD164" s="909">
        <v>58.45</v>
      </c>
      <c r="AE164" s="909">
        <v>8.01</v>
      </c>
      <c r="AF164" s="909">
        <v>10.51</v>
      </c>
      <c r="AG164" s="909">
        <v>1.53</v>
      </c>
      <c r="AH164" s="909">
        <v>59.55</v>
      </c>
      <c r="AI164" s="909">
        <v>18.61</v>
      </c>
    </row>
    <row r="165" spans="1:35" ht="8.85" customHeight="1">
      <c r="A165" s="197"/>
      <c r="B165" s="197"/>
      <c r="C165" s="197"/>
      <c r="D165" s="197"/>
      <c r="E165" s="197"/>
      <c r="F165" s="197"/>
      <c r="G165" s="197"/>
      <c r="H165" s="197"/>
      <c r="I165" s="197"/>
      <c r="U165" s="617">
        <v>2017</v>
      </c>
      <c r="V165" s="922">
        <v>1</v>
      </c>
      <c r="W165" s="900">
        <v>1</v>
      </c>
      <c r="X165" s="909">
        <v>41.55</v>
      </c>
      <c r="Y165" s="909">
        <v>103.58</v>
      </c>
      <c r="Z165" s="909">
        <v>29.67</v>
      </c>
      <c r="AA165" s="909">
        <v>13.85</v>
      </c>
      <c r="AB165" s="909">
        <v>11.3</v>
      </c>
      <c r="AC165" s="910">
        <v>104.02</v>
      </c>
      <c r="AD165" s="909">
        <v>148.43</v>
      </c>
      <c r="AE165" s="909">
        <v>24.1</v>
      </c>
      <c r="AF165" s="909">
        <v>10.220000000000001</v>
      </c>
      <c r="AG165" s="909">
        <v>3.28</v>
      </c>
      <c r="AH165" s="909">
        <v>89.46</v>
      </c>
      <c r="AI165" s="909">
        <v>25.43</v>
      </c>
    </row>
    <row r="166" spans="1:35" ht="8.85" customHeight="1">
      <c r="A166" s="197"/>
      <c r="B166" s="197"/>
      <c r="C166" s="197"/>
      <c r="D166" s="197"/>
      <c r="E166" s="197"/>
      <c r="F166" s="197"/>
      <c r="G166" s="197"/>
      <c r="H166" s="197"/>
      <c r="I166" s="197"/>
      <c r="U166" s="617"/>
      <c r="V166" s="922"/>
      <c r="W166" s="900">
        <v>2</v>
      </c>
      <c r="X166" s="909">
        <v>39.6</v>
      </c>
      <c r="Y166" s="909">
        <v>105.01</v>
      </c>
      <c r="Z166" s="909">
        <v>51.2</v>
      </c>
      <c r="AA166" s="909">
        <v>14.96</v>
      </c>
      <c r="AB166" s="909">
        <v>15.4</v>
      </c>
      <c r="AC166" s="910">
        <v>143.97</v>
      </c>
      <c r="AD166" s="909">
        <v>175.88</v>
      </c>
      <c r="AE166" s="909">
        <v>33.74</v>
      </c>
      <c r="AF166" s="909">
        <v>10.17</v>
      </c>
      <c r="AG166" s="909">
        <v>6.45</v>
      </c>
      <c r="AH166" s="909">
        <v>178.14</v>
      </c>
      <c r="AI166" s="909">
        <v>55.67</v>
      </c>
    </row>
    <row r="167" spans="1:35" ht="8.85" customHeight="1">
      <c r="A167" s="197"/>
      <c r="B167" s="197"/>
      <c r="C167" s="197"/>
      <c r="D167" s="197"/>
      <c r="E167" s="197"/>
      <c r="F167" s="197"/>
      <c r="G167" s="197"/>
      <c r="H167" s="197"/>
      <c r="I167" s="197"/>
      <c r="U167" s="617"/>
      <c r="V167" s="922"/>
      <c r="W167" s="900">
        <v>3</v>
      </c>
      <c r="X167" s="909">
        <v>73.650000000000006</v>
      </c>
      <c r="Y167" s="909">
        <v>137.41</v>
      </c>
      <c r="Z167" s="909">
        <v>43.26</v>
      </c>
      <c r="AA167" s="909">
        <v>28.98</v>
      </c>
      <c r="AB167" s="909">
        <v>21.94</v>
      </c>
      <c r="AC167" s="910">
        <v>355.12</v>
      </c>
      <c r="AD167" s="909">
        <v>177.57</v>
      </c>
      <c r="AE167" s="909">
        <v>35.49</v>
      </c>
      <c r="AF167" s="909">
        <v>10</v>
      </c>
      <c r="AG167" s="909">
        <v>9.0500000000000007</v>
      </c>
      <c r="AH167" s="909">
        <v>174.94</v>
      </c>
      <c r="AI167" s="909">
        <v>58.31</v>
      </c>
    </row>
    <row r="168" spans="1:35" ht="8.85" customHeight="1">
      <c r="A168" s="197"/>
      <c r="B168" s="197"/>
      <c r="C168" s="197"/>
      <c r="D168" s="197"/>
      <c r="E168" s="197"/>
      <c r="F168" s="197"/>
      <c r="G168" s="197"/>
      <c r="H168" s="197"/>
      <c r="I168" s="197"/>
      <c r="U168" s="617"/>
      <c r="V168" s="922">
        <v>4</v>
      </c>
      <c r="W168" s="900">
        <v>4</v>
      </c>
      <c r="X168" s="909">
        <v>65.03</v>
      </c>
      <c r="Y168" s="909">
        <v>127.83</v>
      </c>
      <c r="Z168" s="909">
        <v>32.72</v>
      </c>
      <c r="AA168" s="909">
        <v>30.46</v>
      </c>
      <c r="AB168" s="909">
        <v>23.91</v>
      </c>
      <c r="AC168" s="910">
        <v>519.4</v>
      </c>
      <c r="AD168" s="909">
        <v>205.76</v>
      </c>
      <c r="AE168" s="909">
        <v>48.48</v>
      </c>
      <c r="AF168" s="909">
        <v>10</v>
      </c>
      <c r="AG168" s="909">
        <v>2.4300000000000002</v>
      </c>
      <c r="AH168" s="909">
        <v>141.31</v>
      </c>
      <c r="AI168" s="909">
        <v>47.49</v>
      </c>
    </row>
    <row r="169" spans="1:35" ht="8.85" customHeight="1">
      <c r="A169" s="197"/>
      <c r="B169" s="197"/>
      <c r="C169" s="197"/>
      <c r="D169" s="197"/>
      <c r="E169" s="197"/>
      <c r="F169" s="197"/>
      <c r="G169" s="197"/>
      <c r="H169" s="197"/>
      <c r="I169" s="197"/>
      <c r="W169" s="900">
        <v>5</v>
      </c>
      <c r="X169" s="402">
        <v>56.95</v>
      </c>
      <c r="Y169" s="402">
        <v>97.31</v>
      </c>
      <c r="Z169" s="402">
        <v>48.46</v>
      </c>
      <c r="AA169" s="402">
        <v>21.36</v>
      </c>
      <c r="AB169" s="402">
        <v>18.07</v>
      </c>
      <c r="AC169" s="402">
        <v>330.78</v>
      </c>
      <c r="AD169" s="402">
        <v>123.41</v>
      </c>
      <c r="AE169" s="402">
        <v>25.33</v>
      </c>
      <c r="AF169" s="402">
        <v>11.41</v>
      </c>
      <c r="AG169" s="402">
        <v>2.87</v>
      </c>
      <c r="AH169" s="402">
        <v>123.59</v>
      </c>
      <c r="AI169" s="402">
        <v>45.46</v>
      </c>
    </row>
    <row r="170" spans="1:35" ht="8.85" customHeight="1">
      <c r="A170" s="197"/>
      <c r="B170" s="197"/>
      <c r="C170" s="197"/>
      <c r="D170" s="197"/>
      <c r="E170" s="197"/>
      <c r="F170" s="197"/>
      <c r="G170" s="197"/>
      <c r="H170" s="197"/>
      <c r="I170" s="197"/>
      <c r="W170" s="402">
        <v>6</v>
      </c>
      <c r="X170" s="402">
        <v>61.87</v>
      </c>
      <c r="Y170" s="402">
        <v>123.44</v>
      </c>
      <c r="Z170" s="402">
        <v>72.52</v>
      </c>
      <c r="AA170" s="402">
        <v>25.42</v>
      </c>
      <c r="AB170" s="402">
        <v>21.42</v>
      </c>
      <c r="AC170" s="402">
        <v>200.58</v>
      </c>
      <c r="AD170" s="402">
        <v>108.48</v>
      </c>
      <c r="AE170" s="402">
        <v>22.99</v>
      </c>
      <c r="AF170" s="402">
        <v>10.57</v>
      </c>
      <c r="AG170" s="402">
        <v>3.01</v>
      </c>
      <c r="AH170" s="402">
        <v>85.48</v>
      </c>
      <c r="AI170" s="402">
        <v>8.9600000000000009</v>
      </c>
    </row>
    <row r="171" spans="1:35" ht="8.85" customHeight="1">
      <c r="A171" s="197"/>
      <c r="B171" s="197"/>
      <c r="C171" s="197"/>
      <c r="D171" s="197"/>
      <c r="E171" s="197"/>
      <c r="F171" s="197"/>
      <c r="G171" s="197"/>
      <c r="H171" s="197"/>
      <c r="I171" s="197"/>
      <c r="W171" s="402">
        <v>7</v>
      </c>
      <c r="X171" s="402">
        <v>77.569999999999993</v>
      </c>
      <c r="Y171" s="402">
        <v>145.02000000000001</v>
      </c>
      <c r="Z171" s="402">
        <v>59.16</v>
      </c>
      <c r="AA171" s="402">
        <v>35.43</v>
      </c>
      <c r="AB171" s="402">
        <v>25.12</v>
      </c>
      <c r="AC171" s="402">
        <v>393.69</v>
      </c>
      <c r="AD171" s="402">
        <v>144.62</v>
      </c>
      <c r="AE171" s="402">
        <v>39.44</v>
      </c>
      <c r="AF171" s="402">
        <v>10</v>
      </c>
      <c r="AG171" s="402">
        <v>2.88</v>
      </c>
      <c r="AH171" s="402">
        <v>100.57</v>
      </c>
      <c r="AI171" s="402">
        <v>9.42</v>
      </c>
    </row>
    <row r="172" spans="1:35" ht="8.85" customHeight="1">
      <c r="A172" s="197"/>
      <c r="B172" s="197"/>
      <c r="C172" s="197"/>
      <c r="D172" s="197"/>
      <c r="E172" s="197"/>
      <c r="F172" s="197"/>
      <c r="G172" s="197"/>
      <c r="H172" s="197"/>
      <c r="I172" s="197"/>
      <c r="V172" s="402">
        <v>8</v>
      </c>
      <c r="W172" s="402">
        <v>8</v>
      </c>
      <c r="X172" s="402">
        <v>86.94</v>
      </c>
      <c r="Y172" s="402">
        <v>175.03</v>
      </c>
      <c r="Z172" s="402">
        <v>24.36</v>
      </c>
      <c r="AA172" s="402">
        <v>30.45</v>
      </c>
      <c r="AB172" s="402">
        <v>23.33</v>
      </c>
      <c r="AC172" s="402">
        <v>345.37</v>
      </c>
      <c r="AD172" s="402">
        <v>140.63</v>
      </c>
      <c r="AE172" s="402">
        <v>30.47</v>
      </c>
      <c r="AF172" s="402">
        <v>9.58</v>
      </c>
      <c r="AG172" s="402">
        <v>2.0699999999999998</v>
      </c>
      <c r="AH172" s="402">
        <v>163.72999999999999</v>
      </c>
      <c r="AI172" s="402">
        <v>58.84</v>
      </c>
    </row>
    <row r="173" spans="1:35" ht="8.85" customHeight="1">
      <c r="A173" s="197"/>
      <c r="B173" s="197"/>
      <c r="C173" s="197"/>
      <c r="D173" s="197"/>
      <c r="E173" s="197"/>
      <c r="F173" s="197"/>
      <c r="G173" s="197"/>
      <c r="H173" s="197"/>
      <c r="I173" s="197"/>
      <c r="W173" s="402">
        <v>9</v>
      </c>
      <c r="X173" s="402">
        <v>85.13</v>
      </c>
      <c r="Y173" s="402">
        <v>206.14</v>
      </c>
      <c r="Z173" s="402">
        <v>39.07</v>
      </c>
      <c r="AA173" s="402">
        <v>37.72</v>
      </c>
      <c r="AB173" s="402">
        <v>24.83</v>
      </c>
      <c r="AC173" s="402">
        <v>567.22</v>
      </c>
      <c r="AD173" s="402">
        <v>245.85</v>
      </c>
      <c r="AE173" s="402">
        <v>67.56</v>
      </c>
      <c r="AF173" s="402">
        <v>9.01</v>
      </c>
      <c r="AG173" s="402">
        <v>7.33</v>
      </c>
      <c r="AH173" s="402">
        <v>285.31</v>
      </c>
      <c r="AI173" s="402">
        <v>102.26</v>
      </c>
    </row>
    <row r="174" spans="1:35" ht="8.85" customHeight="1">
      <c r="A174" s="197"/>
      <c r="B174" s="197"/>
      <c r="C174" s="197"/>
      <c r="D174" s="197"/>
      <c r="E174" s="197"/>
      <c r="F174" s="197"/>
      <c r="G174" s="197"/>
      <c r="H174" s="197"/>
      <c r="I174" s="197"/>
      <c r="W174" s="402">
        <v>10</v>
      </c>
      <c r="X174" s="402">
        <v>84.78</v>
      </c>
      <c r="Y174" s="402">
        <v>270.17</v>
      </c>
      <c r="Z174" s="402">
        <v>109.16</v>
      </c>
      <c r="AA174" s="402">
        <v>36.46</v>
      </c>
      <c r="AB174" s="402">
        <v>24.95</v>
      </c>
      <c r="AC174" s="402">
        <v>467.04</v>
      </c>
      <c r="AD174" s="402">
        <v>188.01</v>
      </c>
      <c r="AE174" s="402">
        <v>50.5</v>
      </c>
      <c r="AF174" s="402">
        <v>10.06</v>
      </c>
      <c r="AG174" s="402">
        <v>3.71</v>
      </c>
      <c r="AH174" s="402">
        <v>374.33</v>
      </c>
      <c r="AI174" s="402">
        <v>83.74</v>
      </c>
    </row>
    <row r="175" spans="1:35" ht="8.85" customHeight="1">
      <c r="A175" s="197"/>
      <c r="B175" s="197"/>
      <c r="C175" s="197"/>
      <c r="D175" s="197"/>
      <c r="E175" s="197"/>
      <c r="F175" s="197"/>
      <c r="G175" s="197"/>
      <c r="H175" s="197"/>
      <c r="I175" s="197"/>
      <c r="W175" s="402">
        <v>11</v>
      </c>
      <c r="X175" s="402">
        <v>84.78</v>
      </c>
      <c r="Y175" s="402">
        <v>376.42</v>
      </c>
      <c r="Z175" s="402">
        <v>188.18</v>
      </c>
      <c r="AA175" s="402">
        <v>35.590000000000003</v>
      </c>
      <c r="AB175" s="402">
        <v>26.89</v>
      </c>
      <c r="AC175" s="402">
        <v>448.3</v>
      </c>
      <c r="AD175" s="402">
        <v>169.95</v>
      </c>
      <c r="AE175" s="402">
        <v>51.21</v>
      </c>
      <c r="AF175" s="402">
        <v>26.15</v>
      </c>
      <c r="AG175" s="402">
        <v>8.66</v>
      </c>
      <c r="AH175" s="402">
        <v>219.86</v>
      </c>
      <c r="AI175" s="402">
        <v>62.42</v>
      </c>
    </row>
    <row r="176" spans="1:35" ht="8.85" customHeight="1">
      <c r="A176" s="197"/>
      <c r="B176" s="197"/>
      <c r="C176" s="197"/>
      <c r="D176" s="197"/>
      <c r="E176" s="197"/>
      <c r="F176" s="197"/>
      <c r="G176" s="197"/>
      <c r="H176" s="197"/>
      <c r="I176" s="197"/>
      <c r="V176" s="402">
        <v>12</v>
      </c>
      <c r="W176" s="402">
        <v>12</v>
      </c>
      <c r="X176" s="402">
        <v>106.16</v>
      </c>
      <c r="Y176" s="402">
        <v>351.57</v>
      </c>
      <c r="Z176" s="402">
        <v>159.6</v>
      </c>
      <c r="AA176" s="402">
        <v>37.82</v>
      </c>
      <c r="AB176" s="402">
        <v>20.6</v>
      </c>
      <c r="AC176" s="402">
        <v>350.87</v>
      </c>
      <c r="AD176" s="402">
        <v>146.01</v>
      </c>
      <c r="AE176" s="402">
        <v>38.08</v>
      </c>
      <c r="AF176" s="402">
        <v>12.43</v>
      </c>
      <c r="AG176" s="402">
        <v>5.63</v>
      </c>
      <c r="AH176" s="402">
        <v>190.11</v>
      </c>
      <c r="AI176" s="402">
        <v>52.01</v>
      </c>
    </row>
    <row r="177" spans="1:35" ht="8.85" customHeight="1">
      <c r="A177" s="197"/>
      <c r="B177" s="197"/>
      <c r="C177" s="197"/>
      <c r="D177" s="197"/>
      <c r="E177" s="197"/>
      <c r="F177" s="197"/>
      <c r="G177" s="197"/>
      <c r="H177" s="197"/>
      <c r="I177" s="197"/>
      <c r="W177" s="402">
        <v>13</v>
      </c>
      <c r="X177" s="402">
        <v>101.71</v>
      </c>
      <c r="Y177" s="402">
        <v>384.37</v>
      </c>
      <c r="Z177" s="402">
        <v>161.77000000000001</v>
      </c>
      <c r="AA177" s="402">
        <v>35.93</v>
      </c>
      <c r="AB177" s="402">
        <v>25.47</v>
      </c>
      <c r="AC177" s="402">
        <v>380.48</v>
      </c>
      <c r="AD177" s="402">
        <v>173.02</v>
      </c>
      <c r="AE177" s="402">
        <v>38.869999999999997</v>
      </c>
      <c r="AF177" s="402">
        <v>11.98</v>
      </c>
      <c r="AG177" s="402">
        <v>5.83</v>
      </c>
      <c r="AH177" s="402">
        <v>272.08999999999997</v>
      </c>
      <c r="AI177" s="402">
        <v>65.430000000000007</v>
      </c>
    </row>
    <row r="178" spans="1:35" ht="8.85" customHeight="1">
      <c r="A178" s="197"/>
      <c r="B178" s="197"/>
      <c r="C178" s="197"/>
      <c r="D178" s="197"/>
      <c r="E178" s="197"/>
      <c r="F178" s="197"/>
      <c r="G178" s="197"/>
      <c r="H178" s="197"/>
      <c r="I178" s="197"/>
      <c r="W178" s="402">
        <v>14</v>
      </c>
      <c r="X178" s="402">
        <v>83.1</v>
      </c>
      <c r="Y178" s="402">
        <v>337.84</v>
      </c>
      <c r="Z178" s="402">
        <v>115.43</v>
      </c>
      <c r="AA178" s="402">
        <v>42.9</v>
      </c>
      <c r="AB178" s="402">
        <v>27.42</v>
      </c>
      <c r="AC178" s="402">
        <v>427.28</v>
      </c>
      <c r="AD178" s="402">
        <v>137.65</v>
      </c>
      <c r="AE178" s="402">
        <v>35.950000000000003</v>
      </c>
      <c r="AF178" s="402">
        <v>28.72</v>
      </c>
      <c r="AG178" s="402">
        <v>4.95</v>
      </c>
      <c r="AH178" s="402">
        <v>301.82</v>
      </c>
      <c r="AI178" s="402">
        <v>71.06</v>
      </c>
    </row>
    <row r="179" spans="1:35" ht="8.85" customHeight="1">
      <c r="A179" s="197"/>
      <c r="B179" s="197"/>
      <c r="C179" s="197"/>
      <c r="D179" s="197"/>
      <c r="E179" s="197"/>
      <c r="F179" s="197"/>
      <c r="G179" s="197"/>
      <c r="H179" s="197"/>
      <c r="I179" s="197"/>
      <c r="W179" s="402">
        <v>15</v>
      </c>
      <c r="X179" s="402">
        <v>61.23</v>
      </c>
      <c r="Y179" s="402">
        <v>282.32</v>
      </c>
      <c r="Z179" s="402">
        <v>98.92</v>
      </c>
      <c r="AA179" s="402">
        <v>31.19</v>
      </c>
      <c r="AB179" s="402">
        <v>20.8</v>
      </c>
      <c r="AC179" s="402">
        <v>334.14</v>
      </c>
      <c r="AD179" s="402">
        <v>129.9</v>
      </c>
      <c r="AE179" s="402">
        <v>29.93</v>
      </c>
      <c r="AF179" s="402">
        <v>16.28</v>
      </c>
      <c r="AG179" s="402">
        <v>1.82</v>
      </c>
      <c r="AH179" s="402">
        <v>203.49</v>
      </c>
      <c r="AI179" s="402">
        <v>77.099999999999994</v>
      </c>
    </row>
    <row r="180" spans="1:35" ht="8.85" customHeight="1">
      <c r="A180" s="197"/>
      <c r="B180" s="197"/>
      <c r="C180" s="197"/>
      <c r="D180" s="197"/>
      <c r="E180" s="197"/>
      <c r="F180" s="197"/>
      <c r="G180" s="197"/>
      <c r="H180" s="197"/>
      <c r="I180" s="197"/>
      <c r="V180" s="402">
        <v>16</v>
      </c>
      <c r="W180" s="402">
        <v>16</v>
      </c>
      <c r="X180" s="402">
        <v>49.8</v>
      </c>
      <c r="Y180" s="402">
        <v>191.65</v>
      </c>
      <c r="Z180" s="402">
        <v>82.48</v>
      </c>
      <c r="AA180" s="402">
        <v>22.8</v>
      </c>
      <c r="AB180" s="402">
        <v>15.73</v>
      </c>
      <c r="AC180" s="402">
        <v>218.96</v>
      </c>
      <c r="AD180" s="402">
        <v>100.66</v>
      </c>
      <c r="AE180" s="402">
        <v>21.85</v>
      </c>
      <c r="AF180" s="402">
        <v>15.43</v>
      </c>
      <c r="AG180" s="402">
        <v>2.33</v>
      </c>
      <c r="AH180" s="402">
        <v>155.33000000000001</v>
      </c>
      <c r="AI180" s="402">
        <v>48.77</v>
      </c>
    </row>
    <row r="181" spans="1:35" ht="13.5" customHeight="1">
      <c r="A181" s="197"/>
      <c r="B181" s="197"/>
      <c r="C181" s="197"/>
      <c r="D181" s="197"/>
      <c r="E181" s="197"/>
      <c r="F181" s="197"/>
      <c r="G181" s="197"/>
      <c r="H181" s="197"/>
      <c r="I181" s="197"/>
      <c r="W181" s="402">
        <v>17</v>
      </c>
      <c r="X181" s="402">
        <v>40.21</v>
      </c>
      <c r="Y181" s="402">
        <v>160.35</v>
      </c>
      <c r="Z181" s="402">
        <v>77.02</v>
      </c>
      <c r="AA181" s="402">
        <v>20.18</v>
      </c>
      <c r="AB181" s="402">
        <v>13.18</v>
      </c>
      <c r="AC181" s="402">
        <v>180.47</v>
      </c>
      <c r="AD181" s="402">
        <v>91.24</v>
      </c>
      <c r="AE181" s="402">
        <v>18.89</v>
      </c>
      <c r="AF181" s="402">
        <v>12.29</v>
      </c>
      <c r="AG181" s="402">
        <v>1.9</v>
      </c>
      <c r="AH181" s="402">
        <v>111.37</v>
      </c>
      <c r="AI181" s="402">
        <v>34.409999999999997</v>
      </c>
    </row>
    <row r="182" spans="1:35" ht="8.85" customHeight="1">
      <c r="A182" s="197"/>
      <c r="B182" s="197"/>
      <c r="C182" s="197"/>
      <c r="D182" s="197"/>
      <c r="E182" s="197"/>
      <c r="F182" s="197"/>
      <c r="G182" s="197"/>
      <c r="H182" s="197"/>
      <c r="I182" s="197"/>
      <c r="U182" s="618"/>
      <c r="V182" s="617"/>
      <c r="W182" s="900">
        <v>18</v>
      </c>
      <c r="X182" s="924">
        <v>43.46</v>
      </c>
      <c r="Y182" s="924">
        <v>136.65</v>
      </c>
      <c r="Z182" s="924">
        <v>62.63</v>
      </c>
      <c r="AA182" s="924">
        <v>19.84</v>
      </c>
      <c r="AB182" s="924">
        <v>14.23</v>
      </c>
      <c r="AC182" s="924">
        <v>212.89</v>
      </c>
      <c r="AD182" s="924">
        <v>98.95</v>
      </c>
      <c r="AE182" s="924">
        <v>19.899999999999999</v>
      </c>
      <c r="AF182" s="924">
        <v>11.64</v>
      </c>
      <c r="AG182" s="924">
        <v>1.46</v>
      </c>
      <c r="AH182" s="924">
        <v>117.05</v>
      </c>
      <c r="AI182" s="924">
        <v>28.8</v>
      </c>
    </row>
    <row r="183" spans="1:35" ht="8.85" customHeight="1">
      <c r="A183" s="197"/>
      <c r="B183" s="197"/>
      <c r="C183" s="197"/>
      <c r="D183" s="197"/>
      <c r="E183" s="197"/>
      <c r="F183" s="197"/>
      <c r="G183" s="197"/>
      <c r="H183" s="197"/>
      <c r="I183" s="197"/>
      <c r="U183" s="618"/>
      <c r="V183" s="617"/>
      <c r="W183" s="900">
        <v>19</v>
      </c>
      <c r="X183" s="924">
        <v>35.65</v>
      </c>
      <c r="Y183" s="924">
        <v>135.97</v>
      </c>
      <c r="Z183" s="924">
        <v>93.03</v>
      </c>
      <c r="AA183" s="924">
        <v>21.4</v>
      </c>
      <c r="AB183" s="924">
        <v>15.58</v>
      </c>
      <c r="AC183" s="924">
        <v>199.54</v>
      </c>
      <c r="AD183" s="924">
        <v>89.02</v>
      </c>
      <c r="AE183" s="924">
        <v>15.9</v>
      </c>
      <c r="AF183" s="924">
        <v>11</v>
      </c>
      <c r="AG183" s="924">
        <v>1.36</v>
      </c>
      <c r="AH183" s="924">
        <v>79.2</v>
      </c>
      <c r="AI183" s="924">
        <v>22.78</v>
      </c>
    </row>
    <row r="184" spans="1:35" ht="8.85" customHeight="1">
      <c r="A184" s="197"/>
      <c r="B184" s="197"/>
      <c r="C184" s="197"/>
      <c r="D184" s="197"/>
      <c r="E184" s="197"/>
      <c r="F184" s="197"/>
      <c r="G184" s="197"/>
      <c r="H184" s="197"/>
      <c r="I184" s="197"/>
      <c r="U184" s="618"/>
      <c r="V184" s="617">
        <v>20</v>
      </c>
      <c r="W184" s="900">
        <v>20</v>
      </c>
      <c r="X184" s="924">
        <v>26.22</v>
      </c>
      <c r="Y184" s="924">
        <v>135.66</v>
      </c>
      <c r="Z184" s="924">
        <v>72.349999999999994</v>
      </c>
      <c r="AA184" s="924">
        <v>17.23</v>
      </c>
      <c r="AB184" s="924">
        <v>13.26</v>
      </c>
      <c r="AC184" s="924">
        <v>136.84</v>
      </c>
      <c r="AD184" s="924">
        <v>72.95</v>
      </c>
      <c r="AE184" s="924">
        <v>15.03</v>
      </c>
      <c r="AF184" s="924">
        <v>11</v>
      </c>
      <c r="AG184" s="924">
        <v>1.98</v>
      </c>
      <c r="AH184" s="924">
        <v>69.37</v>
      </c>
      <c r="AI184" s="924">
        <v>17.8</v>
      </c>
    </row>
    <row r="185" spans="1:35" ht="8.85" customHeight="1">
      <c r="A185" s="197"/>
      <c r="B185" s="197"/>
      <c r="C185" s="197"/>
      <c r="D185" s="197"/>
      <c r="E185" s="197"/>
      <c r="F185" s="197"/>
      <c r="G185" s="197"/>
      <c r="H185" s="197"/>
      <c r="I185" s="197"/>
      <c r="U185" s="618"/>
      <c r="V185" s="617"/>
      <c r="W185" s="900">
        <v>21</v>
      </c>
      <c r="X185" s="402">
        <v>27.95</v>
      </c>
      <c r="Y185" s="402">
        <v>113.82</v>
      </c>
      <c r="Z185" s="402">
        <v>90.75</v>
      </c>
      <c r="AA185" s="402">
        <v>16.09</v>
      </c>
      <c r="AB185" s="402">
        <v>13.67</v>
      </c>
      <c r="AC185" s="402">
        <v>116.86</v>
      </c>
      <c r="AD185" s="402">
        <v>99.42</v>
      </c>
      <c r="AE185" s="402">
        <v>20.059999999999999</v>
      </c>
      <c r="AF185" s="402">
        <v>11.01</v>
      </c>
      <c r="AG185" s="402">
        <v>1.6</v>
      </c>
      <c r="AH185" s="402">
        <v>68.8</v>
      </c>
      <c r="AI185" s="402">
        <v>17.84</v>
      </c>
    </row>
    <row r="186" spans="1:35" ht="8.85" customHeight="1">
      <c r="A186" s="197"/>
      <c r="B186" s="197"/>
      <c r="C186" s="197"/>
      <c r="D186" s="197"/>
      <c r="E186" s="197"/>
      <c r="F186" s="197"/>
      <c r="G186" s="197"/>
      <c r="H186" s="197"/>
      <c r="I186" s="197"/>
      <c r="U186" s="618"/>
      <c r="V186" s="617"/>
      <c r="W186" s="900">
        <v>22</v>
      </c>
      <c r="X186" s="402">
        <v>32.409999999999997</v>
      </c>
      <c r="Y186" s="402">
        <v>64.03</v>
      </c>
      <c r="Z186" s="402">
        <v>53.02</v>
      </c>
      <c r="AA186" s="402">
        <v>15.1</v>
      </c>
      <c r="AB186" s="402">
        <v>13.61</v>
      </c>
      <c r="AC186" s="402">
        <v>118.58</v>
      </c>
      <c r="AD186" s="402">
        <v>79.099999999999994</v>
      </c>
      <c r="AE186" s="402">
        <v>16</v>
      </c>
      <c r="AF186" s="402">
        <v>11</v>
      </c>
      <c r="AG186" s="402">
        <v>1.01</v>
      </c>
      <c r="AH186" s="402">
        <v>69.05</v>
      </c>
      <c r="AI186" s="402">
        <v>16.37</v>
      </c>
    </row>
    <row r="187" spans="1:35" ht="8.85" customHeight="1">
      <c r="A187" s="197"/>
      <c r="B187" s="197"/>
      <c r="C187" s="197"/>
      <c r="D187" s="197"/>
      <c r="E187" s="197"/>
      <c r="F187" s="197"/>
      <c r="G187" s="197"/>
      <c r="H187" s="197"/>
      <c r="I187" s="197"/>
      <c r="U187" s="618"/>
      <c r="V187" s="617"/>
      <c r="W187" s="900"/>
      <c r="X187" s="924"/>
      <c r="Y187" s="924"/>
      <c r="Z187" s="924"/>
      <c r="AA187" s="924"/>
      <c r="AB187" s="924"/>
      <c r="AC187" s="924"/>
      <c r="AD187" s="924"/>
      <c r="AE187" s="924"/>
      <c r="AF187" s="924"/>
      <c r="AG187" s="924"/>
      <c r="AH187" s="924"/>
      <c r="AI187" s="924"/>
    </row>
    <row r="188" spans="1:35" ht="8.85" customHeight="1">
      <c r="A188" s="197"/>
      <c r="B188" s="197"/>
      <c r="C188" s="197"/>
      <c r="D188" s="197"/>
      <c r="E188" s="197"/>
      <c r="F188" s="197"/>
      <c r="G188" s="197"/>
      <c r="H188" s="197"/>
      <c r="I188" s="197"/>
      <c r="U188" s="618"/>
      <c r="V188" s="617"/>
      <c r="W188" s="900"/>
      <c r="X188" s="924"/>
      <c r="Y188" s="924"/>
      <c r="Z188" s="924"/>
      <c r="AA188" s="924"/>
      <c r="AB188" s="924"/>
      <c r="AC188" s="924"/>
      <c r="AD188" s="924"/>
      <c r="AE188" s="924"/>
      <c r="AF188" s="924"/>
      <c r="AG188" s="924"/>
      <c r="AH188" s="924"/>
      <c r="AI188" s="924"/>
    </row>
    <row r="189" spans="1:35" ht="8.85" customHeight="1">
      <c r="A189" s="197"/>
      <c r="B189" s="197"/>
      <c r="C189" s="197"/>
      <c r="D189" s="197"/>
      <c r="E189" s="197"/>
      <c r="F189" s="197"/>
      <c r="G189" s="197"/>
      <c r="H189" s="197"/>
      <c r="I189" s="197"/>
      <c r="U189" s="618"/>
      <c r="V189" s="617"/>
      <c r="W189" s="900"/>
      <c r="X189" s="924"/>
      <c r="Y189" s="924"/>
      <c r="Z189" s="924"/>
      <c r="AA189" s="924"/>
      <c r="AB189" s="924"/>
      <c r="AC189" s="924"/>
      <c r="AD189" s="924"/>
      <c r="AE189" s="924"/>
      <c r="AF189" s="924"/>
      <c r="AG189" s="924"/>
      <c r="AH189" s="924"/>
      <c r="AI189" s="924"/>
    </row>
    <row r="190" spans="1:35" ht="8.85" customHeight="1">
      <c r="A190" s="197"/>
      <c r="B190" s="197"/>
      <c r="C190" s="197"/>
      <c r="D190" s="197"/>
      <c r="E190" s="197"/>
      <c r="F190" s="197"/>
      <c r="G190" s="197"/>
      <c r="H190" s="197"/>
      <c r="I190" s="197"/>
      <c r="U190" s="618"/>
      <c r="V190" s="617"/>
      <c r="W190" s="900"/>
      <c r="X190" s="924"/>
      <c r="Y190" s="924"/>
      <c r="Z190" s="924"/>
      <c r="AA190" s="924"/>
      <c r="AB190" s="924"/>
      <c r="AC190" s="924"/>
      <c r="AD190" s="924"/>
      <c r="AE190" s="924"/>
      <c r="AF190" s="924"/>
      <c r="AG190" s="924"/>
      <c r="AH190" s="924"/>
      <c r="AI190" s="924"/>
    </row>
    <row r="191" spans="1:35" ht="8.85" customHeight="1">
      <c r="A191" s="197"/>
      <c r="B191" s="197"/>
      <c r="C191" s="197"/>
      <c r="D191" s="197"/>
      <c r="E191" s="197"/>
      <c r="F191" s="197"/>
      <c r="G191" s="197"/>
      <c r="H191" s="197"/>
      <c r="I191" s="197"/>
      <c r="U191" s="618"/>
      <c r="V191" s="617"/>
      <c r="W191" s="900"/>
      <c r="X191" s="924"/>
      <c r="Y191" s="924"/>
      <c r="Z191" s="924"/>
      <c r="AA191" s="924"/>
      <c r="AB191" s="924"/>
      <c r="AC191" s="924"/>
      <c r="AD191" s="924"/>
      <c r="AE191" s="924"/>
      <c r="AF191" s="924"/>
      <c r="AG191" s="924"/>
      <c r="AH191" s="924"/>
      <c r="AI191" s="924"/>
    </row>
    <row r="192" spans="1:35" ht="8.85" customHeight="1">
      <c r="A192" s="197"/>
      <c r="B192" s="197"/>
      <c r="C192" s="197"/>
      <c r="D192" s="197"/>
      <c r="E192" s="197"/>
      <c r="F192" s="197"/>
      <c r="G192" s="197"/>
      <c r="H192" s="197"/>
      <c r="I192" s="197"/>
      <c r="U192" s="618"/>
      <c r="V192" s="617"/>
      <c r="W192" s="900"/>
      <c r="X192" s="924"/>
      <c r="Y192" s="924"/>
      <c r="Z192" s="924"/>
      <c r="AA192" s="924"/>
      <c r="AB192" s="924"/>
      <c r="AC192" s="924"/>
      <c r="AD192" s="924"/>
      <c r="AE192" s="924"/>
      <c r="AF192" s="924"/>
      <c r="AG192" s="924"/>
      <c r="AH192" s="924"/>
      <c r="AI192" s="924"/>
    </row>
    <row r="193" spans="1:35" ht="8.85" customHeight="1">
      <c r="A193" s="197"/>
      <c r="B193" s="197"/>
      <c r="C193" s="197"/>
      <c r="D193" s="197"/>
      <c r="E193" s="197"/>
      <c r="F193" s="197"/>
      <c r="G193" s="197"/>
      <c r="H193" s="197"/>
      <c r="I193" s="197"/>
      <c r="U193" s="618"/>
      <c r="V193" s="617"/>
      <c r="W193" s="900"/>
      <c r="X193" s="924"/>
      <c r="Y193" s="924"/>
      <c r="Z193" s="924"/>
      <c r="AA193" s="924"/>
      <c r="AB193" s="924"/>
      <c r="AC193" s="924"/>
      <c r="AD193" s="924"/>
      <c r="AE193" s="924"/>
      <c r="AF193" s="924"/>
      <c r="AG193" s="924"/>
      <c r="AH193" s="924"/>
      <c r="AI193" s="924"/>
    </row>
    <row r="194" spans="1:35" ht="8.85" customHeight="1">
      <c r="A194" s="197"/>
      <c r="B194" s="197"/>
      <c r="C194" s="197"/>
      <c r="D194" s="197"/>
      <c r="E194" s="197"/>
      <c r="F194" s="197"/>
      <c r="G194" s="197"/>
      <c r="H194" s="197"/>
      <c r="I194" s="197"/>
      <c r="U194" s="618"/>
      <c r="V194" s="617"/>
      <c r="W194" s="900"/>
      <c r="X194" s="924"/>
      <c r="Y194" s="924"/>
      <c r="Z194" s="924"/>
      <c r="AA194" s="924"/>
      <c r="AB194" s="924"/>
      <c r="AC194" s="924"/>
      <c r="AD194" s="924"/>
      <c r="AE194" s="924"/>
      <c r="AF194" s="924"/>
      <c r="AG194" s="924"/>
      <c r="AH194" s="924"/>
      <c r="AI194" s="924"/>
    </row>
    <row r="195" spans="1:35" ht="8.85" customHeight="1">
      <c r="A195" s="197"/>
      <c r="B195" s="197"/>
      <c r="C195" s="197"/>
      <c r="D195" s="197"/>
      <c r="E195" s="197"/>
      <c r="F195" s="197"/>
      <c r="G195" s="197"/>
      <c r="H195" s="197"/>
      <c r="I195" s="197"/>
      <c r="U195" s="618"/>
      <c r="V195" s="617"/>
      <c r="W195" s="900"/>
      <c r="X195" s="924"/>
      <c r="Y195" s="924"/>
      <c r="Z195" s="924"/>
      <c r="AA195" s="924"/>
      <c r="AB195" s="924"/>
      <c r="AC195" s="924"/>
      <c r="AD195" s="924"/>
      <c r="AE195" s="924"/>
      <c r="AF195" s="924"/>
      <c r="AG195" s="924"/>
      <c r="AH195" s="924"/>
      <c r="AI195" s="924"/>
    </row>
    <row r="196" spans="1:35" ht="8.85" customHeight="1">
      <c r="A196" s="197"/>
      <c r="B196" s="197"/>
      <c r="C196" s="197"/>
      <c r="D196" s="197"/>
      <c r="E196" s="197"/>
      <c r="F196" s="197"/>
      <c r="G196" s="197"/>
      <c r="H196" s="197"/>
      <c r="I196" s="197"/>
      <c r="U196" s="618"/>
      <c r="V196" s="617"/>
      <c r="W196" s="900"/>
      <c r="X196" s="924"/>
      <c r="Y196" s="924"/>
      <c r="Z196" s="924"/>
      <c r="AA196" s="924"/>
      <c r="AB196" s="924"/>
      <c r="AC196" s="924"/>
      <c r="AD196" s="924"/>
      <c r="AE196" s="924"/>
      <c r="AF196" s="924"/>
      <c r="AG196" s="924"/>
      <c r="AH196" s="924"/>
      <c r="AI196" s="924"/>
    </row>
    <row r="197" spans="1:35" ht="8.85" customHeight="1">
      <c r="A197" s="197"/>
      <c r="B197" s="197"/>
      <c r="C197" s="197"/>
      <c r="D197" s="197"/>
      <c r="E197" s="197"/>
      <c r="F197" s="197"/>
      <c r="G197" s="197"/>
      <c r="H197" s="197"/>
      <c r="I197" s="197"/>
      <c r="U197" s="618"/>
      <c r="V197" s="617"/>
      <c r="W197" s="900"/>
      <c r="X197" s="924"/>
      <c r="Y197" s="924"/>
      <c r="Z197" s="924"/>
      <c r="AA197" s="924"/>
      <c r="AB197" s="924"/>
      <c r="AC197" s="924"/>
      <c r="AD197" s="924"/>
      <c r="AE197" s="924"/>
      <c r="AF197" s="924"/>
      <c r="AG197" s="924"/>
      <c r="AH197" s="924"/>
      <c r="AI197" s="924"/>
    </row>
    <row r="198" spans="1:35" ht="8.85" customHeight="1">
      <c r="A198" s="197"/>
      <c r="B198" s="197"/>
      <c r="C198" s="197"/>
      <c r="D198" s="197"/>
      <c r="E198" s="197"/>
      <c r="F198" s="197"/>
      <c r="G198" s="197"/>
      <c r="H198" s="197"/>
      <c r="I198" s="197"/>
      <c r="U198" s="618"/>
      <c r="V198" s="617"/>
      <c r="W198" s="900"/>
      <c r="X198" s="924"/>
      <c r="Y198" s="924"/>
      <c r="Z198" s="924"/>
      <c r="AA198" s="924"/>
      <c r="AB198" s="924"/>
      <c r="AC198" s="924"/>
      <c r="AD198" s="924"/>
      <c r="AE198" s="924"/>
      <c r="AF198" s="924"/>
      <c r="AG198" s="924"/>
      <c r="AH198" s="924"/>
      <c r="AI198" s="924"/>
    </row>
    <row r="199" spans="1:35" ht="8.85" customHeight="1">
      <c r="A199" s="197"/>
      <c r="B199" s="197"/>
      <c r="C199" s="197"/>
      <c r="D199" s="197"/>
      <c r="E199" s="197"/>
      <c r="F199" s="197"/>
      <c r="G199" s="197"/>
      <c r="H199" s="197"/>
      <c r="I199" s="197"/>
      <c r="U199" s="618"/>
      <c r="V199" s="617"/>
      <c r="W199" s="900"/>
      <c r="X199" s="924"/>
      <c r="Y199" s="924"/>
      <c r="Z199" s="924"/>
      <c r="AA199" s="924"/>
      <c r="AB199" s="924"/>
      <c r="AC199" s="924"/>
      <c r="AD199" s="924"/>
      <c r="AE199" s="924"/>
      <c r="AF199" s="924"/>
      <c r="AG199" s="924"/>
      <c r="AH199" s="924"/>
      <c r="AI199" s="924"/>
    </row>
    <row r="200" spans="1:35" ht="8.85" customHeight="1">
      <c r="A200" s="197"/>
      <c r="B200" s="197"/>
      <c r="C200" s="197"/>
      <c r="D200" s="197"/>
      <c r="E200" s="197"/>
      <c r="F200" s="197"/>
      <c r="G200" s="197"/>
      <c r="H200" s="197"/>
      <c r="I200" s="197"/>
      <c r="U200" s="618"/>
      <c r="V200" s="617"/>
      <c r="W200" s="900"/>
      <c r="X200" s="924"/>
      <c r="Y200" s="924"/>
      <c r="Z200" s="924"/>
      <c r="AA200" s="924"/>
      <c r="AB200" s="924"/>
      <c r="AC200" s="924"/>
      <c r="AD200" s="924"/>
      <c r="AE200" s="924"/>
      <c r="AF200" s="924"/>
      <c r="AG200" s="924"/>
      <c r="AH200" s="924"/>
      <c r="AI200" s="924"/>
    </row>
    <row r="201" spans="1:35" ht="8.85" customHeight="1">
      <c r="A201" s="197"/>
      <c r="B201" s="197"/>
      <c r="C201" s="197"/>
      <c r="D201" s="197"/>
      <c r="E201" s="197"/>
      <c r="F201" s="197"/>
      <c r="G201" s="197"/>
      <c r="H201" s="197"/>
      <c r="I201" s="197"/>
      <c r="U201" s="618"/>
      <c r="V201" s="617"/>
      <c r="W201" s="900"/>
      <c r="X201" s="924"/>
      <c r="Y201" s="924"/>
      <c r="Z201" s="924"/>
      <c r="AA201" s="924"/>
      <c r="AB201" s="924"/>
      <c r="AC201" s="924"/>
      <c r="AD201" s="924"/>
      <c r="AE201" s="924"/>
      <c r="AF201" s="924"/>
      <c r="AG201" s="924"/>
      <c r="AH201" s="924"/>
      <c r="AI201" s="924"/>
    </row>
    <row r="202" spans="1:35" ht="8.85" customHeight="1">
      <c r="A202" s="197"/>
      <c r="B202" s="197"/>
      <c r="C202" s="197"/>
      <c r="D202" s="197"/>
      <c r="E202" s="197"/>
      <c r="F202" s="197"/>
      <c r="G202" s="197"/>
      <c r="H202" s="197"/>
      <c r="I202" s="197"/>
      <c r="U202" s="618"/>
      <c r="V202" s="617"/>
      <c r="W202" s="900"/>
      <c r="X202" s="924"/>
      <c r="Y202" s="924"/>
      <c r="Z202" s="924"/>
      <c r="AA202" s="924"/>
      <c r="AB202" s="924"/>
      <c r="AC202" s="924"/>
      <c r="AD202" s="924"/>
      <c r="AE202" s="924"/>
      <c r="AF202" s="924"/>
      <c r="AG202" s="924"/>
      <c r="AH202" s="924"/>
      <c r="AI202" s="924"/>
    </row>
    <row r="203" spans="1:35" ht="8.85" customHeight="1">
      <c r="A203" s="197"/>
      <c r="B203" s="197"/>
      <c r="C203" s="197"/>
      <c r="D203" s="197"/>
      <c r="E203" s="197"/>
      <c r="F203" s="197"/>
      <c r="G203" s="197"/>
      <c r="H203" s="197"/>
      <c r="I203" s="197"/>
      <c r="U203" s="618"/>
      <c r="V203" s="617"/>
      <c r="W203" s="900"/>
      <c r="X203" s="924"/>
      <c r="Y203" s="924"/>
      <c r="Z203" s="924"/>
      <c r="AA203" s="924"/>
      <c r="AB203" s="924"/>
      <c r="AC203" s="924"/>
      <c r="AD203" s="924"/>
      <c r="AE203" s="924"/>
      <c r="AF203" s="924"/>
      <c r="AG203" s="924"/>
      <c r="AH203" s="924"/>
      <c r="AI203" s="924"/>
    </row>
    <row r="204" spans="1:35" ht="8.85" customHeight="1">
      <c r="A204" s="197"/>
      <c r="B204" s="197"/>
      <c r="C204" s="197"/>
      <c r="D204" s="197"/>
      <c r="E204" s="197"/>
      <c r="F204" s="197"/>
      <c r="G204" s="197"/>
      <c r="H204" s="197"/>
      <c r="I204" s="197"/>
      <c r="U204" s="618"/>
      <c r="V204" s="617"/>
      <c r="W204" s="900"/>
      <c r="X204" s="924"/>
      <c r="Y204" s="924"/>
      <c r="Z204" s="924"/>
      <c r="AA204" s="924"/>
      <c r="AB204" s="924"/>
      <c r="AC204" s="924"/>
      <c r="AD204" s="924"/>
      <c r="AE204" s="924"/>
      <c r="AF204" s="924"/>
      <c r="AG204" s="924"/>
      <c r="AH204" s="924"/>
      <c r="AI204" s="924"/>
    </row>
    <row r="205" spans="1:35" ht="8.85" customHeight="1">
      <c r="A205" s="197"/>
      <c r="B205" s="197"/>
      <c r="C205" s="197"/>
      <c r="D205" s="197"/>
      <c r="E205" s="197"/>
      <c r="F205" s="197"/>
      <c r="G205" s="197"/>
      <c r="H205" s="197"/>
      <c r="I205" s="197"/>
      <c r="U205" s="618"/>
      <c r="V205" s="617"/>
      <c r="W205" s="900"/>
      <c r="X205" s="924"/>
      <c r="Y205" s="924"/>
      <c r="Z205" s="924"/>
      <c r="AA205" s="924"/>
      <c r="AB205" s="924"/>
      <c r="AC205" s="924"/>
      <c r="AD205" s="924"/>
      <c r="AE205" s="924"/>
      <c r="AF205" s="924"/>
      <c r="AG205" s="924"/>
      <c r="AH205" s="924"/>
      <c r="AI205" s="924"/>
    </row>
    <row r="206" spans="1:35" ht="8.85" customHeight="1">
      <c r="A206" s="197"/>
      <c r="B206" s="197"/>
      <c r="C206" s="197"/>
      <c r="D206" s="197"/>
      <c r="E206" s="197"/>
      <c r="F206" s="197"/>
      <c r="G206" s="197"/>
      <c r="H206" s="197"/>
      <c r="I206" s="197"/>
      <c r="U206" s="618"/>
      <c r="V206" s="617"/>
      <c r="W206" s="900"/>
      <c r="X206" s="924"/>
      <c r="Y206" s="924"/>
      <c r="Z206" s="924"/>
      <c r="AA206" s="924"/>
      <c r="AB206" s="924"/>
      <c r="AC206" s="924"/>
      <c r="AD206" s="924"/>
      <c r="AE206" s="924"/>
      <c r="AF206" s="924"/>
      <c r="AG206" s="924"/>
      <c r="AH206" s="924"/>
      <c r="AI206" s="924"/>
    </row>
    <row r="207" spans="1:35" ht="8.85" customHeight="1">
      <c r="A207" s="197"/>
      <c r="B207" s="197"/>
      <c r="C207" s="197"/>
      <c r="D207" s="197"/>
      <c r="E207" s="197"/>
      <c r="F207" s="197"/>
      <c r="G207" s="197"/>
      <c r="H207" s="197"/>
      <c r="I207" s="197"/>
      <c r="U207" s="618"/>
      <c r="V207" s="617"/>
      <c r="W207" s="900"/>
      <c r="X207" s="924"/>
      <c r="Y207" s="924"/>
      <c r="Z207" s="924"/>
      <c r="AA207" s="924"/>
      <c r="AB207" s="924"/>
      <c r="AC207" s="924"/>
      <c r="AD207" s="924"/>
      <c r="AE207" s="924"/>
      <c r="AF207" s="924"/>
      <c r="AG207" s="924"/>
      <c r="AH207" s="924"/>
      <c r="AI207" s="924"/>
    </row>
    <row r="208" spans="1:35" ht="8.85" customHeight="1">
      <c r="A208" s="197"/>
      <c r="B208" s="197"/>
      <c r="C208" s="197"/>
      <c r="D208" s="197"/>
      <c r="E208" s="197"/>
      <c r="F208" s="197"/>
      <c r="G208" s="197"/>
      <c r="H208" s="197"/>
      <c r="I208" s="197"/>
      <c r="U208" s="618"/>
      <c r="V208" s="617"/>
      <c r="W208" s="900"/>
      <c r="X208" s="924"/>
      <c r="Y208" s="924"/>
      <c r="Z208" s="924"/>
      <c r="AA208" s="924"/>
      <c r="AB208" s="924"/>
      <c r="AC208" s="924"/>
      <c r="AD208" s="924"/>
      <c r="AE208" s="924"/>
      <c r="AF208" s="924"/>
      <c r="AG208" s="924"/>
      <c r="AH208" s="924"/>
      <c r="AI208" s="924"/>
    </row>
    <row r="209" spans="1:35" ht="8.85" customHeight="1">
      <c r="A209" s="197"/>
      <c r="B209" s="197"/>
      <c r="C209" s="197"/>
      <c r="D209" s="197"/>
      <c r="E209" s="197"/>
      <c r="F209" s="197"/>
      <c r="G209" s="197"/>
      <c r="H209" s="197"/>
      <c r="I209" s="197"/>
      <c r="U209" s="618"/>
      <c r="V209" s="617"/>
      <c r="W209" s="900"/>
      <c r="X209" s="924"/>
      <c r="Y209" s="924"/>
      <c r="Z209" s="924"/>
      <c r="AA209" s="924"/>
      <c r="AB209" s="924"/>
      <c r="AC209" s="924"/>
      <c r="AD209" s="924"/>
      <c r="AE209" s="924"/>
      <c r="AF209" s="924"/>
      <c r="AG209" s="924"/>
      <c r="AH209" s="924"/>
      <c r="AI209" s="924"/>
    </row>
    <row r="210" spans="1:35" ht="8.85" customHeight="1">
      <c r="A210" s="197"/>
      <c r="B210" s="197"/>
      <c r="C210" s="197"/>
      <c r="D210" s="197"/>
      <c r="E210" s="197"/>
      <c r="F210" s="197"/>
      <c r="G210" s="197"/>
      <c r="H210" s="197"/>
      <c r="I210" s="197"/>
      <c r="U210" s="618"/>
      <c r="V210" s="617"/>
      <c r="W210" s="900"/>
      <c r="X210" s="924"/>
      <c r="Y210" s="924"/>
      <c r="Z210" s="924"/>
      <c r="AA210" s="924"/>
      <c r="AB210" s="924"/>
      <c r="AC210" s="924"/>
      <c r="AD210" s="924"/>
      <c r="AE210" s="924"/>
      <c r="AF210" s="924"/>
      <c r="AG210" s="924"/>
      <c r="AH210" s="924"/>
      <c r="AI210" s="924"/>
    </row>
    <row r="211" spans="1:35" ht="8.85" customHeight="1">
      <c r="A211" s="197"/>
      <c r="B211" s="197"/>
      <c r="C211" s="197"/>
      <c r="D211" s="197"/>
      <c r="E211" s="197"/>
      <c r="F211" s="197"/>
      <c r="G211" s="197"/>
      <c r="H211" s="197"/>
      <c r="I211" s="197"/>
      <c r="U211" s="618"/>
      <c r="V211" s="617"/>
      <c r="W211" s="900"/>
      <c r="X211" s="924"/>
      <c r="Y211" s="924"/>
      <c r="Z211" s="924"/>
      <c r="AA211" s="924"/>
      <c r="AB211" s="924"/>
      <c r="AC211" s="924"/>
      <c r="AD211" s="924"/>
      <c r="AE211" s="924"/>
      <c r="AF211" s="924"/>
      <c r="AG211" s="924"/>
      <c r="AH211" s="924"/>
      <c r="AI211" s="924"/>
    </row>
    <row r="212" spans="1:35" ht="8.85" customHeight="1">
      <c r="A212" s="197"/>
      <c r="B212" s="197"/>
      <c r="C212" s="197"/>
      <c r="D212" s="197"/>
      <c r="E212" s="197"/>
      <c r="F212" s="197"/>
      <c r="G212" s="197"/>
      <c r="H212" s="197"/>
      <c r="I212" s="197"/>
      <c r="U212" s="618"/>
      <c r="V212" s="617"/>
      <c r="W212" s="900"/>
      <c r="X212" s="924"/>
      <c r="Y212" s="924"/>
      <c r="Z212" s="924"/>
      <c r="AA212" s="924"/>
      <c r="AB212" s="924"/>
      <c r="AC212" s="924"/>
      <c r="AD212" s="924"/>
      <c r="AE212" s="924"/>
      <c r="AF212" s="924"/>
      <c r="AG212" s="924"/>
      <c r="AH212" s="924"/>
      <c r="AI212" s="924"/>
    </row>
    <row r="213" spans="1:35" ht="8.85" customHeight="1">
      <c r="A213" s="197"/>
      <c r="B213" s="197"/>
      <c r="C213" s="197"/>
      <c r="D213" s="197"/>
      <c r="E213" s="197"/>
      <c r="F213" s="197"/>
      <c r="G213" s="197"/>
      <c r="H213" s="197"/>
      <c r="I213" s="197"/>
      <c r="U213" s="618"/>
      <c r="V213" s="617"/>
      <c r="W213" s="900"/>
      <c r="X213" s="924"/>
      <c r="Y213" s="924"/>
      <c r="Z213" s="924"/>
      <c r="AA213" s="924"/>
      <c r="AB213" s="924"/>
      <c r="AC213" s="924"/>
      <c r="AD213" s="924"/>
      <c r="AE213" s="924"/>
      <c r="AF213" s="924"/>
      <c r="AG213" s="924"/>
      <c r="AH213" s="924"/>
      <c r="AI213" s="924"/>
    </row>
    <row r="214" spans="1:35" ht="8.85" customHeight="1">
      <c r="A214" s="197"/>
      <c r="B214" s="197"/>
      <c r="C214" s="197"/>
      <c r="D214" s="197"/>
      <c r="E214" s="197"/>
      <c r="F214" s="197"/>
      <c r="G214" s="197"/>
      <c r="H214" s="197"/>
      <c r="I214" s="197"/>
      <c r="U214" s="618"/>
      <c r="V214" s="617"/>
      <c r="W214" s="900"/>
      <c r="X214" s="924"/>
      <c r="Y214" s="924"/>
      <c r="Z214" s="924"/>
      <c r="AA214" s="924"/>
      <c r="AB214" s="924"/>
      <c r="AC214" s="924"/>
      <c r="AD214" s="924"/>
      <c r="AE214" s="924"/>
      <c r="AF214" s="924"/>
      <c r="AG214" s="924"/>
      <c r="AH214" s="924"/>
      <c r="AI214" s="924"/>
    </row>
    <row r="215" spans="1:35" ht="8.85" customHeight="1">
      <c r="A215" s="197"/>
      <c r="B215" s="197"/>
      <c r="C215" s="197"/>
      <c r="D215" s="197"/>
      <c r="E215" s="197"/>
      <c r="F215" s="197"/>
      <c r="G215" s="197"/>
      <c r="H215" s="197"/>
      <c r="I215" s="197"/>
      <c r="U215" s="618"/>
      <c r="V215" s="617"/>
      <c r="W215" s="900"/>
      <c r="X215" s="924"/>
      <c r="Y215" s="924"/>
      <c r="Z215" s="924"/>
      <c r="AA215" s="924"/>
      <c r="AB215" s="924"/>
      <c r="AC215" s="924"/>
      <c r="AD215" s="924"/>
      <c r="AE215" s="924"/>
      <c r="AF215" s="924"/>
      <c r="AG215" s="924"/>
      <c r="AH215" s="924"/>
      <c r="AI215" s="924"/>
    </row>
    <row r="216" spans="1:35" ht="8.85" customHeight="1">
      <c r="A216" s="197"/>
      <c r="B216" s="197"/>
      <c r="C216" s="197"/>
      <c r="D216" s="197"/>
      <c r="E216" s="197"/>
      <c r="F216" s="197"/>
      <c r="G216" s="197"/>
      <c r="H216" s="197"/>
      <c r="I216" s="197"/>
      <c r="U216" s="618"/>
      <c r="V216" s="617"/>
      <c r="W216" s="900"/>
      <c r="X216" s="924"/>
      <c r="Y216" s="924"/>
      <c r="Z216" s="924"/>
      <c r="AA216" s="924"/>
      <c r="AB216" s="924"/>
      <c r="AC216" s="924"/>
      <c r="AD216" s="924"/>
      <c r="AE216" s="924"/>
      <c r="AF216" s="924"/>
      <c r="AG216" s="924"/>
      <c r="AH216" s="924"/>
      <c r="AI216" s="924"/>
    </row>
    <row r="217" spans="1:35" ht="8.85" customHeight="1">
      <c r="A217" s="197"/>
      <c r="B217" s="197"/>
      <c r="C217" s="197"/>
      <c r="D217" s="197"/>
      <c r="E217" s="197"/>
      <c r="F217" s="197"/>
      <c r="G217" s="197"/>
      <c r="H217" s="197"/>
      <c r="I217" s="197"/>
      <c r="U217" s="618"/>
      <c r="V217" s="617"/>
      <c r="W217" s="900"/>
      <c r="X217" s="924"/>
      <c r="Y217" s="924"/>
      <c r="Z217" s="924"/>
      <c r="AA217" s="924"/>
      <c r="AB217" s="924"/>
      <c r="AC217" s="924"/>
      <c r="AD217" s="924"/>
      <c r="AE217" s="924"/>
      <c r="AF217" s="924"/>
      <c r="AG217" s="924"/>
      <c r="AH217" s="924"/>
      <c r="AI217" s="924"/>
    </row>
    <row r="218" spans="1:35" ht="8.85" customHeight="1">
      <c r="A218" s="197"/>
      <c r="B218" s="197"/>
      <c r="C218" s="197"/>
      <c r="D218" s="197"/>
      <c r="E218" s="197"/>
      <c r="F218" s="197"/>
      <c r="G218" s="197"/>
      <c r="H218" s="197"/>
      <c r="I218" s="197"/>
      <c r="U218" s="618"/>
      <c r="V218" s="617"/>
      <c r="W218" s="900"/>
      <c r="X218" s="924"/>
      <c r="Y218" s="924"/>
      <c r="Z218" s="924"/>
      <c r="AA218" s="924"/>
      <c r="AB218" s="924"/>
      <c r="AC218" s="924"/>
      <c r="AD218" s="924"/>
      <c r="AE218" s="924"/>
      <c r="AF218" s="924"/>
      <c r="AG218" s="924"/>
      <c r="AH218" s="924"/>
      <c r="AI218" s="924"/>
    </row>
    <row r="219" spans="1:35" ht="8.85" customHeight="1">
      <c r="A219" s="197"/>
      <c r="B219" s="197"/>
      <c r="C219" s="197"/>
      <c r="D219" s="197"/>
      <c r="E219" s="197"/>
      <c r="F219" s="197"/>
      <c r="G219" s="197"/>
      <c r="H219" s="197"/>
      <c r="I219" s="197"/>
      <c r="U219" s="618"/>
      <c r="V219" s="617"/>
      <c r="W219" s="900"/>
      <c r="X219" s="924"/>
      <c r="Y219" s="924"/>
      <c r="Z219" s="924"/>
      <c r="AA219" s="924"/>
      <c r="AB219" s="924"/>
      <c r="AC219" s="924"/>
      <c r="AD219" s="924"/>
      <c r="AE219" s="924"/>
      <c r="AF219" s="924"/>
      <c r="AG219" s="924"/>
      <c r="AH219" s="924"/>
      <c r="AI219" s="924"/>
    </row>
    <row r="220" spans="1:35" ht="8.85" customHeight="1">
      <c r="A220" s="197"/>
      <c r="B220" s="197"/>
      <c r="C220" s="197"/>
      <c r="D220" s="197"/>
      <c r="E220" s="197"/>
      <c r="F220" s="197"/>
      <c r="G220" s="197"/>
      <c r="H220" s="197"/>
      <c r="I220" s="197"/>
      <c r="U220" s="618"/>
      <c r="V220" s="617"/>
      <c r="W220" s="900"/>
      <c r="X220" s="924"/>
      <c r="Y220" s="924"/>
      <c r="Z220" s="924"/>
      <c r="AA220" s="924"/>
      <c r="AB220" s="924"/>
      <c r="AC220" s="924"/>
      <c r="AD220" s="924"/>
      <c r="AE220" s="924"/>
      <c r="AF220" s="924"/>
      <c r="AG220" s="924"/>
      <c r="AH220" s="924"/>
      <c r="AI220" s="924"/>
    </row>
    <row r="221" spans="1:35" ht="8.85" customHeight="1">
      <c r="A221" s="197"/>
      <c r="B221" s="197"/>
      <c r="C221" s="197"/>
      <c r="D221" s="197"/>
      <c r="E221" s="197"/>
      <c r="F221" s="197"/>
      <c r="G221" s="197"/>
      <c r="H221" s="197"/>
      <c r="I221" s="197"/>
      <c r="U221" s="618"/>
      <c r="V221" s="617"/>
      <c r="W221" s="900"/>
      <c r="X221" s="924"/>
      <c r="Y221" s="924"/>
      <c r="Z221" s="924"/>
      <c r="AA221" s="924"/>
      <c r="AB221" s="924"/>
      <c r="AC221" s="924"/>
      <c r="AD221" s="924"/>
      <c r="AE221" s="924"/>
      <c r="AF221" s="924"/>
      <c r="AG221" s="924"/>
      <c r="AH221" s="924"/>
      <c r="AI221" s="924"/>
    </row>
    <row r="222" spans="1:35" ht="8.85" customHeight="1">
      <c r="A222" s="197"/>
      <c r="B222" s="197"/>
      <c r="C222" s="197"/>
      <c r="D222" s="197"/>
      <c r="E222" s="197"/>
      <c r="F222" s="197"/>
      <c r="G222" s="197"/>
      <c r="H222" s="197"/>
      <c r="I222" s="197"/>
      <c r="U222" s="618"/>
      <c r="V222" s="617"/>
      <c r="W222" s="900"/>
      <c r="X222" s="924"/>
      <c r="Y222" s="924"/>
      <c r="Z222" s="924"/>
      <c r="AA222" s="924"/>
      <c r="AB222" s="924"/>
      <c r="AC222" s="924"/>
      <c r="AD222" s="924"/>
      <c r="AE222" s="924"/>
      <c r="AF222" s="924"/>
      <c r="AG222" s="924"/>
      <c r="AH222" s="924"/>
      <c r="AI222" s="924"/>
    </row>
    <row r="223" spans="1:35" ht="8.85" customHeight="1">
      <c r="A223" s="197"/>
      <c r="B223" s="197"/>
      <c r="C223" s="197"/>
      <c r="D223" s="197"/>
      <c r="E223" s="197"/>
      <c r="F223" s="197"/>
      <c r="G223" s="197"/>
      <c r="H223" s="197"/>
      <c r="I223" s="197"/>
      <c r="U223" s="618"/>
      <c r="V223" s="617"/>
      <c r="W223" s="900"/>
      <c r="X223" s="924"/>
      <c r="Y223" s="924"/>
      <c r="Z223" s="924"/>
      <c r="AA223" s="924"/>
      <c r="AB223" s="924"/>
      <c r="AC223" s="924"/>
      <c r="AD223" s="924"/>
      <c r="AE223" s="924"/>
      <c r="AF223" s="924"/>
      <c r="AG223" s="924"/>
      <c r="AH223" s="924"/>
      <c r="AI223" s="924"/>
    </row>
    <row r="224" spans="1:35" ht="8.85" customHeight="1">
      <c r="A224" s="197"/>
      <c r="B224" s="197"/>
      <c r="C224" s="197"/>
      <c r="D224" s="197"/>
      <c r="E224" s="197"/>
      <c r="F224" s="197"/>
      <c r="G224" s="197"/>
      <c r="H224" s="197"/>
      <c r="I224" s="197"/>
      <c r="U224" s="618"/>
      <c r="V224" s="617"/>
      <c r="W224" s="900"/>
      <c r="X224" s="924"/>
      <c r="Y224" s="924"/>
      <c r="Z224" s="924"/>
      <c r="AA224" s="924"/>
      <c r="AB224" s="924"/>
      <c r="AC224" s="924"/>
      <c r="AD224" s="924"/>
      <c r="AE224" s="924"/>
      <c r="AF224" s="924"/>
      <c r="AG224" s="924"/>
      <c r="AH224" s="924"/>
      <c r="AI224" s="924"/>
    </row>
    <row r="225" spans="1:35" ht="8.85" customHeight="1">
      <c r="A225" s="197"/>
      <c r="B225" s="197"/>
      <c r="C225" s="197"/>
      <c r="D225" s="197"/>
      <c r="E225" s="197"/>
      <c r="F225" s="197"/>
      <c r="G225" s="197"/>
      <c r="H225" s="197"/>
      <c r="I225" s="197"/>
      <c r="U225" s="618"/>
      <c r="V225" s="617"/>
      <c r="W225" s="900"/>
      <c r="X225" s="924"/>
      <c r="Y225" s="924"/>
      <c r="Z225" s="924"/>
      <c r="AA225" s="924"/>
      <c r="AB225" s="924"/>
      <c r="AC225" s="924"/>
      <c r="AD225" s="924"/>
      <c r="AE225" s="924"/>
      <c r="AF225" s="924"/>
      <c r="AG225" s="924"/>
      <c r="AH225" s="924"/>
      <c r="AI225" s="924"/>
    </row>
    <row r="226" spans="1:35" ht="8.85" customHeight="1">
      <c r="A226" s="197"/>
      <c r="B226" s="197"/>
      <c r="C226" s="197"/>
      <c r="D226" s="197"/>
      <c r="E226" s="197"/>
      <c r="F226" s="197"/>
      <c r="G226" s="197"/>
      <c r="H226" s="197"/>
      <c r="I226" s="197"/>
      <c r="U226" s="618"/>
      <c r="V226" s="617"/>
      <c r="W226" s="900"/>
      <c r="X226" s="924"/>
      <c r="Y226" s="924"/>
      <c r="Z226" s="924"/>
      <c r="AA226" s="924"/>
      <c r="AB226" s="924"/>
      <c r="AC226" s="924"/>
      <c r="AD226" s="924"/>
      <c r="AE226" s="924"/>
      <c r="AF226" s="924"/>
      <c r="AG226" s="924"/>
      <c r="AH226" s="924"/>
      <c r="AI226" s="924"/>
    </row>
    <row r="227" spans="1:35" ht="8.85" customHeight="1">
      <c r="A227" s="197"/>
      <c r="B227" s="197"/>
      <c r="C227" s="197"/>
      <c r="D227" s="197"/>
      <c r="E227" s="197"/>
      <c r="F227" s="197"/>
      <c r="G227" s="197"/>
      <c r="H227" s="197"/>
      <c r="I227" s="197"/>
      <c r="U227" s="618"/>
      <c r="V227" s="617"/>
      <c r="W227" s="900"/>
      <c r="X227" s="924"/>
      <c r="Y227" s="924"/>
      <c r="Z227" s="924"/>
      <c r="AA227" s="924"/>
      <c r="AB227" s="924"/>
      <c r="AC227" s="924"/>
      <c r="AD227" s="924"/>
      <c r="AE227" s="924"/>
      <c r="AF227" s="924"/>
      <c r="AG227" s="924"/>
      <c r="AH227" s="924"/>
      <c r="AI227" s="924"/>
    </row>
    <row r="228" spans="1:35" ht="8.85" customHeight="1">
      <c r="A228" s="197"/>
      <c r="B228" s="197"/>
      <c r="C228" s="197"/>
      <c r="D228" s="197"/>
      <c r="E228" s="197"/>
      <c r="F228" s="197"/>
      <c r="G228" s="197"/>
      <c r="H228" s="197"/>
      <c r="I228" s="197"/>
      <c r="U228" s="618"/>
      <c r="V228" s="617"/>
      <c r="W228" s="900"/>
      <c r="X228" s="924"/>
      <c r="Y228" s="924"/>
      <c r="Z228" s="924"/>
      <c r="AA228" s="924"/>
      <c r="AB228" s="924"/>
      <c r="AC228" s="924"/>
      <c r="AD228" s="924"/>
      <c r="AE228" s="924"/>
      <c r="AF228" s="924"/>
      <c r="AG228" s="924"/>
      <c r="AH228" s="924"/>
      <c r="AI228" s="924"/>
    </row>
    <row r="229" spans="1:35" ht="8.85" customHeight="1">
      <c r="A229" s="197"/>
      <c r="B229" s="197"/>
      <c r="C229" s="197"/>
      <c r="D229" s="197"/>
      <c r="E229" s="197"/>
      <c r="F229" s="197"/>
      <c r="G229" s="197"/>
      <c r="H229" s="197"/>
      <c r="I229" s="197"/>
      <c r="U229" s="618"/>
      <c r="V229" s="617"/>
      <c r="W229" s="900"/>
      <c r="X229" s="924"/>
      <c r="Y229" s="924"/>
      <c r="Z229" s="924"/>
      <c r="AA229" s="924"/>
      <c r="AB229" s="924"/>
      <c r="AC229" s="924"/>
      <c r="AD229" s="924"/>
      <c r="AE229" s="924"/>
      <c r="AF229" s="924"/>
      <c r="AG229" s="924"/>
      <c r="AH229" s="924"/>
      <c r="AI229" s="924"/>
    </row>
    <row r="230" spans="1:35" ht="8.85" customHeight="1">
      <c r="A230" s="197"/>
      <c r="B230" s="197"/>
      <c r="C230" s="197"/>
      <c r="D230" s="197"/>
      <c r="E230" s="197"/>
      <c r="F230" s="197"/>
      <c r="G230" s="197"/>
      <c r="H230" s="197"/>
      <c r="I230" s="197"/>
      <c r="U230" s="618"/>
      <c r="V230" s="617"/>
      <c r="W230" s="900"/>
      <c r="X230" s="924"/>
      <c r="Y230" s="924"/>
      <c r="Z230" s="924"/>
      <c r="AA230" s="924"/>
      <c r="AB230" s="924"/>
      <c r="AC230" s="924"/>
      <c r="AD230" s="924"/>
      <c r="AE230" s="924"/>
      <c r="AF230" s="924"/>
      <c r="AG230" s="924"/>
      <c r="AH230" s="924"/>
      <c r="AI230" s="924"/>
    </row>
    <row r="231" spans="1:35" ht="8.85" customHeight="1">
      <c r="A231" s="197"/>
      <c r="B231" s="197"/>
      <c r="C231" s="197"/>
      <c r="D231" s="197"/>
      <c r="E231" s="197"/>
      <c r="F231" s="197"/>
      <c r="G231" s="197"/>
      <c r="H231" s="197"/>
      <c r="I231" s="197"/>
      <c r="U231" s="618"/>
      <c r="V231" s="617"/>
      <c r="W231" s="900"/>
      <c r="X231" s="924"/>
      <c r="Y231" s="924"/>
      <c r="Z231" s="924"/>
      <c r="AA231" s="924"/>
      <c r="AB231" s="924"/>
      <c r="AC231" s="924"/>
      <c r="AD231" s="924"/>
      <c r="AE231" s="924"/>
      <c r="AF231" s="924"/>
      <c r="AG231" s="924"/>
      <c r="AH231" s="924"/>
      <c r="AI231" s="924"/>
    </row>
    <row r="232" spans="1:35" ht="8.85" customHeight="1">
      <c r="A232" s="197"/>
      <c r="B232" s="197"/>
      <c r="C232" s="197"/>
      <c r="D232" s="197"/>
      <c r="E232" s="197"/>
      <c r="F232" s="197"/>
      <c r="G232" s="197"/>
      <c r="H232" s="197"/>
      <c r="I232" s="197"/>
      <c r="U232" s="618"/>
      <c r="V232" s="617"/>
      <c r="W232" s="900"/>
      <c r="X232" s="924"/>
      <c r="Y232" s="924"/>
      <c r="Z232" s="924"/>
      <c r="AA232" s="924"/>
      <c r="AB232" s="924"/>
      <c r="AC232" s="924"/>
      <c r="AD232" s="924"/>
      <c r="AE232" s="924"/>
      <c r="AF232" s="924"/>
      <c r="AG232" s="924"/>
      <c r="AH232" s="924"/>
      <c r="AI232" s="924"/>
    </row>
    <row r="233" spans="1:35" ht="8.85" customHeight="1">
      <c r="A233" s="197"/>
      <c r="B233" s="197"/>
      <c r="C233" s="197"/>
      <c r="D233" s="197"/>
      <c r="E233" s="197"/>
      <c r="F233" s="197"/>
      <c r="G233" s="197"/>
      <c r="H233" s="197"/>
      <c r="I233" s="197"/>
      <c r="U233" s="618"/>
      <c r="V233" s="617"/>
      <c r="W233" s="900"/>
      <c r="X233" s="924"/>
      <c r="Y233" s="924"/>
      <c r="Z233" s="924"/>
      <c r="AA233" s="924"/>
      <c r="AB233" s="924"/>
      <c r="AC233" s="924"/>
      <c r="AD233" s="924"/>
      <c r="AE233" s="924"/>
      <c r="AF233" s="924"/>
      <c r="AG233" s="924"/>
      <c r="AH233" s="924"/>
      <c r="AI233" s="924"/>
    </row>
    <row r="234" spans="1:35" ht="8.85" customHeight="1">
      <c r="A234" s="197"/>
      <c r="B234" s="197"/>
      <c r="C234" s="197"/>
      <c r="D234" s="197"/>
      <c r="E234" s="197"/>
      <c r="F234" s="197"/>
      <c r="G234" s="197"/>
      <c r="H234" s="197"/>
      <c r="I234" s="197"/>
      <c r="U234" s="618"/>
      <c r="V234" s="617"/>
      <c r="W234" s="900"/>
      <c r="X234" s="924"/>
      <c r="Y234" s="924"/>
      <c r="Z234" s="924"/>
      <c r="AA234" s="924"/>
      <c r="AB234" s="924"/>
      <c r="AC234" s="924"/>
      <c r="AD234" s="924"/>
      <c r="AE234" s="924"/>
      <c r="AF234" s="924"/>
      <c r="AG234" s="924"/>
      <c r="AH234" s="924"/>
      <c r="AI234" s="924"/>
    </row>
    <row r="235" spans="1:35" ht="8.85" customHeight="1">
      <c r="A235" s="197"/>
      <c r="B235" s="197"/>
      <c r="C235" s="197"/>
      <c r="D235" s="197"/>
      <c r="E235" s="197"/>
      <c r="F235" s="197"/>
      <c r="G235" s="197"/>
      <c r="H235" s="197"/>
      <c r="I235" s="197"/>
      <c r="U235" s="618"/>
      <c r="V235" s="617"/>
      <c r="W235" s="900"/>
      <c r="X235" s="924"/>
      <c r="Y235" s="924"/>
      <c r="Z235" s="924"/>
      <c r="AA235" s="924"/>
      <c r="AB235" s="924"/>
      <c r="AC235" s="924"/>
      <c r="AD235" s="924"/>
      <c r="AE235" s="924"/>
      <c r="AF235" s="924"/>
      <c r="AG235" s="924"/>
      <c r="AH235" s="924"/>
      <c r="AI235" s="924"/>
    </row>
    <row r="236" spans="1:35" ht="8.85" customHeight="1">
      <c r="A236" s="197"/>
      <c r="B236" s="197"/>
      <c r="C236" s="197"/>
      <c r="D236" s="197"/>
      <c r="E236" s="197"/>
      <c r="F236" s="197"/>
      <c r="G236" s="197"/>
      <c r="H236" s="197"/>
      <c r="I236" s="197"/>
      <c r="U236" s="618"/>
      <c r="V236" s="617"/>
      <c r="W236" s="900"/>
      <c r="X236" s="924"/>
      <c r="Y236" s="924"/>
      <c r="Z236" s="924"/>
      <c r="AA236" s="924"/>
      <c r="AB236" s="924"/>
      <c r="AC236" s="924"/>
      <c r="AD236" s="924"/>
      <c r="AE236" s="924"/>
      <c r="AF236" s="924"/>
      <c r="AG236" s="924"/>
      <c r="AH236" s="924"/>
      <c r="AI236" s="924"/>
    </row>
    <row r="237" spans="1:35" ht="8.85" customHeight="1">
      <c r="A237" s="197"/>
      <c r="B237" s="197"/>
      <c r="C237" s="197"/>
      <c r="D237" s="197"/>
      <c r="E237" s="197"/>
      <c r="F237" s="197"/>
      <c r="G237" s="197"/>
      <c r="H237" s="197"/>
      <c r="I237" s="197"/>
      <c r="U237" s="618"/>
      <c r="V237" s="617"/>
      <c r="W237" s="900"/>
      <c r="X237" s="924"/>
      <c r="Y237" s="924"/>
      <c r="Z237" s="924"/>
      <c r="AA237" s="924"/>
      <c r="AB237" s="924"/>
      <c r="AC237" s="924"/>
      <c r="AD237" s="924"/>
      <c r="AE237" s="924"/>
      <c r="AF237" s="924"/>
      <c r="AG237" s="924"/>
      <c r="AH237" s="924"/>
      <c r="AI237" s="924"/>
    </row>
    <row r="238" spans="1:35" ht="8.85" customHeight="1">
      <c r="A238" s="197"/>
      <c r="B238" s="197"/>
      <c r="C238" s="197"/>
      <c r="D238" s="197"/>
      <c r="E238" s="197"/>
      <c r="F238" s="197"/>
      <c r="G238" s="197"/>
      <c r="H238" s="197"/>
      <c r="I238" s="197"/>
      <c r="U238" s="618"/>
      <c r="V238" s="617"/>
      <c r="W238" s="900"/>
      <c r="X238" s="924"/>
      <c r="Y238" s="924"/>
      <c r="Z238" s="924"/>
      <c r="AA238" s="924"/>
      <c r="AB238" s="924"/>
      <c r="AC238" s="924"/>
      <c r="AD238" s="924"/>
      <c r="AE238" s="924"/>
      <c r="AF238" s="924"/>
      <c r="AG238" s="924"/>
      <c r="AH238" s="924"/>
      <c r="AI238" s="924"/>
    </row>
    <row r="239" spans="1:35" ht="8.85" customHeight="1">
      <c r="A239" s="197"/>
      <c r="B239" s="197"/>
      <c r="C239" s="197"/>
      <c r="D239" s="197"/>
      <c r="E239" s="197"/>
      <c r="F239" s="197"/>
      <c r="G239" s="197"/>
      <c r="H239" s="197"/>
      <c r="I239" s="197"/>
      <c r="U239" s="618"/>
      <c r="V239" s="617"/>
      <c r="W239" s="900"/>
      <c r="X239" s="924"/>
      <c r="Y239" s="924"/>
      <c r="Z239" s="924"/>
      <c r="AA239" s="924"/>
      <c r="AB239" s="924"/>
      <c r="AC239" s="924"/>
      <c r="AD239" s="924"/>
      <c r="AE239" s="924"/>
      <c r="AF239" s="924"/>
      <c r="AG239" s="924"/>
      <c r="AH239" s="924"/>
      <c r="AI239" s="924"/>
    </row>
    <row r="240" spans="1:35" ht="8.85" customHeight="1">
      <c r="A240" s="197"/>
      <c r="B240" s="197"/>
      <c r="C240" s="197"/>
      <c r="D240" s="197"/>
      <c r="E240" s="197"/>
      <c r="F240" s="197"/>
      <c r="G240" s="197"/>
      <c r="H240" s="197"/>
      <c r="I240" s="197"/>
      <c r="U240" s="618"/>
      <c r="V240" s="617"/>
      <c r="W240" s="900"/>
      <c r="X240" s="924"/>
      <c r="Y240" s="924"/>
      <c r="Z240" s="924"/>
      <c r="AA240" s="924"/>
      <c r="AB240" s="924"/>
      <c r="AC240" s="924"/>
      <c r="AD240" s="924"/>
      <c r="AE240" s="924"/>
      <c r="AF240" s="924"/>
      <c r="AG240" s="924"/>
      <c r="AH240" s="924"/>
      <c r="AI240" s="924"/>
    </row>
    <row r="241" spans="1:35" ht="8.85" customHeight="1">
      <c r="A241" s="197"/>
      <c r="B241" s="197"/>
      <c r="C241" s="197"/>
      <c r="D241" s="197"/>
      <c r="E241" s="197"/>
      <c r="F241" s="197"/>
      <c r="G241" s="197"/>
      <c r="H241" s="197"/>
      <c r="I241" s="197"/>
      <c r="U241" s="618"/>
      <c r="V241" s="617"/>
      <c r="W241" s="900"/>
      <c r="X241" s="924"/>
      <c r="Y241" s="924"/>
      <c r="Z241" s="924"/>
      <c r="AA241" s="924"/>
      <c r="AB241" s="924"/>
      <c r="AC241" s="924"/>
      <c r="AD241" s="924"/>
      <c r="AE241" s="924"/>
      <c r="AF241" s="924"/>
      <c r="AG241" s="924"/>
      <c r="AH241" s="924"/>
      <c r="AI241" s="924"/>
    </row>
    <row r="242" spans="1:35" ht="8.85" customHeight="1">
      <c r="A242" s="197"/>
      <c r="B242" s="197"/>
      <c r="C242" s="197"/>
      <c r="D242" s="197"/>
      <c r="E242" s="197"/>
      <c r="F242" s="197"/>
      <c r="G242" s="197"/>
      <c r="H242" s="197"/>
      <c r="I242" s="197"/>
      <c r="U242" s="618"/>
      <c r="V242" s="617"/>
      <c r="W242" s="900"/>
      <c r="X242" s="924"/>
      <c r="Y242" s="924"/>
      <c r="Z242" s="924"/>
      <c r="AA242" s="924"/>
      <c r="AB242" s="924"/>
      <c r="AC242" s="924"/>
      <c r="AD242" s="924"/>
      <c r="AE242" s="924"/>
      <c r="AF242" s="924"/>
      <c r="AG242" s="924"/>
      <c r="AH242" s="924"/>
      <c r="AI242" s="924"/>
    </row>
    <row r="243" spans="1:35" ht="8.85" customHeight="1">
      <c r="A243" s="197"/>
      <c r="B243" s="197"/>
      <c r="C243" s="197"/>
      <c r="D243" s="197"/>
      <c r="E243" s="197"/>
      <c r="F243" s="197"/>
      <c r="G243" s="197"/>
      <c r="H243" s="197"/>
      <c r="I243" s="197"/>
      <c r="U243" s="618"/>
      <c r="V243" s="617"/>
      <c r="W243" s="900"/>
      <c r="X243" s="924"/>
      <c r="Y243" s="924"/>
      <c r="Z243" s="924"/>
      <c r="AA243" s="924"/>
      <c r="AB243" s="924"/>
      <c r="AC243" s="924"/>
      <c r="AD243" s="924"/>
      <c r="AE243" s="924"/>
      <c r="AF243" s="924"/>
      <c r="AG243" s="924"/>
      <c r="AH243" s="924"/>
      <c r="AI243" s="924"/>
    </row>
    <row r="244" spans="1:35" ht="8.85" customHeight="1">
      <c r="A244" s="197"/>
      <c r="B244" s="197"/>
      <c r="C244" s="197"/>
      <c r="D244" s="197"/>
      <c r="E244" s="197"/>
      <c r="F244" s="197"/>
      <c r="G244" s="197"/>
      <c r="H244" s="197"/>
      <c r="I244" s="197"/>
      <c r="U244" s="618"/>
      <c r="V244" s="617"/>
      <c r="W244" s="900"/>
      <c r="X244" s="924"/>
      <c r="Y244" s="924"/>
      <c r="Z244" s="924"/>
      <c r="AA244" s="924"/>
      <c r="AB244" s="924"/>
      <c r="AC244" s="924"/>
      <c r="AD244" s="924"/>
      <c r="AE244" s="924"/>
      <c r="AF244" s="924"/>
      <c r="AG244" s="924"/>
      <c r="AH244" s="924"/>
      <c r="AI244" s="924"/>
    </row>
    <row r="245" spans="1:35" ht="8.85" customHeight="1">
      <c r="A245" s="197"/>
      <c r="B245" s="197"/>
      <c r="C245" s="197"/>
      <c r="D245" s="197"/>
      <c r="E245" s="197"/>
      <c r="F245" s="197"/>
      <c r="G245" s="197"/>
      <c r="H245" s="197"/>
      <c r="I245" s="197"/>
      <c r="U245" s="618"/>
      <c r="V245" s="617"/>
      <c r="W245" s="900"/>
      <c r="X245" s="924"/>
      <c r="Y245" s="924"/>
      <c r="Z245" s="924"/>
      <c r="AA245" s="924"/>
      <c r="AB245" s="924"/>
      <c r="AC245" s="924"/>
      <c r="AD245" s="924"/>
      <c r="AE245" s="924"/>
      <c r="AF245" s="924"/>
      <c r="AG245" s="924"/>
      <c r="AH245" s="924"/>
      <c r="AI245" s="924"/>
    </row>
    <row r="246" spans="1:35" ht="8.85" customHeight="1">
      <c r="A246" s="197"/>
      <c r="B246" s="197"/>
      <c r="C246" s="197"/>
      <c r="D246" s="197"/>
      <c r="E246" s="197"/>
      <c r="F246" s="197"/>
      <c r="G246" s="197"/>
      <c r="H246" s="197"/>
      <c r="I246" s="197"/>
      <c r="U246" s="618"/>
      <c r="V246" s="617"/>
      <c r="W246" s="900"/>
      <c r="X246" s="924"/>
      <c r="Y246" s="924"/>
      <c r="Z246" s="924"/>
      <c r="AA246" s="924"/>
      <c r="AB246" s="924"/>
      <c r="AC246" s="924"/>
      <c r="AD246" s="924"/>
      <c r="AE246" s="924"/>
      <c r="AF246" s="924"/>
      <c r="AG246" s="924"/>
      <c r="AH246" s="924"/>
      <c r="AI246" s="924"/>
    </row>
    <row r="247" spans="1:35" ht="8.85" customHeight="1">
      <c r="A247" s="197"/>
      <c r="B247" s="197"/>
      <c r="C247" s="197"/>
      <c r="D247" s="197"/>
      <c r="E247" s="197"/>
      <c r="F247" s="197"/>
      <c r="G247" s="197"/>
      <c r="H247" s="197"/>
      <c r="I247" s="197"/>
      <c r="U247" s="618"/>
      <c r="V247" s="617"/>
      <c r="W247" s="900"/>
      <c r="X247" s="924"/>
      <c r="Y247" s="924"/>
      <c r="Z247" s="924"/>
      <c r="AA247" s="924"/>
      <c r="AB247" s="924"/>
      <c r="AC247" s="924"/>
      <c r="AD247" s="924"/>
      <c r="AE247" s="924"/>
      <c r="AF247" s="924"/>
      <c r="AG247" s="924"/>
      <c r="AH247" s="924"/>
      <c r="AI247" s="924"/>
    </row>
    <row r="248" spans="1:35" ht="8.85" customHeight="1">
      <c r="A248" s="197"/>
      <c r="B248" s="197"/>
      <c r="C248" s="197"/>
      <c r="D248" s="197"/>
      <c r="E248" s="197"/>
      <c r="F248" s="197"/>
      <c r="G248" s="197"/>
      <c r="H248" s="197"/>
      <c r="I248" s="197"/>
      <c r="U248" s="618"/>
      <c r="V248" s="617"/>
      <c r="W248" s="900"/>
      <c r="X248" s="924"/>
      <c r="Y248" s="924"/>
      <c r="Z248" s="924"/>
      <c r="AA248" s="924"/>
      <c r="AB248" s="924"/>
      <c r="AC248" s="924"/>
      <c r="AD248" s="924"/>
      <c r="AE248" s="924"/>
      <c r="AF248" s="924"/>
      <c r="AG248" s="924"/>
      <c r="AH248" s="924"/>
      <c r="AI248" s="924"/>
    </row>
    <row r="249" spans="1:35" ht="8.85" customHeight="1">
      <c r="A249" s="197"/>
      <c r="B249" s="197"/>
      <c r="C249" s="197"/>
      <c r="D249" s="197"/>
      <c r="E249" s="197"/>
      <c r="F249" s="197"/>
      <c r="G249" s="197"/>
      <c r="H249" s="197"/>
      <c r="I249" s="197"/>
      <c r="U249" s="618"/>
      <c r="V249" s="617"/>
      <c r="W249" s="900"/>
      <c r="X249" s="924"/>
      <c r="Y249" s="924"/>
      <c r="Z249" s="924"/>
      <c r="AA249" s="924"/>
      <c r="AB249" s="924"/>
      <c r="AC249" s="924"/>
      <c r="AD249" s="924"/>
      <c r="AE249" s="924"/>
      <c r="AF249" s="924"/>
      <c r="AG249" s="924"/>
      <c r="AH249" s="924"/>
      <c r="AI249" s="924"/>
    </row>
    <row r="250" spans="1:35" ht="8.85" customHeight="1">
      <c r="A250" s="197"/>
      <c r="B250" s="197"/>
      <c r="C250" s="197"/>
      <c r="D250" s="197"/>
      <c r="E250" s="197"/>
      <c r="F250" s="197"/>
      <c r="G250" s="197"/>
      <c r="H250" s="197"/>
      <c r="I250" s="197"/>
      <c r="U250" s="618"/>
      <c r="V250" s="617"/>
      <c r="W250" s="900"/>
      <c r="X250" s="924"/>
      <c r="Y250" s="924"/>
      <c r="Z250" s="924"/>
      <c r="AA250" s="924"/>
      <c r="AB250" s="924"/>
      <c r="AC250" s="924"/>
      <c r="AD250" s="924"/>
      <c r="AE250" s="924"/>
      <c r="AF250" s="924"/>
      <c r="AG250" s="924"/>
      <c r="AH250" s="924"/>
      <c r="AI250" s="924"/>
    </row>
    <row r="251" spans="1:35" ht="8.85" customHeight="1">
      <c r="A251" s="197"/>
      <c r="B251" s="197"/>
      <c r="C251" s="197"/>
      <c r="D251" s="197"/>
      <c r="E251" s="197"/>
      <c r="F251" s="197"/>
      <c r="G251" s="197"/>
      <c r="H251" s="197"/>
      <c r="I251" s="197"/>
      <c r="U251" s="618"/>
      <c r="V251" s="617"/>
      <c r="W251" s="900"/>
      <c r="X251" s="924"/>
      <c r="Y251" s="924"/>
      <c r="Z251" s="924"/>
      <c r="AA251" s="924"/>
      <c r="AB251" s="924"/>
      <c r="AC251" s="924"/>
      <c r="AD251" s="924"/>
      <c r="AE251" s="924"/>
      <c r="AF251" s="924"/>
      <c r="AG251" s="924"/>
      <c r="AH251" s="924"/>
      <c r="AI251" s="924"/>
    </row>
    <row r="252" spans="1:35" ht="8.85" customHeight="1">
      <c r="A252" s="197"/>
      <c r="B252" s="197"/>
      <c r="C252" s="197"/>
      <c r="D252" s="197"/>
      <c r="E252" s="197"/>
      <c r="F252" s="197"/>
      <c r="G252" s="197"/>
      <c r="H252" s="197"/>
      <c r="I252" s="197"/>
      <c r="U252" s="618"/>
      <c r="V252" s="617"/>
      <c r="W252" s="900"/>
      <c r="X252" s="924"/>
      <c r="Y252" s="924"/>
      <c r="Z252" s="924"/>
      <c r="AA252" s="924"/>
      <c r="AB252" s="924"/>
      <c r="AC252" s="924"/>
      <c r="AD252" s="924"/>
      <c r="AE252" s="924"/>
      <c r="AF252" s="924"/>
      <c r="AG252" s="924"/>
      <c r="AH252" s="924"/>
      <c r="AI252" s="924"/>
    </row>
    <row r="253" spans="1:35" ht="8.85" customHeight="1">
      <c r="A253" s="197"/>
      <c r="B253" s="197"/>
      <c r="C253" s="197"/>
      <c r="D253" s="197"/>
      <c r="E253" s="197"/>
      <c r="F253" s="197"/>
      <c r="G253" s="197"/>
      <c r="H253" s="197"/>
      <c r="I253" s="197"/>
      <c r="U253" s="618"/>
      <c r="V253" s="617"/>
      <c r="W253" s="900"/>
      <c r="X253" s="924"/>
      <c r="Y253" s="924"/>
      <c r="Z253" s="924"/>
      <c r="AA253" s="924"/>
      <c r="AB253" s="924"/>
      <c r="AC253" s="924"/>
      <c r="AD253" s="924"/>
      <c r="AE253" s="924"/>
      <c r="AF253" s="924"/>
      <c r="AG253" s="924"/>
      <c r="AH253" s="924"/>
      <c r="AI253" s="924"/>
    </row>
    <row r="254" spans="1:35" ht="8.85" customHeight="1">
      <c r="A254" s="197"/>
      <c r="B254" s="197"/>
      <c r="C254" s="197"/>
      <c r="D254" s="197"/>
      <c r="E254" s="197"/>
      <c r="F254" s="197"/>
      <c r="G254" s="197"/>
      <c r="H254" s="197"/>
      <c r="I254" s="197"/>
      <c r="U254" s="618"/>
      <c r="V254" s="617"/>
      <c r="W254" s="900"/>
      <c r="X254" s="924"/>
      <c r="Y254" s="924"/>
      <c r="Z254" s="924"/>
      <c r="AA254" s="924"/>
      <c r="AB254" s="924"/>
      <c r="AC254" s="924"/>
      <c r="AD254" s="924"/>
      <c r="AE254" s="924"/>
      <c r="AF254" s="924"/>
      <c r="AG254" s="924"/>
      <c r="AH254" s="924"/>
      <c r="AI254" s="924"/>
    </row>
    <row r="255" spans="1:35" ht="8.85" customHeight="1">
      <c r="A255" s="197"/>
      <c r="B255" s="197"/>
      <c r="C255" s="197"/>
      <c r="D255" s="197"/>
      <c r="E255" s="197"/>
      <c r="F255" s="197"/>
      <c r="G255" s="197"/>
      <c r="H255" s="197"/>
      <c r="I255" s="197"/>
      <c r="U255" s="618"/>
      <c r="V255" s="617"/>
      <c r="W255" s="900"/>
      <c r="X255" s="924"/>
      <c r="Y255" s="924"/>
      <c r="Z255" s="924"/>
      <c r="AA255" s="924"/>
      <c r="AB255" s="924"/>
      <c r="AC255" s="924"/>
      <c r="AD255" s="924"/>
      <c r="AE255" s="924"/>
      <c r="AF255" s="924"/>
      <c r="AG255" s="924"/>
      <c r="AH255" s="924"/>
      <c r="AI255" s="924"/>
    </row>
    <row r="256" spans="1:35" ht="8.85" customHeight="1">
      <c r="A256" s="197"/>
      <c r="B256" s="197"/>
      <c r="C256" s="197"/>
      <c r="D256" s="197"/>
      <c r="E256" s="197"/>
      <c r="F256" s="197"/>
      <c r="G256" s="197"/>
      <c r="H256" s="197"/>
      <c r="I256" s="197"/>
      <c r="U256" s="618"/>
      <c r="V256" s="617"/>
      <c r="W256" s="900"/>
      <c r="X256" s="924"/>
      <c r="Y256" s="924"/>
      <c r="Z256" s="924"/>
      <c r="AA256" s="924"/>
      <c r="AB256" s="924"/>
      <c r="AC256" s="924"/>
      <c r="AD256" s="924"/>
      <c r="AE256" s="924"/>
      <c r="AF256" s="924"/>
      <c r="AG256" s="924"/>
      <c r="AH256" s="924"/>
      <c r="AI256" s="924"/>
    </row>
    <row r="257" spans="1:35" ht="8.85" customHeight="1">
      <c r="A257" s="197"/>
      <c r="B257" s="197"/>
      <c r="C257" s="197"/>
      <c r="D257" s="197"/>
      <c r="E257" s="197"/>
      <c r="F257" s="197"/>
      <c r="G257" s="197"/>
      <c r="H257" s="197"/>
      <c r="I257" s="197"/>
      <c r="U257" s="618"/>
      <c r="V257" s="617"/>
      <c r="W257" s="900"/>
      <c r="X257" s="924"/>
      <c r="Y257" s="924"/>
      <c r="Z257" s="924"/>
      <c r="AA257" s="924"/>
      <c r="AB257" s="924"/>
      <c r="AC257" s="924"/>
      <c r="AD257" s="924"/>
      <c r="AE257" s="924"/>
      <c r="AF257" s="924"/>
      <c r="AG257" s="924"/>
      <c r="AH257" s="924"/>
      <c r="AI257" s="924"/>
    </row>
    <row r="258" spans="1:35" ht="8.85" customHeight="1">
      <c r="A258" s="197"/>
      <c r="B258" s="197"/>
      <c r="C258" s="197"/>
      <c r="D258" s="197"/>
      <c r="E258" s="197"/>
      <c r="F258" s="197"/>
      <c r="G258" s="197"/>
      <c r="H258" s="197"/>
      <c r="I258" s="197"/>
      <c r="U258" s="618"/>
      <c r="V258" s="617"/>
      <c r="W258" s="900"/>
      <c r="X258" s="924"/>
      <c r="Y258" s="924"/>
      <c r="Z258" s="924"/>
      <c r="AA258" s="924"/>
      <c r="AB258" s="924"/>
      <c r="AC258" s="924"/>
      <c r="AD258" s="924"/>
      <c r="AE258" s="924"/>
      <c r="AF258" s="924"/>
      <c r="AG258" s="924"/>
      <c r="AH258" s="924"/>
      <c r="AI258" s="924"/>
    </row>
    <row r="259" spans="1:35" ht="8.85" customHeight="1">
      <c r="A259" s="197"/>
      <c r="B259" s="197"/>
      <c r="C259" s="197"/>
      <c r="D259" s="197"/>
      <c r="E259" s="197"/>
      <c r="F259" s="197"/>
      <c r="G259" s="197"/>
      <c r="H259" s="197"/>
      <c r="I259" s="197"/>
      <c r="U259" s="618"/>
      <c r="V259" s="617"/>
      <c r="W259" s="900"/>
      <c r="X259" s="924"/>
      <c r="Y259" s="924"/>
      <c r="Z259" s="924"/>
      <c r="AA259" s="924"/>
      <c r="AB259" s="924"/>
      <c r="AC259" s="924"/>
      <c r="AD259" s="924"/>
      <c r="AE259" s="924"/>
      <c r="AF259" s="924"/>
      <c r="AG259" s="924"/>
      <c r="AH259" s="924"/>
      <c r="AI259" s="924"/>
    </row>
    <row r="260" spans="1:35" ht="8.85" customHeight="1">
      <c r="A260" s="197"/>
      <c r="B260" s="197"/>
      <c r="C260" s="197"/>
      <c r="D260" s="197"/>
      <c r="E260" s="197"/>
      <c r="F260" s="197"/>
      <c r="G260" s="197"/>
      <c r="H260" s="197"/>
      <c r="I260" s="197"/>
      <c r="U260" s="618"/>
      <c r="V260" s="617"/>
      <c r="W260" s="900"/>
      <c r="X260" s="924"/>
      <c r="Y260" s="924"/>
      <c r="Z260" s="924"/>
      <c r="AA260" s="924"/>
      <c r="AB260" s="924"/>
      <c r="AC260" s="924"/>
      <c r="AD260" s="924"/>
      <c r="AE260" s="924"/>
      <c r="AF260" s="924"/>
      <c r="AG260" s="924"/>
      <c r="AH260" s="924"/>
      <c r="AI260" s="924"/>
    </row>
    <row r="261" spans="1:35" ht="8.85" customHeight="1">
      <c r="A261" s="197"/>
      <c r="B261" s="197"/>
      <c r="C261" s="197"/>
      <c r="D261" s="197"/>
      <c r="E261" s="197"/>
      <c r="F261" s="197"/>
      <c r="G261" s="197"/>
      <c r="H261" s="197"/>
      <c r="I261" s="197"/>
      <c r="U261" s="618"/>
      <c r="V261" s="617"/>
      <c r="W261" s="900"/>
      <c r="X261" s="924"/>
      <c r="Y261" s="924"/>
      <c r="Z261" s="924"/>
      <c r="AA261" s="924"/>
      <c r="AB261" s="924"/>
      <c r="AC261" s="924"/>
      <c r="AD261" s="924"/>
      <c r="AE261" s="924"/>
      <c r="AF261" s="924"/>
      <c r="AG261" s="924"/>
      <c r="AH261" s="924"/>
      <c r="AI261" s="924"/>
    </row>
    <row r="262" spans="1:35" ht="8.85" customHeight="1">
      <c r="A262" s="197"/>
      <c r="B262" s="197"/>
      <c r="C262" s="197"/>
      <c r="D262" s="197"/>
      <c r="E262" s="197"/>
      <c r="F262" s="197"/>
      <c r="G262" s="197"/>
      <c r="H262" s="197"/>
      <c r="I262" s="197"/>
      <c r="U262" s="618"/>
      <c r="V262" s="617"/>
      <c r="W262" s="900"/>
      <c r="X262" s="924"/>
      <c r="Y262" s="924"/>
      <c r="Z262" s="924"/>
      <c r="AA262" s="924"/>
      <c r="AB262" s="924"/>
      <c r="AC262" s="924"/>
      <c r="AD262" s="924"/>
      <c r="AE262" s="924"/>
      <c r="AF262" s="924"/>
      <c r="AG262" s="924"/>
      <c r="AH262" s="924"/>
      <c r="AI262" s="924"/>
    </row>
    <row r="263" spans="1:35" ht="8.85" customHeight="1">
      <c r="A263" s="197"/>
      <c r="B263" s="197"/>
      <c r="C263" s="197"/>
      <c r="D263" s="197"/>
      <c r="E263" s="197"/>
      <c r="F263" s="197"/>
      <c r="G263" s="197"/>
      <c r="H263" s="197"/>
      <c r="I263" s="197"/>
      <c r="U263" s="618"/>
      <c r="V263" s="617"/>
      <c r="W263" s="900"/>
      <c r="X263" s="924"/>
      <c r="Y263" s="924"/>
      <c r="Z263" s="924"/>
      <c r="AA263" s="924"/>
      <c r="AB263" s="924"/>
      <c r="AC263" s="924"/>
      <c r="AD263" s="924"/>
      <c r="AE263" s="924"/>
      <c r="AF263" s="924"/>
      <c r="AG263" s="924"/>
      <c r="AH263" s="924"/>
      <c r="AI263" s="924"/>
    </row>
    <row r="264" spans="1:35" ht="8.85" customHeight="1">
      <c r="A264" s="197"/>
      <c r="B264" s="197"/>
      <c r="C264" s="197"/>
      <c r="D264" s="197"/>
      <c r="E264" s="197"/>
      <c r="F264" s="197"/>
      <c r="G264" s="197"/>
      <c r="H264" s="197"/>
      <c r="I264" s="197"/>
      <c r="U264" s="618"/>
      <c r="V264" s="617"/>
      <c r="W264" s="900"/>
      <c r="X264" s="924"/>
      <c r="Y264" s="924"/>
      <c r="Z264" s="924"/>
      <c r="AA264" s="924"/>
      <c r="AB264" s="924"/>
      <c r="AC264" s="924"/>
      <c r="AD264" s="924"/>
      <c r="AE264" s="924"/>
      <c r="AF264" s="924"/>
      <c r="AG264" s="924"/>
      <c r="AH264" s="924"/>
      <c r="AI264" s="924"/>
    </row>
    <row r="265" spans="1:35" ht="8.85" customHeight="1">
      <c r="A265" s="197"/>
      <c r="B265" s="197"/>
      <c r="C265" s="197"/>
      <c r="D265" s="197"/>
      <c r="E265" s="197"/>
      <c r="F265" s="197"/>
      <c r="G265" s="197"/>
      <c r="H265" s="197"/>
      <c r="I265" s="197"/>
      <c r="U265" s="618"/>
      <c r="V265" s="617"/>
      <c r="W265" s="900"/>
      <c r="X265" s="924"/>
      <c r="Y265" s="924"/>
      <c r="Z265" s="924"/>
      <c r="AA265" s="924"/>
      <c r="AB265" s="924"/>
      <c r="AC265" s="924"/>
      <c r="AD265" s="924"/>
      <c r="AE265" s="924"/>
      <c r="AF265" s="924"/>
      <c r="AG265" s="924"/>
      <c r="AH265" s="924"/>
      <c r="AI265" s="924"/>
    </row>
    <row r="266" spans="1:35" ht="8.85" customHeight="1">
      <c r="A266" s="197"/>
      <c r="B266" s="197"/>
      <c r="C266" s="197"/>
      <c r="D266" s="197"/>
      <c r="E266" s="197"/>
      <c r="F266" s="197"/>
      <c r="G266" s="197"/>
      <c r="H266" s="197"/>
      <c r="I266" s="197"/>
      <c r="U266" s="618"/>
      <c r="V266" s="617"/>
      <c r="W266" s="900"/>
      <c r="X266" s="924"/>
      <c r="Y266" s="924"/>
      <c r="Z266" s="924"/>
      <c r="AA266" s="924"/>
      <c r="AB266" s="924"/>
      <c r="AC266" s="924"/>
      <c r="AD266" s="924"/>
      <c r="AE266" s="924"/>
      <c r="AF266" s="924"/>
      <c r="AG266" s="924"/>
      <c r="AH266" s="924"/>
      <c r="AI266" s="924"/>
    </row>
    <row r="267" spans="1:35" ht="8.85" customHeight="1">
      <c r="A267" s="197"/>
      <c r="B267" s="197"/>
      <c r="C267" s="197"/>
      <c r="D267" s="197"/>
      <c r="E267" s="197"/>
      <c r="F267" s="197"/>
      <c r="G267" s="197"/>
      <c r="H267" s="197"/>
      <c r="I267" s="197"/>
      <c r="U267" s="618"/>
      <c r="V267" s="617"/>
      <c r="W267" s="900"/>
      <c r="X267" s="924"/>
      <c r="Y267" s="924"/>
      <c r="Z267" s="924"/>
      <c r="AA267" s="924"/>
      <c r="AB267" s="924"/>
      <c r="AC267" s="924"/>
      <c r="AD267" s="924"/>
      <c r="AE267" s="924"/>
      <c r="AF267" s="924"/>
      <c r="AG267" s="924"/>
      <c r="AH267" s="924"/>
      <c r="AI267" s="924"/>
    </row>
    <row r="268" spans="1:35" ht="8.85" customHeight="1">
      <c r="A268" s="197"/>
      <c r="B268" s="197"/>
      <c r="C268" s="197"/>
      <c r="D268" s="197"/>
      <c r="E268" s="197"/>
      <c r="F268" s="197"/>
      <c r="G268" s="197"/>
      <c r="H268" s="197"/>
      <c r="I268" s="197"/>
      <c r="U268" s="618"/>
      <c r="V268" s="617"/>
      <c r="W268" s="900"/>
      <c r="X268" s="924"/>
      <c r="Y268" s="924"/>
      <c r="Z268" s="924"/>
      <c r="AA268" s="924"/>
      <c r="AB268" s="924"/>
      <c r="AC268" s="924"/>
      <c r="AD268" s="924"/>
      <c r="AE268" s="924"/>
      <c r="AF268" s="924"/>
      <c r="AG268" s="924"/>
      <c r="AH268" s="924"/>
      <c r="AI268" s="924"/>
    </row>
    <row r="269" spans="1:35" ht="8.85" customHeight="1">
      <c r="A269" s="197"/>
      <c r="B269" s="197"/>
      <c r="C269" s="197"/>
      <c r="D269" s="197"/>
      <c r="E269" s="197"/>
      <c r="F269" s="197"/>
      <c r="G269" s="197"/>
      <c r="H269" s="197"/>
      <c r="I269" s="197"/>
      <c r="U269" s="618"/>
      <c r="V269" s="617"/>
      <c r="W269" s="900"/>
      <c r="X269" s="924"/>
      <c r="Y269" s="924"/>
      <c r="Z269" s="924"/>
      <c r="AA269" s="924"/>
      <c r="AB269" s="924"/>
      <c r="AC269" s="924"/>
      <c r="AD269" s="924"/>
      <c r="AE269" s="924"/>
      <c r="AF269" s="924"/>
      <c r="AG269" s="924"/>
      <c r="AH269" s="924"/>
      <c r="AI269" s="924"/>
    </row>
    <row r="270" spans="1:35" ht="8.85" customHeight="1">
      <c r="A270" s="197"/>
      <c r="B270" s="197"/>
      <c r="C270" s="197"/>
      <c r="D270" s="197"/>
      <c r="E270" s="197"/>
      <c r="F270" s="197"/>
      <c r="G270" s="197"/>
      <c r="H270" s="197"/>
      <c r="I270" s="197"/>
      <c r="U270" s="618"/>
      <c r="V270" s="617"/>
      <c r="W270" s="900"/>
      <c r="X270" s="924"/>
      <c r="Y270" s="924"/>
      <c r="Z270" s="924"/>
      <c r="AA270" s="924"/>
      <c r="AB270" s="924"/>
      <c r="AC270" s="924"/>
      <c r="AD270" s="924"/>
      <c r="AE270" s="924"/>
      <c r="AF270" s="924"/>
      <c r="AG270" s="924"/>
      <c r="AH270" s="924"/>
      <c r="AI270" s="924"/>
    </row>
    <row r="271" spans="1:35" ht="8.85" customHeight="1">
      <c r="A271" s="197"/>
      <c r="B271" s="197"/>
      <c r="C271" s="197"/>
      <c r="D271" s="197"/>
      <c r="E271" s="197"/>
      <c r="F271" s="197"/>
      <c r="G271" s="197"/>
      <c r="H271" s="197"/>
      <c r="I271" s="197"/>
      <c r="U271" s="618"/>
      <c r="V271" s="617"/>
      <c r="W271" s="900"/>
      <c r="X271" s="924"/>
      <c r="Y271" s="924"/>
      <c r="Z271" s="924"/>
      <c r="AA271" s="924"/>
      <c r="AB271" s="924"/>
      <c r="AC271" s="924"/>
      <c r="AD271" s="924"/>
      <c r="AE271" s="924"/>
      <c r="AF271" s="924"/>
      <c r="AG271" s="924"/>
      <c r="AH271" s="924"/>
      <c r="AI271" s="924"/>
    </row>
    <row r="272" spans="1:35" ht="8.85" customHeight="1">
      <c r="A272" s="197"/>
      <c r="B272" s="197"/>
      <c r="C272" s="197"/>
      <c r="D272" s="197"/>
      <c r="E272" s="197"/>
      <c r="F272" s="197"/>
      <c r="G272" s="197"/>
      <c r="H272" s="197"/>
      <c r="I272" s="197"/>
      <c r="U272" s="618"/>
      <c r="V272" s="617"/>
      <c r="W272" s="900"/>
      <c r="X272" s="924"/>
      <c r="Y272" s="924"/>
      <c r="Z272" s="924"/>
      <c r="AA272" s="924"/>
      <c r="AB272" s="924"/>
      <c r="AC272" s="924"/>
      <c r="AD272" s="924"/>
      <c r="AE272" s="924"/>
      <c r="AF272" s="924"/>
      <c r="AG272" s="924"/>
      <c r="AH272" s="924"/>
      <c r="AI272" s="924"/>
    </row>
    <row r="273" spans="1:35" ht="8.85" customHeight="1">
      <c r="A273" s="197"/>
      <c r="B273" s="197"/>
      <c r="C273" s="197"/>
      <c r="D273" s="197"/>
      <c r="E273" s="197"/>
      <c r="F273" s="197"/>
      <c r="G273" s="197"/>
      <c r="H273" s="197"/>
      <c r="I273" s="197"/>
      <c r="U273" s="618"/>
      <c r="V273" s="617"/>
      <c r="W273" s="900"/>
      <c r="X273" s="924"/>
      <c r="Y273" s="924"/>
      <c r="Z273" s="924"/>
      <c r="AA273" s="924"/>
      <c r="AB273" s="924"/>
      <c r="AC273" s="924"/>
      <c r="AD273" s="924"/>
      <c r="AE273" s="924"/>
      <c r="AF273" s="924"/>
      <c r="AG273" s="924"/>
      <c r="AH273" s="924"/>
      <c r="AI273" s="924"/>
    </row>
    <row r="274" spans="1:35" ht="8.85" customHeight="1">
      <c r="A274" s="197"/>
      <c r="B274" s="197"/>
      <c r="C274" s="197"/>
      <c r="D274" s="197"/>
      <c r="E274" s="197"/>
      <c r="F274" s="197"/>
      <c r="G274" s="197"/>
      <c r="H274" s="197"/>
      <c r="I274" s="197"/>
      <c r="U274" s="618"/>
      <c r="V274" s="617"/>
      <c r="W274" s="900"/>
      <c r="X274" s="924"/>
      <c r="Y274" s="924"/>
      <c r="Z274" s="924"/>
      <c r="AA274" s="924"/>
      <c r="AB274" s="924"/>
      <c r="AC274" s="924"/>
      <c r="AD274" s="924"/>
      <c r="AE274" s="924"/>
      <c r="AF274" s="924"/>
      <c r="AG274" s="924"/>
      <c r="AH274" s="924"/>
      <c r="AI274" s="924"/>
    </row>
    <row r="275" spans="1:35" ht="8.85" customHeight="1">
      <c r="A275" s="197"/>
      <c r="B275" s="197"/>
      <c r="C275" s="197"/>
      <c r="D275" s="197"/>
      <c r="E275" s="197"/>
      <c r="F275" s="197"/>
      <c r="G275" s="197"/>
      <c r="H275" s="197"/>
      <c r="I275" s="197"/>
      <c r="U275" s="618"/>
      <c r="V275" s="617"/>
      <c r="W275" s="900"/>
      <c r="X275" s="924"/>
      <c r="Y275" s="924"/>
      <c r="Z275" s="924"/>
      <c r="AA275" s="924"/>
      <c r="AB275" s="924"/>
      <c r="AC275" s="924"/>
      <c r="AD275" s="924"/>
      <c r="AE275" s="924"/>
      <c r="AF275" s="924"/>
      <c r="AG275" s="924"/>
      <c r="AH275" s="924"/>
      <c r="AI275" s="924"/>
    </row>
    <row r="276" spans="1:35" ht="8.85" customHeight="1">
      <c r="A276" s="197"/>
      <c r="B276" s="197"/>
      <c r="C276" s="197"/>
      <c r="D276" s="197"/>
      <c r="E276" s="197"/>
      <c r="F276" s="197"/>
      <c r="G276" s="197"/>
      <c r="H276" s="197"/>
      <c r="I276" s="197"/>
      <c r="U276" s="618"/>
      <c r="V276" s="617"/>
      <c r="W276" s="900"/>
      <c r="X276" s="924"/>
      <c r="Y276" s="924"/>
      <c r="Z276" s="924"/>
      <c r="AA276" s="924"/>
      <c r="AB276" s="924"/>
      <c r="AC276" s="924"/>
      <c r="AD276" s="924"/>
      <c r="AE276" s="924"/>
      <c r="AF276" s="924"/>
      <c r="AG276" s="924"/>
      <c r="AH276" s="924"/>
      <c r="AI276" s="924"/>
    </row>
    <row r="277" spans="1:35" ht="8.85" customHeight="1">
      <c r="A277" s="197"/>
      <c r="B277" s="197"/>
      <c r="C277" s="197"/>
      <c r="D277" s="197"/>
      <c r="E277" s="197"/>
      <c r="F277" s="197"/>
      <c r="G277" s="197"/>
      <c r="H277" s="197"/>
      <c r="I277" s="197"/>
      <c r="U277" s="618"/>
      <c r="V277" s="617"/>
      <c r="W277" s="900"/>
      <c r="X277" s="924"/>
      <c r="Y277" s="924"/>
      <c r="Z277" s="924"/>
      <c r="AA277" s="924"/>
      <c r="AB277" s="924"/>
      <c r="AC277" s="924"/>
      <c r="AD277" s="924"/>
      <c r="AE277" s="924"/>
      <c r="AF277" s="924"/>
      <c r="AG277" s="924"/>
      <c r="AH277" s="924"/>
      <c r="AI277" s="924"/>
    </row>
    <row r="278" spans="1:35" ht="8.85" customHeight="1">
      <c r="A278" s="197"/>
      <c r="B278" s="197"/>
      <c r="C278" s="197"/>
      <c r="D278" s="197"/>
      <c r="E278" s="197"/>
      <c r="F278" s="197"/>
      <c r="G278" s="197"/>
      <c r="H278" s="197"/>
      <c r="I278" s="197"/>
      <c r="U278" s="618"/>
      <c r="V278" s="617"/>
      <c r="W278" s="900"/>
      <c r="X278" s="924"/>
      <c r="Y278" s="924"/>
      <c r="Z278" s="924"/>
      <c r="AA278" s="924"/>
      <c r="AB278" s="924"/>
      <c r="AC278" s="924"/>
      <c r="AD278" s="924"/>
      <c r="AE278" s="924"/>
      <c r="AF278" s="924"/>
      <c r="AG278" s="924"/>
      <c r="AH278" s="924"/>
      <c r="AI278" s="924"/>
    </row>
    <row r="279" spans="1:35" ht="8.85" customHeight="1">
      <c r="A279" s="197"/>
      <c r="B279" s="197"/>
      <c r="C279" s="197"/>
      <c r="D279" s="197"/>
      <c r="E279" s="197"/>
      <c r="F279" s="197"/>
      <c r="G279" s="197"/>
      <c r="H279" s="197"/>
      <c r="I279" s="197"/>
      <c r="U279" s="618"/>
      <c r="V279" s="617"/>
      <c r="W279" s="900"/>
      <c r="X279" s="924"/>
      <c r="Y279" s="924"/>
      <c r="Z279" s="924"/>
      <c r="AA279" s="924"/>
      <c r="AB279" s="924"/>
      <c r="AC279" s="924"/>
      <c r="AD279" s="924"/>
      <c r="AE279" s="924"/>
      <c r="AF279" s="924"/>
      <c r="AG279" s="924"/>
      <c r="AH279" s="924"/>
      <c r="AI279" s="924"/>
    </row>
    <row r="280" spans="1:35" ht="8.85" customHeight="1">
      <c r="A280" s="197"/>
      <c r="B280" s="197"/>
      <c r="C280" s="197"/>
      <c r="D280" s="197"/>
      <c r="E280" s="197"/>
      <c r="F280" s="197"/>
      <c r="G280" s="197"/>
      <c r="H280" s="197"/>
      <c r="I280" s="197"/>
      <c r="U280" s="618"/>
      <c r="V280" s="617"/>
      <c r="W280" s="900"/>
      <c r="X280" s="924"/>
      <c r="Y280" s="924"/>
      <c r="Z280" s="924"/>
      <c r="AA280" s="924"/>
      <c r="AB280" s="924"/>
      <c r="AC280" s="924"/>
      <c r="AD280" s="924"/>
      <c r="AE280" s="924"/>
      <c r="AF280" s="924"/>
      <c r="AG280" s="924"/>
      <c r="AH280" s="924"/>
      <c r="AI280" s="924"/>
    </row>
    <row r="281" spans="1:35" ht="8.85" customHeight="1">
      <c r="A281" s="197"/>
      <c r="B281" s="197"/>
      <c r="C281" s="197"/>
      <c r="D281" s="197"/>
      <c r="E281" s="197"/>
      <c r="F281" s="197"/>
      <c r="G281" s="197"/>
      <c r="H281" s="197"/>
      <c r="I281" s="197"/>
      <c r="M281" s="782"/>
      <c r="U281" s="618"/>
      <c r="V281" s="617"/>
      <c r="W281" s="900"/>
      <c r="X281" s="924"/>
      <c r="Y281" s="924"/>
      <c r="Z281" s="924"/>
      <c r="AA281" s="924"/>
      <c r="AB281" s="924"/>
      <c r="AC281" s="924"/>
      <c r="AD281" s="924"/>
      <c r="AE281" s="924"/>
      <c r="AF281" s="924"/>
      <c r="AG281" s="924"/>
      <c r="AH281" s="924"/>
      <c r="AI281" s="924"/>
    </row>
    <row r="282" spans="1:35" ht="8.85" customHeight="1">
      <c r="A282" s="197"/>
      <c r="B282" s="197"/>
      <c r="C282" s="197"/>
      <c r="D282" s="197"/>
      <c r="E282" s="197"/>
      <c r="F282" s="197"/>
      <c r="G282" s="197"/>
      <c r="H282" s="197"/>
      <c r="I282" s="197"/>
      <c r="U282" s="618"/>
      <c r="V282" s="617"/>
      <c r="W282" s="900"/>
      <c r="X282" s="924"/>
      <c r="Y282" s="924"/>
      <c r="Z282" s="924"/>
      <c r="AA282" s="924"/>
      <c r="AB282" s="924"/>
      <c r="AC282" s="924"/>
      <c r="AD282" s="924"/>
      <c r="AE282" s="924"/>
      <c r="AF282" s="924"/>
      <c r="AG282" s="924"/>
      <c r="AH282" s="924"/>
      <c r="AI282" s="924"/>
    </row>
    <row r="283" spans="1:35" ht="8.85" customHeight="1">
      <c r="A283" s="197"/>
      <c r="B283" s="197"/>
      <c r="C283" s="197"/>
      <c r="D283" s="197"/>
      <c r="E283" s="197"/>
      <c r="F283" s="197"/>
      <c r="G283" s="197"/>
      <c r="H283" s="197"/>
      <c r="I283" s="197"/>
      <c r="U283" s="618"/>
      <c r="V283" s="617"/>
      <c r="W283" s="900"/>
      <c r="X283" s="924"/>
      <c r="Y283" s="924"/>
      <c r="Z283" s="924"/>
      <c r="AA283" s="924"/>
      <c r="AB283" s="924"/>
      <c r="AC283" s="924"/>
      <c r="AD283" s="924"/>
      <c r="AE283" s="924"/>
      <c r="AF283" s="924"/>
      <c r="AG283" s="924"/>
      <c r="AH283" s="924"/>
      <c r="AI283" s="924"/>
    </row>
    <row r="284" spans="1:35" ht="8.85" customHeight="1">
      <c r="A284" s="197"/>
      <c r="B284" s="197"/>
      <c r="C284" s="197"/>
      <c r="D284" s="197"/>
      <c r="E284" s="197"/>
      <c r="F284" s="197"/>
      <c r="G284" s="197"/>
      <c r="H284" s="197"/>
      <c r="I284" s="197"/>
      <c r="U284" s="618"/>
      <c r="V284" s="617"/>
      <c r="W284" s="900"/>
      <c r="X284" s="924"/>
      <c r="Y284" s="924"/>
      <c r="Z284" s="924"/>
      <c r="AA284" s="924"/>
      <c r="AB284" s="924"/>
      <c r="AC284" s="924"/>
      <c r="AD284" s="924"/>
      <c r="AE284" s="924"/>
      <c r="AF284" s="924"/>
      <c r="AG284" s="924"/>
      <c r="AH284" s="924"/>
      <c r="AI284" s="924"/>
    </row>
    <row r="285" spans="1:35" ht="8.85" customHeight="1">
      <c r="A285" s="197"/>
      <c r="B285" s="197"/>
      <c r="C285" s="197"/>
      <c r="D285" s="197"/>
      <c r="E285" s="197"/>
      <c r="F285" s="197"/>
      <c r="G285" s="197"/>
      <c r="H285" s="197"/>
      <c r="I285" s="197"/>
      <c r="U285" s="618"/>
      <c r="V285" s="617"/>
      <c r="W285" s="900"/>
      <c r="X285" s="924"/>
      <c r="Y285" s="924"/>
      <c r="Z285" s="924"/>
      <c r="AA285" s="924"/>
      <c r="AB285" s="924"/>
      <c r="AC285" s="924"/>
      <c r="AD285" s="924"/>
      <c r="AE285" s="924"/>
      <c r="AF285" s="924"/>
      <c r="AG285" s="924"/>
      <c r="AH285" s="924"/>
      <c r="AI285" s="924"/>
    </row>
    <row r="286" spans="1:35" ht="8.85" customHeight="1">
      <c r="A286" s="197"/>
      <c r="B286" s="197"/>
      <c r="C286" s="197"/>
      <c r="D286" s="197"/>
      <c r="E286" s="197"/>
      <c r="F286" s="197"/>
      <c r="G286" s="197"/>
      <c r="H286" s="197"/>
      <c r="I286" s="197"/>
      <c r="U286" s="618"/>
      <c r="V286" s="617"/>
      <c r="W286" s="900"/>
      <c r="X286" s="924"/>
      <c r="Y286" s="924"/>
      <c r="Z286" s="924"/>
      <c r="AA286" s="924"/>
      <c r="AB286" s="924"/>
      <c r="AC286" s="924"/>
      <c r="AD286" s="924"/>
      <c r="AE286" s="924"/>
      <c r="AF286" s="924"/>
      <c r="AG286" s="924"/>
      <c r="AH286" s="924"/>
      <c r="AI286" s="924"/>
    </row>
    <row r="287" spans="1:35" ht="8.85" customHeight="1">
      <c r="A287" s="197"/>
      <c r="B287" s="197"/>
      <c r="C287" s="197"/>
      <c r="D287" s="197"/>
      <c r="E287" s="197"/>
      <c r="F287" s="197"/>
      <c r="G287" s="197"/>
      <c r="H287" s="197"/>
      <c r="I287" s="197"/>
      <c r="U287" s="618"/>
      <c r="V287" s="617"/>
      <c r="W287" s="900"/>
      <c r="X287" s="924"/>
      <c r="Y287" s="924"/>
      <c r="Z287" s="924"/>
      <c r="AA287" s="924"/>
      <c r="AB287" s="924"/>
      <c r="AC287" s="924"/>
      <c r="AD287" s="924"/>
      <c r="AE287" s="924"/>
      <c r="AF287" s="924"/>
      <c r="AG287" s="924"/>
      <c r="AH287" s="924"/>
      <c r="AI287" s="924"/>
    </row>
    <row r="288" spans="1:35" ht="8.85" customHeight="1">
      <c r="A288" s="197"/>
      <c r="B288" s="197"/>
      <c r="C288" s="197"/>
      <c r="D288" s="197"/>
      <c r="E288" s="197"/>
      <c r="F288" s="197"/>
      <c r="G288" s="197"/>
      <c r="H288" s="197"/>
      <c r="I288" s="197"/>
      <c r="U288" s="618"/>
      <c r="V288" s="617"/>
      <c r="W288" s="900"/>
      <c r="X288" s="924"/>
      <c r="Y288" s="924"/>
      <c r="Z288" s="924"/>
      <c r="AA288" s="924"/>
      <c r="AB288" s="924"/>
      <c r="AC288" s="924"/>
      <c r="AD288" s="924"/>
      <c r="AE288" s="924"/>
      <c r="AF288" s="924"/>
      <c r="AG288" s="924"/>
      <c r="AH288" s="924"/>
      <c r="AI288" s="924"/>
    </row>
    <row r="289" spans="1:35" ht="8.85" customHeight="1">
      <c r="A289" s="197"/>
      <c r="B289" s="197"/>
      <c r="C289" s="197"/>
      <c r="D289" s="197"/>
      <c r="E289" s="197"/>
      <c r="F289" s="197"/>
      <c r="G289" s="197"/>
      <c r="H289" s="197"/>
      <c r="I289" s="197"/>
      <c r="U289" s="618"/>
      <c r="V289" s="617"/>
      <c r="W289" s="900"/>
      <c r="X289" s="924"/>
      <c r="Y289" s="924"/>
      <c r="Z289" s="924"/>
      <c r="AA289" s="924"/>
      <c r="AB289" s="924"/>
      <c r="AC289" s="924"/>
      <c r="AD289" s="924"/>
      <c r="AE289" s="924"/>
      <c r="AF289" s="924"/>
      <c r="AG289" s="924"/>
      <c r="AH289" s="924"/>
      <c r="AI289" s="924"/>
    </row>
    <row r="290" spans="1:35" ht="8.85" customHeight="1">
      <c r="A290" s="197"/>
      <c r="B290" s="197"/>
      <c r="C290" s="197"/>
      <c r="D290" s="197"/>
      <c r="E290" s="197"/>
      <c r="F290" s="197"/>
      <c r="G290" s="197"/>
      <c r="H290" s="197"/>
      <c r="I290" s="197"/>
      <c r="U290" s="618"/>
      <c r="V290" s="617"/>
      <c r="W290" s="900"/>
      <c r="X290" s="924"/>
      <c r="Y290" s="924"/>
      <c r="Z290" s="924"/>
      <c r="AA290" s="924"/>
      <c r="AB290" s="924"/>
      <c r="AC290" s="924"/>
      <c r="AD290" s="924"/>
      <c r="AE290" s="924"/>
      <c r="AF290" s="924"/>
      <c r="AG290" s="924"/>
      <c r="AH290" s="924"/>
      <c r="AI290" s="924"/>
    </row>
    <row r="291" spans="1:35" ht="8.85" customHeight="1">
      <c r="A291" s="197"/>
      <c r="B291" s="197"/>
      <c r="C291" s="197"/>
      <c r="D291" s="197"/>
      <c r="E291" s="197"/>
      <c r="F291" s="197"/>
      <c r="G291" s="197"/>
      <c r="H291" s="197"/>
      <c r="I291" s="197"/>
      <c r="U291" s="618"/>
      <c r="V291" s="617"/>
      <c r="W291" s="900"/>
      <c r="X291" s="924"/>
      <c r="Y291" s="924"/>
      <c r="Z291" s="924"/>
      <c r="AA291" s="924"/>
      <c r="AB291" s="924"/>
      <c r="AC291" s="924"/>
      <c r="AD291" s="924"/>
      <c r="AE291" s="924"/>
      <c r="AF291" s="924"/>
      <c r="AG291" s="924"/>
      <c r="AH291" s="924"/>
      <c r="AI291" s="924"/>
    </row>
    <row r="292" spans="1:35" ht="8.85" customHeight="1">
      <c r="A292" s="197"/>
      <c r="B292" s="197"/>
      <c r="C292" s="197"/>
      <c r="D292" s="197"/>
      <c r="E292" s="197"/>
      <c r="F292" s="197"/>
      <c r="G292" s="197"/>
      <c r="H292" s="197"/>
      <c r="I292" s="197"/>
      <c r="U292" s="618"/>
      <c r="V292" s="617"/>
      <c r="W292" s="900"/>
      <c r="X292" s="924"/>
      <c r="Y292" s="924"/>
      <c r="Z292" s="924"/>
      <c r="AA292" s="924"/>
      <c r="AB292" s="924"/>
      <c r="AC292" s="924"/>
      <c r="AD292" s="924"/>
      <c r="AE292" s="924"/>
      <c r="AF292" s="924"/>
      <c r="AG292" s="924"/>
      <c r="AH292" s="924"/>
      <c r="AI292" s="924"/>
    </row>
    <row r="293" spans="1:35" ht="8.85" customHeight="1">
      <c r="A293" s="197"/>
      <c r="B293" s="197"/>
      <c r="C293" s="197"/>
      <c r="D293" s="197"/>
      <c r="E293" s="197"/>
      <c r="F293" s="197"/>
      <c r="G293" s="197"/>
      <c r="H293" s="197"/>
      <c r="I293" s="197"/>
      <c r="U293" s="618"/>
      <c r="V293" s="617"/>
      <c r="W293" s="900"/>
      <c r="X293" s="924"/>
      <c r="Y293" s="924"/>
      <c r="Z293" s="924"/>
      <c r="AA293" s="924"/>
      <c r="AB293" s="924"/>
      <c r="AC293" s="924"/>
      <c r="AD293" s="924"/>
      <c r="AE293" s="924"/>
      <c r="AF293" s="924"/>
      <c r="AG293" s="924"/>
      <c r="AH293" s="924"/>
      <c r="AI293" s="924"/>
    </row>
    <row r="294" spans="1:35" ht="8.85" customHeight="1">
      <c r="A294" s="197"/>
      <c r="B294" s="197"/>
      <c r="C294" s="197"/>
      <c r="D294" s="197"/>
      <c r="E294" s="197"/>
      <c r="F294" s="197"/>
      <c r="G294" s="197"/>
      <c r="H294" s="197"/>
      <c r="I294" s="197"/>
      <c r="U294" s="618"/>
      <c r="V294" s="617"/>
      <c r="W294" s="900"/>
      <c r="X294" s="924"/>
      <c r="Y294" s="924"/>
      <c r="Z294" s="924"/>
      <c r="AA294" s="924"/>
      <c r="AB294" s="924"/>
      <c r="AC294" s="924"/>
      <c r="AD294" s="924"/>
      <c r="AE294" s="924"/>
      <c r="AF294" s="924"/>
      <c r="AG294" s="924"/>
      <c r="AH294" s="924"/>
      <c r="AI294" s="924"/>
    </row>
    <row r="295" spans="1:35" ht="8.85" customHeight="1">
      <c r="A295" s="197"/>
      <c r="B295" s="197"/>
      <c r="C295" s="197"/>
      <c r="D295" s="197"/>
      <c r="E295" s="197"/>
      <c r="F295" s="197"/>
      <c r="G295" s="197"/>
      <c r="H295" s="197"/>
      <c r="I295" s="197"/>
      <c r="U295" s="618"/>
      <c r="V295" s="617"/>
      <c r="W295" s="900"/>
      <c r="X295" s="924"/>
      <c r="Y295" s="924"/>
      <c r="Z295" s="924"/>
      <c r="AA295" s="924"/>
      <c r="AB295" s="924"/>
      <c r="AC295" s="924"/>
      <c r="AD295" s="924"/>
      <c r="AE295" s="924"/>
      <c r="AF295" s="924"/>
      <c r="AG295" s="924"/>
      <c r="AH295" s="924"/>
      <c r="AI295" s="924"/>
    </row>
    <row r="296" spans="1:35" ht="8.85" customHeight="1">
      <c r="A296" s="197"/>
      <c r="B296" s="197"/>
      <c r="C296" s="197"/>
      <c r="D296" s="197"/>
      <c r="E296" s="197"/>
      <c r="F296" s="197"/>
      <c r="G296" s="197"/>
      <c r="H296" s="197"/>
      <c r="I296" s="197"/>
      <c r="U296" s="618"/>
      <c r="V296" s="617"/>
      <c r="W296" s="900"/>
      <c r="X296" s="924"/>
      <c r="Y296" s="924"/>
      <c r="Z296" s="924"/>
      <c r="AA296" s="924"/>
      <c r="AB296" s="924"/>
      <c r="AC296" s="924"/>
      <c r="AD296" s="924"/>
      <c r="AE296" s="924"/>
      <c r="AF296" s="924"/>
      <c r="AG296" s="924"/>
      <c r="AH296" s="924"/>
      <c r="AI296" s="924"/>
    </row>
    <row r="297" spans="1:35" ht="8.85" customHeight="1">
      <c r="A297" s="197"/>
      <c r="B297" s="197"/>
      <c r="C297" s="197"/>
      <c r="D297" s="197"/>
      <c r="E297" s="197"/>
      <c r="F297" s="197"/>
      <c r="G297" s="197"/>
      <c r="H297" s="197"/>
      <c r="I297" s="197"/>
      <c r="U297" s="618"/>
      <c r="V297" s="617"/>
      <c r="W297" s="900"/>
      <c r="X297" s="924"/>
      <c r="Y297" s="924"/>
      <c r="Z297" s="924"/>
      <c r="AA297" s="924"/>
      <c r="AB297" s="924"/>
      <c r="AC297" s="924"/>
      <c r="AD297" s="924"/>
      <c r="AE297" s="924"/>
      <c r="AF297" s="924"/>
      <c r="AG297" s="924"/>
      <c r="AH297" s="924"/>
      <c r="AI297" s="924"/>
    </row>
    <row r="298" spans="1:35" ht="8.85" customHeight="1">
      <c r="A298" s="197"/>
      <c r="B298" s="197"/>
      <c r="C298" s="197"/>
      <c r="D298" s="197"/>
      <c r="E298" s="197"/>
      <c r="F298" s="197"/>
      <c r="G298" s="197"/>
      <c r="H298" s="197"/>
      <c r="I298" s="197"/>
      <c r="U298" s="618"/>
      <c r="V298" s="617"/>
      <c r="W298" s="900"/>
      <c r="X298" s="924"/>
      <c r="Y298" s="924"/>
      <c r="Z298" s="924"/>
      <c r="AA298" s="924"/>
      <c r="AB298" s="924"/>
      <c r="AC298" s="924"/>
      <c r="AD298" s="924"/>
      <c r="AE298" s="924"/>
      <c r="AF298" s="924"/>
      <c r="AG298" s="924"/>
      <c r="AH298" s="924"/>
      <c r="AI298" s="924"/>
    </row>
    <row r="299" spans="1:35" ht="8.85" customHeight="1">
      <c r="A299" s="197"/>
      <c r="B299" s="197"/>
      <c r="C299" s="197"/>
      <c r="D299" s="197"/>
      <c r="E299" s="197"/>
      <c r="F299" s="197"/>
      <c r="G299" s="197"/>
      <c r="H299" s="197"/>
      <c r="I299" s="197"/>
      <c r="U299" s="618"/>
      <c r="V299" s="617"/>
      <c r="W299" s="900"/>
      <c r="X299" s="924"/>
      <c r="Y299" s="924"/>
      <c r="Z299" s="924"/>
      <c r="AA299" s="924"/>
      <c r="AB299" s="924"/>
      <c r="AC299" s="924"/>
      <c r="AD299" s="924"/>
      <c r="AE299" s="924"/>
      <c r="AF299" s="924"/>
      <c r="AG299" s="924"/>
      <c r="AH299" s="924"/>
      <c r="AI299" s="924"/>
    </row>
    <row r="300" spans="1:35" ht="8.85" customHeight="1">
      <c r="A300" s="197"/>
      <c r="B300" s="197"/>
      <c r="C300" s="197"/>
      <c r="D300" s="197"/>
      <c r="E300" s="197"/>
      <c r="F300" s="197"/>
      <c r="G300" s="197"/>
      <c r="H300" s="197"/>
      <c r="I300" s="197"/>
      <c r="U300" s="618"/>
      <c r="V300" s="617"/>
      <c r="W300" s="900"/>
      <c r="X300" s="924"/>
      <c r="Y300" s="924"/>
      <c r="Z300" s="924"/>
      <c r="AA300" s="924"/>
      <c r="AB300" s="924"/>
      <c r="AC300" s="924"/>
      <c r="AD300" s="924"/>
      <c r="AE300" s="924"/>
      <c r="AF300" s="924"/>
      <c r="AG300" s="924"/>
      <c r="AH300" s="924"/>
      <c r="AI300" s="924"/>
    </row>
    <row r="301" spans="1:35" ht="8.85" customHeight="1">
      <c r="A301" s="197"/>
      <c r="B301" s="197"/>
      <c r="C301" s="197"/>
      <c r="D301" s="197"/>
      <c r="E301" s="197"/>
      <c r="F301" s="197"/>
      <c r="G301" s="197"/>
      <c r="H301" s="197"/>
      <c r="I301" s="197"/>
      <c r="U301" s="618"/>
      <c r="V301" s="617"/>
      <c r="W301" s="900"/>
      <c r="X301" s="924"/>
      <c r="Y301" s="924"/>
      <c r="Z301" s="924"/>
      <c r="AA301" s="924"/>
      <c r="AB301" s="924"/>
      <c r="AC301" s="924"/>
      <c r="AD301" s="924"/>
      <c r="AE301" s="924"/>
      <c r="AF301" s="924"/>
      <c r="AG301" s="924"/>
      <c r="AH301" s="924"/>
      <c r="AI301" s="924"/>
    </row>
    <row r="302" spans="1:35" ht="8.85" customHeight="1">
      <c r="A302" s="197"/>
      <c r="B302" s="197"/>
      <c r="C302" s="197"/>
      <c r="D302" s="197"/>
      <c r="E302" s="197"/>
      <c r="F302" s="197"/>
      <c r="G302" s="197"/>
      <c r="H302" s="197"/>
      <c r="I302" s="197"/>
      <c r="U302" s="618"/>
      <c r="V302" s="617"/>
      <c r="W302" s="900"/>
      <c r="X302" s="924"/>
      <c r="Y302" s="924"/>
      <c r="Z302" s="924"/>
      <c r="AA302" s="924"/>
      <c r="AB302" s="924"/>
      <c r="AC302" s="924"/>
      <c r="AD302" s="924"/>
      <c r="AE302" s="924"/>
      <c r="AF302" s="924"/>
      <c r="AG302" s="924"/>
      <c r="AH302" s="924"/>
      <c r="AI302" s="924"/>
    </row>
    <row r="303" spans="1:35" ht="8.85" customHeight="1">
      <c r="A303" s="197"/>
      <c r="B303" s="197"/>
      <c r="C303" s="197"/>
      <c r="D303" s="197"/>
      <c r="E303" s="197"/>
      <c r="F303" s="197"/>
      <c r="G303" s="197"/>
      <c r="H303" s="197"/>
      <c r="I303" s="197"/>
      <c r="U303" s="618"/>
      <c r="V303" s="617"/>
      <c r="W303" s="900"/>
      <c r="X303" s="924"/>
      <c r="Y303" s="924"/>
      <c r="Z303" s="924"/>
      <c r="AA303" s="924"/>
      <c r="AB303" s="924"/>
      <c r="AC303" s="924"/>
      <c r="AD303" s="924"/>
      <c r="AE303" s="924"/>
      <c r="AF303" s="924"/>
      <c r="AG303" s="924"/>
      <c r="AH303" s="924"/>
      <c r="AI303" s="924"/>
    </row>
    <row r="304" spans="1:35" ht="8.85" customHeight="1">
      <c r="A304" s="197"/>
      <c r="B304" s="197"/>
      <c r="C304" s="197"/>
      <c r="D304" s="197"/>
      <c r="E304" s="197"/>
      <c r="F304" s="197"/>
      <c r="G304" s="197"/>
      <c r="H304" s="197"/>
      <c r="I304" s="197"/>
      <c r="U304" s="618"/>
      <c r="V304" s="617"/>
      <c r="W304" s="900"/>
      <c r="X304" s="924"/>
      <c r="Y304" s="924"/>
      <c r="Z304" s="924"/>
      <c r="AA304" s="924"/>
      <c r="AB304" s="924"/>
      <c r="AC304" s="924"/>
      <c r="AD304" s="924"/>
      <c r="AE304" s="924"/>
      <c r="AF304" s="924"/>
      <c r="AG304" s="924"/>
      <c r="AH304" s="924"/>
      <c r="AI304" s="924"/>
    </row>
    <row r="305" spans="1:35" ht="8.85" customHeight="1">
      <c r="A305" s="197"/>
      <c r="B305" s="197"/>
      <c r="C305" s="197"/>
      <c r="D305" s="197"/>
      <c r="E305" s="197"/>
      <c r="F305" s="197"/>
      <c r="G305" s="197"/>
      <c r="H305" s="197"/>
      <c r="I305" s="197"/>
      <c r="U305" s="618"/>
      <c r="V305" s="617"/>
      <c r="W305" s="900"/>
      <c r="X305" s="924"/>
      <c r="Y305" s="924"/>
      <c r="Z305" s="924"/>
      <c r="AA305" s="924"/>
      <c r="AB305" s="924"/>
      <c r="AC305" s="924"/>
      <c r="AD305" s="924"/>
      <c r="AE305" s="924"/>
      <c r="AF305" s="924"/>
      <c r="AG305" s="924"/>
      <c r="AH305" s="924"/>
      <c r="AI305" s="924"/>
    </row>
    <row r="306" spans="1:35" ht="8.85" customHeight="1">
      <c r="A306" s="197"/>
      <c r="B306" s="197"/>
      <c r="C306" s="197"/>
      <c r="D306" s="197"/>
      <c r="E306" s="197"/>
      <c r="F306" s="197"/>
      <c r="G306" s="197"/>
      <c r="H306" s="197"/>
      <c r="I306" s="197"/>
      <c r="U306" s="618"/>
      <c r="V306" s="617"/>
      <c r="W306" s="900"/>
      <c r="X306" s="924"/>
      <c r="Y306" s="924"/>
      <c r="Z306" s="924"/>
      <c r="AA306" s="924"/>
      <c r="AB306" s="924"/>
      <c r="AC306" s="924"/>
      <c r="AD306" s="924"/>
      <c r="AE306" s="924"/>
      <c r="AF306" s="924"/>
      <c r="AG306" s="924"/>
      <c r="AH306" s="924"/>
      <c r="AI306" s="924"/>
    </row>
    <row r="307" spans="1:35" ht="8.85" customHeight="1">
      <c r="A307" s="197"/>
      <c r="B307" s="197"/>
      <c r="C307" s="197"/>
      <c r="D307" s="197"/>
      <c r="E307" s="197"/>
      <c r="F307" s="197"/>
      <c r="G307" s="197"/>
      <c r="H307" s="197"/>
      <c r="I307" s="197"/>
      <c r="U307" s="618"/>
      <c r="V307" s="617"/>
      <c r="W307" s="900"/>
      <c r="X307" s="924"/>
      <c r="Y307" s="924"/>
      <c r="Z307" s="924"/>
      <c r="AA307" s="924"/>
      <c r="AB307" s="924"/>
      <c r="AC307" s="924"/>
      <c r="AD307" s="924"/>
      <c r="AE307" s="924"/>
      <c r="AF307" s="924"/>
      <c r="AG307" s="924"/>
      <c r="AH307" s="924"/>
      <c r="AI307" s="924"/>
    </row>
    <row r="308" spans="1:35" ht="8.85" customHeight="1">
      <c r="A308" s="197"/>
      <c r="B308" s="197"/>
      <c r="C308" s="197"/>
      <c r="D308" s="197"/>
      <c r="E308" s="197"/>
      <c r="F308" s="197"/>
      <c r="G308" s="197"/>
      <c r="H308" s="197"/>
      <c r="I308" s="197"/>
      <c r="U308" s="618"/>
      <c r="V308" s="617"/>
      <c r="W308" s="900"/>
      <c r="X308" s="924"/>
      <c r="Y308" s="924"/>
      <c r="Z308" s="924"/>
      <c r="AA308" s="924"/>
      <c r="AB308" s="924"/>
      <c r="AC308" s="924"/>
      <c r="AD308" s="924"/>
      <c r="AE308" s="924"/>
      <c r="AF308" s="924"/>
      <c r="AG308" s="924"/>
      <c r="AH308" s="924"/>
      <c r="AI308" s="924"/>
    </row>
    <row r="309" spans="1:35" ht="8.85" customHeight="1">
      <c r="A309" s="197"/>
      <c r="B309" s="197"/>
      <c r="C309" s="197"/>
      <c r="D309" s="197"/>
      <c r="E309" s="197"/>
      <c r="F309" s="197"/>
      <c r="G309" s="197"/>
      <c r="H309" s="197"/>
      <c r="I309" s="197"/>
      <c r="U309" s="618"/>
      <c r="V309" s="617"/>
      <c r="W309" s="900"/>
      <c r="X309" s="924"/>
      <c r="Y309" s="924"/>
      <c r="Z309" s="924"/>
      <c r="AA309" s="924"/>
      <c r="AB309" s="924"/>
      <c r="AC309" s="924"/>
      <c r="AD309" s="924"/>
      <c r="AE309" s="924"/>
      <c r="AF309" s="924"/>
      <c r="AG309" s="924"/>
      <c r="AH309" s="924"/>
      <c r="AI309" s="924"/>
    </row>
    <row r="310" spans="1:35" ht="8.85" customHeight="1">
      <c r="A310" s="197"/>
      <c r="B310" s="197"/>
      <c r="C310" s="197"/>
      <c r="D310" s="197"/>
      <c r="E310" s="197"/>
      <c r="F310" s="197"/>
      <c r="G310" s="197"/>
      <c r="H310" s="197"/>
      <c r="I310" s="197"/>
      <c r="U310" s="618"/>
      <c r="V310" s="617"/>
      <c r="W310" s="900"/>
      <c r="X310" s="924"/>
      <c r="Y310" s="924"/>
      <c r="Z310" s="924"/>
      <c r="AA310" s="924"/>
      <c r="AB310" s="924"/>
      <c r="AC310" s="924"/>
      <c r="AD310" s="924"/>
      <c r="AE310" s="924"/>
      <c r="AF310" s="924"/>
      <c r="AG310" s="924"/>
      <c r="AH310" s="924"/>
      <c r="AI310" s="924"/>
    </row>
    <row r="311" spans="1:35" ht="8.85" customHeight="1">
      <c r="A311" s="197"/>
      <c r="B311" s="197"/>
      <c r="C311" s="197"/>
      <c r="D311" s="197"/>
      <c r="E311" s="197"/>
      <c r="F311" s="197"/>
      <c r="G311" s="197"/>
      <c r="H311" s="197"/>
      <c r="I311" s="197"/>
      <c r="U311" s="618"/>
      <c r="V311" s="617"/>
      <c r="W311" s="900"/>
      <c r="X311" s="924"/>
      <c r="Y311" s="924"/>
      <c r="Z311" s="924"/>
      <c r="AA311" s="924"/>
      <c r="AB311" s="924"/>
      <c r="AC311" s="924"/>
      <c r="AD311" s="924"/>
      <c r="AE311" s="924"/>
      <c r="AF311" s="924"/>
      <c r="AG311" s="924"/>
      <c r="AH311" s="924"/>
      <c r="AI311" s="924"/>
    </row>
    <row r="312" spans="1:35" ht="8.85" customHeight="1">
      <c r="A312" s="197"/>
      <c r="B312" s="197"/>
      <c r="C312" s="197"/>
      <c r="D312" s="197"/>
      <c r="E312" s="197"/>
      <c r="F312" s="197"/>
      <c r="G312" s="197"/>
      <c r="H312" s="197"/>
      <c r="I312" s="197"/>
      <c r="U312" s="618"/>
      <c r="V312" s="617"/>
      <c r="W312" s="900"/>
      <c r="X312" s="924"/>
      <c r="Y312" s="924"/>
      <c r="Z312" s="924"/>
      <c r="AA312" s="924"/>
      <c r="AB312" s="924"/>
      <c r="AC312" s="924"/>
      <c r="AD312" s="924"/>
      <c r="AE312" s="924"/>
      <c r="AF312" s="924"/>
      <c r="AG312" s="924"/>
      <c r="AH312" s="924"/>
      <c r="AI312" s="924"/>
    </row>
    <row r="313" spans="1:35" ht="8.85" customHeight="1">
      <c r="A313" s="197"/>
      <c r="B313" s="197"/>
      <c r="C313" s="197"/>
      <c r="D313" s="197"/>
      <c r="E313" s="197"/>
      <c r="F313" s="197"/>
      <c r="G313" s="197"/>
      <c r="H313" s="197"/>
      <c r="I313" s="197"/>
      <c r="U313" s="618"/>
      <c r="V313" s="617"/>
      <c r="W313" s="900"/>
      <c r="X313" s="924"/>
      <c r="Y313" s="924"/>
      <c r="Z313" s="924"/>
      <c r="AA313" s="924"/>
      <c r="AB313" s="924"/>
      <c r="AC313" s="924"/>
      <c r="AD313" s="924"/>
      <c r="AE313" s="924"/>
      <c r="AF313" s="924"/>
      <c r="AG313" s="924"/>
      <c r="AH313" s="924"/>
      <c r="AI313" s="924"/>
    </row>
    <row r="314" spans="1:35" ht="8.85" customHeight="1">
      <c r="A314" s="197"/>
      <c r="B314" s="197"/>
      <c r="C314" s="197"/>
      <c r="D314" s="197"/>
      <c r="E314" s="197"/>
      <c r="F314" s="197"/>
      <c r="G314" s="197"/>
      <c r="H314" s="197"/>
      <c r="I314" s="197"/>
      <c r="U314" s="618"/>
      <c r="V314" s="617"/>
      <c r="W314" s="900"/>
      <c r="X314" s="924"/>
      <c r="Y314" s="924"/>
      <c r="Z314" s="924"/>
      <c r="AA314" s="924"/>
      <c r="AB314" s="924"/>
      <c r="AC314" s="924"/>
      <c r="AD314" s="924"/>
      <c r="AE314" s="924"/>
      <c r="AF314" s="924"/>
      <c r="AG314" s="924"/>
      <c r="AH314" s="924"/>
      <c r="AI314" s="924"/>
    </row>
    <row r="315" spans="1:35" ht="8.85" customHeight="1">
      <c r="A315" s="197"/>
      <c r="B315" s="197"/>
      <c r="C315" s="197"/>
      <c r="D315" s="197"/>
      <c r="E315" s="197"/>
      <c r="F315" s="197"/>
      <c r="G315" s="197"/>
      <c r="H315" s="197"/>
      <c r="I315" s="197"/>
      <c r="U315" s="618"/>
      <c r="V315" s="617"/>
      <c r="W315" s="900"/>
      <c r="X315" s="924"/>
      <c r="Y315" s="924"/>
      <c r="Z315" s="924"/>
      <c r="AA315" s="924"/>
      <c r="AB315" s="924"/>
      <c r="AC315" s="924"/>
      <c r="AD315" s="924"/>
      <c r="AE315" s="924"/>
      <c r="AF315" s="924"/>
      <c r="AG315" s="924"/>
      <c r="AH315" s="924"/>
      <c r="AI315" s="924"/>
    </row>
    <row r="316" spans="1:35" ht="8.85" customHeight="1">
      <c r="A316" s="197"/>
      <c r="B316" s="197"/>
      <c r="C316" s="197"/>
      <c r="D316" s="197"/>
      <c r="E316" s="197"/>
      <c r="F316" s="197"/>
      <c r="G316" s="197"/>
      <c r="H316" s="197"/>
      <c r="I316" s="197"/>
      <c r="U316" s="618"/>
      <c r="V316" s="617"/>
      <c r="W316" s="900"/>
      <c r="X316" s="924"/>
      <c r="Y316" s="924"/>
      <c r="Z316" s="924"/>
      <c r="AA316" s="924"/>
      <c r="AB316" s="924"/>
      <c r="AC316" s="924"/>
      <c r="AD316" s="924"/>
      <c r="AE316" s="924"/>
      <c r="AF316" s="924"/>
      <c r="AG316" s="924"/>
      <c r="AH316" s="924"/>
      <c r="AI316" s="924"/>
    </row>
    <row r="317" spans="1:35" ht="8.85" customHeight="1">
      <c r="A317" s="197"/>
      <c r="B317" s="197"/>
      <c r="C317" s="197"/>
      <c r="D317" s="197"/>
      <c r="E317" s="197"/>
      <c r="F317" s="197"/>
      <c r="G317" s="197"/>
      <c r="H317" s="197"/>
      <c r="I317" s="197"/>
      <c r="U317" s="618"/>
      <c r="V317" s="617"/>
      <c r="W317" s="900"/>
      <c r="X317" s="924"/>
      <c r="Y317" s="924"/>
      <c r="Z317" s="924"/>
      <c r="AA317" s="924"/>
      <c r="AB317" s="924"/>
      <c r="AC317" s="924"/>
      <c r="AD317" s="924"/>
      <c r="AE317" s="924"/>
      <c r="AF317" s="924"/>
      <c r="AG317" s="924"/>
      <c r="AH317" s="924"/>
      <c r="AI317" s="924"/>
    </row>
    <row r="318" spans="1:35" ht="8.85" customHeight="1">
      <c r="U318" s="618"/>
      <c r="V318" s="617"/>
      <c r="W318" s="900"/>
      <c r="X318" s="924"/>
      <c r="Y318" s="924"/>
      <c r="Z318" s="924"/>
      <c r="AA318" s="924"/>
      <c r="AB318" s="924"/>
      <c r="AC318" s="924"/>
      <c r="AD318" s="924"/>
      <c r="AE318" s="924"/>
      <c r="AF318" s="924"/>
      <c r="AG318" s="924"/>
      <c r="AH318" s="924"/>
      <c r="AI318" s="924"/>
    </row>
    <row r="319" spans="1:35" ht="8.85" customHeight="1">
      <c r="U319" s="618"/>
      <c r="V319" s="617"/>
      <c r="W319" s="900"/>
      <c r="X319" s="924"/>
      <c r="Y319" s="924"/>
      <c r="Z319" s="924"/>
      <c r="AA319" s="924"/>
      <c r="AB319" s="924"/>
      <c r="AC319" s="924"/>
      <c r="AD319" s="924"/>
      <c r="AE319" s="924"/>
      <c r="AF319" s="924"/>
      <c r="AG319" s="924"/>
      <c r="AH319" s="924"/>
      <c r="AI319" s="924"/>
    </row>
    <row r="320" spans="1:35" ht="8.85" customHeight="1">
      <c r="U320" s="618"/>
      <c r="V320" s="617"/>
      <c r="W320" s="900"/>
      <c r="X320" s="924"/>
      <c r="Y320" s="924"/>
      <c r="Z320" s="924"/>
      <c r="AA320" s="924"/>
      <c r="AB320" s="924"/>
      <c r="AC320" s="924"/>
      <c r="AD320" s="924"/>
      <c r="AE320" s="924"/>
      <c r="AF320" s="924"/>
      <c r="AG320" s="924"/>
      <c r="AH320" s="924"/>
      <c r="AI320" s="924"/>
    </row>
    <row r="321" spans="21:35" ht="8.85" customHeight="1">
      <c r="U321" s="618"/>
      <c r="V321" s="617"/>
      <c r="W321" s="900"/>
      <c r="X321" s="924"/>
      <c r="Y321" s="924"/>
      <c r="Z321" s="924"/>
      <c r="AA321" s="924"/>
      <c r="AB321" s="924"/>
      <c r="AC321" s="924"/>
      <c r="AD321" s="924"/>
      <c r="AE321" s="924"/>
      <c r="AF321" s="924"/>
      <c r="AG321" s="924"/>
      <c r="AH321" s="924"/>
      <c r="AI321" s="924"/>
    </row>
    <row r="322" spans="21:35" ht="8.85" customHeight="1">
      <c r="U322" s="618"/>
      <c r="V322" s="617"/>
      <c r="W322" s="900"/>
      <c r="X322" s="924"/>
      <c r="Y322" s="924"/>
      <c r="Z322" s="924"/>
      <c r="AA322" s="924"/>
      <c r="AB322" s="924"/>
      <c r="AC322" s="924"/>
      <c r="AD322" s="924"/>
      <c r="AE322" s="924"/>
      <c r="AF322" s="924"/>
      <c r="AG322" s="924"/>
      <c r="AH322" s="924"/>
      <c r="AI322" s="924"/>
    </row>
    <row r="323" spans="21:35" ht="8.85" customHeight="1">
      <c r="U323" s="618"/>
      <c r="V323" s="617"/>
      <c r="W323" s="900"/>
      <c r="X323" s="924"/>
      <c r="Y323" s="924"/>
      <c r="Z323" s="924"/>
      <c r="AA323" s="924"/>
      <c r="AB323" s="924"/>
      <c r="AC323" s="924"/>
      <c r="AD323" s="924"/>
      <c r="AE323" s="924"/>
      <c r="AF323" s="924"/>
      <c r="AG323" s="924"/>
      <c r="AH323" s="924"/>
      <c r="AI323" s="924"/>
    </row>
    <row r="324" spans="21:35" ht="8.85" customHeight="1">
      <c r="U324" s="618"/>
      <c r="V324" s="617"/>
      <c r="W324" s="900"/>
      <c r="X324" s="924"/>
      <c r="Y324" s="924"/>
      <c r="Z324" s="924"/>
      <c r="AA324" s="924"/>
      <c r="AB324" s="924"/>
      <c r="AC324" s="924"/>
      <c r="AD324" s="924"/>
      <c r="AE324" s="924"/>
      <c r="AF324" s="924"/>
      <c r="AG324" s="924"/>
      <c r="AH324" s="924"/>
      <c r="AI324" s="924"/>
    </row>
    <row r="325" spans="21:35" ht="8.85" customHeight="1">
      <c r="U325" s="618"/>
      <c r="V325" s="617"/>
      <c r="W325" s="900"/>
      <c r="X325" s="924"/>
      <c r="Y325" s="924"/>
      <c r="Z325" s="924"/>
      <c r="AA325" s="924"/>
      <c r="AB325" s="924"/>
      <c r="AC325" s="924"/>
      <c r="AD325" s="924"/>
      <c r="AE325" s="924"/>
      <c r="AF325" s="924"/>
      <c r="AG325" s="924"/>
      <c r="AH325" s="924"/>
      <c r="AI325" s="924"/>
    </row>
    <row r="326" spans="21:35" ht="8.85" customHeight="1">
      <c r="U326" s="618"/>
      <c r="V326" s="617"/>
      <c r="W326" s="900"/>
      <c r="X326" s="924"/>
      <c r="Y326" s="924"/>
      <c r="Z326" s="924"/>
      <c r="AA326" s="924"/>
      <c r="AB326" s="924"/>
      <c r="AC326" s="924"/>
      <c r="AD326" s="924"/>
      <c r="AE326" s="924"/>
      <c r="AF326" s="924"/>
      <c r="AG326" s="924"/>
      <c r="AH326" s="924"/>
      <c r="AI326" s="924"/>
    </row>
    <row r="327" spans="21:35" ht="8.85" customHeight="1">
      <c r="U327" s="618"/>
      <c r="V327" s="617"/>
      <c r="W327" s="900"/>
      <c r="X327" s="924"/>
      <c r="Y327" s="924"/>
      <c r="Z327" s="924"/>
      <c r="AA327" s="924"/>
      <c r="AB327" s="924"/>
      <c r="AC327" s="924"/>
      <c r="AD327" s="924"/>
      <c r="AE327" s="924"/>
      <c r="AF327" s="924"/>
      <c r="AG327" s="924"/>
      <c r="AH327" s="924"/>
      <c r="AI327" s="924"/>
    </row>
    <row r="328" spans="21:35" ht="8.85" customHeight="1">
      <c r="U328" s="618"/>
      <c r="V328" s="617"/>
      <c r="W328" s="900"/>
      <c r="X328" s="924"/>
      <c r="Y328" s="924"/>
      <c r="Z328" s="924"/>
      <c r="AA328" s="924"/>
      <c r="AB328" s="924"/>
      <c r="AC328" s="924"/>
      <c r="AD328" s="924"/>
      <c r="AE328" s="924"/>
      <c r="AF328" s="924"/>
      <c r="AG328" s="924"/>
      <c r="AH328" s="924"/>
      <c r="AI328" s="924"/>
    </row>
    <row r="329" spans="21:35" ht="8.85" customHeight="1">
      <c r="U329" s="618"/>
      <c r="V329" s="617"/>
      <c r="W329" s="900"/>
      <c r="X329" s="924"/>
      <c r="Y329" s="924"/>
      <c r="Z329" s="924"/>
      <c r="AA329" s="924"/>
      <c r="AB329" s="924"/>
      <c r="AC329" s="924"/>
      <c r="AD329" s="924"/>
      <c r="AE329" s="924"/>
      <c r="AF329" s="924"/>
      <c r="AG329" s="924"/>
      <c r="AH329" s="924"/>
      <c r="AI329" s="924"/>
    </row>
    <row r="330" spans="21:35" ht="8.85" customHeight="1">
      <c r="U330" s="618"/>
      <c r="V330" s="617"/>
      <c r="W330" s="900"/>
      <c r="X330" s="924"/>
      <c r="Y330" s="924"/>
      <c r="Z330" s="924"/>
      <c r="AA330" s="924"/>
      <c r="AB330" s="924"/>
      <c r="AC330" s="924"/>
      <c r="AD330" s="924"/>
      <c r="AE330" s="924"/>
      <c r="AF330" s="924"/>
      <c r="AG330" s="924"/>
      <c r="AH330" s="924"/>
      <c r="AI330" s="924"/>
    </row>
    <row r="331" spans="21:35" ht="8.85" customHeight="1">
      <c r="U331" s="618"/>
      <c r="V331" s="617"/>
      <c r="W331" s="900"/>
      <c r="X331" s="924"/>
      <c r="Y331" s="924"/>
      <c r="Z331" s="924"/>
      <c r="AA331" s="924"/>
      <c r="AB331" s="924"/>
      <c r="AC331" s="924"/>
      <c r="AD331" s="924"/>
      <c r="AE331" s="924"/>
      <c r="AF331" s="924"/>
      <c r="AG331" s="924"/>
      <c r="AH331" s="924"/>
      <c r="AI331" s="924"/>
    </row>
    <row r="332" spans="21:35" ht="8.85" customHeight="1">
      <c r="U332" s="618"/>
      <c r="V332" s="617"/>
      <c r="W332" s="900"/>
      <c r="X332" s="924"/>
      <c r="Y332" s="924"/>
      <c r="Z332" s="924"/>
      <c r="AA332" s="924"/>
      <c r="AB332" s="924"/>
      <c r="AC332" s="924"/>
      <c r="AD332" s="924"/>
      <c r="AE332" s="924"/>
      <c r="AF332" s="924"/>
      <c r="AG332" s="924"/>
      <c r="AH332" s="924"/>
      <c r="AI332" s="924"/>
    </row>
    <row r="333" spans="21:35" ht="8.85" customHeight="1">
      <c r="U333" s="618"/>
      <c r="V333" s="617"/>
      <c r="W333" s="900"/>
      <c r="X333" s="924"/>
      <c r="Y333" s="924"/>
      <c r="Z333" s="924"/>
      <c r="AA333" s="924"/>
      <c r="AB333" s="924"/>
      <c r="AC333" s="924"/>
      <c r="AD333" s="924"/>
      <c r="AE333" s="924"/>
      <c r="AF333" s="924"/>
      <c r="AG333" s="924"/>
      <c r="AH333" s="924"/>
      <c r="AI333" s="924"/>
    </row>
    <row r="334" spans="21:35" ht="8.85" customHeight="1">
      <c r="U334" s="618"/>
      <c r="V334" s="617"/>
      <c r="W334" s="900"/>
      <c r="X334" s="924"/>
      <c r="Y334" s="924"/>
      <c r="Z334" s="924"/>
      <c r="AA334" s="924"/>
      <c r="AB334" s="924"/>
      <c r="AC334" s="924"/>
      <c r="AD334" s="924"/>
      <c r="AE334" s="924"/>
      <c r="AF334" s="924"/>
      <c r="AG334" s="924"/>
      <c r="AH334" s="924"/>
      <c r="AI334" s="924"/>
    </row>
    <row r="335" spans="21:35" ht="8.85" customHeight="1">
      <c r="U335" s="618"/>
      <c r="V335" s="617"/>
      <c r="W335" s="900"/>
      <c r="X335" s="924"/>
      <c r="Y335" s="924"/>
      <c r="Z335" s="924"/>
      <c r="AA335" s="924"/>
      <c r="AB335" s="924"/>
      <c r="AC335" s="924"/>
      <c r="AD335" s="924"/>
      <c r="AE335" s="924"/>
      <c r="AF335" s="924"/>
      <c r="AG335" s="924"/>
      <c r="AH335" s="924"/>
      <c r="AI335" s="924"/>
    </row>
    <row r="336" spans="21:35" ht="8.85" customHeight="1">
      <c r="U336" s="618"/>
      <c r="V336" s="617"/>
      <c r="W336" s="900"/>
      <c r="X336" s="924"/>
      <c r="Y336" s="924"/>
      <c r="Z336" s="924"/>
      <c r="AA336" s="924"/>
      <c r="AB336" s="924"/>
      <c r="AC336" s="924"/>
      <c r="AD336" s="924"/>
      <c r="AE336" s="924"/>
      <c r="AF336" s="924"/>
      <c r="AG336" s="924"/>
      <c r="AH336" s="924"/>
      <c r="AI336" s="924"/>
    </row>
    <row r="337" spans="21:35" ht="8.85" customHeight="1">
      <c r="U337" s="618"/>
      <c r="V337" s="617"/>
      <c r="W337" s="900"/>
      <c r="X337" s="924"/>
      <c r="Y337" s="924"/>
      <c r="Z337" s="924"/>
      <c r="AA337" s="924"/>
      <c r="AB337" s="924"/>
      <c r="AC337" s="924"/>
      <c r="AD337" s="924"/>
      <c r="AE337" s="924"/>
      <c r="AF337" s="924"/>
      <c r="AG337" s="924"/>
      <c r="AH337" s="924"/>
      <c r="AI337" s="924"/>
    </row>
    <row r="338" spans="21:35" ht="8.85" customHeight="1">
      <c r="U338" s="618"/>
      <c r="V338" s="617"/>
      <c r="W338" s="900"/>
      <c r="X338" s="924"/>
      <c r="Y338" s="924"/>
      <c r="Z338" s="924"/>
      <c r="AA338" s="924"/>
      <c r="AB338" s="924"/>
      <c r="AC338" s="924"/>
      <c r="AD338" s="924"/>
      <c r="AE338" s="924"/>
      <c r="AF338" s="924"/>
      <c r="AG338" s="924"/>
      <c r="AH338" s="924"/>
      <c r="AI338" s="924"/>
    </row>
    <row r="339" spans="21:35" ht="8.85" customHeight="1">
      <c r="U339" s="618"/>
      <c r="V339" s="617"/>
      <c r="W339" s="900"/>
      <c r="X339" s="924"/>
      <c r="Y339" s="924"/>
      <c r="Z339" s="924"/>
      <c r="AA339" s="924"/>
      <c r="AB339" s="924"/>
      <c r="AC339" s="924"/>
      <c r="AD339" s="924"/>
      <c r="AE339" s="924"/>
      <c r="AF339" s="924"/>
      <c r="AG339" s="924"/>
      <c r="AH339" s="924"/>
      <c r="AI339" s="924"/>
    </row>
    <row r="340" spans="21:35" ht="8.85" customHeight="1">
      <c r="U340" s="618"/>
      <c r="V340" s="617"/>
      <c r="W340" s="900"/>
      <c r="X340" s="924"/>
      <c r="Y340" s="924"/>
      <c r="Z340" s="924"/>
      <c r="AA340" s="924"/>
      <c r="AB340" s="924"/>
      <c r="AC340" s="924"/>
      <c r="AD340" s="924"/>
      <c r="AE340" s="924"/>
      <c r="AF340" s="924"/>
      <c r="AG340" s="924"/>
      <c r="AH340" s="924"/>
      <c r="AI340" s="924"/>
    </row>
    <row r="341" spans="21:35" ht="8.85" customHeight="1">
      <c r="U341" s="618"/>
      <c r="V341" s="617"/>
      <c r="W341" s="900"/>
      <c r="X341" s="924"/>
      <c r="Y341" s="924"/>
      <c r="Z341" s="924"/>
      <c r="AA341" s="924"/>
      <c r="AB341" s="924"/>
      <c r="AC341" s="924"/>
      <c r="AD341" s="924"/>
      <c r="AE341" s="924"/>
      <c r="AF341" s="924"/>
      <c r="AG341" s="924"/>
      <c r="AH341" s="924"/>
      <c r="AI341" s="924"/>
    </row>
    <row r="342" spans="21:35" ht="8.85" customHeight="1">
      <c r="U342" s="618"/>
      <c r="V342" s="617"/>
      <c r="W342" s="900"/>
      <c r="X342" s="924"/>
      <c r="Y342" s="924"/>
      <c r="Z342" s="924"/>
      <c r="AA342" s="924"/>
      <c r="AB342" s="924"/>
      <c r="AC342" s="924"/>
      <c r="AD342" s="924"/>
      <c r="AE342" s="924"/>
      <c r="AF342" s="924"/>
      <c r="AG342" s="924"/>
      <c r="AH342" s="924"/>
      <c r="AI342" s="924"/>
    </row>
    <row r="343" spans="21:35" ht="8.85" customHeight="1">
      <c r="U343" s="618"/>
      <c r="V343" s="617"/>
      <c r="W343" s="900"/>
      <c r="X343" s="924"/>
      <c r="Y343" s="924"/>
      <c r="Z343" s="924"/>
      <c r="AA343" s="924"/>
      <c r="AB343" s="924"/>
      <c r="AC343" s="924"/>
      <c r="AD343" s="924"/>
      <c r="AE343" s="924"/>
      <c r="AF343" s="924"/>
      <c r="AG343" s="924"/>
      <c r="AH343" s="924"/>
      <c r="AI343" s="924"/>
    </row>
    <row r="344" spans="21:35" ht="8.85" customHeight="1">
      <c r="U344" s="618"/>
      <c r="V344" s="617"/>
      <c r="W344" s="900"/>
      <c r="X344" s="924"/>
      <c r="Y344" s="924"/>
      <c r="Z344" s="924"/>
      <c r="AA344" s="924"/>
      <c r="AB344" s="924"/>
      <c r="AC344" s="924"/>
      <c r="AD344" s="924"/>
      <c r="AE344" s="924"/>
      <c r="AF344" s="924"/>
      <c r="AG344" s="924"/>
      <c r="AH344" s="924"/>
      <c r="AI344" s="924"/>
    </row>
    <row r="345" spans="21:35" ht="8.85" customHeight="1">
      <c r="U345" s="618"/>
      <c r="V345" s="617"/>
      <c r="W345" s="900"/>
      <c r="X345" s="924"/>
      <c r="Y345" s="924"/>
      <c r="Z345" s="924"/>
      <c r="AA345" s="924"/>
      <c r="AB345" s="924"/>
      <c r="AC345" s="924"/>
      <c r="AD345" s="924"/>
      <c r="AE345" s="924"/>
      <c r="AF345" s="924"/>
      <c r="AG345" s="924"/>
      <c r="AH345" s="924"/>
      <c r="AI345" s="924"/>
    </row>
    <row r="346" spans="21:35" ht="8.85" customHeight="1">
      <c r="U346" s="618"/>
      <c r="V346" s="617"/>
      <c r="W346" s="900"/>
      <c r="X346" s="924"/>
      <c r="Y346" s="924"/>
      <c r="Z346" s="924"/>
      <c r="AA346" s="924"/>
      <c r="AB346" s="924"/>
      <c r="AC346" s="924"/>
      <c r="AD346" s="924"/>
      <c r="AE346" s="924"/>
      <c r="AF346" s="924"/>
      <c r="AG346" s="924"/>
      <c r="AH346" s="924"/>
      <c r="AI346" s="924"/>
    </row>
    <row r="347" spans="21:35" ht="8.85" customHeight="1">
      <c r="U347" s="618"/>
      <c r="V347" s="617"/>
      <c r="W347" s="900"/>
      <c r="X347" s="924"/>
      <c r="Y347" s="924"/>
      <c r="Z347" s="924"/>
      <c r="AA347" s="924"/>
      <c r="AB347" s="924"/>
      <c r="AC347" s="924"/>
      <c r="AD347" s="924"/>
      <c r="AE347" s="924"/>
      <c r="AF347" s="924"/>
      <c r="AG347" s="924"/>
      <c r="AH347" s="924"/>
      <c r="AI347" s="924"/>
    </row>
    <row r="348" spans="21:35" ht="8.85" customHeight="1">
      <c r="U348" s="618"/>
      <c r="V348" s="617"/>
      <c r="W348" s="900"/>
      <c r="X348" s="924"/>
      <c r="Y348" s="924"/>
      <c r="Z348" s="924"/>
      <c r="AA348" s="924"/>
      <c r="AB348" s="924"/>
      <c r="AC348" s="924"/>
      <c r="AD348" s="924"/>
      <c r="AE348" s="924"/>
      <c r="AF348" s="924"/>
      <c r="AG348" s="924"/>
      <c r="AH348" s="924"/>
      <c r="AI348" s="924"/>
    </row>
    <row r="349" spans="21:35" ht="8.85" customHeight="1">
      <c r="U349" s="618"/>
      <c r="V349" s="617"/>
      <c r="W349" s="900"/>
      <c r="X349" s="924"/>
      <c r="Y349" s="924"/>
      <c r="Z349" s="924"/>
      <c r="AA349" s="924"/>
      <c r="AB349" s="924"/>
      <c r="AC349" s="924"/>
      <c r="AD349" s="924"/>
      <c r="AE349" s="924"/>
      <c r="AF349" s="924"/>
      <c r="AG349" s="924"/>
      <c r="AH349" s="924"/>
      <c r="AI349" s="924"/>
    </row>
    <row r="350" spans="21:35" ht="8.85" customHeight="1">
      <c r="U350" s="618"/>
      <c r="V350" s="617"/>
      <c r="W350" s="900"/>
      <c r="X350" s="924"/>
      <c r="Y350" s="924"/>
      <c r="Z350" s="924"/>
      <c r="AA350" s="924"/>
      <c r="AB350" s="924"/>
      <c r="AC350" s="924"/>
      <c r="AD350" s="924"/>
      <c r="AE350" s="924"/>
      <c r="AF350" s="924"/>
      <c r="AG350" s="924"/>
      <c r="AH350" s="924"/>
      <c r="AI350" s="924"/>
    </row>
    <row r="351" spans="21:35" ht="8.85" customHeight="1">
      <c r="U351" s="618"/>
      <c r="V351" s="617"/>
      <c r="W351" s="900"/>
      <c r="X351" s="924"/>
      <c r="Y351" s="924"/>
      <c r="Z351" s="924"/>
      <c r="AA351" s="924"/>
      <c r="AB351" s="924"/>
      <c r="AC351" s="924"/>
      <c r="AD351" s="924"/>
      <c r="AE351" s="924"/>
      <c r="AF351" s="924"/>
      <c r="AG351" s="924"/>
      <c r="AH351" s="924"/>
      <c r="AI351" s="924"/>
    </row>
    <row r="352" spans="21:35" ht="8.85" customHeight="1">
      <c r="U352" s="618"/>
      <c r="V352" s="617"/>
      <c r="W352" s="900"/>
      <c r="X352" s="925"/>
      <c r="Y352" s="925"/>
      <c r="Z352" s="925"/>
      <c r="AA352" s="925"/>
      <c r="AB352" s="925"/>
      <c r="AC352" s="925"/>
      <c r="AD352" s="925"/>
      <c r="AE352" s="925"/>
      <c r="AF352" s="925"/>
      <c r="AG352" s="925"/>
      <c r="AH352" s="925"/>
      <c r="AI352" s="925"/>
    </row>
    <row r="353" spans="21:35" ht="8.85" customHeight="1">
      <c r="U353" s="618"/>
      <c r="V353" s="617"/>
      <c r="W353" s="900"/>
      <c r="X353" s="925"/>
      <c r="Y353" s="925"/>
      <c r="Z353" s="925"/>
      <c r="AA353" s="925"/>
      <c r="AB353" s="925"/>
      <c r="AC353" s="925"/>
      <c r="AD353" s="925"/>
      <c r="AE353" s="925"/>
      <c r="AF353" s="925"/>
      <c r="AG353" s="925"/>
      <c r="AH353" s="925"/>
      <c r="AI353" s="925"/>
    </row>
    <row r="354" spans="21:35" ht="8.85" customHeight="1">
      <c r="U354" s="618"/>
      <c r="V354" s="617"/>
      <c r="W354" s="900"/>
      <c r="X354" s="925"/>
      <c r="Y354" s="925"/>
      <c r="Z354" s="925"/>
      <c r="AA354" s="925"/>
      <c r="AB354" s="925"/>
      <c r="AC354" s="925"/>
      <c r="AD354" s="925"/>
      <c r="AE354" s="925"/>
      <c r="AF354" s="925"/>
      <c r="AG354" s="925"/>
      <c r="AH354" s="925"/>
      <c r="AI354" s="925"/>
    </row>
    <row r="355" spans="21:35" ht="8.85" customHeight="1">
      <c r="U355" s="618"/>
      <c r="V355" s="617"/>
      <c r="W355" s="900"/>
      <c r="X355" s="925"/>
      <c r="Y355" s="925"/>
      <c r="Z355" s="925"/>
      <c r="AA355" s="925"/>
      <c r="AB355" s="925"/>
      <c r="AC355" s="925"/>
      <c r="AD355" s="925"/>
      <c r="AE355" s="925"/>
      <c r="AF355" s="925"/>
      <c r="AG355" s="925"/>
      <c r="AH355" s="925"/>
      <c r="AI355" s="925"/>
    </row>
    <row r="356" spans="21:35" ht="8.85" customHeight="1">
      <c r="U356" s="618"/>
      <c r="V356" s="617"/>
      <c r="W356" s="900"/>
      <c r="X356" s="925"/>
      <c r="Y356" s="925"/>
      <c r="Z356" s="925"/>
      <c r="AA356" s="925"/>
      <c r="AB356" s="925"/>
      <c r="AC356" s="925"/>
      <c r="AD356" s="925"/>
      <c r="AE356" s="925"/>
      <c r="AF356" s="925"/>
      <c r="AG356" s="925"/>
      <c r="AH356" s="925"/>
      <c r="AI356" s="925"/>
    </row>
    <row r="357" spans="21:35" ht="8.85" customHeight="1">
      <c r="U357" s="618"/>
      <c r="V357" s="617"/>
      <c r="W357" s="900"/>
      <c r="X357" s="925"/>
      <c r="Y357" s="925"/>
      <c r="Z357" s="925"/>
      <c r="AA357" s="925"/>
      <c r="AB357" s="925"/>
      <c r="AC357" s="925"/>
      <c r="AD357" s="925"/>
      <c r="AE357" s="925"/>
      <c r="AF357" s="925"/>
      <c r="AG357" s="925"/>
      <c r="AH357" s="925"/>
      <c r="AI357" s="925"/>
    </row>
    <row r="358" spans="21:35" ht="8.85" customHeight="1">
      <c r="U358" s="618"/>
      <c r="V358" s="617"/>
      <c r="W358" s="900"/>
      <c r="X358" s="925"/>
      <c r="Y358" s="925"/>
      <c r="Z358" s="925"/>
      <c r="AA358" s="925"/>
      <c r="AB358" s="925"/>
      <c r="AC358" s="925"/>
      <c r="AD358" s="925"/>
      <c r="AE358" s="925"/>
      <c r="AF358" s="925"/>
      <c r="AG358" s="925"/>
      <c r="AH358" s="925"/>
      <c r="AI358" s="925"/>
    </row>
    <row r="359" spans="21:35" ht="8.85" customHeight="1">
      <c r="U359" s="618"/>
      <c r="V359" s="617"/>
      <c r="W359" s="900"/>
      <c r="X359" s="925"/>
      <c r="Y359" s="925"/>
      <c r="Z359" s="925"/>
      <c r="AA359" s="925"/>
      <c r="AB359" s="925"/>
      <c r="AC359" s="925"/>
      <c r="AD359" s="925"/>
      <c r="AE359" s="925"/>
      <c r="AF359" s="925"/>
      <c r="AG359" s="925"/>
      <c r="AH359" s="925"/>
      <c r="AI359" s="925"/>
    </row>
    <row r="360" spans="21:35" ht="8.85" customHeight="1">
      <c r="U360" s="618"/>
      <c r="V360" s="617"/>
      <c r="W360" s="900"/>
      <c r="X360" s="925"/>
      <c r="Y360" s="925"/>
      <c r="Z360" s="925"/>
      <c r="AA360" s="925"/>
      <c r="AB360" s="925"/>
      <c r="AC360" s="925"/>
      <c r="AD360" s="925"/>
      <c r="AE360" s="925"/>
      <c r="AF360" s="925"/>
      <c r="AG360" s="925"/>
      <c r="AH360" s="925"/>
      <c r="AI360" s="925"/>
    </row>
    <row r="361" spans="21:35" ht="8.85" customHeight="1">
      <c r="U361" s="618"/>
      <c r="V361" s="617"/>
      <c r="W361" s="900"/>
      <c r="X361" s="925"/>
      <c r="Y361" s="925"/>
      <c r="Z361" s="925"/>
      <c r="AA361" s="925"/>
      <c r="AB361" s="925"/>
      <c r="AC361" s="925"/>
      <c r="AD361" s="925"/>
      <c r="AE361" s="925"/>
      <c r="AF361" s="925"/>
      <c r="AG361" s="925"/>
      <c r="AH361" s="925"/>
      <c r="AI361" s="925"/>
    </row>
    <row r="362" spans="21:35" ht="8.85" customHeight="1">
      <c r="U362" s="618"/>
      <c r="V362" s="617"/>
      <c r="W362" s="900"/>
      <c r="X362" s="925"/>
      <c r="Y362" s="925"/>
      <c r="Z362" s="925"/>
      <c r="AA362" s="925"/>
      <c r="AB362" s="925"/>
      <c r="AC362" s="925"/>
      <c r="AD362" s="925"/>
      <c r="AE362" s="925"/>
      <c r="AF362" s="925"/>
      <c r="AG362" s="925"/>
      <c r="AH362" s="925"/>
      <c r="AI362" s="925"/>
    </row>
    <row r="363" spans="21:35" ht="8.85" customHeight="1">
      <c r="U363" s="618"/>
      <c r="V363" s="617"/>
      <c r="W363" s="900"/>
      <c r="X363" s="925"/>
      <c r="Y363" s="925"/>
      <c r="Z363" s="925"/>
      <c r="AA363" s="925"/>
      <c r="AB363" s="925"/>
      <c r="AC363" s="925"/>
      <c r="AD363" s="925"/>
      <c r="AE363" s="925"/>
      <c r="AF363" s="925"/>
      <c r="AG363" s="925"/>
      <c r="AH363" s="925"/>
      <c r="AI363" s="925"/>
    </row>
    <row r="364" spans="21:35" ht="12.75">
      <c r="U364" s="618"/>
      <c r="V364" s="617"/>
      <c r="W364" s="900"/>
      <c r="X364" s="925"/>
      <c r="Y364" s="925"/>
      <c r="Z364" s="925"/>
      <c r="AA364" s="925"/>
      <c r="AB364" s="925"/>
      <c r="AC364" s="925"/>
      <c r="AD364" s="925"/>
      <c r="AE364" s="925"/>
      <c r="AF364" s="925"/>
      <c r="AG364" s="925"/>
      <c r="AH364" s="925"/>
      <c r="AI364" s="925"/>
    </row>
    <row r="365" spans="21:35" ht="12.75">
      <c r="U365" s="618"/>
      <c r="V365" s="617"/>
      <c r="W365" s="900"/>
      <c r="X365" s="925"/>
      <c r="Y365" s="925"/>
      <c r="Z365" s="925"/>
      <c r="AA365" s="925"/>
      <c r="AB365" s="925"/>
      <c r="AC365" s="925"/>
      <c r="AD365" s="925"/>
      <c r="AE365" s="925"/>
      <c r="AF365" s="925"/>
      <c r="AG365" s="925"/>
      <c r="AH365" s="925"/>
      <c r="AI365" s="925"/>
    </row>
    <row r="366" spans="21:35" ht="12.75">
      <c r="U366" s="618"/>
      <c r="V366" s="617"/>
      <c r="W366" s="900"/>
      <c r="X366" s="925"/>
      <c r="Y366" s="925"/>
      <c r="Z366" s="925"/>
      <c r="AA366" s="925"/>
      <c r="AB366" s="925"/>
      <c r="AC366" s="925"/>
      <c r="AD366" s="925"/>
      <c r="AE366" s="925"/>
      <c r="AF366" s="925"/>
      <c r="AG366" s="925"/>
      <c r="AH366" s="925"/>
      <c r="AI366" s="925"/>
    </row>
    <row r="367" spans="21:35" ht="12.75">
      <c r="U367" s="618"/>
      <c r="V367" s="617"/>
      <c r="W367" s="900"/>
      <c r="X367" s="925"/>
      <c r="Y367" s="925"/>
      <c r="Z367" s="925"/>
      <c r="AA367" s="925"/>
      <c r="AB367" s="925"/>
      <c r="AC367" s="925"/>
      <c r="AD367" s="925"/>
      <c r="AE367" s="925"/>
      <c r="AF367" s="925"/>
      <c r="AG367" s="925"/>
      <c r="AH367" s="925"/>
      <c r="AI367" s="925"/>
    </row>
    <row r="368" spans="21:35" ht="12.75">
      <c r="U368" s="618"/>
      <c r="V368" s="617"/>
      <c r="W368" s="900"/>
      <c r="X368" s="925"/>
      <c r="Y368" s="925"/>
      <c r="Z368" s="925"/>
      <c r="AA368" s="925"/>
      <c r="AB368" s="925"/>
      <c r="AC368" s="925"/>
      <c r="AD368" s="925"/>
      <c r="AE368" s="925"/>
      <c r="AF368" s="925"/>
      <c r="AG368" s="925"/>
      <c r="AH368" s="925"/>
      <c r="AI368" s="925"/>
    </row>
    <row r="369" spans="21:35" ht="12.75">
      <c r="U369" s="618"/>
      <c r="V369" s="617"/>
      <c r="W369" s="900"/>
      <c r="X369" s="925"/>
      <c r="Y369" s="925"/>
      <c r="Z369" s="925"/>
      <c r="AA369" s="925"/>
      <c r="AB369" s="925"/>
      <c r="AC369" s="925"/>
      <c r="AD369" s="925"/>
      <c r="AE369" s="925"/>
      <c r="AF369" s="925"/>
      <c r="AG369" s="925"/>
      <c r="AH369" s="925"/>
      <c r="AI369" s="925"/>
    </row>
    <row r="370" spans="21:35" ht="12.75">
      <c r="U370" s="618"/>
      <c r="V370" s="617"/>
      <c r="W370" s="900"/>
      <c r="X370" s="925"/>
      <c r="Y370" s="925"/>
      <c r="Z370" s="925"/>
      <c r="AA370" s="925"/>
      <c r="AB370" s="925"/>
      <c r="AC370" s="925"/>
      <c r="AD370" s="925"/>
      <c r="AE370" s="925"/>
      <c r="AF370" s="925"/>
      <c r="AG370" s="925"/>
      <c r="AH370" s="925"/>
      <c r="AI370" s="925"/>
    </row>
    <row r="371" spans="21:35" ht="12.75">
      <c r="U371" s="618"/>
      <c r="V371" s="617"/>
      <c r="W371" s="900"/>
      <c r="X371" s="925"/>
      <c r="Y371" s="925"/>
      <c r="Z371" s="925"/>
      <c r="AA371" s="925"/>
      <c r="AB371" s="925"/>
      <c r="AC371" s="925"/>
      <c r="AD371" s="925"/>
      <c r="AE371" s="925"/>
      <c r="AF371" s="925"/>
      <c r="AG371" s="925"/>
      <c r="AH371" s="925"/>
      <c r="AI371" s="925"/>
    </row>
    <row r="372" spans="21:35" ht="12.75">
      <c r="U372" s="618"/>
      <c r="V372" s="617"/>
      <c r="W372" s="900"/>
      <c r="X372" s="925"/>
      <c r="Y372" s="925"/>
      <c r="Z372" s="925"/>
      <c r="AA372" s="925"/>
      <c r="AB372" s="925"/>
      <c r="AC372" s="925"/>
      <c r="AD372" s="925"/>
      <c r="AE372" s="925"/>
      <c r="AF372" s="925"/>
      <c r="AG372" s="925"/>
      <c r="AH372" s="925"/>
      <c r="AI372" s="925"/>
    </row>
    <row r="373" spans="21:35" ht="12.75">
      <c r="U373" s="618"/>
      <c r="V373" s="617"/>
      <c r="W373" s="900"/>
      <c r="X373" s="925"/>
      <c r="Y373" s="925"/>
      <c r="Z373" s="925"/>
      <c r="AA373" s="925"/>
      <c r="AB373" s="925"/>
      <c r="AC373" s="925"/>
      <c r="AD373" s="925"/>
      <c r="AE373" s="925"/>
      <c r="AF373" s="925"/>
      <c r="AG373" s="925"/>
      <c r="AH373" s="925"/>
      <c r="AI373" s="925"/>
    </row>
    <row r="374" spans="21:35" ht="12.75">
      <c r="U374" s="618"/>
      <c r="V374" s="617"/>
      <c r="W374" s="900"/>
      <c r="X374" s="925"/>
      <c r="Y374" s="925"/>
      <c r="Z374" s="925"/>
      <c r="AA374" s="925"/>
      <c r="AB374" s="925"/>
      <c r="AC374" s="925"/>
      <c r="AD374" s="925"/>
      <c r="AE374" s="925"/>
      <c r="AF374" s="925"/>
      <c r="AG374" s="925"/>
      <c r="AH374" s="925"/>
      <c r="AI374" s="925"/>
    </row>
    <row r="375" spans="21:35" ht="12.75">
      <c r="U375" s="618"/>
      <c r="V375" s="617"/>
      <c r="W375" s="900"/>
      <c r="X375" s="925"/>
      <c r="Y375" s="925"/>
      <c r="Z375" s="925"/>
      <c r="AA375" s="925"/>
      <c r="AB375" s="925"/>
      <c r="AC375" s="925"/>
      <c r="AD375" s="925"/>
      <c r="AE375" s="925"/>
      <c r="AF375" s="925"/>
      <c r="AG375" s="925"/>
      <c r="AH375" s="925"/>
      <c r="AI375" s="925"/>
    </row>
    <row r="376" spans="21:35" ht="12.75">
      <c r="U376" s="618"/>
      <c r="V376" s="617"/>
      <c r="W376" s="900"/>
      <c r="X376" s="925"/>
      <c r="Y376" s="925"/>
      <c r="Z376" s="925"/>
      <c r="AA376" s="925"/>
      <c r="AB376" s="925"/>
      <c r="AC376" s="925"/>
      <c r="AD376" s="925"/>
      <c r="AE376" s="925"/>
      <c r="AF376" s="925"/>
      <c r="AG376" s="925"/>
      <c r="AH376" s="925"/>
      <c r="AI376" s="925"/>
    </row>
    <row r="377" spans="21:35" ht="12.75">
      <c r="U377" s="618"/>
      <c r="V377" s="617"/>
      <c r="W377" s="900"/>
      <c r="X377" s="925"/>
      <c r="Y377" s="925"/>
      <c r="Z377" s="925"/>
      <c r="AA377" s="925"/>
      <c r="AB377" s="925"/>
      <c r="AC377" s="925"/>
      <c r="AD377" s="925"/>
      <c r="AE377" s="925"/>
      <c r="AF377" s="925"/>
      <c r="AG377" s="925"/>
      <c r="AH377" s="925"/>
      <c r="AI377" s="925"/>
    </row>
    <row r="378" spans="21:35" ht="12.75">
      <c r="U378" s="618"/>
      <c r="V378" s="617"/>
      <c r="W378" s="900"/>
      <c r="X378" s="926"/>
      <c r="Y378" s="926"/>
      <c r="Z378" s="926"/>
      <c r="AA378" s="926"/>
      <c r="AB378" s="926"/>
      <c r="AC378" s="926"/>
      <c r="AD378" s="926"/>
      <c r="AE378" s="926"/>
      <c r="AF378" s="926"/>
      <c r="AG378" s="926"/>
      <c r="AH378" s="926"/>
      <c r="AI378" s="926"/>
    </row>
    <row r="379" spans="21:35" ht="12.75">
      <c r="U379" s="618"/>
      <c r="V379" s="617"/>
      <c r="W379" s="900"/>
      <c r="X379" s="926"/>
      <c r="Y379" s="926"/>
      <c r="Z379" s="926"/>
      <c r="AA379" s="926"/>
      <c r="AB379" s="926"/>
      <c r="AC379" s="926"/>
      <c r="AD379" s="926"/>
      <c r="AE379" s="926"/>
      <c r="AF379" s="926"/>
      <c r="AG379" s="926"/>
      <c r="AH379" s="926"/>
      <c r="AI379" s="926"/>
    </row>
    <row r="380" spans="21:35" ht="12.75">
      <c r="U380" s="618"/>
      <c r="V380" s="617"/>
      <c r="W380" s="900"/>
      <c r="X380" s="926"/>
      <c r="Y380" s="926"/>
      <c r="Z380" s="926"/>
      <c r="AA380" s="926"/>
      <c r="AB380" s="926"/>
      <c r="AC380" s="926"/>
      <c r="AD380" s="926"/>
      <c r="AE380" s="926"/>
      <c r="AF380" s="926"/>
      <c r="AG380" s="926"/>
      <c r="AH380" s="926"/>
      <c r="AI380" s="926"/>
    </row>
    <row r="381" spans="21:35" ht="12.75">
      <c r="U381" s="618"/>
      <c r="V381" s="617"/>
      <c r="W381" s="900"/>
      <c r="X381" s="926"/>
      <c r="Y381" s="926"/>
      <c r="Z381" s="926"/>
      <c r="AA381" s="926"/>
      <c r="AB381" s="926"/>
      <c r="AC381" s="926"/>
      <c r="AD381" s="926"/>
      <c r="AE381" s="926"/>
      <c r="AF381" s="926"/>
      <c r="AG381" s="926"/>
      <c r="AH381" s="926"/>
      <c r="AI381" s="926"/>
    </row>
    <row r="382" spans="21:35" ht="12.75">
      <c r="U382" s="618"/>
      <c r="V382" s="617"/>
      <c r="W382" s="900"/>
      <c r="X382" s="926"/>
      <c r="Y382" s="926"/>
      <c r="Z382" s="926"/>
      <c r="AA382" s="926"/>
      <c r="AB382" s="926"/>
      <c r="AC382" s="926"/>
      <c r="AD382" s="926"/>
      <c r="AE382" s="926"/>
      <c r="AF382" s="926"/>
      <c r="AG382" s="926"/>
      <c r="AH382" s="926"/>
      <c r="AI382" s="926"/>
    </row>
    <row r="383" spans="21:35" ht="12.75">
      <c r="U383" s="618"/>
      <c r="V383" s="617"/>
      <c r="W383" s="900"/>
      <c r="X383" s="926"/>
      <c r="Y383" s="926"/>
      <c r="Z383" s="926"/>
      <c r="AA383" s="926"/>
      <c r="AB383" s="926"/>
      <c r="AC383" s="926"/>
      <c r="AD383" s="926"/>
      <c r="AE383" s="926"/>
      <c r="AF383" s="926"/>
      <c r="AG383" s="926"/>
      <c r="AH383" s="926"/>
      <c r="AI383" s="926"/>
    </row>
    <row r="384" spans="21:35" ht="12.75">
      <c r="U384" s="618"/>
      <c r="V384" s="617"/>
      <c r="W384" s="900"/>
      <c r="X384" s="926"/>
      <c r="Y384" s="926"/>
      <c r="Z384" s="926"/>
      <c r="AA384" s="926"/>
      <c r="AB384" s="926"/>
      <c r="AC384" s="926"/>
      <c r="AD384" s="926"/>
      <c r="AE384" s="926"/>
      <c r="AF384" s="926"/>
      <c r="AG384" s="926"/>
      <c r="AH384" s="926"/>
      <c r="AI384" s="926"/>
    </row>
    <row r="385" spans="21:35" ht="12.75">
      <c r="U385" s="618"/>
      <c r="V385" s="617"/>
      <c r="W385" s="900"/>
      <c r="X385" s="926"/>
      <c r="Y385" s="926"/>
      <c r="Z385" s="926"/>
      <c r="AA385" s="926"/>
      <c r="AB385" s="926"/>
      <c r="AC385" s="926"/>
      <c r="AD385" s="926"/>
      <c r="AE385" s="926"/>
      <c r="AF385" s="926"/>
      <c r="AG385" s="926"/>
      <c r="AH385" s="926"/>
      <c r="AI385" s="926"/>
    </row>
    <row r="386" spans="21:35" ht="12.75">
      <c r="U386" s="618"/>
      <c r="V386" s="617"/>
      <c r="W386" s="900"/>
      <c r="X386" s="926"/>
      <c r="Y386" s="926"/>
      <c r="Z386" s="926"/>
      <c r="AA386" s="926"/>
      <c r="AB386" s="926"/>
      <c r="AC386" s="926"/>
      <c r="AD386" s="926"/>
      <c r="AE386" s="926"/>
      <c r="AF386" s="926"/>
      <c r="AG386" s="926"/>
      <c r="AH386" s="926"/>
      <c r="AI386" s="926"/>
    </row>
    <row r="387" spans="21:35" ht="12.75">
      <c r="U387" s="618"/>
      <c r="V387" s="617"/>
      <c r="W387" s="900"/>
      <c r="X387" s="926"/>
      <c r="Y387" s="926"/>
      <c r="Z387" s="926"/>
      <c r="AA387" s="926"/>
      <c r="AB387" s="926"/>
      <c r="AC387" s="926"/>
      <c r="AD387" s="926"/>
      <c r="AE387" s="926"/>
      <c r="AF387" s="926"/>
      <c r="AG387" s="926"/>
      <c r="AH387" s="926"/>
      <c r="AI387" s="926"/>
    </row>
    <row r="388" spans="21:35" ht="12.75">
      <c r="U388" s="618"/>
      <c r="V388" s="617"/>
      <c r="W388" s="900"/>
      <c r="X388" s="926"/>
      <c r="Y388" s="926"/>
      <c r="Z388" s="926"/>
      <c r="AA388" s="926"/>
      <c r="AB388" s="926"/>
      <c r="AC388" s="926"/>
      <c r="AD388" s="926"/>
      <c r="AE388" s="926"/>
      <c r="AF388" s="926"/>
      <c r="AG388" s="926"/>
      <c r="AH388" s="926"/>
      <c r="AI388" s="926"/>
    </row>
    <row r="389" spans="21:35" ht="12.75">
      <c r="U389" s="618"/>
      <c r="V389" s="617"/>
      <c r="W389" s="900"/>
      <c r="X389" s="926"/>
      <c r="Y389" s="926"/>
      <c r="Z389" s="926"/>
      <c r="AA389" s="926"/>
      <c r="AB389" s="926"/>
      <c r="AC389" s="926"/>
      <c r="AD389" s="926"/>
      <c r="AE389" s="926"/>
      <c r="AF389" s="926"/>
      <c r="AG389" s="926"/>
      <c r="AH389" s="926"/>
      <c r="AI389" s="926"/>
    </row>
    <row r="390" spans="21:35" ht="12.75">
      <c r="U390" s="618"/>
      <c r="V390" s="617"/>
      <c r="W390" s="900"/>
      <c r="X390" s="926"/>
      <c r="Y390" s="926"/>
      <c r="Z390" s="926"/>
      <c r="AA390" s="926"/>
      <c r="AB390" s="926"/>
      <c r="AC390" s="926"/>
      <c r="AD390" s="926"/>
      <c r="AE390" s="926"/>
      <c r="AF390" s="926"/>
      <c r="AG390" s="926"/>
      <c r="AH390" s="926"/>
      <c r="AI390" s="926"/>
    </row>
    <row r="391" spans="21:35" ht="12.75">
      <c r="U391" s="618"/>
      <c r="V391" s="617"/>
      <c r="W391" s="900"/>
      <c r="X391" s="926"/>
      <c r="Y391" s="926"/>
      <c r="Z391" s="926"/>
      <c r="AA391" s="926"/>
      <c r="AB391" s="926"/>
      <c r="AC391" s="926"/>
      <c r="AD391" s="926"/>
      <c r="AE391" s="926"/>
      <c r="AF391" s="926"/>
      <c r="AG391" s="926"/>
      <c r="AH391" s="926"/>
      <c r="AI391" s="926"/>
    </row>
    <row r="392" spans="21:35" ht="12.75">
      <c r="U392" s="618"/>
      <c r="V392" s="617"/>
      <c r="W392" s="900"/>
      <c r="X392" s="926"/>
      <c r="Y392" s="926"/>
      <c r="Z392" s="926"/>
      <c r="AA392" s="926"/>
      <c r="AB392" s="926"/>
      <c r="AC392" s="926"/>
      <c r="AD392" s="926"/>
      <c r="AE392" s="926"/>
      <c r="AF392" s="926"/>
      <c r="AG392" s="926"/>
      <c r="AH392" s="926"/>
      <c r="AI392" s="926"/>
    </row>
    <row r="393" spans="21:35" ht="12.75">
      <c r="U393" s="618"/>
      <c r="V393" s="617"/>
      <c r="W393" s="900"/>
      <c r="X393" s="926"/>
      <c r="Y393" s="926"/>
      <c r="Z393" s="926"/>
      <c r="AA393" s="926"/>
      <c r="AB393" s="926"/>
      <c r="AC393" s="926"/>
      <c r="AD393" s="926"/>
      <c r="AE393" s="926"/>
      <c r="AF393" s="926"/>
      <c r="AG393" s="926"/>
      <c r="AH393" s="926"/>
      <c r="AI393" s="926"/>
    </row>
    <row r="394" spans="21:35" ht="12.75">
      <c r="U394" s="618"/>
      <c r="V394" s="617"/>
      <c r="W394" s="900"/>
      <c r="X394" s="926"/>
      <c r="Y394" s="926"/>
      <c r="Z394" s="926"/>
      <c r="AA394" s="926"/>
      <c r="AB394" s="926"/>
      <c r="AC394" s="926"/>
      <c r="AD394" s="926"/>
      <c r="AE394" s="926"/>
      <c r="AF394" s="926"/>
      <c r="AG394" s="926"/>
      <c r="AH394" s="926"/>
      <c r="AI394" s="926"/>
    </row>
    <row r="395" spans="21:35" ht="12.75">
      <c r="U395" s="618"/>
      <c r="V395" s="617"/>
      <c r="W395" s="900"/>
      <c r="X395" s="926"/>
      <c r="Y395" s="926"/>
      <c r="Z395" s="926"/>
      <c r="AA395" s="926"/>
      <c r="AB395" s="926"/>
      <c r="AC395" s="926"/>
      <c r="AD395" s="926"/>
      <c r="AE395" s="926"/>
      <c r="AF395" s="926"/>
      <c r="AG395" s="926"/>
      <c r="AH395" s="926"/>
      <c r="AI395" s="926"/>
    </row>
    <row r="396" spans="21:35" ht="12.75">
      <c r="U396" s="618"/>
      <c r="V396" s="617"/>
      <c r="W396" s="900"/>
      <c r="X396" s="926"/>
      <c r="Y396" s="926"/>
      <c r="Z396" s="926"/>
      <c r="AA396" s="926"/>
      <c r="AB396" s="926"/>
      <c r="AC396" s="926"/>
      <c r="AD396" s="926"/>
      <c r="AE396" s="926"/>
      <c r="AF396" s="926"/>
      <c r="AG396" s="926"/>
      <c r="AH396" s="926"/>
      <c r="AI396" s="926"/>
    </row>
    <row r="397" spans="21:35" ht="12.75">
      <c r="U397" s="618"/>
      <c r="V397" s="617"/>
      <c r="W397" s="900"/>
      <c r="X397" s="926"/>
      <c r="Y397" s="926"/>
      <c r="Z397" s="926"/>
      <c r="AA397" s="926"/>
      <c r="AB397" s="926"/>
      <c r="AC397" s="926"/>
      <c r="AD397" s="926"/>
      <c r="AE397" s="926"/>
      <c r="AF397" s="926"/>
      <c r="AG397" s="926"/>
      <c r="AH397" s="926"/>
      <c r="AI397" s="926"/>
    </row>
    <row r="398" spans="21:35" ht="12.75">
      <c r="U398" s="618"/>
      <c r="V398" s="617"/>
      <c r="W398" s="900"/>
      <c r="X398" s="926"/>
      <c r="Y398" s="926"/>
      <c r="Z398" s="926"/>
      <c r="AA398" s="926"/>
      <c r="AB398" s="926"/>
      <c r="AC398" s="926"/>
      <c r="AD398" s="926"/>
      <c r="AE398" s="926"/>
      <c r="AF398" s="926"/>
      <c r="AG398" s="926"/>
      <c r="AH398" s="926"/>
      <c r="AI398" s="926"/>
    </row>
    <row r="399" spans="21:35" ht="12.75">
      <c r="U399" s="618"/>
      <c r="V399" s="617"/>
      <c r="W399" s="900"/>
      <c r="X399" s="926"/>
      <c r="Y399" s="926"/>
      <c r="Z399" s="926"/>
      <c r="AA399" s="926"/>
      <c r="AB399" s="926"/>
      <c r="AC399" s="926"/>
      <c r="AD399" s="926"/>
      <c r="AE399" s="926"/>
      <c r="AF399" s="926"/>
      <c r="AG399" s="926"/>
      <c r="AH399" s="926"/>
      <c r="AI399" s="926"/>
    </row>
    <row r="400" spans="21:35" ht="12.75">
      <c r="U400" s="618"/>
      <c r="V400" s="617"/>
      <c r="W400" s="900"/>
      <c r="X400" s="926"/>
      <c r="Y400" s="926"/>
      <c r="Z400" s="926"/>
      <c r="AA400" s="926"/>
      <c r="AB400" s="926"/>
      <c r="AC400" s="926"/>
      <c r="AD400" s="926"/>
      <c r="AE400" s="926"/>
      <c r="AF400" s="926"/>
      <c r="AG400" s="926"/>
      <c r="AH400" s="926"/>
      <c r="AI400" s="926"/>
    </row>
    <row r="401" spans="21:35" ht="12.75">
      <c r="U401" s="618"/>
      <c r="V401" s="617"/>
      <c r="W401" s="900"/>
      <c r="X401" s="926"/>
      <c r="Y401" s="926"/>
      <c r="Z401" s="926"/>
      <c r="AA401" s="926"/>
      <c r="AB401" s="926"/>
      <c r="AC401" s="926"/>
      <c r="AD401" s="926"/>
      <c r="AE401" s="926"/>
      <c r="AF401" s="926"/>
      <c r="AG401" s="926"/>
      <c r="AH401" s="926"/>
      <c r="AI401" s="926"/>
    </row>
    <row r="402" spans="21:35" ht="12.75">
      <c r="U402" s="618"/>
      <c r="V402" s="617"/>
      <c r="W402" s="900"/>
      <c r="X402" s="926"/>
      <c r="Y402" s="926"/>
      <c r="Z402" s="926"/>
      <c r="AA402" s="926"/>
      <c r="AB402" s="926"/>
      <c r="AC402" s="926"/>
      <c r="AD402" s="926"/>
      <c r="AE402" s="926"/>
      <c r="AF402" s="926"/>
      <c r="AG402" s="926"/>
      <c r="AH402" s="926"/>
      <c r="AI402" s="926"/>
    </row>
    <row r="403" spans="21:35" ht="12.75">
      <c r="U403" s="618"/>
      <c r="V403" s="617"/>
      <c r="W403" s="900"/>
      <c r="X403" s="926"/>
      <c r="Y403" s="926"/>
      <c r="Z403" s="926"/>
      <c r="AA403" s="926"/>
      <c r="AB403" s="926"/>
      <c r="AC403" s="926"/>
      <c r="AD403" s="926"/>
      <c r="AE403" s="926"/>
      <c r="AF403" s="926"/>
      <c r="AG403" s="926"/>
      <c r="AH403" s="926"/>
      <c r="AI403" s="926"/>
    </row>
    <row r="404" spans="21:35" ht="12.75">
      <c r="U404" s="618"/>
      <c r="V404" s="617"/>
      <c r="W404" s="900"/>
      <c r="X404" s="926"/>
      <c r="Y404" s="926"/>
      <c r="Z404" s="926"/>
      <c r="AA404" s="926"/>
      <c r="AB404" s="926"/>
      <c r="AC404" s="926"/>
      <c r="AD404" s="926"/>
      <c r="AE404" s="926"/>
      <c r="AF404" s="926"/>
      <c r="AG404" s="926"/>
      <c r="AH404" s="926"/>
      <c r="AI404" s="926"/>
    </row>
    <row r="405" spans="21:35" ht="12.75">
      <c r="U405" s="618"/>
      <c r="V405" s="617"/>
      <c r="W405" s="900"/>
      <c r="X405" s="926"/>
      <c r="Y405" s="926"/>
      <c r="Z405" s="926"/>
      <c r="AA405" s="926"/>
      <c r="AB405" s="926"/>
      <c r="AC405" s="926"/>
      <c r="AD405" s="926"/>
      <c r="AE405" s="926"/>
      <c r="AF405" s="926"/>
      <c r="AG405" s="926"/>
      <c r="AH405" s="926"/>
      <c r="AI405" s="926"/>
    </row>
    <row r="406" spans="21:35" ht="12.75">
      <c r="U406" s="618"/>
      <c r="V406" s="617"/>
      <c r="W406" s="900"/>
      <c r="X406" s="926"/>
      <c r="Y406" s="926"/>
      <c r="Z406" s="926"/>
      <c r="AA406" s="926"/>
      <c r="AB406" s="926"/>
      <c r="AC406" s="926"/>
      <c r="AD406" s="926"/>
      <c r="AE406" s="926"/>
      <c r="AF406" s="926"/>
      <c r="AG406" s="926"/>
      <c r="AH406" s="926"/>
      <c r="AI406" s="926"/>
    </row>
    <row r="407" spans="21:35" ht="12.75">
      <c r="U407" s="618"/>
      <c r="V407" s="617"/>
      <c r="W407" s="900"/>
      <c r="X407" s="926"/>
      <c r="Y407" s="926"/>
      <c r="Z407" s="926"/>
      <c r="AA407" s="926"/>
      <c r="AB407" s="926"/>
      <c r="AC407" s="926"/>
      <c r="AD407" s="926"/>
      <c r="AE407" s="926"/>
      <c r="AF407" s="926"/>
      <c r="AG407" s="926"/>
      <c r="AH407" s="926"/>
      <c r="AI407" s="926"/>
    </row>
    <row r="408" spans="21:35" ht="12.75">
      <c r="U408" s="618"/>
      <c r="V408" s="617"/>
      <c r="W408" s="900"/>
      <c r="X408" s="926"/>
      <c r="Y408" s="926"/>
      <c r="Z408" s="926"/>
      <c r="AA408" s="926"/>
      <c r="AB408" s="926"/>
      <c r="AC408" s="926"/>
      <c r="AD408" s="926"/>
      <c r="AE408" s="926"/>
      <c r="AF408" s="926"/>
      <c r="AG408" s="926"/>
      <c r="AH408" s="926"/>
      <c r="AI408" s="926"/>
    </row>
    <row r="409" spans="21:35" ht="12.75">
      <c r="U409" s="618"/>
      <c r="V409" s="617"/>
      <c r="W409" s="900"/>
      <c r="X409" s="926"/>
      <c r="Y409" s="926"/>
      <c r="Z409" s="926"/>
      <c r="AA409" s="926"/>
      <c r="AB409" s="926"/>
      <c r="AC409" s="926"/>
      <c r="AD409" s="926"/>
      <c r="AE409" s="926"/>
      <c r="AF409" s="926"/>
      <c r="AG409" s="926"/>
      <c r="AH409" s="926"/>
      <c r="AI409" s="926"/>
    </row>
    <row r="410" spans="21:35" ht="12.75">
      <c r="U410" s="618"/>
      <c r="V410" s="617"/>
      <c r="W410" s="900"/>
      <c r="X410" s="926"/>
      <c r="Y410" s="926"/>
      <c r="Z410" s="926"/>
      <c r="AA410" s="926"/>
      <c r="AB410" s="926"/>
      <c r="AC410" s="926"/>
      <c r="AD410" s="926"/>
      <c r="AE410" s="926"/>
      <c r="AF410" s="926"/>
      <c r="AG410" s="926"/>
      <c r="AH410" s="926"/>
      <c r="AI410" s="926"/>
    </row>
    <row r="411" spans="21:35" ht="12.75">
      <c r="U411" s="618"/>
      <c r="V411" s="617"/>
      <c r="W411" s="900"/>
      <c r="X411" s="926"/>
      <c r="Y411" s="926"/>
      <c r="Z411" s="926"/>
      <c r="AA411" s="926"/>
      <c r="AB411" s="926"/>
      <c r="AC411" s="926"/>
      <c r="AD411" s="926"/>
      <c r="AE411" s="926"/>
      <c r="AF411" s="926"/>
      <c r="AG411" s="926"/>
      <c r="AH411" s="926"/>
      <c r="AI411" s="926"/>
    </row>
    <row r="412" spans="21:35" ht="12.75">
      <c r="U412" s="618"/>
      <c r="V412" s="617"/>
      <c r="W412" s="900"/>
      <c r="X412" s="926"/>
      <c r="Y412" s="926"/>
      <c r="Z412" s="926"/>
      <c r="AA412" s="926"/>
      <c r="AB412" s="926"/>
      <c r="AC412" s="926"/>
      <c r="AD412" s="926"/>
      <c r="AE412" s="926"/>
      <c r="AF412" s="926"/>
      <c r="AG412" s="926"/>
      <c r="AH412" s="926"/>
      <c r="AI412" s="926"/>
    </row>
    <row r="413" spans="21:35" ht="12.75">
      <c r="U413" s="618"/>
      <c r="V413" s="617"/>
      <c r="W413" s="900"/>
      <c r="X413" s="926"/>
      <c r="Y413" s="926"/>
      <c r="Z413" s="926"/>
      <c r="AA413" s="926"/>
      <c r="AB413" s="926"/>
      <c r="AC413" s="926"/>
      <c r="AD413" s="926"/>
      <c r="AE413" s="926"/>
      <c r="AF413" s="926"/>
      <c r="AG413" s="926"/>
      <c r="AH413" s="926"/>
      <c r="AI413" s="926"/>
    </row>
    <row r="414" spans="21:35" ht="12.75">
      <c r="U414" s="618"/>
      <c r="V414" s="617"/>
      <c r="W414" s="900"/>
      <c r="X414" s="926"/>
      <c r="Y414" s="926"/>
      <c r="Z414" s="926"/>
      <c r="AA414" s="926"/>
      <c r="AB414" s="926"/>
      <c r="AC414" s="926"/>
      <c r="AD414" s="926"/>
      <c r="AE414" s="926"/>
      <c r="AF414" s="926"/>
      <c r="AG414" s="926"/>
      <c r="AH414" s="926"/>
      <c r="AI414" s="926"/>
    </row>
    <row r="415" spans="21:35" ht="12.75">
      <c r="U415" s="618"/>
      <c r="V415" s="617"/>
      <c r="W415" s="900"/>
      <c r="X415" s="926"/>
      <c r="Y415" s="926"/>
      <c r="Z415" s="926"/>
      <c r="AA415" s="926"/>
      <c r="AB415" s="926"/>
      <c r="AC415" s="926"/>
      <c r="AD415" s="926"/>
      <c r="AE415" s="926"/>
      <c r="AF415" s="926"/>
      <c r="AG415" s="926"/>
      <c r="AH415" s="926"/>
      <c r="AI415" s="926"/>
    </row>
    <row r="416" spans="21:35" ht="12.75">
      <c r="U416" s="618"/>
      <c r="V416" s="617"/>
      <c r="W416" s="900"/>
      <c r="X416" s="926"/>
      <c r="Y416" s="926"/>
      <c r="Z416" s="926"/>
      <c r="AA416" s="926"/>
      <c r="AB416" s="926"/>
      <c r="AC416" s="926"/>
      <c r="AD416" s="926"/>
      <c r="AE416" s="926"/>
      <c r="AF416" s="926"/>
      <c r="AG416" s="926"/>
      <c r="AH416" s="926"/>
      <c r="AI416" s="926"/>
    </row>
    <row r="417" spans="21:35" ht="12.75">
      <c r="U417" s="618"/>
      <c r="V417" s="617"/>
      <c r="W417" s="900"/>
      <c r="X417" s="926"/>
      <c r="Y417" s="926"/>
      <c r="Z417" s="926"/>
      <c r="AA417" s="926"/>
      <c r="AB417" s="926"/>
      <c r="AC417" s="926"/>
      <c r="AD417" s="926"/>
      <c r="AE417" s="926"/>
      <c r="AF417" s="926"/>
      <c r="AG417" s="926"/>
      <c r="AH417" s="926"/>
      <c r="AI417" s="926"/>
    </row>
    <row r="418" spans="21:35" ht="12.75">
      <c r="U418" s="618"/>
      <c r="V418" s="617"/>
      <c r="W418" s="900"/>
      <c r="X418" s="926"/>
      <c r="Y418" s="926"/>
      <c r="Z418" s="926"/>
      <c r="AA418" s="926"/>
      <c r="AB418" s="926"/>
      <c r="AC418" s="926"/>
      <c r="AD418" s="926"/>
      <c r="AE418" s="926"/>
      <c r="AF418" s="926"/>
      <c r="AG418" s="926"/>
      <c r="AH418" s="926"/>
      <c r="AI418" s="926"/>
    </row>
    <row r="419" spans="21:35" ht="12.75">
      <c r="U419" s="618"/>
      <c r="V419" s="617"/>
      <c r="W419" s="900"/>
      <c r="X419" s="926"/>
      <c r="Y419" s="926"/>
      <c r="Z419" s="926"/>
      <c r="AA419" s="926"/>
      <c r="AB419" s="926"/>
      <c r="AC419" s="926"/>
      <c r="AD419" s="926"/>
      <c r="AE419" s="926"/>
      <c r="AF419" s="926"/>
      <c r="AG419" s="926"/>
      <c r="AH419" s="926"/>
      <c r="AI419" s="926"/>
    </row>
    <row r="420" spans="21:35" ht="12.75">
      <c r="U420" s="618"/>
      <c r="V420" s="617"/>
      <c r="W420" s="900"/>
      <c r="X420" s="926"/>
      <c r="Y420" s="926"/>
      <c r="Z420" s="926"/>
      <c r="AA420" s="926"/>
      <c r="AB420" s="926"/>
      <c r="AC420" s="926"/>
      <c r="AD420" s="926"/>
      <c r="AE420" s="926"/>
      <c r="AF420" s="926"/>
      <c r="AG420" s="926"/>
      <c r="AH420" s="926"/>
      <c r="AI420" s="926"/>
    </row>
    <row r="421" spans="21:35" ht="12.75">
      <c r="U421" s="618"/>
      <c r="V421" s="617"/>
      <c r="W421" s="900"/>
      <c r="X421" s="926"/>
      <c r="Y421" s="926"/>
      <c r="Z421" s="926"/>
      <c r="AA421" s="926"/>
      <c r="AB421" s="926"/>
      <c r="AC421" s="926"/>
      <c r="AD421" s="926"/>
      <c r="AE421" s="926"/>
      <c r="AF421" s="926"/>
      <c r="AG421" s="926"/>
      <c r="AH421" s="926"/>
      <c r="AI421" s="926"/>
    </row>
    <row r="422" spans="21:35" ht="12.75">
      <c r="U422" s="618"/>
      <c r="V422" s="617"/>
      <c r="W422" s="900"/>
      <c r="X422" s="926"/>
      <c r="Y422" s="926"/>
      <c r="Z422" s="926"/>
      <c r="AA422" s="926"/>
      <c r="AB422" s="926"/>
      <c r="AC422" s="926"/>
      <c r="AD422" s="926"/>
      <c r="AE422" s="926"/>
      <c r="AF422" s="926"/>
      <c r="AG422" s="926"/>
      <c r="AH422" s="926"/>
      <c r="AI422" s="926"/>
    </row>
    <row r="423" spans="21:35" ht="12.75">
      <c r="U423" s="618"/>
      <c r="V423" s="617"/>
      <c r="W423" s="900"/>
      <c r="X423" s="926"/>
      <c r="Y423" s="926"/>
      <c r="Z423" s="926"/>
      <c r="AA423" s="926"/>
      <c r="AB423" s="926"/>
      <c r="AC423" s="926"/>
      <c r="AD423" s="926"/>
      <c r="AE423" s="926"/>
      <c r="AF423" s="926"/>
      <c r="AG423" s="926"/>
      <c r="AH423" s="926"/>
      <c r="AI423" s="926"/>
    </row>
    <row r="424" spans="21:35" ht="12.75">
      <c r="U424" s="618"/>
      <c r="V424" s="617"/>
      <c r="W424" s="900"/>
      <c r="X424" s="926"/>
      <c r="Y424" s="926"/>
      <c r="Z424" s="926"/>
      <c r="AA424" s="926"/>
      <c r="AB424" s="926"/>
      <c r="AC424" s="926"/>
      <c r="AD424" s="926"/>
      <c r="AE424" s="926"/>
      <c r="AF424" s="926"/>
      <c r="AG424" s="926"/>
      <c r="AH424" s="926"/>
      <c r="AI424" s="926"/>
    </row>
    <row r="425" spans="21:35" ht="12.75">
      <c r="U425" s="618"/>
      <c r="V425" s="617"/>
      <c r="W425" s="900"/>
      <c r="X425" s="926"/>
      <c r="Y425" s="926"/>
      <c r="Z425" s="926"/>
      <c r="AA425" s="926"/>
      <c r="AB425" s="926"/>
      <c r="AC425" s="926"/>
      <c r="AD425" s="926"/>
      <c r="AE425" s="926"/>
      <c r="AF425" s="926"/>
      <c r="AG425" s="926"/>
      <c r="AH425" s="926"/>
      <c r="AI425" s="926"/>
    </row>
    <row r="426" spans="21:35" ht="12.75">
      <c r="U426" s="618"/>
      <c r="V426" s="617"/>
      <c r="W426" s="900"/>
      <c r="X426" s="926"/>
      <c r="Y426" s="926"/>
      <c r="Z426" s="926"/>
      <c r="AA426" s="926"/>
      <c r="AB426" s="926"/>
      <c r="AC426" s="926"/>
      <c r="AD426" s="926"/>
      <c r="AE426" s="926"/>
      <c r="AF426" s="926"/>
      <c r="AG426" s="926"/>
      <c r="AH426" s="926"/>
      <c r="AI426" s="926"/>
    </row>
    <row r="427" spans="21:35" ht="12.75">
      <c r="U427" s="618"/>
      <c r="V427" s="617"/>
      <c r="W427" s="900"/>
      <c r="X427" s="926"/>
      <c r="Y427" s="926"/>
      <c r="Z427" s="926"/>
      <c r="AA427" s="926"/>
      <c r="AB427" s="926"/>
      <c r="AC427" s="926"/>
      <c r="AD427" s="926"/>
      <c r="AE427" s="926"/>
      <c r="AF427" s="926"/>
      <c r="AG427" s="926"/>
      <c r="AH427" s="926"/>
      <c r="AI427" s="926"/>
    </row>
    <row r="428" spans="21:35" ht="12.75">
      <c r="U428" s="618"/>
      <c r="V428" s="617"/>
      <c r="W428" s="900"/>
      <c r="X428" s="926"/>
      <c r="Y428" s="926"/>
      <c r="Z428" s="926"/>
      <c r="AA428" s="926"/>
      <c r="AB428" s="926"/>
      <c r="AC428" s="926"/>
      <c r="AD428" s="926"/>
      <c r="AE428" s="926"/>
      <c r="AF428" s="926"/>
      <c r="AG428" s="926"/>
      <c r="AH428" s="926"/>
      <c r="AI428" s="926"/>
    </row>
    <row r="429" spans="21:35" ht="13.5" thickBot="1">
      <c r="U429" s="618"/>
      <c r="V429" s="617"/>
      <c r="W429" s="900"/>
      <c r="X429" s="926"/>
      <c r="Y429" s="926"/>
      <c r="Z429" s="926"/>
      <c r="AA429" s="926"/>
      <c r="AB429" s="926"/>
      <c r="AC429" s="926"/>
      <c r="AD429" s="926"/>
      <c r="AE429" s="926"/>
      <c r="AF429" s="926"/>
      <c r="AG429" s="926"/>
      <c r="AH429" s="926"/>
      <c r="AI429" s="926"/>
    </row>
    <row r="430" spans="21:35" ht="12.75">
      <c r="U430" s="617"/>
      <c r="V430" s="906"/>
      <c r="W430" s="900"/>
      <c r="X430" s="927"/>
      <c r="Y430" s="927"/>
      <c r="Z430" s="927"/>
      <c r="AA430" s="927"/>
      <c r="AB430" s="927"/>
      <c r="AC430" s="927"/>
      <c r="AD430" s="927"/>
      <c r="AE430" s="927"/>
      <c r="AF430" s="927"/>
      <c r="AG430" s="927"/>
      <c r="AH430" s="927"/>
      <c r="AI430" s="927"/>
    </row>
    <row r="431" spans="21:35" ht="12.75">
      <c r="U431" s="618"/>
      <c r="V431" s="617"/>
      <c r="W431" s="900"/>
      <c r="X431" s="927"/>
      <c r="Y431" s="927"/>
      <c r="Z431" s="927"/>
      <c r="AA431" s="927"/>
      <c r="AB431" s="927"/>
      <c r="AC431" s="927"/>
      <c r="AD431" s="927"/>
      <c r="AE431" s="927"/>
      <c r="AF431" s="927"/>
      <c r="AG431" s="927"/>
      <c r="AH431" s="927"/>
      <c r="AI431" s="927"/>
    </row>
    <row r="432" spans="21:35" ht="12.75">
      <c r="U432" s="618"/>
      <c r="V432" s="617"/>
      <c r="W432" s="900"/>
      <c r="X432" s="927"/>
      <c r="Y432" s="927"/>
      <c r="Z432" s="927"/>
      <c r="AA432" s="927"/>
      <c r="AB432" s="927"/>
      <c r="AC432" s="927"/>
      <c r="AD432" s="927"/>
      <c r="AE432" s="927"/>
      <c r="AF432" s="927"/>
      <c r="AG432" s="927"/>
      <c r="AH432" s="927"/>
      <c r="AI432" s="927"/>
    </row>
    <row r="433" spans="21:35" ht="12.75">
      <c r="U433" s="618"/>
      <c r="V433" s="617"/>
      <c r="W433" s="900"/>
      <c r="X433" s="927"/>
      <c r="Y433" s="927"/>
      <c r="Z433" s="927"/>
      <c r="AA433" s="927"/>
      <c r="AB433" s="927"/>
      <c r="AC433" s="927"/>
      <c r="AD433" s="927"/>
      <c r="AE433" s="927"/>
      <c r="AF433" s="927"/>
      <c r="AG433" s="927"/>
      <c r="AH433" s="927"/>
      <c r="AI433" s="927"/>
    </row>
    <row r="434" spans="21:35" ht="12.75">
      <c r="U434" s="618"/>
      <c r="V434" s="617"/>
      <c r="W434" s="900"/>
      <c r="X434" s="927"/>
      <c r="Y434" s="927"/>
      <c r="Z434" s="927"/>
      <c r="AA434" s="927"/>
      <c r="AB434" s="927"/>
      <c r="AC434" s="927"/>
      <c r="AD434" s="927"/>
      <c r="AE434" s="927"/>
      <c r="AF434" s="927"/>
      <c r="AG434" s="927"/>
      <c r="AH434" s="927"/>
      <c r="AI434" s="927"/>
    </row>
    <row r="435" spans="21:35" ht="12.75">
      <c r="U435" s="618"/>
      <c r="V435" s="617"/>
      <c r="W435" s="900"/>
      <c r="X435" s="927"/>
      <c r="Y435" s="927"/>
      <c r="Z435" s="927"/>
      <c r="AA435" s="927"/>
      <c r="AB435" s="927"/>
      <c r="AC435" s="927"/>
      <c r="AD435" s="927"/>
      <c r="AE435" s="927"/>
      <c r="AF435" s="927"/>
      <c r="AG435" s="927"/>
      <c r="AH435" s="927"/>
      <c r="AI435" s="927"/>
    </row>
    <row r="436" spans="21:35" ht="12.75">
      <c r="U436" s="618"/>
      <c r="V436" s="617"/>
      <c r="W436" s="900"/>
      <c r="X436" s="927"/>
      <c r="Y436" s="927"/>
      <c r="Z436" s="927"/>
      <c r="AA436" s="927"/>
      <c r="AB436" s="927"/>
      <c r="AC436" s="927"/>
      <c r="AD436" s="927"/>
      <c r="AE436" s="927"/>
      <c r="AF436" s="927"/>
      <c r="AG436" s="927"/>
      <c r="AH436" s="927"/>
      <c r="AI436" s="927"/>
    </row>
    <row r="437" spans="21:35" ht="12.75">
      <c r="U437" s="618"/>
      <c r="V437" s="617"/>
      <c r="W437" s="900"/>
      <c r="X437" s="927"/>
      <c r="Y437" s="927"/>
      <c r="Z437" s="927"/>
      <c r="AA437" s="927"/>
      <c r="AB437" s="927"/>
      <c r="AC437" s="927"/>
      <c r="AD437" s="927"/>
      <c r="AE437" s="927"/>
      <c r="AF437" s="927"/>
      <c r="AG437" s="927"/>
      <c r="AH437" s="927"/>
      <c r="AI437" s="927"/>
    </row>
    <row r="438" spans="21:35" ht="12.75">
      <c r="U438" s="618"/>
      <c r="V438" s="617"/>
      <c r="W438" s="900"/>
      <c r="X438" s="927"/>
      <c r="Y438" s="927"/>
      <c r="Z438" s="927"/>
      <c r="AA438" s="927"/>
      <c r="AB438" s="927"/>
      <c r="AC438" s="927"/>
      <c r="AD438" s="927"/>
      <c r="AE438" s="927"/>
      <c r="AF438" s="927"/>
      <c r="AG438" s="927"/>
      <c r="AH438" s="927"/>
      <c r="AI438" s="927"/>
    </row>
    <row r="439" spans="21:35" ht="12.75">
      <c r="U439" s="618"/>
      <c r="V439" s="617"/>
      <c r="W439" s="900"/>
      <c r="X439" s="927"/>
      <c r="Y439" s="927"/>
      <c r="Z439" s="927"/>
      <c r="AA439" s="927"/>
      <c r="AB439" s="927"/>
      <c r="AC439" s="927"/>
      <c r="AD439" s="927"/>
      <c r="AE439" s="927"/>
      <c r="AF439" s="927"/>
      <c r="AG439" s="927"/>
      <c r="AH439" s="927"/>
      <c r="AI439" s="927"/>
    </row>
    <row r="440" spans="21:35" ht="12.75">
      <c r="U440" s="618"/>
      <c r="V440" s="617"/>
      <c r="W440" s="900"/>
      <c r="X440" s="927"/>
      <c r="Y440" s="927"/>
      <c r="Z440" s="927"/>
      <c r="AA440" s="927"/>
      <c r="AB440" s="927"/>
      <c r="AC440" s="927"/>
      <c r="AD440" s="927"/>
      <c r="AE440" s="927"/>
      <c r="AF440" s="927"/>
      <c r="AG440" s="927"/>
      <c r="AH440" s="927"/>
      <c r="AI440" s="927"/>
    </row>
    <row r="441" spans="21:35" ht="12.75">
      <c r="U441" s="618"/>
      <c r="V441" s="617"/>
      <c r="W441" s="900"/>
      <c r="X441" s="927"/>
      <c r="Y441" s="927"/>
      <c r="Z441" s="927"/>
      <c r="AA441" s="927"/>
      <c r="AB441" s="927"/>
      <c r="AC441" s="927"/>
      <c r="AD441" s="927"/>
      <c r="AE441" s="927"/>
      <c r="AF441" s="927"/>
      <c r="AG441" s="927"/>
      <c r="AH441" s="927"/>
      <c r="AI441" s="927"/>
    </row>
    <row r="442" spans="21:35" ht="12.75">
      <c r="U442" s="618"/>
      <c r="V442" s="617"/>
      <c r="W442" s="900"/>
      <c r="X442" s="927"/>
      <c r="Y442" s="927"/>
      <c r="Z442" s="927"/>
      <c r="AA442" s="927"/>
      <c r="AB442" s="927"/>
      <c r="AC442" s="927"/>
      <c r="AD442" s="927"/>
      <c r="AE442" s="927"/>
      <c r="AF442" s="927"/>
      <c r="AG442" s="927"/>
      <c r="AH442" s="927"/>
      <c r="AI442" s="927"/>
    </row>
    <row r="443" spans="21:35" ht="12.75">
      <c r="U443" s="618"/>
      <c r="V443" s="617"/>
      <c r="W443" s="900"/>
      <c r="X443" s="927"/>
      <c r="Y443" s="927"/>
      <c r="Z443" s="927"/>
      <c r="AA443" s="927"/>
      <c r="AB443" s="927"/>
      <c r="AC443" s="927"/>
      <c r="AD443" s="927"/>
      <c r="AE443" s="927"/>
      <c r="AF443" s="927"/>
      <c r="AG443" s="927"/>
      <c r="AH443" s="927"/>
      <c r="AI443" s="927"/>
    </row>
    <row r="444" spans="21:35" ht="12.75">
      <c r="U444" s="618"/>
      <c r="V444" s="617"/>
      <c r="W444" s="900"/>
      <c r="X444" s="927"/>
      <c r="Y444" s="927"/>
      <c r="Z444" s="927"/>
      <c r="AA444" s="927"/>
      <c r="AB444" s="927"/>
      <c r="AC444" s="927"/>
      <c r="AD444" s="927"/>
      <c r="AE444" s="927"/>
      <c r="AF444" s="928"/>
      <c r="AG444" s="927"/>
      <c r="AH444" s="927"/>
      <c r="AI444" s="927"/>
    </row>
    <row r="445" spans="21:35" ht="12.75">
      <c r="U445" s="618"/>
      <c r="V445" s="617"/>
      <c r="W445" s="900"/>
      <c r="X445" s="927"/>
      <c r="Y445" s="927"/>
      <c r="Z445" s="927"/>
      <c r="AA445" s="927"/>
      <c r="AB445" s="927"/>
      <c r="AC445" s="927"/>
      <c r="AD445" s="927"/>
      <c r="AE445" s="927"/>
      <c r="AF445" s="927"/>
      <c r="AG445" s="927"/>
      <c r="AH445" s="927"/>
      <c r="AI445" s="927"/>
    </row>
    <row r="446" spans="21:35" ht="12.75">
      <c r="U446" s="618"/>
      <c r="V446" s="617"/>
      <c r="W446" s="900"/>
      <c r="X446" s="927"/>
      <c r="Y446" s="927"/>
      <c r="Z446" s="927"/>
      <c r="AA446" s="927"/>
      <c r="AB446" s="927"/>
      <c r="AC446" s="927"/>
      <c r="AD446" s="927"/>
      <c r="AE446" s="927"/>
      <c r="AF446" s="927"/>
      <c r="AG446" s="927"/>
      <c r="AH446" s="927"/>
      <c r="AI446" s="927"/>
    </row>
    <row r="447" spans="21:35" ht="12.75">
      <c r="U447" s="618"/>
      <c r="V447" s="617"/>
      <c r="W447" s="900"/>
      <c r="X447" s="927"/>
      <c r="Y447" s="927"/>
      <c r="Z447" s="927"/>
      <c r="AA447" s="927"/>
      <c r="AB447" s="927"/>
      <c r="AC447" s="927"/>
      <c r="AD447" s="927"/>
      <c r="AE447" s="927"/>
      <c r="AF447" s="927"/>
      <c r="AG447" s="927"/>
      <c r="AH447" s="927"/>
      <c r="AI447" s="927"/>
    </row>
    <row r="448" spans="21:35" ht="12.75">
      <c r="U448" s="618"/>
      <c r="V448" s="617"/>
      <c r="W448" s="900"/>
      <c r="X448" s="927"/>
      <c r="Y448" s="927"/>
      <c r="Z448" s="927"/>
      <c r="AA448" s="927"/>
      <c r="AB448" s="927"/>
      <c r="AC448" s="927"/>
      <c r="AD448" s="927"/>
      <c r="AE448" s="927"/>
      <c r="AF448" s="927"/>
      <c r="AG448" s="927"/>
      <c r="AH448" s="927"/>
      <c r="AI448" s="927"/>
    </row>
    <row r="449" spans="21:35" ht="12.75">
      <c r="U449" s="618"/>
      <c r="V449" s="617"/>
      <c r="W449" s="900"/>
      <c r="X449" s="927"/>
      <c r="Y449" s="927"/>
      <c r="Z449" s="927"/>
      <c r="AA449" s="927"/>
      <c r="AB449" s="927"/>
      <c r="AC449" s="927"/>
      <c r="AD449" s="927"/>
      <c r="AE449" s="927"/>
      <c r="AF449" s="927"/>
      <c r="AG449" s="927"/>
      <c r="AH449" s="927"/>
      <c r="AI449" s="927"/>
    </row>
    <row r="450" spans="21:35" ht="12.75">
      <c r="U450" s="618"/>
      <c r="V450" s="617"/>
      <c r="W450" s="900"/>
      <c r="X450" s="927"/>
      <c r="Y450" s="927"/>
      <c r="Z450" s="927"/>
      <c r="AA450" s="927"/>
      <c r="AB450" s="927"/>
      <c r="AC450" s="927"/>
      <c r="AD450" s="927"/>
      <c r="AE450" s="927"/>
      <c r="AF450" s="927"/>
      <c r="AG450" s="927"/>
      <c r="AH450" s="927"/>
      <c r="AI450" s="927"/>
    </row>
    <row r="451" spans="21:35" ht="12.75">
      <c r="U451" s="618"/>
      <c r="V451" s="617"/>
      <c r="W451" s="900"/>
      <c r="X451" s="927"/>
      <c r="Y451" s="927"/>
      <c r="Z451" s="927"/>
      <c r="AA451" s="927"/>
      <c r="AB451" s="927"/>
      <c r="AC451" s="927"/>
      <c r="AD451" s="927"/>
      <c r="AE451" s="927"/>
      <c r="AF451" s="927"/>
      <c r="AG451" s="927"/>
      <c r="AH451" s="927"/>
      <c r="AI451" s="927"/>
    </row>
    <row r="452" spans="21:35" ht="12.75">
      <c r="U452" s="618"/>
      <c r="V452" s="617"/>
      <c r="W452" s="900"/>
      <c r="X452" s="927"/>
      <c r="Y452" s="927"/>
      <c r="Z452" s="927"/>
      <c r="AA452" s="927"/>
      <c r="AB452" s="927"/>
      <c r="AC452" s="927"/>
      <c r="AD452" s="927"/>
      <c r="AE452" s="927"/>
      <c r="AF452" s="927"/>
      <c r="AG452" s="927"/>
      <c r="AH452" s="927"/>
      <c r="AI452" s="927"/>
    </row>
    <row r="453" spans="21:35" ht="12.75">
      <c r="U453" s="618"/>
      <c r="V453" s="617"/>
      <c r="W453" s="900"/>
      <c r="X453" s="927"/>
      <c r="Y453" s="927"/>
      <c r="Z453" s="927"/>
      <c r="AA453" s="927"/>
      <c r="AB453" s="927"/>
      <c r="AC453" s="927"/>
      <c r="AD453" s="927"/>
      <c r="AE453" s="927"/>
      <c r="AF453" s="927"/>
      <c r="AG453" s="927"/>
      <c r="AH453" s="927"/>
      <c r="AI453" s="927"/>
    </row>
    <row r="454" spans="21:35" ht="12.75">
      <c r="U454" s="618"/>
      <c r="V454" s="617"/>
      <c r="W454" s="900"/>
      <c r="X454" s="927"/>
      <c r="Y454" s="927"/>
      <c r="Z454" s="927"/>
      <c r="AA454" s="927"/>
      <c r="AB454" s="927"/>
      <c r="AC454" s="927"/>
      <c r="AD454" s="927"/>
      <c r="AE454" s="927"/>
      <c r="AF454" s="927"/>
      <c r="AG454" s="927"/>
      <c r="AH454" s="927"/>
      <c r="AI454" s="927"/>
    </row>
    <row r="455" spans="21:35" ht="12.75">
      <c r="U455" s="618"/>
      <c r="V455" s="617"/>
      <c r="W455" s="900"/>
      <c r="X455" s="927"/>
      <c r="Y455" s="927"/>
      <c r="Z455" s="927"/>
      <c r="AA455" s="927"/>
      <c r="AB455" s="927"/>
      <c r="AC455" s="927"/>
      <c r="AD455" s="927"/>
      <c r="AE455" s="927"/>
      <c r="AF455" s="927"/>
      <c r="AG455" s="927"/>
      <c r="AH455" s="927"/>
      <c r="AI455" s="927"/>
    </row>
    <row r="456" spans="21:35" ht="12.75">
      <c r="U456" s="618"/>
      <c r="V456" s="617"/>
      <c r="W456" s="900"/>
      <c r="X456" s="927"/>
      <c r="Y456" s="927"/>
      <c r="Z456" s="927"/>
      <c r="AA456" s="927"/>
      <c r="AB456" s="927"/>
      <c r="AC456" s="927"/>
      <c r="AD456" s="927"/>
      <c r="AE456" s="927"/>
      <c r="AF456" s="927"/>
      <c r="AG456" s="927"/>
      <c r="AH456" s="927"/>
      <c r="AI456" s="927"/>
    </row>
    <row r="457" spans="21:35" ht="12.75">
      <c r="U457" s="618"/>
      <c r="V457" s="617"/>
      <c r="W457" s="900"/>
      <c r="X457" s="927"/>
      <c r="Y457" s="927"/>
      <c r="Z457" s="927"/>
      <c r="AA457" s="927"/>
      <c r="AB457" s="927"/>
      <c r="AC457" s="927"/>
      <c r="AD457" s="927"/>
      <c r="AE457" s="927"/>
      <c r="AF457" s="927"/>
      <c r="AG457" s="927"/>
      <c r="AH457" s="927"/>
      <c r="AI457" s="927"/>
    </row>
    <row r="458" spans="21:35" ht="12.75">
      <c r="U458" s="618"/>
      <c r="V458" s="617"/>
      <c r="W458" s="900"/>
      <c r="X458" s="927"/>
      <c r="Y458" s="927"/>
      <c r="Z458" s="927"/>
      <c r="AA458" s="927"/>
      <c r="AB458" s="927"/>
      <c r="AC458" s="927"/>
      <c r="AD458" s="927"/>
      <c r="AE458" s="927"/>
      <c r="AF458" s="927"/>
      <c r="AG458" s="927"/>
      <c r="AH458" s="927"/>
      <c r="AI458" s="927"/>
    </row>
    <row r="459" spans="21:35" ht="12.75">
      <c r="U459" s="618"/>
      <c r="V459" s="617"/>
      <c r="W459" s="900"/>
      <c r="X459" s="927"/>
      <c r="Y459" s="927"/>
      <c r="Z459" s="927"/>
      <c r="AA459" s="927"/>
      <c r="AB459" s="927"/>
      <c r="AC459" s="927"/>
      <c r="AD459" s="927"/>
      <c r="AE459" s="927"/>
      <c r="AF459" s="927"/>
      <c r="AG459" s="927"/>
      <c r="AH459" s="927"/>
      <c r="AI459" s="927"/>
    </row>
    <row r="460" spans="21:35" ht="12.75">
      <c r="U460" s="618"/>
      <c r="V460" s="617"/>
      <c r="W460" s="900"/>
      <c r="X460" s="927"/>
      <c r="Y460" s="927"/>
      <c r="Z460" s="927"/>
      <c r="AA460" s="927"/>
      <c r="AB460" s="927"/>
      <c r="AC460" s="927"/>
      <c r="AD460" s="927"/>
      <c r="AE460" s="927"/>
      <c r="AF460" s="927"/>
      <c r="AG460" s="927"/>
      <c r="AH460" s="927"/>
      <c r="AI460" s="927"/>
    </row>
    <row r="461" spans="21:35" ht="12.75">
      <c r="U461" s="618"/>
      <c r="V461" s="617"/>
      <c r="W461" s="900"/>
      <c r="X461" s="927"/>
      <c r="Y461" s="927"/>
      <c r="Z461" s="927"/>
      <c r="AA461" s="927"/>
      <c r="AB461" s="927"/>
      <c r="AC461" s="927"/>
      <c r="AD461" s="927"/>
      <c r="AE461" s="927"/>
      <c r="AF461" s="927"/>
      <c r="AG461" s="927"/>
      <c r="AH461" s="927"/>
      <c r="AI461" s="927"/>
    </row>
    <row r="462" spans="21:35" ht="12.75">
      <c r="U462" s="618"/>
      <c r="V462" s="617"/>
      <c r="W462" s="900"/>
      <c r="X462" s="927"/>
      <c r="Y462" s="927"/>
      <c r="Z462" s="927"/>
      <c r="AA462" s="927"/>
      <c r="AB462" s="927"/>
      <c r="AC462" s="927"/>
      <c r="AD462" s="927"/>
      <c r="AE462" s="927"/>
      <c r="AF462" s="927"/>
      <c r="AG462" s="927"/>
      <c r="AH462" s="927"/>
      <c r="AI462" s="927"/>
    </row>
    <row r="463" spans="21:35" ht="12.75">
      <c r="U463" s="618"/>
      <c r="V463" s="617"/>
      <c r="W463" s="900"/>
      <c r="X463" s="927"/>
      <c r="Y463" s="927"/>
      <c r="Z463" s="927"/>
      <c r="AA463" s="927"/>
      <c r="AB463" s="927"/>
      <c r="AC463" s="927"/>
      <c r="AD463" s="927"/>
      <c r="AE463" s="927"/>
      <c r="AF463" s="927"/>
      <c r="AG463" s="927"/>
      <c r="AH463" s="927"/>
      <c r="AI463" s="927"/>
    </row>
    <row r="464" spans="21:35" ht="12.75">
      <c r="U464" s="618"/>
      <c r="V464" s="617"/>
      <c r="W464" s="900"/>
      <c r="X464" s="927"/>
      <c r="Y464" s="927"/>
      <c r="Z464" s="927"/>
      <c r="AA464" s="927"/>
      <c r="AB464" s="927"/>
      <c r="AC464" s="927"/>
      <c r="AD464" s="927"/>
      <c r="AE464" s="927"/>
      <c r="AF464" s="927"/>
      <c r="AG464" s="927"/>
      <c r="AH464" s="927"/>
      <c r="AI464" s="927"/>
    </row>
    <row r="465" spans="21:35" ht="12.75">
      <c r="U465" s="618"/>
      <c r="V465" s="617"/>
      <c r="W465" s="900"/>
      <c r="X465" s="927"/>
      <c r="Y465" s="927"/>
      <c r="Z465" s="927"/>
      <c r="AA465" s="927"/>
      <c r="AB465" s="927"/>
      <c r="AC465" s="927"/>
      <c r="AD465" s="927"/>
      <c r="AE465" s="927"/>
      <c r="AF465" s="927"/>
      <c r="AG465" s="927"/>
      <c r="AH465" s="927"/>
      <c r="AI465" s="927"/>
    </row>
    <row r="466" spans="21:35" ht="12.75">
      <c r="U466" s="618"/>
      <c r="V466" s="617"/>
      <c r="W466" s="900"/>
      <c r="X466" s="927"/>
      <c r="Y466" s="927"/>
      <c r="Z466" s="927"/>
      <c r="AA466" s="927"/>
      <c r="AB466" s="927"/>
      <c r="AC466" s="927"/>
      <c r="AD466" s="927"/>
      <c r="AE466" s="927"/>
      <c r="AF466" s="927"/>
      <c r="AG466" s="927"/>
      <c r="AH466" s="927"/>
      <c r="AI466" s="927"/>
    </row>
    <row r="467" spans="21:35" ht="12.75">
      <c r="U467" s="618"/>
      <c r="V467" s="617"/>
      <c r="W467" s="900"/>
      <c r="X467" s="927"/>
      <c r="Y467" s="927"/>
      <c r="Z467" s="927"/>
      <c r="AA467" s="927"/>
      <c r="AB467" s="927"/>
      <c r="AC467" s="927"/>
      <c r="AD467" s="927"/>
      <c r="AE467" s="927"/>
      <c r="AF467" s="927"/>
      <c r="AG467" s="927"/>
      <c r="AH467" s="927"/>
      <c r="AI467" s="927"/>
    </row>
    <row r="468" spans="21:35" ht="12.75">
      <c r="U468" s="618"/>
      <c r="V468" s="617"/>
      <c r="W468" s="900"/>
      <c r="X468" s="927"/>
      <c r="Y468" s="927"/>
      <c r="Z468" s="927"/>
      <c r="AA468" s="927"/>
      <c r="AB468" s="927"/>
      <c r="AC468" s="927"/>
      <c r="AD468" s="927"/>
      <c r="AE468" s="927"/>
      <c r="AF468" s="927"/>
      <c r="AG468" s="927"/>
      <c r="AH468" s="927"/>
      <c r="AI468" s="927"/>
    </row>
    <row r="469" spans="21:35" ht="12.75">
      <c r="U469" s="618"/>
      <c r="V469" s="617"/>
      <c r="W469" s="900"/>
      <c r="X469" s="927"/>
      <c r="Y469" s="927"/>
      <c r="Z469" s="927"/>
      <c r="AA469" s="927"/>
      <c r="AB469" s="927"/>
      <c r="AC469" s="927"/>
      <c r="AD469" s="927"/>
      <c r="AE469" s="927"/>
      <c r="AF469" s="927"/>
      <c r="AG469" s="927"/>
      <c r="AH469" s="927"/>
      <c r="AI469" s="927"/>
    </row>
    <row r="470" spans="21:35" ht="12.75">
      <c r="U470" s="618"/>
      <c r="V470" s="617"/>
      <c r="W470" s="900"/>
      <c r="X470" s="927"/>
      <c r="Y470" s="927"/>
      <c r="Z470" s="927"/>
      <c r="AA470" s="927"/>
      <c r="AB470" s="927"/>
      <c r="AC470" s="927"/>
      <c r="AD470" s="927"/>
      <c r="AE470" s="927"/>
      <c r="AF470" s="927"/>
      <c r="AG470" s="927"/>
      <c r="AH470" s="927"/>
      <c r="AI470" s="927"/>
    </row>
    <row r="471" spans="21:35" ht="12.75">
      <c r="U471" s="618"/>
      <c r="V471" s="617"/>
      <c r="W471" s="900"/>
      <c r="X471" s="927"/>
      <c r="Y471" s="927"/>
      <c r="Z471" s="927"/>
      <c r="AA471" s="927"/>
      <c r="AB471" s="927"/>
      <c r="AC471" s="927"/>
      <c r="AD471" s="927"/>
      <c r="AE471" s="927"/>
      <c r="AF471" s="927"/>
      <c r="AG471" s="927"/>
      <c r="AH471" s="927"/>
      <c r="AI471" s="927"/>
    </row>
    <row r="472" spans="21:35" ht="12.75">
      <c r="U472" s="618"/>
      <c r="V472" s="617"/>
      <c r="W472" s="900"/>
      <c r="X472" s="927"/>
      <c r="Y472" s="927"/>
      <c r="Z472" s="927"/>
      <c r="AA472" s="927"/>
      <c r="AB472" s="927"/>
      <c r="AC472" s="927"/>
      <c r="AD472" s="927"/>
      <c r="AE472" s="927"/>
      <c r="AF472" s="927"/>
      <c r="AG472" s="927"/>
      <c r="AH472" s="927"/>
      <c r="AI472" s="927"/>
    </row>
    <row r="473" spans="21:35" ht="12.75">
      <c r="U473" s="618"/>
      <c r="V473" s="617"/>
      <c r="W473" s="900"/>
      <c r="X473" s="927"/>
      <c r="Y473" s="927"/>
      <c r="Z473" s="927"/>
      <c r="AA473" s="927"/>
      <c r="AB473" s="927"/>
      <c r="AC473" s="927"/>
      <c r="AD473" s="927"/>
      <c r="AE473" s="927"/>
      <c r="AF473" s="927"/>
      <c r="AG473" s="927"/>
      <c r="AH473" s="927"/>
      <c r="AI473" s="927"/>
    </row>
    <row r="474" spans="21:35" ht="12.75">
      <c r="U474" s="618"/>
      <c r="V474" s="617"/>
      <c r="W474" s="900"/>
      <c r="X474" s="927"/>
      <c r="Y474" s="927"/>
      <c r="Z474" s="927"/>
      <c r="AA474" s="927"/>
      <c r="AB474" s="927"/>
      <c r="AC474" s="927"/>
      <c r="AD474" s="927"/>
      <c r="AE474" s="927"/>
      <c r="AF474" s="927"/>
      <c r="AG474" s="927"/>
      <c r="AH474" s="927"/>
      <c r="AI474" s="927"/>
    </row>
    <row r="475" spans="21:35" ht="12.75">
      <c r="U475" s="618"/>
      <c r="V475" s="617"/>
      <c r="W475" s="900"/>
      <c r="X475" s="927"/>
      <c r="Y475" s="927"/>
      <c r="Z475" s="927"/>
      <c r="AA475" s="927"/>
      <c r="AB475" s="927"/>
      <c r="AC475" s="927"/>
      <c r="AD475" s="927"/>
      <c r="AE475" s="927"/>
      <c r="AF475" s="927"/>
      <c r="AG475" s="927"/>
      <c r="AH475" s="927"/>
      <c r="AI475" s="927"/>
    </row>
    <row r="476" spans="21:35" ht="12.75">
      <c r="U476" s="618"/>
      <c r="V476" s="617"/>
      <c r="W476" s="900"/>
      <c r="X476" s="927"/>
      <c r="Y476" s="927"/>
      <c r="Z476" s="927"/>
      <c r="AA476" s="927"/>
      <c r="AB476" s="927"/>
      <c r="AC476" s="927"/>
      <c r="AD476" s="927"/>
      <c r="AE476" s="927"/>
      <c r="AF476" s="927"/>
      <c r="AG476" s="927"/>
      <c r="AH476" s="927"/>
      <c r="AI476" s="927"/>
    </row>
    <row r="477" spans="21:35" ht="12.75">
      <c r="U477" s="618"/>
      <c r="V477" s="617"/>
      <c r="W477" s="900"/>
      <c r="X477" s="927"/>
      <c r="Y477" s="927"/>
      <c r="Z477" s="927"/>
      <c r="AA477" s="927"/>
      <c r="AB477" s="927"/>
      <c r="AC477" s="927"/>
      <c r="AD477" s="927"/>
      <c r="AE477" s="927"/>
      <c r="AF477" s="927"/>
      <c r="AG477" s="927"/>
      <c r="AH477" s="927"/>
      <c r="AI477" s="927"/>
    </row>
    <row r="478" spans="21:35" ht="12.75">
      <c r="U478" s="618"/>
      <c r="V478" s="617"/>
      <c r="W478" s="900"/>
      <c r="X478" s="927"/>
      <c r="Y478" s="927"/>
      <c r="Z478" s="927"/>
      <c r="AA478" s="927"/>
      <c r="AB478" s="927"/>
      <c r="AC478" s="927"/>
      <c r="AD478" s="927"/>
      <c r="AE478" s="927"/>
      <c r="AF478" s="927"/>
      <c r="AG478" s="927"/>
      <c r="AH478" s="927"/>
      <c r="AI478" s="927"/>
    </row>
    <row r="479" spans="21:35" ht="12.75">
      <c r="U479" s="618"/>
      <c r="V479" s="617"/>
      <c r="W479" s="900"/>
      <c r="X479" s="927"/>
      <c r="Y479" s="927"/>
      <c r="Z479" s="927"/>
      <c r="AA479" s="927"/>
      <c r="AB479" s="927"/>
      <c r="AC479" s="927"/>
      <c r="AD479" s="927"/>
      <c r="AE479" s="927"/>
      <c r="AF479" s="927"/>
      <c r="AG479" s="927"/>
      <c r="AH479" s="927"/>
      <c r="AI479" s="927"/>
    </row>
    <row r="480" spans="21:35" ht="12.75">
      <c r="U480" s="618"/>
      <c r="V480" s="617"/>
      <c r="W480" s="900"/>
      <c r="X480" s="927"/>
      <c r="Y480" s="927"/>
      <c r="Z480" s="927"/>
      <c r="AA480" s="927"/>
      <c r="AB480" s="927"/>
      <c r="AC480" s="927"/>
      <c r="AD480" s="927"/>
      <c r="AE480" s="927"/>
      <c r="AF480" s="927"/>
      <c r="AG480" s="927"/>
      <c r="AH480" s="927"/>
      <c r="AI480" s="927"/>
    </row>
    <row r="481" spans="21:35" ht="13.5" thickBot="1">
      <c r="U481" s="618"/>
      <c r="V481" s="617"/>
      <c r="W481" s="900"/>
      <c r="X481" s="927"/>
      <c r="Y481" s="927"/>
      <c r="Z481" s="927"/>
      <c r="AA481" s="927"/>
      <c r="AB481" s="927"/>
      <c r="AC481" s="927"/>
      <c r="AD481" s="927"/>
      <c r="AE481" s="927"/>
      <c r="AF481" s="927"/>
      <c r="AG481" s="927"/>
      <c r="AH481" s="927"/>
      <c r="AI481" s="927"/>
    </row>
    <row r="482" spans="21:35" ht="12.75">
      <c r="U482" s="617"/>
      <c r="V482" s="906"/>
      <c r="W482" s="900"/>
      <c r="X482" s="929"/>
      <c r="Y482" s="929"/>
      <c r="Z482" s="929"/>
      <c r="AA482" s="929"/>
      <c r="AB482" s="929"/>
      <c r="AC482" s="929"/>
      <c r="AD482" s="929"/>
      <c r="AE482" s="929"/>
      <c r="AF482" s="930"/>
      <c r="AG482" s="929"/>
      <c r="AH482" s="929"/>
      <c r="AI482" s="929"/>
    </row>
    <row r="483" spans="21:35" ht="12.75">
      <c r="U483" s="618"/>
      <c r="V483" s="617"/>
      <c r="W483" s="900"/>
      <c r="X483" s="929"/>
      <c r="Y483" s="929"/>
      <c r="Z483" s="929"/>
      <c r="AA483" s="929"/>
      <c r="AB483" s="929"/>
      <c r="AC483" s="929"/>
      <c r="AD483" s="929"/>
      <c r="AE483" s="929"/>
      <c r="AF483" s="930"/>
      <c r="AG483" s="929"/>
      <c r="AH483" s="929"/>
      <c r="AI483" s="929"/>
    </row>
    <row r="484" spans="21:35" ht="12.75">
      <c r="U484" s="618"/>
      <c r="V484" s="617"/>
      <c r="W484" s="900"/>
      <c r="X484" s="929"/>
      <c r="Y484" s="929"/>
      <c r="Z484" s="929"/>
      <c r="AA484" s="929"/>
      <c r="AB484" s="929"/>
      <c r="AC484" s="929"/>
      <c r="AD484" s="929"/>
      <c r="AE484" s="929"/>
      <c r="AF484" s="930"/>
      <c r="AG484" s="929"/>
      <c r="AH484" s="929"/>
      <c r="AI484" s="929"/>
    </row>
    <row r="485" spans="21:35" ht="12.75">
      <c r="U485" s="618"/>
      <c r="V485" s="617"/>
      <c r="W485" s="900"/>
      <c r="X485" s="929"/>
      <c r="Y485" s="929"/>
      <c r="Z485" s="929"/>
      <c r="AA485" s="929"/>
      <c r="AB485" s="929"/>
      <c r="AC485" s="929"/>
      <c r="AD485" s="929"/>
      <c r="AE485" s="929"/>
      <c r="AF485" s="930"/>
      <c r="AG485" s="929"/>
      <c r="AH485" s="929"/>
      <c r="AI485" s="929"/>
    </row>
    <row r="486" spans="21:35" ht="12.75">
      <c r="U486" s="618"/>
      <c r="V486" s="617"/>
      <c r="W486" s="900"/>
      <c r="X486" s="929"/>
      <c r="Y486" s="929"/>
      <c r="Z486" s="929"/>
      <c r="AA486" s="929"/>
      <c r="AB486" s="929"/>
      <c r="AC486" s="929"/>
      <c r="AD486" s="929"/>
      <c r="AE486" s="929"/>
      <c r="AF486" s="930"/>
      <c r="AG486" s="929"/>
      <c r="AH486" s="929"/>
      <c r="AI486" s="929"/>
    </row>
    <row r="487" spans="21:35" ht="12.75">
      <c r="U487" s="618"/>
      <c r="V487" s="617"/>
      <c r="W487" s="900"/>
      <c r="X487" s="929"/>
      <c r="Y487" s="929"/>
      <c r="Z487" s="929"/>
      <c r="AA487" s="929"/>
      <c r="AB487" s="929"/>
      <c r="AC487" s="929"/>
      <c r="AD487" s="929"/>
      <c r="AE487" s="929"/>
      <c r="AF487" s="930"/>
      <c r="AG487" s="929"/>
      <c r="AH487" s="929"/>
      <c r="AI487" s="929"/>
    </row>
    <row r="488" spans="21:35" ht="12.75">
      <c r="U488" s="618"/>
      <c r="V488" s="617"/>
      <c r="W488" s="900"/>
      <c r="X488" s="929"/>
      <c r="Y488" s="929"/>
      <c r="Z488" s="929"/>
      <c r="AA488" s="929"/>
      <c r="AB488" s="929"/>
      <c r="AC488" s="929"/>
      <c r="AD488" s="929"/>
      <c r="AE488" s="929"/>
      <c r="AF488" s="930"/>
      <c r="AG488" s="929"/>
      <c r="AH488" s="929"/>
      <c r="AI488" s="929"/>
    </row>
    <row r="489" spans="21:35" ht="12.75">
      <c r="U489" s="618"/>
      <c r="V489" s="617"/>
      <c r="W489" s="900"/>
      <c r="X489" s="929"/>
      <c r="Y489" s="929"/>
      <c r="Z489" s="929"/>
      <c r="AA489" s="929"/>
      <c r="AB489" s="929"/>
      <c r="AC489" s="929"/>
      <c r="AD489" s="929"/>
      <c r="AE489" s="929"/>
      <c r="AF489" s="930"/>
      <c r="AG489" s="929"/>
      <c r="AH489" s="929"/>
      <c r="AI489" s="929"/>
    </row>
    <row r="490" spans="21:35" ht="12.75">
      <c r="U490" s="618"/>
      <c r="V490" s="617"/>
      <c r="W490" s="900"/>
      <c r="X490" s="929"/>
      <c r="Y490" s="929"/>
      <c r="Z490" s="929"/>
      <c r="AA490" s="929"/>
      <c r="AB490" s="929"/>
      <c r="AC490" s="929"/>
      <c r="AD490" s="929"/>
      <c r="AE490" s="929"/>
      <c r="AF490" s="930"/>
      <c r="AG490" s="929"/>
      <c r="AH490" s="929"/>
      <c r="AI490" s="929"/>
    </row>
    <row r="491" spans="21:35" ht="12.75">
      <c r="U491" s="618"/>
      <c r="V491" s="617"/>
      <c r="W491" s="900"/>
      <c r="X491" s="929"/>
      <c r="Y491" s="929"/>
      <c r="Z491" s="929"/>
      <c r="AA491" s="929"/>
      <c r="AB491" s="929"/>
      <c r="AC491" s="929"/>
      <c r="AD491" s="929"/>
      <c r="AE491" s="929"/>
      <c r="AF491" s="930"/>
      <c r="AG491" s="929"/>
      <c r="AH491" s="929"/>
      <c r="AI491" s="929"/>
    </row>
    <row r="492" spans="21:35" ht="12.75">
      <c r="U492" s="618"/>
      <c r="V492" s="617"/>
      <c r="W492" s="900"/>
      <c r="X492" s="929"/>
      <c r="Y492" s="929"/>
      <c r="Z492" s="929"/>
      <c r="AA492" s="929"/>
      <c r="AB492" s="929"/>
      <c r="AC492" s="929"/>
      <c r="AD492" s="929"/>
      <c r="AE492" s="929"/>
      <c r="AF492" s="930"/>
      <c r="AG492" s="929"/>
      <c r="AH492" s="929"/>
      <c r="AI492" s="929"/>
    </row>
    <row r="493" spans="21:35" ht="12.75">
      <c r="U493" s="618"/>
      <c r="V493" s="617"/>
      <c r="W493" s="900"/>
      <c r="X493" s="929"/>
      <c r="Y493" s="929"/>
      <c r="Z493" s="929"/>
      <c r="AA493" s="929"/>
      <c r="AB493" s="929"/>
      <c r="AC493" s="929"/>
      <c r="AD493" s="929"/>
      <c r="AE493" s="929"/>
      <c r="AF493" s="930"/>
      <c r="AG493" s="929"/>
      <c r="AH493" s="929"/>
      <c r="AI493" s="929"/>
    </row>
    <row r="494" spans="21:35" ht="12.75">
      <c r="U494" s="618"/>
      <c r="V494" s="617"/>
      <c r="W494" s="900"/>
      <c r="X494" s="929"/>
      <c r="Y494" s="929"/>
      <c r="Z494" s="929"/>
      <c r="AA494" s="929"/>
      <c r="AB494" s="929"/>
      <c r="AC494" s="929"/>
      <c r="AD494" s="929"/>
      <c r="AE494" s="929"/>
      <c r="AF494" s="929"/>
      <c r="AG494" s="929"/>
      <c r="AH494" s="929"/>
      <c r="AI494" s="929"/>
    </row>
    <row r="495" spans="21:35" ht="12.75">
      <c r="U495" s="618"/>
      <c r="V495" s="617"/>
      <c r="W495" s="900"/>
      <c r="X495" s="929"/>
      <c r="Y495" s="929"/>
      <c r="Z495" s="929"/>
      <c r="AA495" s="929"/>
      <c r="AB495" s="929"/>
      <c r="AC495" s="929"/>
      <c r="AD495" s="929"/>
      <c r="AE495" s="929"/>
      <c r="AF495" s="929"/>
      <c r="AG495" s="929"/>
      <c r="AH495" s="929"/>
      <c r="AI495" s="929"/>
    </row>
    <row r="496" spans="21:35" ht="12.75">
      <c r="U496" s="618"/>
      <c r="V496" s="617"/>
      <c r="W496" s="900"/>
      <c r="X496" s="929"/>
      <c r="Y496" s="929"/>
      <c r="Z496" s="929"/>
      <c r="AA496" s="929"/>
      <c r="AB496" s="929"/>
      <c r="AC496" s="929"/>
      <c r="AD496" s="929"/>
      <c r="AE496" s="929"/>
      <c r="AF496" s="929"/>
      <c r="AG496" s="929"/>
      <c r="AH496" s="929"/>
      <c r="AI496" s="929"/>
    </row>
    <row r="497" spans="21:35" ht="12.75">
      <c r="U497" s="618"/>
      <c r="V497" s="617"/>
      <c r="W497" s="900"/>
      <c r="X497" s="929"/>
      <c r="Y497" s="929"/>
      <c r="Z497" s="929"/>
      <c r="AA497" s="929"/>
      <c r="AB497" s="929"/>
      <c r="AC497" s="929"/>
      <c r="AD497" s="929"/>
      <c r="AE497" s="929"/>
      <c r="AF497" s="929"/>
      <c r="AG497" s="929"/>
      <c r="AH497" s="929"/>
      <c r="AI497" s="929"/>
    </row>
    <row r="498" spans="21:35" ht="12.75">
      <c r="U498" s="618"/>
      <c r="V498" s="617"/>
      <c r="W498" s="900"/>
      <c r="X498" s="929"/>
      <c r="Y498" s="929"/>
      <c r="Z498" s="929"/>
      <c r="AA498" s="929"/>
      <c r="AB498" s="929"/>
      <c r="AC498" s="929"/>
      <c r="AD498" s="929"/>
      <c r="AE498" s="929"/>
      <c r="AF498" s="929"/>
      <c r="AG498" s="929"/>
      <c r="AH498" s="929"/>
      <c r="AI498" s="929"/>
    </row>
    <row r="499" spans="21:35" ht="12.75">
      <c r="U499" s="618"/>
      <c r="V499" s="617"/>
      <c r="W499" s="900"/>
      <c r="X499" s="929"/>
      <c r="Y499" s="929"/>
      <c r="Z499" s="929"/>
      <c r="AA499" s="929"/>
      <c r="AB499" s="929"/>
      <c r="AC499" s="929"/>
      <c r="AD499" s="929"/>
      <c r="AE499" s="929"/>
      <c r="AF499" s="929"/>
      <c r="AG499" s="929"/>
      <c r="AH499" s="929"/>
      <c r="AI499" s="929"/>
    </row>
    <row r="500" spans="21:35" ht="12.75">
      <c r="U500" s="618"/>
      <c r="V500" s="617"/>
      <c r="W500" s="900"/>
      <c r="X500" s="929"/>
      <c r="Y500" s="929"/>
      <c r="Z500" s="929"/>
      <c r="AA500" s="929"/>
      <c r="AB500" s="929"/>
      <c r="AC500" s="929"/>
      <c r="AD500" s="929"/>
      <c r="AE500" s="929"/>
      <c r="AF500" s="929"/>
      <c r="AG500" s="929"/>
      <c r="AH500" s="929"/>
      <c r="AI500" s="929"/>
    </row>
    <row r="501" spans="21:35" ht="12.75">
      <c r="U501" s="618"/>
      <c r="V501" s="617"/>
      <c r="W501" s="900"/>
      <c r="X501" s="929"/>
      <c r="Y501" s="929"/>
      <c r="Z501" s="929"/>
      <c r="AA501" s="929"/>
      <c r="AB501" s="929"/>
      <c r="AC501" s="929"/>
      <c r="AD501" s="929"/>
      <c r="AE501" s="929"/>
      <c r="AF501" s="929"/>
      <c r="AG501" s="929"/>
      <c r="AH501" s="929"/>
      <c r="AI501" s="929"/>
    </row>
    <row r="502" spans="21:35" ht="12.75">
      <c r="U502" s="618"/>
      <c r="V502" s="617"/>
      <c r="W502" s="900"/>
      <c r="X502" s="929"/>
      <c r="Y502" s="929"/>
      <c r="Z502" s="929"/>
      <c r="AA502" s="929"/>
      <c r="AB502" s="929"/>
      <c r="AC502" s="929"/>
      <c r="AD502" s="929"/>
      <c r="AE502" s="929"/>
      <c r="AF502" s="929"/>
      <c r="AG502" s="929"/>
      <c r="AH502" s="929"/>
      <c r="AI502" s="929"/>
    </row>
    <row r="503" spans="21:35" ht="12.75">
      <c r="U503" s="618"/>
      <c r="V503" s="617"/>
      <c r="W503" s="900"/>
      <c r="X503" s="929"/>
      <c r="Y503" s="929"/>
      <c r="Z503" s="929"/>
      <c r="AA503" s="929"/>
      <c r="AB503" s="929"/>
      <c r="AC503" s="929"/>
      <c r="AD503" s="929"/>
      <c r="AE503" s="929"/>
      <c r="AF503" s="929"/>
      <c r="AG503" s="929"/>
      <c r="AH503" s="929"/>
      <c r="AI503" s="929"/>
    </row>
    <row r="504" spans="21:35" ht="12.75">
      <c r="U504" s="618"/>
      <c r="V504" s="617"/>
      <c r="W504" s="900"/>
      <c r="X504" s="929"/>
      <c r="Y504" s="929"/>
      <c r="Z504" s="929"/>
      <c r="AA504" s="929"/>
      <c r="AB504" s="929"/>
      <c r="AC504" s="929"/>
      <c r="AD504" s="929"/>
      <c r="AE504" s="929"/>
      <c r="AF504" s="929"/>
      <c r="AG504" s="929"/>
      <c r="AH504" s="929"/>
      <c r="AI504" s="929"/>
    </row>
    <row r="505" spans="21:35" ht="12.75">
      <c r="U505" s="618"/>
      <c r="V505" s="617"/>
      <c r="W505" s="900"/>
      <c r="X505" s="929"/>
      <c r="Y505" s="929"/>
      <c r="Z505" s="929"/>
      <c r="AA505" s="929"/>
      <c r="AB505" s="929"/>
      <c r="AC505" s="929"/>
      <c r="AD505" s="929"/>
      <c r="AE505" s="929"/>
      <c r="AF505" s="929"/>
      <c r="AG505" s="929"/>
      <c r="AH505" s="929"/>
      <c r="AI505" s="929"/>
    </row>
    <row r="506" spans="21:35" ht="12.75">
      <c r="U506" s="618"/>
      <c r="V506" s="617"/>
      <c r="W506" s="900"/>
      <c r="X506" s="929"/>
      <c r="Y506" s="929"/>
      <c r="Z506" s="929"/>
      <c r="AA506" s="929"/>
      <c r="AB506" s="929"/>
      <c r="AC506" s="929"/>
      <c r="AD506" s="929"/>
      <c r="AE506" s="929"/>
      <c r="AF506" s="929"/>
      <c r="AG506" s="929"/>
      <c r="AH506" s="929"/>
      <c r="AI506" s="929"/>
    </row>
    <row r="507" spans="21:35" ht="12.75">
      <c r="U507" s="618"/>
      <c r="V507" s="617"/>
      <c r="W507" s="900"/>
      <c r="X507" s="929"/>
      <c r="Y507" s="929"/>
      <c r="Z507" s="929"/>
      <c r="AA507" s="929"/>
      <c r="AB507" s="929"/>
      <c r="AC507" s="929"/>
      <c r="AD507" s="929"/>
      <c r="AE507" s="929"/>
      <c r="AF507" s="929"/>
      <c r="AG507" s="929"/>
      <c r="AH507" s="929"/>
      <c r="AI507" s="929"/>
    </row>
    <row r="508" spans="21:35" ht="12.75">
      <c r="U508" s="618"/>
      <c r="V508" s="617"/>
      <c r="W508" s="900"/>
      <c r="X508" s="929"/>
      <c r="Y508" s="929"/>
      <c r="Z508" s="929"/>
      <c r="AA508" s="929"/>
      <c r="AB508" s="929"/>
      <c r="AC508" s="929"/>
      <c r="AD508" s="929"/>
      <c r="AE508" s="929"/>
      <c r="AF508" s="929"/>
      <c r="AG508" s="929"/>
      <c r="AH508" s="929"/>
      <c r="AI508" s="929"/>
    </row>
    <row r="509" spans="21:35" ht="12.75">
      <c r="U509" s="618"/>
      <c r="V509" s="617"/>
      <c r="W509" s="900"/>
      <c r="X509" s="929"/>
      <c r="Y509" s="929"/>
      <c r="Z509" s="929"/>
      <c r="AA509" s="929"/>
      <c r="AB509" s="929"/>
      <c r="AC509" s="929"/>
      <c r="AD509" s="929"/>
      <c r="AE509" s="929"/>
      <c r="AF509" s="929"/>
      <c r="AG509" s="929"/>
      <c r="AH509" s="929"/>
      <c r="AI509" s="929"/>
    </row>
    <row r="510" spans="21:35" ht="12.75">
      <c r="U510" s="618"/>
      <c r="V510" s="617"/>
      <c r="W510" s="900"/>
      <c r="X510" s="929"/>
      <c r="Y510" s="929"/>
      <c r="Z510" s="929"/>
      <c r="AA510" s="929"/>
      <c r="AB510" s="929"/>
      <c r="AC510" s="929"/>
      <c r="AD510" s="929"/>
      <c r="AE510" s="929"/>
      <c r="AF510" s="929"/>
      <c r="AG510" s="929"/>
      <c r="AH510" s="929"/>
      <c r="AI510" s="929"/>
    </row>
    <row r="511" spans="21:35" ht="12.75">
      <c r="U511" s="618"/>
      <c r="V511" s="617"/>
      <c r="W511" s="900"/>
      <c r="X511" s="929"/>
      <c r="Y511" s="929"/>
      <c r="Z511" s="929"/>
      <c r="AA511" s="929"/>
      <c r="AB511" s="929"/>
      <c r="AC511" s="929"/>
      <c r="AD511" s="929"/>
      <c r="AE511" s="929"/>
      <c r="AF511" s="929"/>
      <c r="AG511" s="929"/>
      <c r="AH511" s="929"/>
      <c r="AI511" s="929"/>
    </row>
    <row r="512" spans="21:35" ht="12.75">
      <c r="U512" s="618"/>
      <c r="V512" s="617"/>
      <c r="W512" s="900"/>
      <c r="X512" s="929"/>
      <c r="Y512" s="929"/>
      <c r="Z512" s="929"/>
      <c r="AA512" s="929"/>
      <c r="AB512" s="929"/>
      <c r="AC512" s="929"/>
      <c r="AD512" s="929"/>
      <c r="AE512" s="929"/>
      <c r="AF512" s="929"/>
      <c r="AG512" s="929"/>
      <c r="AH512" s="929"/>
      <c r="AI512" s="929"/>
    </row>
    <row r="513" spans="21:35" ht="12.75">
      <c r="U513" s="618"/>
      <c r="V513" s="617"/>
      <c r="W513" s="900"/>
      <c r="X513" s="929"/>
      <c r="Y513" s="929"/>
      <c r="Z513" s="929"/>
      <c r="AA513" s="929"/>
      <c r="AB513" s="929"/>
      <c r="AC513" s="929"/>
      <c r="AD513" s="929"/>
      <c r="AE513" s="929"/>
      <c r="AF513" s="929"/>
      <c r="AG513" s="929"/>
      <c r="AH513" s="929"/>
      <c r="AI513" s="929"/>
    </row>
    <row r="514" spans="21:35" ht="12.75">
      <c r="U514" s="618"/>
      <c r="V514" s="617"/>
      <c r="W514" s="900"/>
      <c r="X514" s="929"/>
      <c r="Y514" s="929"/>
      <c r="Z514" s="929"/>
      <c r="AA514" s="929"/>
      <c r="AB514" s="929"/>
      <c r="AC514" s="929"/>
      <c r="AD514" s="929"/>
      <c r="AE514" s="929"/>
      <c r="AF514" s="929"/>
      <c r="AG514" s="929"/>
      <c r="AH514" s="929"/>
      <c r="AI514" s="929"/>
    </row>
    <row r="515" spans="21:35" ht="12.75">
      <c r="U515" s="618"/>
      <c r="V515" s="617"/>
      <c r="W515" s="900"/>
      <c r="X515" s="929"/>
      <c r="Y515" s="929"/>
      <c r="Z515" s="929"/>
      <c r="AA515" s="929"/>
      <c r="AB515" s="929"/>
      <c r="AC515" s="929"/>
      <c r="AD515" s="929"/>
      <c r="AE515" s="929"/>
      <c r="AF515" s="929"/>
      <c r="AG515" s="929"/>
      <c r="AH515" s="929"/>
      <c r="AI515" s="929"/>
    </row>
    <row r="516" spans="21:35" ht="12.75">
      <c r="U516" s="618"/>
      <c r="V516" s="617"/>
      <c r="W516" s="900"/>
      <c r="X516" s="929"/>
      <c r="Y516" s="929"/>
      <c r="Z516" s="929"/>
      <c r="AA516" s="929"/>
      <c r="AB516" s="929"/>
      <c r="AC516" s="929"/>
      <c r="AD516" s="929"/>
      <c r="AE516" s="929"/>
      <c r="AF516" s="929"/>
      <c r="AG516" s="929"/>
      <c r="AH516" s="929"/>
      <c r="AI516" s="929"/>
    </row>
    <row r="517" spans="21:35" ht="12.75">
      <c r="U517" s="618"/>
      <c r="V517" s="617"/>
      <c r="W517" s="900"/>
      <c r="X517" s="929"/>
      <c r="Y517" s="929"/>
      <c r="Z517" s="929"/>
      <c r="AA517" s="929"/>
      <c r="AB517" s="929"/>
      <c r="AC517" s="929"/>
      <c r="AD517" s="929"/>
      <c r="AE517" s="929"/>
      <c r="AF517" s="929"/>
      <c r="AG517" s="929"/>
      <c r="AH517" s="929"/>
      <c r="AI517" s="929"/>
    </row>
    <row r="518" spans="21:35" ht="12.75">
      <c r="U518" s="618"/>
      <c r="V518" s="617"/>
      <c r="W518" s="900"/>
      <c r="X518" s="929"/>
      <c r="Y518" s="929"/>
      <c r="Z518" s="929"/>
      <c r="AA518" s="929"/>
      <c r="AB518" s="929"/>
      <c r="AC518" s="929"/>
      <c r="AD518" s="929"/>
      <c r="AE518" s="929"/>
      <c r="AF518" s="929"/>
      <c r="AG518" s="929"/>
      <c r="AH518" s="929"/>
      <c r="AI518" s="929"/>
    </row>
    <row r="519" spans="21:35" ht="12.75">
      <c r="U519" s="618"/>
      <c r="V519" s="617"/>
      <c r="W519" s="900"/>
      <c r="X519" s="929"/>
      <c r="Y519" s="929"/>
      <c r="Z519" s="929"/>
      <c r="AA519" s="929"/>
      <c r="AB519" s="929"/>
      <c r="AC519" s="929"/>
      <c r="AD519" s="929"/>
      <c r="AE519" s="929"/>
      <c r="AF519" s="929"/>
      <c r="AG519" s="929"/>
      <c r="AH519" s="929"/>
      <c r="AI519" s="929"/>
    </row>
    <row r="520" spans="21:35" ht="12.75">
      <c r="U520" s="618"/>
      <c r="V520" s="617"/>
      <c r="W520" s="900"/>
      <c r="X520" s="929"/>
      <c r="Y520" s="929"/>
      <c r="Z520" s="929"/>
      <c r="AA520" s="929"/>
      <c r="AB520" s="929"/>
      <c r="AC520" s="929"/>
      <c r="AD520" s="929"/>
      <c r="AE520" s="929"/>
      <c r="AF520" s="929"/>
      <c r="AG520" s="929"/>
      <c r="AH520" s="929"/>
      <c r="AI520" s="929"/>
    </row>
    <row r="521" spans="21:35" ht="12.75">
      <c r="U521" s="618"/>
      <c r="V521" s="617"/>
      <c r="W521" s="900"/>
      <c r="X521" s="929"/>
      <c r="Y521" s="929"/>
      <c r="Z521" s="929"/>
      <c r="AA521" s="929"/>
      <c r="AB521" s="929"/>
      <c r="AC521" s="929"/>
      <c r="AD521" s="929"/>
      <c r="AE521" s="929"/>
      <c r="AF521" s="929"/>
      <c r="AG521" s="929"/>
      <c r="AH521" s="929"/>
      <c r="AI521" s="929"/>
    </row>
    <row r="522" spans="21:35" ht="12.75">
      <c r="U522" s="618"/>
      <c r="V522" s="617"/>
      <c r="W522" s="900"/>
      <c r="X522" s="929"/>
      <c r="Y522" s="929"/>
      <c r="Z522" s="929"/>
      <c r="AA522" s="929"/>
      <c r="AB522" s="929"/>
      <c r="AC522" s="929"/>
      <c r="AD522" s="929"/>
      <c r="AE522" s="929"/>
      <c r="AF522" s="929"/>
      <c r="AG522" s="929"/>
      <c r="AH522" s="929"/>
      <c r="AI522" s="929"/>
    </row>
    <row r="523" spans="21:35" ht="12.75">
      <c r="U523" s="618"/>
      <c r="V523" s="617"/>
      <c r="W523" s="900"/>
      <c r="X523" s="929"/>
      <c r="Y523" s="929"/>
      <c r="Z523" s="929"/>
      <c r="AA523" s="929"/>
      <c r="AB523" s="929"/>
      <c r="AC523" s="929"/>
      <c r="AD523" s="929"/>
      <c r="AE523" s="929"/>
      <c r="AF523" s="929"/>
      <c r="AG523" s="929"/>
      <c r="AH523" s="929"/>
      <c r="AI523" s="929"/>
    </row>
    <row r="524" spans="21:35" ht="12.75">
      <c r="U524" s="618"/>
      <c r="V524" s="617"/>
      <c r="W524" s="900"/>
      <c r="X524" s="929"/>
      <c r="Y524" s="929"/>
      <c r="Z524" s="929"/>
      <c r="AA524" s="929"/>
      <c r="AB524" s="929"/>
      <c r="AC524" s="929"/>
      <c r="AD524" s="929"/>
      <c r="AE524" s="929"/>
      <c r="AF524" s="929"/>
      <c r="AG524" s="929"/>
      <c r="AH524" s="929"/>
      <c r="AI524" s="929"/>
    </row>
    <row r="525" spans="21:35" ht="12.75">
      <c r="U525" s="618"/>
      <c r="V525" s="617"/>
      <c r="W525" s="900"/>
      <c r="X525" s="929"/>
      <c r="Y525" s="929"/>
      <c r="Z525" s="929"/>
      <c r="AA525" s="929"/>
      <c r="AB525" s="929"/>
      <c r="AC525" s="929"/>
      <c r="AD525" s="929"/>
      <c r="AE525" s="929"/>
      <c r="AF525" s="929"/>
      <c r="AG525" s="929"/>
      <c r="AH525" s="929"/>
      <c r="AI525" s="929"/>
    </row>
    <row r="526" spans="21:35" ht="12.75">
      <c r="U526" s="618"/>
      <c r="V526" s="617"/>
      <c r="W526" s="900"/>
      <c r="X526" s="929"/>
      <c r="Y526" s="929"/>
      <c r="Z526" s="929"/>
      <c r="AA526" s="929"/>
      <c r="AB526" s="929"/>
      <c r="AC526" s="929"/>
      <c r="AD526" s="929"/>
      <c r="AE526" s="929"/>
      <c r="AF526" s="929"/>
      <c r="AG526" s="929"/>
      <c r="AH526" s="929"/>
      <c r="AI526" s="929"/>
    </row>
    <row r="527" spans="21:35" ht="12.75">
      <c r="U527" s="618"/>
      <c r="V527" s="617"/>
      <c r="W527" s="900"/>
      <c r="X527" s="929"/>
      <c r="Y527" s="929"/>
      <c r="Z527" s="929"/>
      <c r="AA527" s="929"/>
      <c r="AB527" s="929"/>
      <c r="AC527" s="929"/>
      <c r="AD527" s="929"/>
      <c r="AE527" s="929"/>
      <c r="AF527" s="929"/>
      <c r="AG527" s="929"/>
      <c r="AH527" s="929"/>
      <c r="AI527" s="929"/>
    </row>
    <row r="528" spans="21:35" ht="12.75">
      <c r="U528" s="618"/>
      <c r="V528" s="617"/>
      <c r="W528" s="900"/>
      <c r="X528" s="929"/>
      <c r="Y528" s="929"/>
      <c r="Z528" s="929"/>
      <c r="AA528" s="929"/>
      <c r="AB528" s="929"/>
      <c r="AC528" s="929"/>
      <c r="AD528" s="929"/>
      <c r="AE528" s="929"/>
      <c r="AF528" s="929"/>
      <c r="AG528" s="929"/>
      <c r="AH528" s="929"/>
      <c r="AI528" s="929"/>
    </row>
    <row r="529" spans="21:35" ht="12.75">
      <c r="U529" s="618"/>
      <c r="V529" s="617"/>
      <c r="W529" s="900"/>
      <c r="X529" s="929"/>
      <c r="Y529" s="929"/>
      <c r="Z529" s="929"/>
      <c r="AA529" s="929"/>
      <c r="AB529" s="929"/>
      <c r="AC529" s="929"/>
      <c r="AD529" s="929"/>
      <c r="AE529" s="929"/>
      <c r="AF529" s="929"/>
      <c r="AG529" s="929"/>
      <c r="AH529" s="929"/>
      <c r="AI529" s="929"/>
    </row>
    <row r="530" spans="21:35" ht="12.75">
      <c r="U530" s="618"/>
      <c r="V530" s="617"/>
      <c r="W530" s="900"/>
      <c r="X530" s="929"/>
      <c r="Y530" s="929"/>
      <c r="Z530" s="929"/>
      <c r="AA530" s="929"/>
      <c r="AB530" s="929"/>
      <c r="AC530" s="929"/>
      <c r="AD530" s="929"/>
      <c r="AE530" s="929"/>
      <c r="AF530" s="929"/>
      <c r="AG530" s="929"/>
      <c r="AH530" s="929"/>
      <c r="AI530" s="929"/>
    </row>
    <row r="531" spans="21:35" ht="12.75">
      <c r="U531" s="618"/>
      <c r="V531" s="617"/>
      <c r="W531" s="900"/>
      <c r="X531" s="929"/>
      <c r="Y531" s="929"/>
      <c r="Z531" s="929"/>
      <c r="AA531" s="929"/>
      <c r="AB531" s="929"/>
      <c r="AC531" s="929"/>
      <c r="AD531" s="929"/>
      <c r="AE531" s="929"/>
      <c r="AF531" s="929"/>
      <c r="AG531" s="929"/>
      <c r="AH531" s="929"/>
      <c r="AI531" s="929"/>
    </row>
    <row r="532" spans="21:35" ht="12.75">
      <c r="U532" s="618"/>
      <c r="V532" s="617"/>
      <c r="W532" s="900"/>
      <c r="X532" s="929"/>
      <c r="Y532" s="929"/>
      <c r="Z532" s="929"/>
      <c r="AA532" s="929"/>
      <c r="AB532" s="929"/>
      <c r="AC532" s="929"/>
      <c r="AD532" s="929"/>
      <c r="AE532" s="929"/>
      <c r="AF532" s="929"/>
      <c r="AG532" s="929"/>
      <c r="AH532" s="929"/>
      <c r="AI532" s="929"/>
    </row>
    <row r="533" spans="21:35" ht="13.5" thickBot="1">
      <c r="U533" s="617"/>
      <c r="V533" s="617"/>
      <c r="W533" s="900"/>
      <c r="X533" s="929"/>
      <c r="Y533" s="929"/>
      <c r="Z533" s="929"/>
      <c r="AA533" s="929"/>
      <c r="AB533" s="929"/>
      <c r="AC533" s="929"/>
      <c r="AD533" s="929"/>
      <c r="AE533" s="929"/>
      <c r="AF533" s="929"/>
      <c r="AG533" s="929"/>
      <c r="AH533" s="929"/>
      <c r="AI533" s="929"/>
    </row>
    <row r="534" spans="21:35" ht="12.75">
      <c r="U534" s="617"/>
      <c r="V534" s="906"/>
      <c r="W534" s="900"/>
      <c r="X534" s="931"/>
      <c r="Y534" s="931"/>
      <c r="Z534" s="931"/>
      <c r="AA534" s="931"/>
      <c r="AB534" s="931"/>
      <c r="AC534" s="931"/>
      <c r="AD534" s="931"/>
      <c r="AE534" s="931"/>
      <c r="AF534" s="931"/>
      <c r="AG534" s="931"/>
      <c r="AH534" s="931"/>
      <c r="AI534" s="931"/>
    </row>
    <row r="535" spans="21:35" ht="12.75">
      <c r="U535" s="618"/>
      <c r="V535" s="617"/>
      <c r="W535" s="900"/>
      <c r="X535" s="931"/>
      <c r="Y535" s="931"/>
      <c r="Z535" s="931"/>
      <c r="AA535" s="931"/>
      <c r="AB535" s="931"/>
      <c r="AC535" s="931"/>
      <c r="AD535" s="931"/>
      <c r="AE535" s="931"/>
      <c r="AF535" s="931"/>
      <c r="AG535" s="931"/>
      <c r="AH535" s="931"/>
      <c r="AI535" s="931"/>
    </row>
    <row r="536" spans="21:35" ht="12.75">
      <c r="U536" s="618"/>
      <c r="V536" s="617"/>
      <c r="W536" s="900"/>
      <c r="X536" s="931"/>
      <c r="Y536" s="931"/>
      <c r="Z536" s="931"/>
      <c r="AA536" s="931"/>
      <c r="AB536" s="931"/>
      <c r="AC536" s="931"/>
      <c r="AD536" s="931"/>
      <c r="AE536" s="931"/>
      <c r="AF536" s="931"/>
      <c r="AG536" s="931"/>
      <c r="AH536" s="931"/>
      <c r="AI536" s="931"/>
    </row>
    <row r="537" spans="21:35" ht="12.75">
      <c r="U537" s="618"/>
      <c r="V537" s="617"/>
      <c r="W537" s="900"/>
      <c r="X537" s="931"/>
      <c r="Y537" s="931"/>
      <c r="Z537" s="931"/>
      <c r="AA537" s="931"/>
      <c r="AB537" s="931"/>
      <c r="AC537" s="931"/>
      <c r="AD537" s="931"/>
      <c r="AE537" s="931"/>
      <c r="AF537" s="931"/>
      <c r="AG537" s="931"/>
      <c r="AH537" s="931"/>
      <c r="AI537" s="931"/>
    </row>
    <row r="538" spans="21:35" ht="12.75">
      <c r="U538" s="618"/>
      <c r="V538" s="617"/>
      <c r="W538" s="900"/>
      <c r="X538" s="931"/>
      <c r="Y538" s="931"/>
      <c r="Z538" s="931"/>
      <c r="AA538" s="931"/>
      <c r="AB538" s="931"/>
      <c r="AC538" s="931"/>
      <c r="AD538" s="931"/>
      <c r="AE538" s="931"/>
      <c r="AF538" s="931"/>
      <c r="AG538" s="931"/>
      <c r="AH538" s="931"/>
      <c r="AI538" s="931"/>
    </row>
    <row r="539" spans="21:35" ht="12.75">
      <c r="U539" s="618"/>
      <c r="V539" s="617"/>
      <c r="W539" s="900"/>
      <c r="X539" s="931"/>
      <c r="Y539" s="931"/>
      <c r="Z539" s="931"/>
      <c r="AA539" s="931"/>
      <c r="AB539" s="931"/>
      <c r="AC539" s="931"/>
      <c r="AD539" s="931"/>
      <c r="AE539" s="931"/>
      <c r="AF539" s="931"/>
      <c r="AG539" s="931"/>
      <c r="AH539" s="931"/>
      <c r="AI539" s="931"/>
    </row>
    <row r="540" spans="21:35" ht="12.75">
      <c r="U540" s="618"/>
      <c r="V540" s="617"/>
      <c r="W540" s="900"/>
      <c r="X540" s="931"/>
      <c r="Y540" s="931"/>
      <c r="Z540" s="931"/>
      <c r="AA540" s="931"/>
      <c r="AB540" s="931"/>
      <c r="AC540" s="931"/>
      <c r="AD540" s="931"/>
      <c r="AE540" s="931"/>
      <c r="AF540" s="931"/>
      <c r="AG540" s="931"/>
      <c r="AH540" s="931"/>
      <c r="AI540" s="931"/>
    </row>
    <row r="541" spans="21:35" ht="12.75">
      <c r="U541" s="618"/>
      <c r="V541" s="617"/>
      <c r="W541" s="900"/>
      <c r="X541" s="931"/>
      <c r="Y541" s="931"/>
      <c r="Z541" s="931"/>
      <c r="AA541" s="931"/>
      <c r="AB541" s="931"/>
      <c r="AC541" s="931"/>
      <c r="AD541" s="931"/>
      <c r="AE541" s="931"/>
      <c r="AF541" s="931"/>
      <c r="AG541" s="931"/>
      <c r="AH541" s="931"/>
      <c r="AI541" s="931"/>
    </row>
    <row r="542" spans="21:35" ht="12.75">
      <c r="U542" s="618"/>
      <c r="V542" s="617"/>
      <c r="W542" s="900"/>
      <c r="X542" s="931"/>
      <c r="Y542" s="931"/>
      <c r="Z542" s="931"/>
      <c r="AA542" s="931"/>
      <c r="AB542" s="931"/>
      <c r="AC542" s="931"/>
      <c r="AD542" s="931"/>
      <c r="AE542" s="931"/>
      <c r="AF542" s="931"/>
      <c r="AG542" s="931"/>
      <c r="AH542" s="931"/>
      <c r="AI542" s="931"/>
    </row>
    <row r="543" spans="21:35" ht="12.75">
      <c r="U543" s="618"/>
      <c r="V543" s="617"/>
      <c r="W543" s="900"/>
      <c r="X543" s="931"/>
      <c r="Y543" s="931"/>
      <c r="Z543" s="931"/>
      <c r="AA543" s="931"/>
      <c r="AB543" s="931"/>
      <c r="AC543" s="931"/>
      <c r="AD543" s="931"/>
      <c r="AE543" s="931"/>
      <c r="AF543" s="931"/>
      <c r="AG543" s="931"/>
      <c r="AH543" s="931"/>
      <c r="AI543" s="931"/>
    </row>
    <row r="544" spans="21:35" ht="12.75">
      <c r="U544" s="618"/>
      <c r="V544" s="617"/>
      <c r="W544" s="900"/>
      <c r="X544" s="931"/>
      <c r="Y544" s="931"/>
      <c r="Z544" s="931"/>
      <c r="AA544" s="931"/>
      <c r="AB544" s="931"/>
      <c r="AC544" s="931"/>
      <c r="AD544" s="931"/>
      <c r="AE544" s="931"/>
      <c r="AF544" s="931"/>
      <c r="AG544" s="931"/>
      <c r="AH544" s="931"/>
      <c r="AI544" s="931"/>
    </row>
    <row r="545" spans="21:35" ht="12.75">
      <c r="U545" s="618"/>
      <c r="V545" s="617"/>
      <c r="W545" s="900"/>
      <c r="X545" s="931"/>
      <c r="Y545" s="931"/>
      <c r="Z545" s="931"/>
      <c r="AA545" s="931"/>
      <c r="AB545" s="931"/>
      <c r="AC545" s="931"/>
      <c r="AD545" s="931"/>
      <c r="AE545" s="931"/>
      <c r="AF545" s="931"/>
      <c r="AG545" s="931"/>
      <c r="AH545" s="931"/>
      <c r="AI545" s="931"/>
    </row>
    <row r="546" spans="21:35" ht="12.75">
      <c r="U546" s="618"/>
      <c r="V546" s="617"/>
      <c r="W546" s="900"/>
      <c r="X546" s="931"/>
      <c r="Y546" s="931"/>
      <c r="Z546" s="931"/>
      <c r="AA546" s="931"/>
      <c r="AB546" s="931"/>
      <c r="AC546" s="931"/>
      <c r="AD546" s="931"/>
      <c r="AE546" s="931"/>
      <c r="AF546" s="931"/>
      <c r="AG546" s="931"/>
      <c r="AH546" s="931"/>
      <c r="AI546" s="931"/>
    </row>
    <row r="547" spans="21:35" ht="12.75">
      <c r="U547" s="618"/>
      <c r="V547" s="617"/>
      <c r="W547" s="900"/>
      <c r="X547" s="931"/>
      <c r="Y547" s="931"/>
      <c r="Z547" s="931"/>
      <c r="AA547" s="931"/>
      <c r="AB547" s="931"/>
      <c r="AC547" s="931"/>
      <c r="AD547" s="931"/>
      <c r="AE547" s="931"/>
      <c r="AF547" s="931"/>
      <c r="AG547" s="931"/>
      <c r="AH547" s="931"/>
      <c r="AI547" s="931"/>
    </row>
    <row r="548" spans="21:35" ht="12.75">
      <c r="U548" s="618"/>
      <c r="V548" s="617"/>
      <c r="W548" s="900"/>
      <c r="X548" s="931"/>
      <c r="Y548" s="931"/>
      <c r="Z548" s="931"/>
      <c r="AA548" s="931"/>
      <c r="AB548" s="931"/>
      <c r="AC548" s="931"/>
      <c r="AD548" s="931"/>
      <c r="AE548" s="931"/>
      <c r="AF548" s="931"/>
      <c r="AG548" s="931"/>
      <c r="AH548" s="931"/>
      <c r="AI548" s="931"/>
    </row>
    <row r="549" spans="21:35" ht="12.75">
      <c r="U549" s="618"/>
      <c r="V549" s="617"/>
      <c r="W549" s="900"/>
      <c r="X549" s="931"/>
      <c r="Y549" s="931"/>
      <c r="Z549" s="931"/>
      <c r="AA549" s="931"/>
      <c r="AB549" s="931"/>
      <c r="AC549" s="931"/>
      <c r="AD549" s="931"/>
      <c r="AE549" s="931"/>
      <c r="AF549" s="931"/>
      <c r="AG549" s="931"/>
      <c r="AH549" s="931"/>
      <c r="AI549" s="931"/>
    </row>
    <row r="550" spans="21:35" ht="12.75">
      <c r="U550" s="618"/>
      <c r="V550" s="617"/>
      <c r="W550" s="900"/>
      <c r="X550" s="931"/>
      <c r="Y550" s="931"/>
      <c r="Z550" s="931"/>
      <c r="AA550" s="931"/>
      <c r="AB550" s="931"/>
      <c r="AC550" s="931"/>
      <c r="AD550" s="931"/>
      <c r="AE550" s="931"/>
      <c r="AF550" s="931"/>
      <c r="AG550" s="931"/>
      <c r="AH550" s="931"/>
      <c r="AI550" s="931"/>
    </row>
    <row r="551" spans="21:35" ht="12.75">
      <c r="U551" s="618"/>
      <c r="V551" s="617"/>
      <c r="W551" s="900"/>
      <c r="X551" s="931"/>
      <c r="Y551" s="931"/>
      <c r="Z551" s="931"/>
      <c r="AA551" s="931"/>
      <c r="AB551" s="931"/>
      <c r="AC551" s="931"/>
      <c r="AD551" s="931"/>
      <c r="AE551" s="931"/>
      <c r="AF551" s="931"/>
      <c r="AG551" s="931"/>
      <c r="AH551" s="931"/>
      <c r="AI551" s="931"/>
    </row>
    <row r="552" spans="21:35" ht="12.75">
      <c r="U552" s="618"/>
      <c r="V552" s="617"/>
      <c r="W552" s="900"/>
      <c r="X552" s="931"/>
      <c r="Y552" s="931"/>
      <c r="Z552" s="931"/>
      <c r="AA552" s="931"/>
      <c r="AB552" s="931"/>
      <c r="AC552" s="931"/>
      <c r="AD552" s="931"/>
      <c r="AE552" s="931"/>
      <c r="AF552" s="931"/>
      <c r="AG552" s="931"/>
      <c r="AH552" s="931"/>
      <c r="AI552" s="931"/>
    </row>
    <row r="553" spans="21:35" ht="12.75">
      <c r="U553" s="618"/>
      <c r="V553" s="617"/>
      <c r="W553" s="900"/>
      <c r="X553" s="931"/>
      <c r="Y553" s="931"/>
      <c r="Z553" s="931"/>
      <c r="AA553" s="931"/>
      <c r="AB553" s="931"/>
      <c r="AC553" s="931"/>
      <c r="AD553" s="931"/>
      <c r="AE553" s="931"/>
      <c r="AF553" s="931"/>
      <c r="AG553" s="931"/>
      <c r="AH553" s="931"/>
      <c r="AI553" s="931"/>
    </row>
    <row r="554" spans="21:35" ht="12.75">
      <c r="U554" s="618"/>
      <c r="V554" s="617"/>
      <c r="W554" s="900"/>
      <c r="X554" s="931"/>
      <c r="Y554" s="931"/>
      <c r="Z554" s="931"/>
      <c r="AA554" s="931"/>
      <c r="AB554" s="931"/>
      <c r="AC554" s="931"/>
      <c r="AD554" s="931"/>
      <c r="AE554" s="931"/>
      <c r="AF554" s="931"/>
      <c r="AG554" s="931"/>
      <c r="AH554" s="931"/>
      <c r="AI554" s="931"/>
    </row>
    <row r="555" spans="21:35" ht="12.75">
      <c r="U555" s="618"/>
      <c r="V555" s="617"/>
      <c r="W555" s="900"/>
      <c r="X555" s="931"/>
      <c r="Y555" s="931"/>
      <c r="Z555" s="931"/>
      <c r="AA555" s="931"/>
      <c r="AB555" s="931"/>
      <c r="AC555" s="931"/>
      <c r="AD555" s="931"/>
      <c r="AE555" s="931"/>
      <c r="AF555" s="931"/>
      <c r="AG555" s="931"/>
      <c r="AH555" s="931"/>
      <c r="AI555" s="931"/>
    </row>
    <row r="556" spans="21:35" ht="12.75">
      <c r="U556" s="618"/>
      <c r="V556" s="617"/>
      <c r="W556" s="900"/>
      <c r="X556" s="931"/>
      <c r="Y556" s="931"/>
      <c r="Z556" s="931"/>
      <c r="AA556" s="931"/>
      <c r="AB556" s="931"/>
      <c r="AC556" s="931"/>
      <c r="AD556" s="931"/>
      <c r="AE556" s="931"/>
      <c r="AF556" s="931"/>
      <c r="AG556" s="931"/>
      <c r="AH556" s="931"/>
      <c r="AI556" s="931"/>
    </row>
    <row r="557" spans="21:35" ht="12.75">
      <c r="U557" s="618"/>
      <c r="V557" s="617"/>
      <c r="W557" s="900"/>
      <c r="X557" s="931"/>
      <c r="Y557" s="931"/>
      <c r="Z557" s="931"/>
      <c r="AA557" s="931"/>
      <c r="AB557" s="931"/>
      <c r="AC557" s="931"/>
      <c r="AD557" s="931"/>
      <c r="AE557" s="931"/>
      <c r="AF557" s="931"/>
      <c r="AG557" s="931"/>
      <c r="AH557" s="931"/>
      <c r="AI557" s="931"/>
    </row>
    <row r="558" spans="21:35" ht="12.75">
      <c r="U558" s="618"/>
      <c r="V558" s="617"/>
      <c r="W558" s="900"/>
      <c r="X558" s="931"/>
      <c r="Y558" s="931"/>
      <c r="Z558" s="931"/>
      <c r="AA558" s="931"/>
      <c r="AB558" s="931"/>
      <c r="AC558" s="931"/>
      <c r="AD558" s="931"/>
      <c r="AE558" s="931"/>
      <c r="AF558" s="931"/>
      <c r="AG558" s="931"/>
      <c r="AH558" s="931"/>
      <c r="AI558" s="931"/>
    </row>
    <row r="559" spans="21:35" ht="12.75">
      <c r="U559" s="618"/>
      <c r="V559" s="617"/>
      <c r="W559" s="900"/>
      <c r="X559" s="931"/>
      <c r="Y559" s="931"/>
      <c r="Z559" s="931"/>
      <c r="AA559" s="931"/>
      <c r="AB559" s="931"/>
      <c r="AC559" s="931"/>
      <c r="AD559" s="931"/>
      <c r="AE559" s="931"/>
      <c r="AF559" s="931"/>
      <c r="AG559" s="931"/>
      <c r="AH559" s="931"/>
      <c r="AI559" s="931"/>
    </row>
    <row r="560" spans="21:35" ht="12.75">
      <c r="U560" s="618"/>
      <c r="V560" s="617"/>
      <c r="W560" s="900"/>
      <c r="X560" s="931"/>
      <c r="Y560" s="931"/>
      <c r="Z560" s="931"/>
      <c r="AA560" s="931"/>
      <c r="AB560" s="931"/>
      <c r="AC560" s="910"/>
      <c r="AD560" s="931"/>
      <c r="AE560" s="931"/>
      <c r="AF560" s="931"/>
      <c r="AG560" s="931"/>
      <c r="AH560" s="931"/>
      <c r="AI560" s="931"/>
    </row>
    <row r="561" spans="21:35" ht="12.75">
      <c r="U561" s="618"/>
      <c r="V561" s="617"/>
      <c r="W561" s="900"/>
      <c r="X561" s="914"/>
      <c r="Y561" s="918"/>
      <c r="Z561" s="918"/>
      <c r="AA561" s="918"/>
      <c r="AB561" s="918"/>
      <c r="AC561" s="910"/>
      <c r="AD561" s="918"/>
      <c r="AE561" s="918"/>
      <c r="AF561" s="932"/>
      <c r="AG561" s="918"/>
      <c r="AH561" s="918"/>
      <c r="AI561" s="933"/>
    </row>
    <row r="562" spans="21:35" ht="12.75">
      <c r="U562" s="618"/>
      <c r="V562" s="617"/>
      <c r="W562" s="900"/>
      <c r="X562" s="914"/>
      <c r="Y562" s="918"/>
      <c r="Z562" s="918"/>
      <c r="AA562" s="918"/>
      <c r="AB562" s="918"/>
      <c r="AC562" s="910"/>
      <c r="AD562" s="918"/>
      <c r="AE562" s="918"/>
      <c r="AF562" s="932"/>
      <c r="AG562" s="918"/>
      <c r="AH562" s="918"/>
      <c r="AI562" s="933"/>
    </row>
    <row r="563" spans="21:35" ht="12.75">
      <c r="U563" s="618"/>
      <c r="V563" s="617"/>
      <c r="W563" s="900"/>
      <c r="X563" s="914"/>
      <c r="Y563" s="918"/>
      <c r="Z563" s="918"/>
      <c r="AA563" s="918"/>
      <c r="AB563" s="918"/>
      <c r="AC563" s="910"/>
      <c r="AD563" s="918"/>
      <c r="AE563" s="918"/>
      <c r="AF563" s="932"/>
      <c r="AG563" s="918"/>
      <c r="AH563" s="918"/>
      <c r="AI563" s="933"/>
    </row>
    <row r="564" spans="21:35" ht="12.75">
      <c r="U564" s="618"/>
      <c r="V564" s="617"/>
      <c r="W564" s="900"/>
      <c r="X564" s="914"/>
      <c r="Y564" s="918"/>
      <c r="Z564" s="918"/>
      <c r="AA564" s="918"/>
      <c r="AB564" s="918"/>
      <c r="AC564" s="910"/>
      <c r="AD564" s="918"/>
      <c r="AE564" s="918"/>
      <c r="AF564" s="932"/>
      <c r="AG564" s="918"/>
      <c r="AH564" s="918"/>
      <c r="AI564" s="933"/>
    </row>
    <row r="565" spans="21:35" ht="12.75">
      <c r="U565" s="618"/>
      <c r="V565" s="617"/>
      <c r="W565" s="900"/>
      <c r="X565" s="914"/>
      <c r="Y565" s="918"/>
      <c r="Z565" s="918"/>
      <c r="AA565" s="918"/>
      <c r="AB565" s="918"/>
      <c r="AC565" s="910"/>
      <c r="AD565" s="918"/>
      <c r="AE565" s="918"/>
      <c r="AF565" s="932"/>
      <c r="AG565" s="918"/>
      <c r="AH565" s="918"/>
      <c r="AI565" s="933"/>
    </row>
    <row r="566" spans="21:35" ht="12.75">
      <c r="U566" s="618"/>
      <c r="V566" s="617"/>
      <c r="W566" s="900"/>
      <c r="X566" s="914"/>
      <c r="Y566" s="918"/>
      <c r="Z566" s="918"/>
      <c r="AA566" s="918"/>
      <c r="AB566" s="918"/>
      <c r="AC566" s="910"/>
      <c r="AD566" s="918"/>
      <c r="AE566" s="918"/>
      <c r="AF566" s="932"/>
      <c r="AG566" s="918"/>
      <c r="AH566" s="918"/>
      <c r="AI566" s="933"/>
    </row>
    <row r="567" spans="21:35" ht="12.75">
      <c r="U567" s="618"/>
      <c r="V567" s="617"/>
      <c r="W567" s="900"/>
      <c r="X567" s="914"/>
      <c r="Y567" s="918"/>
      <c r="Z567" s="918"/>
      <c r="AA567" s="918"/>
      <c r="AB567" s="918"/>
      <c r="AC567" s="910"/>
      <c r="AD567" s="918"/>
      <c r="AE567" s="918"/>
      <c r="AF567" s="932"/>
      <c r="AG567" s="918"/>
      <c r="AH567" s="918"/>
      <c r="AI567" s="933"/>
    </row>
    <row r="568" spans="21:35" ht="12.75">
      <c r="U568" s="618"/>
      <c r="V568" s="617"/>
      <c r="W568" s="900"/>
      <c r="X568" s="914"/>
      <c r="Y568" s="918"/>
      <c r="Z568" s="918"/>
      <c r="AA568" s="918"/>
      <c r="AB568" s="918"/>
      <c r="AC568" s="910"/>
      <c r="AD568" s="918"/>
      <c r="AE568" s="918"/>
      <c r="AF568" s="932"/>
      <c r="AG568" s="918"/>
      <c r="AH568" s="918"/>
      <c r="AI568" s="933"/>
    </row>
    <row r="569" spans="21:35" ht="12.75">
      <c r="U569" s="618"/>
      <c r="V569" s="617"/>
      <c r="W569" s="900"/>
      <c r="X569" s="914"/>
      <c r="Y569" s="914"/>
      <c r="Z569" s="914"/>
      <c r="AA569" s="914"/>
      <c r="AB569" s="914"/>
      <c r="AC569" s="910"/>
      <c r="AD569" s="914"/>
      <c r="AE569" s="914"/>
      <c r="AF569" s="914"/>
      <c r="AG569" s="914"/>
      <c r="AH569" s="914"/>
      <c r="AI569" s="914"/>
    </row>
    <row r="570" spans="21:35" ht="12.75">
      <c r="U570" s="618"/>
      <c r="V570" s="617"/>
      <c r="W570" s="900"/>
      <c r="X570" s="914"/>
      <c r="Y570" s="914"/>
      <c r="Z570" s="914"/>
      <c r="AA570" s="914"/>
      <c r="AB570" s="914"/>
      <c r="AC570" s="910"/>
      <c r="AD570" s="914"/>
      <c r="AE570" s="914"/>
      <c r="AF570" s="914"/>
      <c r="AG570" s="914"/>
      <c r="AH570" s="914"/>
      <c r="AI570" s="914"/>
    </row>
    <row r="571" spans="21:35" ht="12.75">
      <c r="U571" s="618"/>
      <c r="V571" s="617"/>
      <c r="W571" s="900"/>
      <c r="X571" s="914"/>
      <c r="Y571" s="914"/>
      <c r="Z571" s="914"/>
      <c r="AA571" s="914"/>
      <c r="AB571" s="914"/>
      <c r="AC571" s="910"/>
      <c r="AD571" s="914"/>
      <c r="AE571" s="914"/>
      <c r="AF571" s="914"/>
      <c r="AG571" s="914"/>
      <c r="AH571" s="914"/>
      <c r="AI571" s="914"/>
    </row>
    <row r="572" spans="21:35" ht="12.75">
      <c r="U572" s="618"/>
      <c r="V572" s="617"/>
      <c r="W572" s="900"/>
      <c r="X572" s="914"/>
      <c r="Y572" s="914"/>
      <c r="Z572" s="914"/>
      <c r="AA572" s="914"/>
      <c r="AB572" s="914"/>
      <c r="AC572" s="910"/>
      <c r="AD572" s="914"/>
      <c r="AE572" s="914"/>
      <c r="AF572" s="914"/>
      <c r="AG572" s="914"/>
      <c r="AH572" s="914"/>
      <c r="AI572" s="914"/>
    </row>
    <row r="573" spans="21:35" ht="12.75">
      <c r="U573" s="618"/>
      <c r="V573" s="617"/>
      <c r="W573" s="900"/>
      <c r="X573" s="914"/>
      <c r="Y573" s="914"/>
      <c r="Z573" s="914"/>
      <c r="AA573" s="914"/>
      <c r="AB573" s="914"/>
      <c r="AC573" s="910"/>
      <c r="AD573" s="914"/>
      <c r="AE573" s="914"/>
      <c r="AF573" s="914"/>
      <c r="AG573" s="914"/>
      <c r="AH573" s="914"/>
      <c r="AI573" s="914"/>
    </row>
    <row r="574" spans="21:35" ht="12.75">
      <c r="U574" s="618"/>
      <c r="V574" s="617"/>
      <c r="W574" s="900"/>
      <c r="X574" s="914"/>
      <c r="Y574" s="914"/>
      <c r="Z574" s="914"/>
      <c r="AA574" s="914"/>
      <c r="AB574" s="914"/>
      <c r="AC574" s="910"/>
      <c r="AD574" s="914"/>
      <c r="AE574" s="914"/>
      <c r="AF574" s="914"/>
      <c r="AG574" s="914"/>
      <c r="AH574" s="914"/>
      <c r="AI574" s="914"/>
    </row>
    <row r="575" spans="21:35" ht="12.75">
      <c r="U575" s="618"/>
      <c r="V575" s="617"/>
      <c r="W575" s="900"/>
      <c r="X575" s="914"/>
      <c r="Y575" s="914"/>
      <c r="Z575" s="914"/>
      <c r="AA575" s="914"/>
      <c r="AB575" s="914"/>
      <c r="AC575" s="910"/>
      <c r="AD575" s="914"/>
      <c r="AE575" s="914"/>
      <c r="AF575" s="914"/>
      <c r="AG575" s="914"/>
      <c r="AH575" s="914"/>
      <c r="AI575" s="914"/>
    </row>
    <row r="576" spans="21:35" ht="12.75">
      <c r="U576" s="618"/>
      <c r="V576" s="617"/>
      <c r="W576" s="900"/>
      <c r="X576" s="914"/>
      <c r="Y576" s="914"/>
      <c r="Z576" s="914"/>
      <c r="AA576" s="914"/>
      <c r="AB576" s="914"/>
      <c r="AC576" s="910"/>
      <c r="AD576" s="914"/>
      <c r="AE576" s="914"/>
      <c r="AF576" s="914"/>
      <c r="AG576" s="914"/>
      <c r="AH576" s="914"/>
      <c r="AI576" s="914"/>
    </row>
    <row r="577" spans="21:35" ht="12.75">
      <c r="U577" s="618"/>
      <c r="V577" s="617"/>
      <c r="W577" s="900"/>
      <c r="X577" s="914"/>
      <c r="Y577" s="914"/>
      <c r="Z577" s="914"/>
      <c r="AA577" s="914"/>
      <c r="AB577" s="914"/>
      <c r="AC577" s="910"/>
      <c r="AD577" s="914"/>
      <c r="AE577" s="914"/>
      <c r="AF577" s="914"/>
      <c r="AG577" s="914"/>
      <c r="AH577" s="914"/>
      <c r="AI577" s="914"/>
    </row>
    <row r="578" spans="21:35" ht="12.75">
      <c r="U578" s="618"/>
      <c r="V578" s="617"/>
      <c r="W578" s="900"/>
      <c r="X578" s="914"/>
      <c r="Y578" s="914"/>
      <c r="Z578" s="914"/>
      <c r="AA578" s="914"/>
      <c r="AB578" s="914"/>
      <c r="AC578" s="910"/>
      <c r="AD578" s="914"/>
      <c r="AE578" s="914"/>
      <c r="AF578" s="914"/>
      <c r="AG578" s="914"/>
      <c r="AH578" s="914"/>
      <c r="AI578" s="914"/>
    </row>
    <row r="579" spans="21:35" ht="12.75">
      <c r="U579" s="618"/>
      <c r="V579" s="617"/>
      <c r="W579" s="900"/>
      <c r="X579" s="914"/>
      <c r="Y579" s="914"/>
      <c r="Z579" s="914"/>
      <c r="AA579" s="914"/>
      <c r="AB579" s="914"/>
      <c r="AC579" s="910"/>
      <c r="AD579" s="914"/>
      <c r="AE579" s="914"/>
      <c r="AF579" s="914"/>
      <c r="AG579" s="914"/>
      <c r="AH579" s="914"/>
      <c r="AI579" s="914"/>
    </row>
    <row r="580" spans="21:35" ht="12.75">
      <c r="U580" s="618"/>
      <c r="V580" s="617"/>
      <c r="W580" s="900"/>
      <c r="X580" s="914"/>
      <c r="Y580" s="914"/>
      <c r="Z580" s="914"/>
      <c r="AA580" s="914"/>
      <c r="AB580" s="914"/>
      <c r="AC580" s="910"/>
      <c r="AD580" s="914"/>
      <c r="AE580" s="914"/>
      <c r="AF580" s="914"/>
      <c r="AG580" s="914"/>
      <c r="AH580" s="914"/>
      <c r="AI580" s="914"/>
    </row>
    <row r="581" spans="21:35" ht="12.75">
      <c r="U581" s="618"/>
      <c r="V581" s="617"/>
      <c r="W581" s="900"/>
      <c r="X581" s="914"/>
      <c r="Y581" s="914"/>
      <c r="Z581" s="914"/>
      <c r="AA581" s="914"/>
      <c r="AB581" s="914"/>
      <c r="AC581" s="910"/>
      <c r="AD581" s="914"/>
      <c r="AE581" s="914"/>
      <c r="AF581" s="914"/>
      <c r="AG581" s="914"/>
      <c r="AH581" s="914"/>
      <c r="AI581" s="914"/>
    </row>
    <row r="582" spans="21:35" ht="12.75">
      <c r="U582" s="618"/>
      <c r="V582" s="617"/>
      <c r="W582" s="900"/>
      <c r="X582" s="914"/>
      <c r="Y582" s="914"/>
      <c r="Z582" s="914"/>
      <c r="AA582" s="914"/>
      <c r="AB582" s="914"/>
      <c r="AC582" s="910"/>
      <c r="AD582" s="914"/>
      <c r="AE582" s="914"/>
      <c r="AF582" s="914"/>
      <c r="AG582" s="914"/>
      <c r="AH582" s="914"/>
      <c r="AI582" s="914"/>
    </row>
    <row r="583" spans="21:35" ht="12.75">
      <c r="U583" s="618"/>
      <c r="V583" s="617"/>
      <c r="W583" s="900"/>
      <c r="X583" s="914"/>
      <c r="Y583" s="914"/>
      <c r="Z583" s="914"/>
      <c r="AA583" s="914"/>
      <c r="AB583" s="914"/>
      <c r="AC583" s="910"/>
      <c r="AD583" s="914"/>
      <c r="AE583" s="914"/>
      <c r="AF583" s="914"/>
      <c r="AG583" s="914"/>
      <c r="AH583" s="914"/>
      <c r="AI583" s="914"/>
    </row>
    <row r="584" spans="21:35" ht="12.75">
      <c r="U584" s="618"/>
      <c r="V584" s="617"/>
      <c r="W584" s="900"/>
      <c r="X584" s="914"/>
      <c r="Y584" s="914"/>
      <c r="Z584" s="914"/>
      <c r="AA584" s="914"/>
      <c r="AB584" s="914"/>
      <c r="AC584" s="910"/>
      <c r="AD584" s="914"/>
      <c r="AE584" s="914"/>
      <c r="AF584" s="914"/>
      <c r="AG584" s="914"/>
      <c r="AH584" s="914"/>
      <c r="AI584" s="914"/>
    </row>
    <row r="585" spans="21:35" ht="12.75">
      <c r="U585" s="618"/>
      <c r="V585" s="617"/>
      <c r="W585" s="900"/>
      <c r="X585" s="914"/>
      <c r="Y585" s="914"/>
      <c r="Z585" s="914"/>
      <c r="AA585" s="914"/>
      <c r="AB585" s="914"/>
      <c r="AC585" s="910"/>
      <c r="AD585" s="914"/>
      <c r="AE585" s="914"/>
      <c r="AF585" s="914"/>
      <c r="AG585" s="914"/>
      <c r="AH585" s="914"/>
      <c r="AI585" s="914"/>
    </row>
    <row r="586" spans="21:35" ht="13.5" thickBot="1">
      <c r="U586" s="617"/>
      <c r="V586" s="617"/>
      <c r="W586" s="900"/>
      <c r="X586" s="914"/>
      <c r="Y586" s="914"/>
      <c r="Z586" s="914"/>
      <c r="AA586" s="914"/>
      <c r="AB586" s="914"/>
      <c r="AC586" s="910"/>
      <c r="AD586" s="914"/>
      <c r="AE586" s="914"/>
      <c r="AF586" s="914"/>
      <c r="AG586" s="914"/>
      <c r="AH586" s="914"/>
      <c r="AI586" s="914"/>
    </row>
    <row r="587" spans="21:35" ht="12.75">
      <c r="U587" s="617"/>
      <c r="V587" s="906"/>
      <c r="W587" s="900"/>
      <c r="X587" s="914"/>
      <c r="Y587" s="914"/>
      <c r="Z587" s="914"/>
      <c r="AA587" s="914"/>
      <c r="AB587" s="914"/>
      <c r="AC587" s="910"/>
      <c r="AD587" s="914"/>
      <c r="AE587" s="914"/>
      <c r="AF587" s="914"/>
      <c r="AG587" s="914"/>
      <c r="AH587" s="914"/>
      <c r="AI587" s="914"/>
    </row>
    <row r="588" spans="21:35" ht="12.75">
      <c r="U588" s="618"/>
      <c r="V588" s="617"/>
      <c r="W588" s="900"/>
      <c r="X588" s="914"/>
      <c r="Y588" s="914"/>
      <c r="Z588" s="914"/>
      <c r="AA588" s="914"/>
      <c r="AB588" s="914"/>
      <c r="AC588" s="910"/>
      <c r="AD588" s="914"/>
      <c r="AE588" s="914"/>
      <c r="AF588" s="914"/>
      <c r="AG588" s="914"/>
      <c r="AH588" s="914"/>
      <c r="AI588" s="914"/>
    </row>
    <row r="589" spans="21:35" ht="12.75">
      <c r="U589" s="618"/>
      <c r="V589" s="617"/>
      <c r="W589" s="900"/>
      <c r="X589" s="914"/>
      <c r="Y589" s="914"/>
      <c r="Z589" s="914"/>
      <c r="AA589" s="914"/>
      <c r="AB589" s="914"/>
      <c r="AC589" s="910"/>
      <c r="AD589" s="914"/>
      <c r="AE589" s="914"/>
      <c r="AF589" s="914"/>
      <c r="AG589" s="914"/>
      <c r="AH589" s="914"/>
      <c r="AI589" s="914"/>
    </row>
    <row r="590" spans="21:35" ht="12.75">
      <c r="U590" s="618"/>
      <c r="V590" s="617"/>
      <c r="W590" s="900"/>
      <c r="X590" s="914"/>
      <c r="Y590" s="914"/>
      <c r="Z590" s="914"/>
      <c r="AA590" s="914"/>
      <c r="AB590" s="914"/>
      <c r="AC590" s="910"/>
      <c r="AD590" s="914"/>
      <c r="AE590" s="914"/>
      <c r="AF590" s="914"/>
      <c r="AG590" s="914"/>
      <c r="AH590" s="914"/>
      <c r="AI590" s="914"/>
    </row>
    <row r="591" spans="21:35" ht="12.75">
      <c r="U591" s="618"/>
      <c r="V591" s="617"/>
      <c r="W591" s="900"/>
      <c r="X591" s="914"/>
      <c r="Y591" s="914"/>
      <c r="Z591" s="914"/>
      <c r="AA591" s="914"/>
      <c r="AB591" s="914"/>
      <c r="AC591" s="910"/>
      <c r="AD591" s="914"/>
      <c r="AE591" s="914"/>
      <c r="AF591" s="914"/>
      <c r="AG591" s="914"/>
      <c r="AH591" s="914"/>
      <c r="AI591" s="914"/>
    </row>
    <row r="592" spans="21:35" ht="12.75">
      <c r="U592" s="618"/>
      <c r="V592" s="617"/>
      <c r="W592" s="900"/>
      <c r="X592" s="914"/>
      <c r="Y592" s="914"/>
      <c r="Z592" s="914"/>
      <c r="AA592" s="914"/>
      <c r="AB592" s="914"/>
      <c r="AC592" s="910"/>
      <c r="AD592" s="914"/>
      <c r="AE592" s="914"/>
      <c r="AF592" s="914"/>
      <c r="AG592" s="914"/>
      <c r="AH592" s="914"/>
      <c r="AI592" s="914"/>
    </row>
    <row r="593" spans="21:35" ht="12.75">
      <c r="U593" s="618"/>
      <c r="V593" s="617"/>
      <c r="W593" s="900"/>
      <c r="X593" s="914"/>
      <c r="Y593" s="914"/>
      <c r="Z593" s="914"/>
      <c r="AA593" s="914"/>
      <c r="AB593" s="914"/>
      <c r="AC593" s="910"/>
      <c r="AD593" s="914"/>
      <c r="AE593" s="914"/>
      <c r="AF593" s="914"/>
      <c r="AG593" s="914"/>
      <c r="AH593" s="914"/>
      <c r="AI593" s="914"/>
    </row>
    <row r="594" spans="21:35" ht="12.75">
      <c r="U594" s="618"/>
      <c r="V594" s="617"/>
      <c r="W594" s="900"/>
      <c r="X594" s="914"/>
      <c r="Y594" s="914"/>
      <c r="Z594" s="914"/>
      <c r="AA594" s="914"/>
      <c r="AB594" s="914"/>
      <c r="AC594" s="910"/>
      <c r="AD594" s="914"/>
      <c r="AE594" s="914"/>
      <c r="AF594" s="914"/>
      <c r="AG594" s="914"/>
      <c r="AH594" s="914"/>
      <c r="AI594" s="914"/>
    </row>
    <row r="595" spans="21:35" ht="12.75">
      <c r="U595" s="618"/>
      <c r="V595" s="617"/>
      <c r="W595" s="900"/>
      <c r="X595" s="914"/>
      <c r="Y595" s="914"/>
      <c r="Z595" s="914"/>
      <c r="AA595" s="914"/>
      <c r="AB595" s="914"/>
      <c r="AC595" s="910"/>
      <c r="AD595" s="914"/>
      <c r="AE595" s="914"/>
      <c r="AF595" s="914"/>
      <c r="AG595" s="914"/>
      <c r="AH595" s="914"/>
      <c r="AI595" s="914"/>
    </row>
    <row r="596" spans="21:35" ht="12.75">
      <c r="U596" s="618"/>
      <c r="V596" s="617"/>
      <c r="W596" s="900"/>
      <c r="X596" s="914"/>
      <c r="Y596" s="914"/>
      <c r="Z596" s="914"/>
      <c r="AA596" s="914"/>
      <c r="AB596" s="914"/>
      <c r="AC596" s="910"/>
      <c r="AD596" s="914"/>
      <c r="AE596" s="914"/>
      <c r="AF596" s="914"/>
      <c r="AG596" s="914"/>
      <c r="AH596" s="914"/>
      <c r="AI596" s="914"/>
    </row>
    <row r="597" spans="21:35" ht="12.75">
      <c r="U597" s="618"/>
      <c r="V597" s="617"/>
      <c r="W597" s="900"/>
      <c r="X597" s="914"/>
      <c r="Y597" s="914"/>
      <c r="Z597" s="914"/>
      <c r="AA597" s="914"/>
      <c r="AB597" s="914"/>
      <c r="AC597" s="910"/>
      <c r="AD597" s="914"/>
      <c r="AE597" s="914"/>
      <c r="AF597" s="914"/>
      <c r="AG597" s="914"/>
      <c r="AH597" s="914"/>
      <c r="AI597" s="914"/>
    </row>
    <row r="598" spans="21:35" ht="12.75">
      <c r="U598" s="618"/>
      <c r="V598" s="617"/>
      <c r="W598" s="900"/>
      <c r="X598" s="914"/>
      <c r="Y598" s="914"/>
      <c r="Z598" s="914"/>
      <c r="AA598" s="914"/>
      <c r="AB598" s="914"/>
      <c r="AC598" s="910"/>
      <c r="AD598" s="914"/>
      <c r="AE598" s="914"/>
      <c r="AF598" s="914"/>
      <c r="AG598" s="914"/>
      <c r="AH598" s="914"/>
      <c r="AI598" s="914"/>
    </row>
    <row r="599" spans="21:35" ht="12.75">
      <c r="U599" s="618"/>
      <c r="V599" s="617"/>
      <c r="W599" s="900"/>
      <c r="X599" s="914"/>
      <c r="Y599" s="914"/>
      <c r="Z599" s="914"/>
      <c r="AA599" s="914"/>
      <c r="AB599" s="914"/>
      <c r="AC599" s="910"/>
      <c r="AD599" s="914"/>
      <c r="AE599" s="914"/>
      <c r="AF599" s="914"/>
      <c r="AG599" s="914"/>
      <c r="AH599" s="914"/>
      <c r="AI599" s="914"/>
    </row>
    <row r="600" spans="21:35" ht="12.75">
      <c r="U600" s="618"/>
      <c r="V600" s="617"/>
      <c r="W600" s="900"/>
      <c r="X600" s="914"/>
      <c r="Y600" s="914"/>
      <c r="Z600" s="914"/>
      <c r="AA600" s="914"/>
      <c r="AB600" s="914"/>
      <c r="AC600" s="910"/>
      <c r="AD600" s="914"/>
      <c r="AE600" s="914"/>
      <c r="AF600" s="914"/>
      <c r="AG600" s="914"/>
      <c r="AH600" s="914"/>
      <c r="AI600" s="914"/>
    </row>
    <row r="601" spans="21:35" ht="12.75">
      <c r="U601" s="618"/>
      <c r="V601" s="617"/>
      <c r="W601" s="900"/>
      <c r="X601" s="914"/>
      <c r="Y601" s="914"/>
      <c r="Z601" s="914"/>
      <c r="AA601" s="914"/>
      <c r="AB601" s="914"/>
      <c r="AC601" s="910"/>
      <c r="AD601" s="914"/>
      <c r="AE601" s="914"/>
      <c r="AF601" s="914"/>
      <c r="AG601" s="914"/>
      <c r="AH601" s="914"/>
      <c r="AI601" s="914"/>
    </row>
    <row r="602" spans="21:35" ht="12.75">
      <c r="U602" s="618"/>
      <c r="V602" s="617"/>
      <c r="W602" s="900"/>
      <c r="X602" s="914"/>
      <c r="Y602" s="914"/>
      <c r="Z602" s="914"/>
      <c r="AA602" s="914"/>
      <c r="AB602" s="914"/>
      <c r="AC602" s="910"/>
      <c r="AD602" s="914"/>
      <c r="AE602" s="914"/>
      <c r="AF602" s="914"/>
      <c r="AG602" s="914"/>
      <c r="AH602" s="914"/>
      <c r="AI602" s="914"/>
    </row>
    <row r="603" spans="21:35" ht="12.75">
      <c r="U603" s="618"/>
      <c r="V603" s="617"/>
      <c r="W603" s="900"/>
      <c r="X603" s="914"/>
      <c r="Y603" s="914"/>
      <c r="Z603" s="914"/>
      <c r="AA603" s="914"/>
      <c r="AB603" s="914"/>
      <c r="AC603" s="910"/>
      <c r="AD603" s="914"/>
      <c r="AE603" s="914"/>
      <c r="AF603" s="914"/>
      <c r="AG603" s="914"/>
      <c r="AH603" s="914"/>
      <c r="AI603" s="914"/>
    </row>
    <row r="604" spans="21:35" ht="12.75">
      <c r="U604" s="618"/>
      <c r="V604" s="617"/>
      <c r="W604" s="900"/>
      <c r="X604" s="914"/>
      <c r="Y604" s="914"/>
      <c r="Z604" s="914"/>
      <c r="AA604" s="914"/>
      <c r="AB604" s="914"/>
      <c r="AC604" s="910"/>
      <c r="AD604" s="914"/>
      <c r="AE604" s="914"/>
      <c r="AF604" s="914"/>
      <c r="AG604" s="914"/>
      <c r="AH604" s="914"/>
      <c r="AI604" s="914"/>
    </row>
    <row r="605" spans="21:35" ht="12.75">
      <c r="U605" s="618"/>
      <c r="V605" s="617"/>
      <c r="W605" s="900"/>
      <c r="X605" s="914"/>
      <c r="Y605" s="914"/>
      <c r="Z605" s="914"/>
      <c r="AA605" s="914"/>
      <c r="AB605" s="914"/>
      <c r="AC605" s="910"/>
      <c r="AD605" s="914"/>
      <c r="AE605" s="914"/>
      <c r="AF605" s="914"/>
      <c r="AG605" s="914"/>
      <c r="AH605" s="914"/>
      <c r="AI605" s="914"/>
    </row>
    <row r="606" spans="21:35" ht="12.75">
      <c r="U606" s="618"/>
      <c r="V606" s="617"/>
      <c r="W606" s="900"/>
      <c r="X606" s="914"/>
      <c r="Y606" s="914"/>
      <c r="Z606" s="914"/>
      <c r="AA606" s="914"/>
      <c r="AB606" s="914"/>
      <c r="AC606" s="910"/>
      <c r="AD606" s="914"/>
      <c r="AE606" s="914"/>
      <c r="AF606" s="914"/>
      <c r="AG606" s="914"/>
      <c r="AH606" s="914"/>
      <c r="AI606" s="914"/>
    </row>
    <row r="607" spans="21:35" ht="12.75">
      <c r="U607" s="618"/>
      <c r="V607" s="617"/>
      <c r="W607" s="900"/>
      <c r="X607" s="914"/>
      <c r="Y607" s="914"/>
      <c r="Z607" s="914"/>
      <c r="AA607" s="914"/>
      <c r="AB607" s="914"/>
      <c r="AC607" s="910"/>
      <c r="AD607" s="914"/>
      <c r="AE607" s="914"/>
      <c r="AF607" s="914"/>
      <c r="AG607" s="914"/>
      <c r="AH607" s="914"/>
      <c r="AI607" s="914"/>
    </row>
    <row r="608" spans="21:35" ht="12.75">
      <c r="U608" s="618"/>
      <c r="V608" s="617"/>
      <c r="W608" s="900"/>
      <c r="X608" s="914"/>
      <c r="Y608" s="914"/>
      <c r="Z608" s="914"/>
      <c r="AA608" s="914"/>
      <c r="AB608" s="914"/>
      <c r="AC608" s="910"/>
      <c r="AD608" s="914"/>
      <c r="AE608" s="914"/>
      <c r="AF608" s="914"/>
      <c r="AG608" s="914"/>
      <c r="AH608" s="914"/>
      <c r="AI608" s="914"/>
    </row>
    <row r="609" spans="21:35" ht="12.75">
      <c r="U609" s="618"/>
      <c r="V609" s="617"/>
      <c r="W609" s="900"/>
      <c r="X609" s="914"/>
      <c r="Y609" s="914"/>
      <c r="Z609" s="914"/>
      <c r="AA609" s="914"/>
      <c r="AB609" s="914"/>
      <c r="AC609" s="910"/>
      <c r="AD609" s="914"/>
      <c r="AE609" s="914"/>
      <c r="AF609" s="914"/>
      <c r="AG609" s="914"/>
      <c r="AH609" s="914"/>
      <c r="AI609" s="914"/>
    </row>
    <row r="610" spans="21:35" ht="12.75">
      <c r="U610" s="618"/>
      <c r="V610" s="617"/>
      <c r="W610" s="900"/>
      <c r="X610" s="914"/>
      <c r="Y610" s="914"/>
      <c r="Z610" s="914"/>
      <c r="AA610" s="914"/>
      <c r="AB610" s="914"/>
      <c r="AC610" s="910"/>
      <c r="AD610" s="914"/>
      <c r="AE610" s="914"/>
      <c r="AF610" s="914"/>
      <c r="AG610" s="914"/>
      <c r="AH610" s="914"/>
      <c r="AI610" s="914"/>
    </row>
    <row r="611" spans="21:35" ht="12.75">
      <c r="U611" s="618"/>
      <c r="V611" s="617"/>
      <c r="W611" s="900"/>
      <c r="X611" s="914"/>
      <c r="Y611" s="914"/>
      <c r="Z611" s="914"/>
      <c r="AA611" s="914"/>
      <c r="AB611" s="914"/>
      <c r="AC611" s="910"/>
      <c r="AD611" s="914"/>
      <c r="AE611" s="914"/>
      <c r="AF611" s="914"/>
      <c r="AG611" s="914"/>
      <c r="AH611" s="914"/>
      <c r="AI611" s="914"/>
    </row>
    <row r="612" spans="21:35" ht="12.75">
      <c r="U612" s="618"/>
      <c r="V612" s="617"/>
      <c r="W612" s="900"/>
      <c r="X612" s="914"/>
      <c r="Y612" s="914"/>
      <c r="Z612" s="914"/>
      <c r="AA612" s="914"/>
      <c r="AB612" s="914"/>
      <c r="AC612" s="910"/>
      <c r="AD612" s="914"/>
      <c r="AE612" s="914"/>
      <c r="AF612" s="914"/>
      <c r="AG612" s="914"/>
      <c r="AH612" s="914"/>
      <c r="AI612" s="914"/>
    </row>
    <row r="613" spans="21:35" ht="12.75">
      <c r="U613" s="618"/>
      <c r="V613" s="617"/>
      <c r="W613" s="900"/>
      <c r="X613" s="914"/>
      <c r="Y613" s="914"/>
      <c r="Z613" s="914"/>
      <c r="AA613" s="914"/>
      <c r="AB613" s="914"/>
      <c r="AC613" s="910"/>
      <c r="AD613" s="914"/>
      <c r="AE613" s="914"/>
      <c r="AF613" s="914"/>
      <c r="AG613" s="914"/>
      <c r="AH613" s="914"/>
      <c r="AI613" s="914"/>
    </row>
    <row r="614" spans="21:35" ht="12.75">
      <c r="U614" s="618"/>
      <c r="V614" s="617"/>
      <c r="W614" s="900"/>
      <c r="X614" s="914"/>
      <c r="Y614" s="914"/>
      <c r="Z614" s="914"/>
      <c r="AA614" s="914"/>
      <c r="AB614" s="914"/>
      <c r="AC614" s="910"/>
      <c r="AD614" s="914"/>
      <c r="AE614" s="914"/>
      <c r="AF614" s="914"/>
      <c r="AG614" s="914"/>
      <c r="AH614" s="914"/>
      <c r="AI614" s="914"/>
    </row>
    <row r="615" spans="21:35" ht="12.75">
      <c r="U615" s="618"/>
      <c r="V615" s="617"/>
      <c r="W615" s="900"/>
      <c r="X615" s="914"/>
      <c r="Y615" s="914"/>
      <c r="Z615" s="914"/>
      <c r="AA615" s="914"/>
      <c r="AB615" s="914"/>
      <c r="AC615" s="910"/>
      <c r="AD615" s="914"/>
      <c r="AE615" s="914"/>
      <c r="AF615" s="914"/>
      <c r="AG615" s="914"/>
      <c r="AH615" s="914"/>
      <c r="AI615" s="914"/>
    </row>
    <row r="616" spans="21:35" ht="12.75">
      <c r="U616" s="618"/>
      <c r="V616" s="617"/>
      <c r="W616" s="900"/>
      <c r="X616" s="914"/>
      <c r="Y616" s="914"/>
      <c r="Z616" s="914"/>
      <c r="AA616" s="914"/>
      <c r="AB616" s="914"/>
      <c r="AC616" s="910"/>
      <c r="AD616" s="914"/>
      <c r="AE616" s="914"/>
      <c r="AF616" s="914"/>
      <c r="AG616" s="914"/>
      <c r="AH616" s="914"/>
      <c r="AI616" s="914"/>
    </row>
    <row r="617" spans="21:35" ht="12.75">
      <c r="U617" s="618"/>
      <c r="V617" s="617"/>
      <c r="W617" s="900"/>
      <c r="X617" s="914"/>
      <c r="Y617" s="914"/>
      <c r="Z617" s="914"/>
      <c r="AA617" s="914"/>
      <c r="AB617" s="914"/>
      <c r="AC617" s="910"/>
      <c r="AD617" s="914"/>
      <c r="AE617" s="914"/>
      <c r="AF617" s="914"/>
      <c r="AG617" s="914"/>
      <c r="AH617" s="914"/>
      <c r="AI617" s="914"/>
    </row>
    <row r="618" spans="21:35" ht="12.75">
      <c r="U618" s="618"/>
      <c r="V618" s="617"/>
      <c r="W618" s="900"/>
      <c r="X618" s="914"/>
      <c r="Y618" s="914"/>
      <c r="Z618" s="914"/>
      <c r="AA618" s="914"/>
      <c r="AB618" s="914"/>
      <c r="AC618" s="910"/>
      <c r="AD618" s="914"/>
      <c r="AE618" s="914"/>
      <c r="AF618" s="914"/>
      <c r="AG618" s="914"/>
      <c r="AH618" s="914"/>
      <c r="AI618" s="914"/>
    </row>
    <row r="619" spans="21:35" ht="12.75">
      <c r="U619" s="618"/>
      <c r="V619" s="617"/>
      <c r="W619" s="900"/>
      <c r="X619" s="914"/>
      <c r="Y619" s="914"/>
      <c r="Z619" s="914"/>
      <c r="AA619" s="914"/>
      <c r="AB619" s="914"/>
      <c r="AC619" s="910"/>
      <c r="AD619" s="914"/>
      <c r="AE619" s="914"/>
      <c r="AF619" s="914"/>
      <c r="AG619" s="914"/>
      <c r="AH619" s="914"/>
      <c r="AI619" s="914"/>
    </row>
    <row r="620" spans="21:35" ht="12.75">
      <c r="U620" s="618"/>
      <c r="V620" s="617"/>
      <c r="W620" s="900"/>
      <c r="X620" s="914"/>
      <c r="Y620" s="914"/>
      <c r="Z620" s="914"/>
      <c r="AA620" s="914"/>
      <c r="AB620" s="914"/>
      <c r="AC620" s="910"/>
      <c r="AD620" s="914"/>
      <c r="AE620" s="914"/>
      <c r="AF620" s="914"/>
      <c r="AG620" s="914"/>
      <c r="AH620" s="914"/>
      <c r="AI620" s="914"/>
    </row>
    <row r="621" spans="21:35" ht="12.75">
      <c r="U621" s="618"/>
      <c r="V621" s="617"/>
      <c r="W621" s="900"/>
      <c r="X621" s="914"/>
      <c r="Y621" s="914"/>
      <c r="Z621" s="914"/>
      <c r="AA621" s="914"/>
      <c r="AB621" s="914"/>
      <c r="AC621" s="910"/>
      <c r="AD621" s="914"/>
      <c r="AE621" s="914"/>
      <c r="AF621" s="914"/>
      <c r="AG621" s="914"/>
      <c r="AH621" s="914"/>
      <c r="AI621" s="914"/>
    </row>
    <row r="622" spans="21:35" ht="12.75">
      <c r="U622" s="618"/>
      <c r="V622" s="617"/>
      <c r="W622" s="900"/>
      <c r="X622" s="934"/>
      <c r="Y622" s="934"/>
      <c r="Z622" s="934"/>
      <c r="AA622" s="934"/>
      <c r="AB622" s="934"/>
      <c r="AC622" s="935"/>
      <c r="AD622" s="934"/>
      <c r="AE622" s="934"/>
      <c r="AF622" s="914"/>
      <c r="AG622" s="934"/>
      <c r="AH622" s="934"/>
      <c r="AI622" s="936"/>
    </row>
    <row r="623" spans="21:35" ht="12.75">
      <c r="U623" s="618"/>
      <c r="V623" s="617"/>
      <c r="W623" s="900"/>
      <c r="X623" s="934"/>
      <c r="Y623" s="934"/>
      <c r="Z623" s="934"/>
      <c r="AA623" s="934"/>
      <c r="AB623" s="934"/>
      <c r="AC623" s="935"/>
      <c r="AD623" s="934"/>
      <c r="AE623" s="934"/>
      <c r="AF623" s="914"/>
      <c r="AG623" s="934"/>
      <c r="AH623" s="934"/>
      <c r="AI623" s="936"/>
    </row>
    <row r="624" spans="21:35" ht="12.75">
      <c r="U624" s="618"/>
      <c r="V624" s="617"/>
      <c r="W624" s="900"/>
      <c r="X624" s="934"/>
      <c r="Y624" s="934"/>
      <c r="Z624" s="934"/>
      <c r="AA624" s="934"/>
      <c r="AB624" s="934"/>
      <c r="AC624" s="935"/>
      <c r="AD624" s="934"/>
      <c r="AE624" s="934"/>
      <c r="AF624" s="914"/>
      <c r="AG624" s="934"/>
      <c r="AH624" s="934"/>
      <c r="AI624" s="936"/>
    </row>
    <row r="625" spans="21:35" ht="12.75">
      <c r="U625" s="618"/>
      <c r="V625" s="617"/>
      <c r="W625" s="900"/>
      <c r="X625" s="934"/>
      <c r="Y625" s="934"/>
      <c r="Z625" s="934"/>
      <c r="AA625" s="934"/>
      <c r="AB625" s="934"/>
      <c r="AC625" s="935"/>
      <c r="AD625" s="934"/>
      <c r="AE625" s="934"/>
      <c r="AF625" s="914"/>
      <c r="AG625" s="934"/>
      <c r="AH625" s="934"/>
      <c r="AI625" s="936"/>
    </row>
    <row r="626" spans="21:35" ht="12.75">
      <c r="U626" s="618"/>
      <c r="V626" s="617"/>
      <c r="W626" s="900"/>
      <c r="X626" s="934"/>
      <c r="Y626" s="934"/>
      <c r="Z626" s="934"/>
      <c r="AA626" s="934"/>
      <c r="AB626" s="934"/>
      <c r="AC626" s="937"/>
      <c r="AD626" s="934"/>
      <c r="AE626" s="934"/>
      <c r="AF626" s="934"/>
      <c r="AG626" s="934"/>
      <c r="AH626" s="934"/>
      <c r="AI626" s="936"/>
    </row>
    <row r="627" spans="21:35" ht="12.75">
      <c r="U627" s="618"/>
      <c r="V627" s="617"/>
      <c r="W627" s="900"/>
      <c r="X627" s="934"/>
      <c r="Y627" s="934"/>
      <c r="Z627" s="934"/>
      <c r="AA627" s="934"/>
      <c r="AB627" s="934"/>
      <c r="AC627" s="937"/>
      <c r="AD627" s="934"/>
      <c r="AE627" s="934"/>
      <c r="AF627" s="934"/>
      <c r="AG627" s="934"/>
      <c r="AH627" s="934"/>
      <c r="AI627" s="936"/>
    </row>
    <row r="628" spans="21:35" ht="12.75">
      <c r="U628" s="618"/>
      <c r="V628" s="617"/>
      <c r="W628" s="900"/>
      <c r="X628" s="934"/>
      <c r="Y628" s="934"/>
      <c r="Z628" s="934"/>
      <c r="AA628" s="934"/>
      <c r="AB628" s="934"/>
      <c r="AC628" s="937"/>
      <c r="AD628" s="934"/>
      <c r="AE628" s="934"/>
      <c r="AF628" s="934"/>
      <c r="AG628" s="934"/>
      <c r="AH628" s="934"/>
      <c r="AI628" s="936"/>
    </row>
    <row r="629" spans="21:35" ht="12.75">
      <c r="U629" s="618"/>
      <c r="V629" s="617"/>
      <c r="W629" s="900"/>
      <c r="X629" s="934"/>
      <c r="Y629" s="934"/>
      <c r="Z629" s="934"/>
      <c r="AA629" s="934"/>
      <c r="AB629" s="934"/>
      <c r="AC629" s="937"/>
      <c r="AD629" s="934"/>
      <c r="AE629" s="934"/>
      <c r="AF629" s="934"/>
      <c r="AG629" s="934"/>
      <c r="AH629" s="934"/>
      <c r="AI629" s="936"/>
    </row>
    <row r="630" spans="21:35" ht="12.75">
      <c r="U630" s="618"/>
      <c r="V630" s="617"/>
      <c r="W630" s="900"/>
      <c r="X630" s="934"/>
      <c r="Y630" s="934"/>
      <c r="Z630" s="934"/>
      <c r="AA630" s="934"/>
      <c r="AB630" s="934"/>
      <c r="AC630" s="937"/>
      <c r="AD630" s="938"/>
      <c r="AE630" s="938"/>
      <c r="AF630" s="934"/>
      <c r="AG630" s="934"/>
      <c r="AH630" s="934"/>
      <c r="AI630" s="936"/>
    </row>
    <row r="631" spans="21:35" ht="12.75">
      <c r="U631" s="618"/>
      <c r="V631" s="617"/>
      <c r="W631" s="900"/>
      <c r="X631" s="934"/>
      <c r="Y631" s="934"/>
      <c r="Z631" s="934"/>
      <c r="AA631" s="934"/>
      <c r="AB631" s="934"/>
      <c r="AC631" s="937"/>
      <c r="AD631" s="938"/>
      <c r="AE631" s="938"/>
      <c r="AF631" s="934"/>
      <c r="AG631" s="934"/>
      <c r="AH631" s="934"/>
      <c r="AI631" s="936"/>
    </row>
    <row r="632" spans="21:35" ht="12.75">
      <c r="U632" s="618"/>
      <c r="V632" s="617"/>
      <c r="W632" s="900"/>
      <c r="X632" s="934"/>
      <c r="Y632" s="934"/>
      <c r="Z632" s="934"/>
      <c r="AA632" s="938"/>
      <c r="AB632" s="938"/>
      <c r="AC632" s="937"/>
      <c r="AD632" s="938"/>
      <c r="AE632" s="938"/>
      <c r="AF632" s="938"/>
      <c r="AG632" s="934"/>
      <c r="AH632" s="934"/>
      <c r="AI632" s="936"/>
    </row>
    <row r="633" spans="21:35" ht="12.75">
      <c r="U633" s="618"/>
      <c r="V633" s="617"/>
      <c r="W633" s="900"/>
      <c r="X633" s="934"/>
      <c r="Y633" s="934"/>
      <c r="Z633" s="934"/>
      <c r="AA633" s="934"/>
      <c r="AB633" s="934"/>
      <c r="AC633" s="937"/>
      <c r="AD633" s="938"/>
      <c r="AE633" s="938"/>
      <c r="AF633" s="934"/>
      <c r="AG633" s="934"/>
      <c r="AH633" s="934"/>
      <c r="AI633" s="936"/>
    </row>
    <row r="634" spans="21:35" ht="12.75">
      <c r="U634" s="618"/>
      <c r="V634" s="617"/>
      <c r="W634" s="900"/>
      <c r="X634" s="934"/>
      <c r="Y634" s="934"/>
      <c r="Z634" s="934"/>
      <c r="AA634" s="934"/>
      <c r="AB634" s="934"/>
      <c r="AC634" s="937"/>
      <c r="AD634" s="938"/>
      <c r="AE634" s="938"/>
      <c r="AF634" s="934"/>
      <c r="AG634" s="934"/>
      <c r="AH634" s="934"/>
      <c r="AI634" s="936"/>
    </row>
    <row r="635" spans="21:35" ht="12.75">
      <c r="U635" s="618"/>
      <c r="V635" s="617"/>
      <c r="W635" s="900"/>
      <c r="X635" s="914"/>
      <c r="Y635" s="914"/>
      <c r="Z635" s="914"/>
      <c r="AA635" s="914"/>
      <c r="AB635" s="914"/>
      <c r="AC635" s="910"/>
      <c r="AD635" s="914"/>
      <c r="AE635" s="914"/>
      <c r="AF635" s="914"/>
      <c r="AG635" s="914"/>
      <c r="AH635" s="914"/>
      <c r="AI635" s="914"/>
    </row>
    <row r="636" spans="21:35" ht="12.75">
      <c r="U636" s="618"/>
      <c r="V636" s="617"/>
      <c r="W636" s="900"/>
      <c r="X636" s="914"/>
      <c r="Y636" s="914"/>
      <c r="Z636" s="914"/>
      <c r="AA636" s="914"/>
      <c r="AB636" s="914"/>
      <c r="AC636" s="910"/>
      <c r="AD636" s="914"/>
      <c r="AE636" s="914"/>
      <c r="AF636" s="914"/>
      <c r="AG636" s="914"/>
      <c r="AH636" s="914"/>
      <c r="AI636" s="914"/>
    </row>
    <row r="637" spans="21:35" ht="12.75">
      <c r="U637" s="618"/>
      <c r="V637" s="617"/>
      <c r="W637" s="900"/>
      <c r="X637" s="914"/>
      <c r="Y637" s="914"/>
      <c r="Z637" s="914"/>
      <c r="AA637" s="914"/>
      <c r="AB637" s="914"/>
      <c r="AC637" s="910"/>
      <c r="AD637" s="914"/>
      <c r="AE637" s="914"/>
      <c r="AF637" s="914"/>
      <c r="AG637" s="914"/>
      <c r="AH637" s="914"/>
      <c r="AI637" s="914"/>
    </row>
    <row r="638" spans="21:35" ht="12.75">
      <c r="U638" s="619"/>
      <c r="V638" s="617"/>
      <c r="W638" s="900"/>
      <c r="X638" s="914"/>
      <c r="Y638" s="914"/>
      <c r="Z638" s="914"/>
      <c r="AA638" s="914"/>
      <c r="AB638" s="914"/>
      <c r="AC638" s="910"/>
      <c r="AD638" s="914"/>
      <c r="AE638" s="914"/>
      <c r="AF638" s="914"/>
      <c r="AG638" s="914"/>
      <c r="AH638" s="914"/>
      <c r="AI638" s="914"/>
    </row>
  </sheetData>
  <mergeCells count="2">
    <mergeCell ref="A125:I125"/>
    <mergeCell ref="B128:C128"/>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13&amp;R&amp;"Calibri Light,Regular"&amp;10Dirección Ejecutiva
Sub Dirección de Gestión de Información</oddFooter>
  </headerFooter>
  <rowBreaks count="3" manualBreakCount="3">
    <brk id="75" max="8" man="1"/>
    <brk id="123" max="8" man="1"/>
    <brk id="195"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sheetPr>
  <dimension ref="A1:BY396"/>
  <sheetViews>
    <sheetView view="pageBreakPreview" zoomScaleNormal="100" zoomScaleSheetLayoutView="100" workbookViewId="0"/>
  </sheetViews>
  <sheetFormatPr defaultRowHeight="11.25"/>
  <cols>
    <col min="1" max="1" width="36" style="139" customWidth="1"/>
    <col min="2" max="2" width="16.5" style="139" customWidth="1"/>
    <col min="3" max="3" width="13.1640625" style="139" customWidth="1"/>
    <col min="4" max="4" width="16.33203125" style="139" customWidth="1"/>
    <col min="5" max="5" width="14" style="139" customWidth="1"/>
    <col min="6" max="6" width="12.33203125" style="139" customWidth="1"/>
    <col min="7" max="7" width="12.1640625" style="139" customWidth="1"/>
    <col min="8" max="8" width="29.83203125" style="139" customWidth="1"/>
    <col min="9" max="9" width="12.83203125" style="197" customWidth="1"/>
    <col min="10" max="10" width="1.5" style="139" customWidth="1"/>
    <col min="11" max="13" width="9.33203125" style="139"/>
    <col min="14" max="14" width="10.6640625" style="139" bestFit="1" customWidth="1"/>
    <col min="15" max="15" width="9.33203125" style="139"/>
    <col min="16" max="16" width="14.33203125" style="139" customWidth="1"/>
    <col min="17" max="17" width="12" style="139" customWidth="1"/>
    <col min="18" max="18" width="9.33203125" style="139"/>
    <col min="19" max="34" width="9.33203125" style="140"/>
    <col min="35" max="35" width="9.33203125" style="336"/>
    <col min="36" max="77" width="9.33203125" style="140"/>
    <col min="78" max="16384" width="9.33203125" style="139"/>
  </cols>
  <sheetData>
    <row r="1" spans="1:56" ht="6.75" customHeight="1">
      <c r="A1" s="190"/>
      <c r="B1" s="191"/>
      <c r="C1" s="191"/>
      <c r="D1" s="191"/>
      <c r="E1" s="191"/>
      <c r="F1" s="192"/>
      <c r="G1" s="192"/>
      <c r="H1" s="193"/>
      <c r="I1" s="193"/>
      <c r="J1" s="138"/>
    </row>
    <row r="2" spans="1:56" ht="6.75" customHeight="1">
      <c r="A2" s="194"/>
      <c r="B2" s="195"/>
      <c r="C2" s="195"/>
      <c r="D2" s="195"/>
      <c r="E2" s="195"/>
      <c r="F2" s="196"/>
      <c r="G2" s="196"/>
      <c r="H2" s="196"/>
      <c r="I2" s="196"/>
      <c r="J2" s="141"/>
    </row>
    <row r="3" spans="1:56" ht="6.75" customHeight="1">
      <c r="A3" s="194"/>
      <c r="B3" s="195"/>
      <c r="C3" s="195"/>
      <c r="D3" s="195"/>
      <c r="E3" s="195"/>
      <c r="F3" s="196"/>
      <c r="G3" s="196"/>
      <c r="H3" s="196"/>
      <c r="I3" s="196"/>
      <c r="J3" s="141"/>
    </row>
    <row r="4" spans="1:56" ht="24" customHeight="1">
      <c r="A4" s="1348" t="s">
        <v>630</v>
      </c>
      <c r="B4" s="1348"/>
      <c r="C4" s="1348"/>
      <c r="D4" s="1348"/>
      <c r="E4" s="1348"/>
      <c r="F4" s="1348"/>
      <c r="G4" s="1348"/>
      <c r="H4" s="1348"/>
      <c r="I4" s="199"/>
      <c r="J4" s="142"/>
    </row>
    <row r="5" spans="1:56" ht="14.25" customHeight="1">
      <c r="A5" s="332"/>
      <c r="B5" s="332"/>
      <c r="C5" s="332"/>
      <c r="D5" s="332"/>
      <c r="E5" s="332"/>
      <c r="F5" s="332"/>
      <c r="G5" s="332"/>
      <c r="H5" s="332"/>
      <c r="I5" s="199"/>
      <c r="J5" s="142"/>
    </row>
    <row r="6" spans="1:56" ht="30.75" customHeight="1">
      <c r="A6" s="1312" t="s">
        <v>677</v>
      </c>
      <c r="B6" s="1312"/>
      <c r="C6" s="1312"/>
      <c r="D6" s="1312"/>
      <c r="E6" s="1312"/>
      <c r="F6" s="1312"/>
      <c r="G6" s="1312"/>
      <c r="H6" s="1312"/>
      <c r="I6" s="199"/>
      <c r="J6" s="142"/>
    </row>
    <row r="7" spans="1:56" ht="15.95" customHeight="1">
      <c r="A7" s="197"/>
      <c r="B7" s="198"/>
      <c r="C7" s="201"/>
      <c r="D7" s="201"/>
      <c r="E7" s="199"/>
      <c r="F7" s="202"/>
      <c r="G7" s="202"/>
      <c r="H7" s="203"/>
      <c r="I7" s="199"/>
      <c r="J7" s="142"/>
      <c r="L7" s="1089"/>
      <c r="M7" s="1089"/>
      <c r="N7" s="1089"/>
      <c r="O7" s="1089"/>
      <c r="U7" s="337"/>
      <c r="V7" s="336"/>
      <c r="W7" s="338"/>
      <c r="X7" s="338"/>
      <c r="Y7" s="338"/>
      <c r="Z7" s="338"/>
      <c r="AA7" s="338"/>
      <c r="AB7" s="338"/>
      <c r="AC7" s="338"/>
      <c r="AD7" s="338"/>
      <c r="AE7" s="338"/>
      <c r="AF7" s="338"/>
      <c r="AG7" s="338"/>
      <c r="AH7" s="338"/>
    </row>
    <row r="8" spans="1:56" ht="45.75" customHeight="1">
      <c r="A8" s="197"/>
      <c r="B8" s="756" t="s">
        <v>152</v>
      </c>
      <c r="C8" s="757">
        <v>2017</v>
      </c>
      <c r="D8" s="758">
        <v>2016</v>
      </c>
      <c r="E8" s="758">
        <v>2015</v>
      </c>
      <c r="F8" s="645" t="s">
        <v>407</v>
      </c>
      <c r="G8" s="202"/>
      <c r="H8" s="203"/>
      <c r="I8" s="199"/>
      <c r="J8" s="143"/>
      <c r="L8" s="1089"/>
      <c r="M8" s="402"/>
      <c r="N8" s="1089"/>
      <c r="O8" s="1089"/>
      <c r="P8" s="402"/>
      <c r="Q8" s="402"/>
      <c r="U8" s="337"/>
      <c r="V8" s="336"/>
      <c r="W8" s="338"/>
      <c r="X8" s="338"/>
      <c r="Y8" s="338"/>
      <c r="Z8" s="338"/>
      <c r="AA8" s="338"/>
      <c r="AB8" s="338"/>
      <c r="AC8" s="338"/>
      <c r="AD8" s="338"/>
      <c r="AE8" s="338"/>
      <c r="AF8" s="338"/>
      <c r="AG8" s="338"/>
      <c r="AH8" s="338"/>
    </row>
    <row r="9" spans="1:56" ht="14.25" customHeight="1">
      <c r="A9" s="197"/>
      <c r="B9" s="355" t="s">
        <v>153</v>
      </c>
      <c r="C9" s="759">
        <v>8.83</v>
      </c>
      <c r="D9" s="759">
        <v>10.99</v>
      </c>
      <c r="E9" s="759">
        <v>14.11</v>
      </c>
      <c r="F9" s="1039">
        <f>IF(C9=0,"",C9/D9-1)</f>
        <v>-0.19654231119199272</v>
      </c>
      <c r="G9" s="202"/>
      <c r="H9" s="203"/>
      <c r="I9" s="199"/>
      <c r="J9" s="144"/>
      <c r="L9" s="1089"/>
      <c r="M9" s="402">
        <v>8.83</v>
      </c>
      <c r="N9" s="1089"/>
      <c r="O9" s="1089"/>
      <c r="P9" s="402"/>
      <c r="Q9" s="402"/>
      <c r="U9" s="337"/>
      <c r="V9" s="336"/>
      <c r="W9" s="339"/>
      <c r="X9" s="339"/>
      <c r="Y9" s="339"/>
      <c r="Z9" s="339"/>
      <c r="AA9" s="339"/>
      <c r="AB9" s="339"/>
      <c r="AC9" s="339"/>
      <c r="AD9" s="339"/>
      <c r="AE9" s="339"/>
      <c r="AF9" s="339"/>
      <c r="AG9" s="339"/>
      <c r="AH9" s="339"/>
    </row>
    <row r="10" spans="1:56" ht="14.25" customHeight="1">
      <c r="A10" s="197"/>
      <c r="B10" s="356" t="s">
        <v>465</v>
      </c>
      <c r="C10" s="760">
        <v>9.2100000000000009</v>
      </c>
      <c r="D10" s="760">
        <v>12.42</v>
      </c>
      <c r="E10" s="760">
        <v>16.22</v>
      </c>
      <c r="F10" s="1040">
        <f t="shared" ref="F10:F20" si="0">IF(C10=0,"",C10/D10-1)</f>
        <v>-0.25845410628019316</v>
      </c>
      <c r="G10" s="202"/>
      <c r="H10" s="203"/>
      <c r="I10" s="199"/>
      <c r="J10" s="145"/>
      <c r="L10" s="1089"/>
      <c r="M10" s="402">
        <v>9.2100000000000009</v>
      </c>
      <c r="N10" s="1089"/>
      <c r="O10" s="1089"/>
      <c r="P10" s="402"/>
      <c r="Q10" s="402"/>
      <c r="U10" s="340"/>
      <c r="V10" s="341"/>
      <c r="W10" s="342"/>
      <c r="X10" s="342"/>
      <c r="Y10" s="342"/>
      <c r="Z10" s="342"/>
      <c r="AA10" s="342"/>
      <c r="AB10" s="342"/>
      <c r="AC10" s="342"/>
      <c r="AD10" s="342"/>
      <c r="AE10" s="342"/>
      <c r="AF10" s="342"/>
      <c r="AG10" s="342"/>
      <c r="AH10" s="342"/>
      <c r="AN10" s="333"/>
    </row>
    <row r="11" spans="1:56" ht="14.25" customHeight="1">
      <c r="A11" s="197"/>
      <c r="B11" s="357" t="s">
        <v>583</v>
      </c>
      <c r="C11" s="761">
        <v>10.96</v>
      </c>
      <c r="D11" s="761">
        <v>12.36</v>
      </c>
      <c r="E11" s="761">
        <v>17.079999999999998</v>
      </c>
      <c r="F11" s="1041">
        <f t="shared" si="0"/>
        <v>-0.11326860841423936</v>
      </c>
      <c r="G11" s="202"/>
      <c r="H11" s="203"/>
      <c r="I11" s="199"/>
      <c r="J11" s="145"/>
      <c r="L11" s="1089"/>
      <c r="M11" s="402">
        <v>10.96</v>
      </c>
      <c r="N11" s="1089"/>
      <c r="O11" s="1089"/>
      <c r="P11" s="402"/>
      <c r="Q11" s="402"/>
      <c r="T11" s="343"/>
      <c r="U11" s="337"/>
      <c r="V11" s="336"/>
      <c r="W11" s="331"/>
      <c r="X11" s="331"/>
      <c r="Y11" s="331"/>
      <c r="Z11" s="331"/>
      <c r="AA11" s="331"/>
      <c r="AB11" s="316"/>
      <c r="AC11" s="331"/>
      <c r="AD11" s="331"/>
      <c r="AE11" s="331"/>
      <c r="AF11" s="331"/>
      <c r="AG11" s="331"/>
      <c r="AH11" s="331"/>
      <c r="AN11" s="333"/>
      <c r="AV11" s="333"/>
      <c r="BB11" s="334"/>
    </row>
    <row r="12" spans="1:56" ht="14.25" customHeight="1">
      <c r="A12" s="197"/>
      <c r="B12" s="358" t="s">
        <v>154</v>
      </c>
      <c r="C12" s="762">
        <v>6.93</v>
      </c>
      <c r="D12" s="762">
        <v>13.26</v>
      </c>
      <c r="E12" s="762">
        <v>13.11</v>
      </c>
      <c r="F12" s="1042">
        <v>-0.49472096530920062</v>
      </c>
      <c r="G12" s="202"/>
      <c r="H12" s="203"/>
      <c r="I12" s="199"/>
      <c r="J12" s="146"/>
      <c r="L12" s="1089"/>
      <c r="M12" s="402">
        <v>6.93</v>
      </c>
      <c r="N12" s="1089"/>
      <c r="O12" s="1089"/>
      <c r="P12" s="402"/>
      <c r="Q12" s="402"/>
      <c r="T12" s="338"/>
      <c r="U12" s="337"/>
      <c r="V12" s="336"/>
      <c r="W12" s="331"/>
      <c r="X12" s="331"/>
      <c r="Y12" s="331"/>
      <c r="Z12" s="331"/>
      <c r="AA12" s="331"/>
      <c r="AB12" s="316"/>
      <c r="AC12" s="331"/>
      <c r="AD12" s="331"/>
      <c r="AE12" s="331"/>
      <c r="AF12" s="331"/>
      <c r="AG12" s="331"/>
      <c r="AH12" s="331"/>
      <c r="AO12" s="320"/>
      <c r="AP12" s="320"/>
      <c r="AQ12" s="320"/>
      <c r="AW12" s="320"/>
      <c r="AX12" s="320"/>
      <c r="AY12" s="320"/>
      <c r="BB12" s="320"/>
      <c r="BC12" s="320"/>
      <c r="BD12" s="320"/>
    </row>
    <row r="13" spans="1:56" ht="14.25" customHeight="1">
      <c r="A13" s="197"/>
      <c r="B13" s="357" t="s">
        <v>155</v>
      </c>
      <c r="C13" s="761" t="s">
        <v>833</v>
      </c>
      <c r="D13" s="761">
        <v>19.899999999999999</v>
      </c>
      <c r="E13" s="761">
        <v>14.83</v>
      </c>
      <c r="F13" s="1041">
        <f>IF(M13=0,"",M13/D13-1)</f>
        <v>-0.6696404418592965</v>
      </c>
      <c r="G13" s="202"/>
      <c r="H13" s="203"/>
      <c r="I13" s="199"/>
      <c r="J13" s="149"/>
      <c r="L13" s="1089"/>
      <c r="M13" s="958">
        <v>6.5741552069999996</v>
      </c>
      <c r="N13" s="1090"/>
      <c r="O13" s="1090"/>
      <c r="P13" s="912"/>
      <c r="Q13" s="912"/>
      <c r="T13" s="338"/>
      <c r="U13" s="337"/>
      <c r="V13" s="336"/>
      <c r="W13" s="331"/>
      <c r="X13" s="331"/>
      <c r="Y13" s="331"/>
      <c r="Z13" s="331"/>
      <c r="AA13" s="331"/>
      <c r="AB13" s="316"/>
      <c r="AC13" s="331"/>
      <c r="AD13" s="331"/>
      <c r="AE13" s="331"/>
      <c r="AF13" s="331"/>
      <c r="AG13" s="331"/>
      <c r="AH13" s="331"/>
      <c r="AN13" s="335"/>
      <c r="AO13" s="331"/>
      <c r="AP13" s="331"/>
      <c r="AQ13" s="344"/>
      <c r="AV13" s="335"/>
      <c r="AW13" s="331"/>
      <c r="AX13" s="331"/>
      <c r="AY13" s="344"/>
      <c r="BA13" s="335"/>
      <c r="BB13" s="331"/>
      <c r="BC13" s="331"/>
      <c r="BD13" s="344"/>
    </row>
    <row r="14" spans="1:56" ht="14.25" customHeight="1">
      <c r="A14" s="197"/>
      <c r="B14" s="358" t="s">
        <v>156</v>
      </c>
      <c r="C14" s="762"/>
      <c r="D14" s="762">
        <v>38.82</v>
      </c>
      <c r="E14" s="762">
        <v>16.91</v>
      </c>
      <c r="F14" s="1042" t="str">
        <f t="shared" si="0"/>
        <v/>
      </c>
      <c r="G14" s="202"/>
      <c r="H14" s="203"/>
      <c r="I14" s="199"/>
      <c r="J14" s="149"/>
      <c r="L14" s="1089"/>
      <c r="M14" s="958"/>
      <c r="N14" s="1090"/>
      <c r="O14" s="1090"/>
      <c r="P14" s="912"/>
      <c r="Q14" s="912"/>
      <c r="T14" s="338"/>
      <c r="U14" s="337"/>
      <c r="V14" s="336"/>
      <c r="W14" s="331"/>
      <c r="X14" s="331"/>
      <c r="Y14" s="331"/>
      <c r="Z14" s="331"/>
      <c r="AA14" s="331"/>
      <c r="AB14" s="316"/>
      <c r="AC14" s="331"/>
      <c r="AD14" s="331"/>
      <c r="AE14" s="331"/>
      <c r="AF14" s="331"/>
      <c r="AG14" s="331"/>
      <c r="AH14" s="331"/>
      <c r="AN14" s="335"/>
      <c r="AO14" s="331"/>
      <c r="AP14" s="331"/>
      <c r="AQ14" s="344"/>
      <c r="AV14" s="335"/>
      <c r="AW14" s="331"/>
      <c r="AX14" s="331"/>
      <c r="AY14" s="344"/>
      <c r="BA14" s="335"/>
      <c r="BB14" s="331"/>
      <c r="BC14" s="331"/>
      <c r="BD14" s="344"/>
    </row>
    <row r="15" spans="1:56" ht="14.25" customHeight="1">
      <c r="A15" s="197"/>
      <c r="B15" s="357" t="s">
        <v>157</v>
      </c>
      <c r="C15" s="761"/>
      <c r="D15" s="761">
        <v>34.130000000000003</v>
      </c>
      <c r="E15" s="761">
        <v>10.94</v>
      </c>
      <c r="F15" s="1041" t="str">
        <f t="shared" si="0"/>
        <v/>
      </c>
      <c r="G15" s="202"/>
      <c r="H15" s="203"/>
      <c r="I15" s="199"/>
      <c r="J15" s="149"/>
      <c r="L15" s="1089"/>
      <c r="M15" s="958"/>
      <c r="N15" s="1090"/>
      <c r="O15" s="1090"/>
      <c r="P15" s="912"/>
      <c r="Q15" s="912"/>
      <c r="T15" s="337"/>
      <c r="U15" s="337"/>
      <c r="V15" s="336"/>
      <c r="W15" s="331"/>
      <c r="X15" s="331"/>
      <c r="Y15" s="331"/>
      <c r="Z15" s="331"/>
      <c r="AA15" s="331"/>
      <c r="AB15" s="316"/>
      <c r="AC15" s="331"/>
      <c r="AD15" s="331"/>
      <c r="AE15" s="331"/>
      <c r="AF15" s="331"/>
      <c r="AG15" s="331"/>
      <c r="AH15" s="331"/>
      <c r="AN15" s="335"/>
      <c r="AO15" s="331"/>
      <c r="AP15" s="331"/>
      <c r="AQ15" s="344"/>
      <c r="AV15" s="335"/>
      <c r="AW15" s="331"/>
      <c r="AX15" s="331"/>
      <c r="AY15" s="344"/>
      <c r="BA15" s="335"/>
      <c r="BB15" s="331"/>
      <c r="BC15" s="331"/>
      <c r="BD15" s="344"/>
    </row>
    <row r="16" spans="1:56" ht="14.25" customHeight="1">
      <c r="A16" s="197"/>
      <c r="B16" s="358" t="s">
        <v>158</v>
      </c>
      <c r="C16" s="762"/>
      <c r="D16" s="762">
        <v>18.93</v>
      </c>
      <c r="E16" s="762">
        <v>21.5</v>
      </c>
      <c r="F16" s="1042" t="str">
        <f t="shared" si="0"/>
        <v/>
      </c>
      <c r="G16" s="202"/>
      <c r="H16" s="203"/>
      <c r="I16" s="199"/>
      <c r="J16" s="149"/>
      <c r="L16" s="1089"/>
      <c r="M16" s="958"/>
      <c r="N16" s="1090"/>
      <c r="O16" s="1090"/>
      <c r="P16" s="912"/>
      <c r="Q16" s="912"/>
      <c r="T16" s="337"/>
      <c r="U16" s="337"/>
      <c r="V16" s="336"/>
      <c r="W16" s="331"/>
      <c r="X16" s="331"/>
      <c r="Y16" s="331"/>
      <c r="Z16" s="331"/>
      <c r="AA16" s="331"/>
      <c r="AB16" s="316"/>
      <c r="AC16" s="331"/>
      <c r="AD16" s="331"/>
      <c r="AE16" s="331"/>
      <c r="AF16" s="331"/>
      <c r="AG16" s="331"/>
      <c r="AH16" s="331"/>
      <c r="AN16" s="335"/>
      <c r="AO16" s="331"/>
      <c r="AP16" s="331"/>
      <c r="AQ16" s="344"/>
      <c r="AV16" s="335"/>
      <c r="AW16" s="331"/>
      <c r="AX16" s="331"/>
      <c r="AY16" s="344"/>
      <c r="BA16" s="335"/>
      <c r="BB16" s="331"/>
      <c r="BC16" s="331"/>
      <c r="BD16" s="344"/>
    </row>
    <row r="17" spans="1:77" ht="14.25" customHeight="1">
      <c r="A17" s="197"/>
      <c r="B17" s="357" t="s">
        <v>159</v>
      </c>
      <c r="C17" s="761"/>
      <c r="D17" s="761">
        <v>27.56</v>
      </c>
      <c r="E17" s="761">
        <v>14.49</v>
      </c>
      <c r="F17" s="1041" t="str">
        <f t="shared" si="0"/>
        <v/>
      </c>
      <c r="G17" s="202"/>
      <c r="H17" s="203"/>
      <c r="I17" s="199"/>
      <c r="J17" s="149"/>
      <c r="L17" s="402"/>
      <c r="M17" s="958"/>
      <c r="N17" s="994"/>
      <c r="O17" s="958"/>
      <c r="P17" s="912"/>
      <c r="Q17" s="912"/>
      <c r="T17" s="337"/>
      <c r="U17" s="337"/>
      <c r="V17" s="336"/>
      <c r="W17" s="331"/>
      <c r="X17" s="331"/>
      <c r="Y17" s="331"/>
      <c r="Z17" s="331"/>
      <c r="AA17" s="331"/>
      <c r="AB17" s="316"/>
      <c r="AC17" s="331"/>
      <c r="AD17" s="331"/>
      <c r="AE17" s="331"/>
      <c r="AF17" s="331"/>
      <c r="AG17" s="331"/>
      <c r="AH17" s="331"/>
      <c r="AN17" s="335"/>
      <c r="AO17" s="331"/>
      <c r="AP17" s="331"/>
      <c r="AQ17" s="344"/>
      <c r="AV17" s="335"/>
      <c r="AW17" s="331"/>
      <c r="AX17" s="331"/>
      <c r="AY17" s="344"/>
      <c r="BA17" s="335"/>
      <c r="BB17" s="331"/>
      <c r="BC17" s="331"/>
      <c r="BD17" s="344"/>
    </row>
    <row r="18" spans="1:77" ht="14.25" customHeight="1">
      <c r="A18" s="197"/>
      <c r="B18" s="358" t="s">
        <v>160</v>
      </c>
      <c r="C18" s="763"/>
      <c r="D18" s="762">
        <v>17.93</v>
      </c>
      <c r="E18" s="762">
        <v>14.25</v>
      </c>
      <c r="F18" s="1042" t="str">
        <f t="shared" si="0"/>
        <v/>
      </c>
      <c r="G18" s="202"/>
      <c r="H18" s="203"/>
      <c r="I18" s="199"/>
      <c r="J18" s="149"/>
      <c r="L18" s="402"/>
      <c r="M18" s="402"/>
      <c r="N18" s="402"/>
      <c r="O18" s="402"/>
      <c r="P18" s="402"/>
      <c r="Q18" s="402"/>
      <c r="T18" s="337"/>
      <c r="U18" s="337"/>
      <c r="V18" s="336"/>
      <c r="W18" s="331"/>
      <c r="X18" s="331"/>
      <c r="Y18" s="331"/>
      <c r="Z18" s="331"/>
      <c r="AA18" s="331"/>
      <c r="AB18" s="316"/>
      <c r="AC18" s="331"/>
      <c r="AD18" s="331"/>
      <c r="AE18" s="331"/>
      <c r="AF18" s="331"/>
      <c r="AG18" s="331"/>
      <c r="AH18" s="331"/>
      <c r="AN18" s="335"/>
      <c r="AO18" s="331"/>
      <c r="AP18" s="331"/>
      <c r="AQ18" s="344"/>
      <c r="AV18" s="335"/>
      <c r="AW18" s="331"/>
      <c r="AX18" s="331"/>
      <c r="AY18" s="344"/>
      <c r="BA18" s="335"/>
      <c r="BB18" s="331"/>
      <c r="BC18" s="331"/>
      <c r="BD18" s="344"/>
    </row>
    <row r="19" spans="1:77" ht="14.25" customHeight="1">
      <c r="A19" s="197"/>
      <c r="B19" s="357" t="s">
        <v>161</v>
      </c>
      <c r="C19" s="764"/>
      <c r="D19" s="761">
        <v>27.6</v>
      </c>
      <c r="E19" s="761">
        <v>11.59</v>
      </c>
      <c r="F19" s="1041" t="str">
        <f t="shared" si="0"/>
        <v/>
      </c>
      <c r="G19" s="202"/>
      <c r="H19" s="203"/>
      <c r="I19" s="199"/>
      <c r="J19" s="149" t="s">
        <v>842</v>
      </c>
      <c r="L19" s="402"/>
      <c r="M19" s="402"/>
      <c r="N19" s="402"/>
      <c r="O19" s="402"/>
      <c r="P19" s="402"/>
      <c r="Q19" s="402"/>
      <c r="T19" s="337"/>
      <c r="U19" s="337"/>
      <c r="V19" s="336"/>
      <c r="W19" s="331"/>
      <c r="X19" s="331"/>
      <c r="Y19" s="331"/>
      <c r="Z19" s="331"/>
      <c r="AA19" s="331"/>
      <c r="AB19" s="316"/>
      <c r="AC19" s="331"/>
      <c r="AD19" s="331"/>
      <c r="AE19" s="331"/>
      <c r="AF19" s="331"/>
      <c r="AG19" s="331"/>
      <c r="AH19" s="331"/>
      <c r="AN19" s="335"/>
      <c r="AO19" s="331"/>
      <c r="AP19" s="331"/>
      <c r="AQ19" s="344"/>
      <c r="AV19" s="335"/>
      <c r="AW19" s="331"/>
      <c r="AX19" s="331"/>
      <c r="AY19" s="344"/>
      <c r="BA19" s="335"/>
      <c r="BB19" s="331"/>
      <c r="BC19" s="331"/>
      <c r="BD19" s="344"/>
    </row>
    <row r="20" spans="1:77" ht="14.25" customHeight="1">
      <c r="A20" s="197"/>
      <c r="B20" s="1043" t="s">
        <v>162</v>
      </c>
      <c r="C20" s="1037"/>
      <c r="D20" s="1038">
        <v>23.33</v>
      </c>
      <c r="E20" s="1038">
        <v>11.4</v>
      </c>
      <c r="F20" s="1044" t="str">
        <f t="shared" si="0"/>
        <v/>
      </c>
      <c r="G20" s="202"/>
      <c r="H20" s="203"/>
      <c r="I20" s="199"/>
      <c r="J20" s="157"/>
      <c r="L20" s="402"/>
      <c r="M20" s="402"/>
      <c r="N20" s="402"/>
      <c r="O20" s="402"/>
      <c r="P20" s="402"/>
      <c r="Q20" s="402"/>
      <c r="T20" s="337"/>
      <c r="U20" s="337"/>
      <c r="V20" s="336"/>
      <c r="W20" s="331"/>
      <c r="X20" s="331"/>
      <c r="Y20" s="331"/>
      <c r="Z20" s="331"/>
      <c r="AA20" s="331"/>
      <c r="AB20" s="316"/>
      <c r="AC20" s="331"/>
      <c r="AD20" s="331"/>
      <c r="AE20" s="331"/>
      <c r="AF20" s="331"/>
      <c r="AG20" s="331"/>
      <c r="AH20" s="331"/>
      <c r="AN20" s="335"/>
      <c r="AO20" s="331"/>
      <c r="AP20" s="331"/>
      <c r="AQ20" s="344"/>
      <c r="AV20" s="335"/>
      <c r="AW20" s="331"/>
      <c r="AX20" s="331"/>
      <c r="AY20" s="344"/>
      <c r="BA20" s="335"/>
      <c r="BB20" s="331"/>
      <c r="BC20" s="331"/>
      <c r="BD20" s="344"/>
    </row>
    <row r="21" spans="1:77" s="162" customFormat="1" ht="12.75">
      <c r="A21" s="204"/>
      <c r="B21" s="669" t="s">
        <v>606</v>
      </c>
      <c r="C21" s="216"/>
      <c r="D21" s="216"/>
      <c r="E21" s="216"/>
      <c r="F21" s="216"/>
      <c r="G21" s="216"/>
      <c r="H21" s="216"/>
      <c r="I21" s="239"/>
      <c r="J21" s="157"/>
      <c r="L21" s="397"/>
      <c r="M21" s="397"/>
      <c r="N21" s="397"/>
      <c r="O21" s="397"/>
      <c r="P21" s="397"/>
      <c r="Q21" s="397"/>
      <c r="S21" s="345"/>
      <c r="T21" s="337"/>
      <c r="U21" s="337"/>
      <c r="V21" s="336"/>
      <c r="W21" s="331"/>
      <c r="X21" s="331"/>
      <c r="Y21" s="331"/>
      <c r="Z21" s="331"/>
      <c r="AA21" s="331"/>
      <c r="AB21" s="316"/>
      <c r="AC21" s="331"/>
      <c r="AD21" s="331"/>
      <c r="AE21" s="331"/>
      <c r="AF21" s="331"/>
      <c r="AG21" s="331"/>
      <c r="AH21" s="331"/>
      <c r="AI21" s="345"/>
      <c r="AJ21" s="345"/>
      <c r="AK21" s="345"/>
      <c r="AL21" s="345"/>
      <c r="AM21" s="345"/>
      <c r="AN21" s="335"/>
      <c r="AO21" s="331"/>
      <c r="AP21" s="331"/>
      <c r="AQ21" s="344"/>
      <c r="AR21" s="345"/>
      <c r="AS21" s="345"/>
      <c r="AT21" s="345"/>
      <c r="AU21" s="345"/>
      <c r="AV21" s="335"/>
      <c r="AW21" s="331"/>
      <c r="AX21" s="331"/>
      <c r="AY21" s="344"/>
      <c r="AZ21" s="345"/>
      <c r="BA21" s="335"/>
      <c r="BB21" s="331"/>
      <c r="BC21" s="331"/>
      <c r="BD21" s="344"/>
      <c r="BE21" s="345"/>
      <c r="BF21" s="345"/>
      <c r="BG21" s="345"/>
      <c r="BH21" s="345"/>
      <c r="BI21" s="345"/>
      <c r="BJ21" s="345"/>
      <c r="BK21" s="345"/>
      <c r="BL21" s="345"/>
      <c r="BM21" s="345"/>
      <c r="BN21" s="345"/>
      <c r="BO21" s="345"/>
      <c r="BP21" s="345"/>
      <c r="BQ21" s="345"/>
      <c r="BR21" s="345"/>
      <c r="BS21" s="345"/>
      <c r="BT21" s="345"/>
      <c r="BU21" s="345"/>
      <c r="BV21" s="345"/>
      <c r="BW21" s="345"/>
      <c r="BX21" s="345"/>
      <c r="BY21" s="345"/>
    </row>
    <row r="22" spans="1:77" s="162" customFormat="1" ht="38.25" customHeight="1">
      <c r="A22" s="204"/>
      <c r="B22" s="1354" t="s">
        <v>680</v>
      </c>
      <c r="C22" s="1354"/>
      <c r="D22" s="1354"/>
      <c r="E22" s="1354"/>
      <c r="F22" s="1354"/>
      <c r="G22" s="1354"/>
      <c r="H22" s="216"/>
      <c r="I22" s="239"/>
      <c r="J22" s="157"/>
      <c r="S22" s="345"/>
      <c r="T22" s="337"/>
      <c r="U22" s="337"/>
      <c r="V22" s="336"/>
      <c r="W22" s="331"/>
      <c r="X22" s="331"/>
      <c r="Y22" s="331"/>
      <c r="Z22" s="331"/>
      <c r="AA22" s="331"/>
      <c r="AB22" s="316"/>
      <c r="AC22" s="331"/>
      <c r="AD22" s="331"/>
      <c r="AE22" s="331"/>
      <c r="AF22" s="331"/>
      <c r="AG22" s="331"/>
      <c r="AH22" s="331"/>
      <c r="AI22" s="345"/>
      <c r="AJ22" s="345"/>
      <c r="AK22" s="345"/>
      <c r="AL22" s="345"/>
      <c r="AM22" s="345"/>
      <c r="AN22" s="335"/>
      <c r="AO22" s="331"/>
      <c r="AP22" s="331"/>
      <c r="AQ22" s="344"/>
      <c r="AR22" s="345"/>
      <c r="AS22" s="345"/>
      <c r="AT22" s="345"/>
      <c r="AU22" s="345"/>
      <c r="AV22" s="335"/>
      <c r="AW22" s="331"/>
      <c r="AX22" s="331"/>
      <c r="AY22" s="344"/>
      <c r="AZ22" s="345"/>
      <c r="BA22" s="335"/>
      <c r="BB22" s="331"/>
      <c r="BC22" s="331"/>
      <c r="BD22" s="344"/>
      <c r="BE22" s="345"/>
      <c r="BF22" s="345"/>
      <c r="BG22" s="345"/>
      <c r="BH22" s="345"/>
      <c r="BI22" s="345"/>
      <c r="BJ22" s="345"/>
      <c r="BK22" s="345"/>
      <c r="BL22" s="345"/>
      <c r="BM22" s="345"/>
      <c r="BN22" s="345"/>
      <c r="BO22" s="345"/>
      <c r="BP22" s="345"/>
      <c r="BQ22" s="345"/>
      <c r="BR22" s="345"/>
      <c r="BS22" s="345"/>
      <c r="BT22" s="345"/>
      <c r="BU22" s="345"/>
      <c r="BV22" s="345"/>
      <c r="BW22" s="345"/>
      <c r="BX22" s="345"/>
      <c r="BY22" s="345"/>
    </row>
    <row r="23" spans="1:77" s="162" customFormat="1" ht="12.75">
      <c r="B23" s="216"/>
      <c r="C23" s="216"/>
      <c r="D23" s="216"/>
      <c r="E23" s="216"/>
      <c r="F23" s="216"/>
      <c r="G23" s="216"/>
      <c r="H23" s="216"/>
      <c r="I23" s="239"/>
      <c r="J23" s="157"/>
      <c r="S23" s="345"/>
      <c r="T23" s="338"/>
      <c r="U23" s="337"/>
      <c r="V23" s="336"/>
      <c r="W23" s="331"/>
      <c r="X23" s="331"/>
      <c r="Y23" s="331"/>
      <c r="Z23" s="331"/>
      <c r="AA23" s="331"/>
      <c r="AB23" s="316"/>
      <c r="AC23" s="331"/>
      <c r="AD23" s="331"/>
      <c r="AE23" s="331"/>
      <c r="AF23" s="331"/>
      <c r="AG23" s="331"/>
      <c r="AH23" s="331"/>
      <c r="AI23" s="345"/>
      <c r="AJ23" s="345"/>
      <c r="AK23" s="345"/>
      <c r="AL23" s="345"/>
      <c r="AM23" s="345"/>
      <c r="AN23" s="335"/>
      <c r="AO23" s="331"/>
      <c r="AP23" s="331"/>
      <c r="AQ23" s="344"/>
      <c r="AR23" s="345"/>
      <c r="AS23" s="345"/>
      <c r="AT23" s="345"/>
      <c r="AU23" s="345"/>
      <c r="AV23" s="335"/>
      <c r="AW23" s="331"/>
      <c r="AX23" s="331"/>
      <c r="AY23" s="344"/>
      <c r="AZ23" s="345"/>
      <c r="BA23" s="335"/>
      <c r="BB23" s="331"/>
      <c r="BC23" s="331"/>
      <c r="BD23" s="344"/>
      <c r="BE23" s="345"/>
      <c r="BF23" s="345"/>
      <c r="BG23" s="345"/>
      <c r="BH23" s="345"/>
      <c r="BI23" s="345"/>
      <c r="BJ23" s="345"/>
      <c r="BK23" s="345"/>
      <c r="BL23" s="345"/>
      <c r="BM23" s="345"/>
      <c r="BN23" s="345"/>
      <c r="BO23" s="345"/>
      <c r="BP23" s="345"/>
      <c r="BQ23" s="345"/>
      <c r="BR23" s="345"/>
      <c r="BS23" s="345"/>
      <c r="BT23" s="345"/>
      <c r="BU23" s="345"/>
      <c r="BV23" s="345"/>
      <c r="BW23" s="345"/>
      <c r="BX23" s="345"/>
      <c r="BY23" s="345"/>
    </row>
    <row r="24" spans="1:77" s="162" customFormat="1" ht="12.75">
      <c r="A24" s="204"/>
      <c r="B24" s="216"/>
      <c r="C24" s="216"/>
      <c r="D24" s="216"/>
      <c r="E24" s="216"/>
      <c r="F24" s="216"/>
      <c r="G24" s="216"/>
      <c r="H24" s="216"/>
      <c r="I24" s="239"/>
      <c r="J24" s="157"/>
      <c r="S24" s="345"/>
      <c r="T24" s="338"/>
      <c r="U24" s="337"/>
      <c r="V24" s="336"/>
      <c r="W24" s="331"/>
      <c r="X24" s="331"/>
      <c r="Y24" s="331"/>
      <c r="Z24" s="331"/>
      <c r="AA24" s="331"/>
      <c r="AB24" s="316"/>
      <c r="AC24" s="331"/>
      <c r="AD24" s="331"/>
      <c r="AE24" s="331"/>
      <c r="AF24" s="331"/>
      <c r="AG24" s="331"/>
      <c r="AH24" s="331"/>
      <c r="AI24" s="345"/>
      <c r="AJ24" s="345"/>
      <c r="AK24" s="345"/>
      <c r="AL24" s="345"/>
      <c r="AM24" s="345"/>
      <c r="AN24" s="335"/>
      <c r="AO24" s="331"/>
      <c r="AP24" s="331"/>
      <c r="AQ24" s="344"/>
      <c r="AR24" s="345"/>
      <c r="AS24" s="345"/>
      <c r="AT24" s="345"/>
      <c r="AU24" s="345"/>
      <c r="AV24" s="335"/>
      <c r="AW24" s="331"/>
      <c r="AX24" s="331"/>
      <c r="AY24" s="344"/>
      <c r="AZ24" s="345"/>
      <c r="BA24" s="335"/>
      <c r="BB24" s="331"/>
      <c r="BC24" s="331"/>
      <c r="BD24" s="344"/>
      <c r="BE24" s="345"/>
      <c r="BF24" s="345"/>
      <c r="BG24" s="345"/>
      <c r="BH24" s="345"/>
      <c r="BI24" s="345"/>
      <c r="BJ24" s="345"/>
      <c r="BK24" s="345"/>
      <c r="BL24" s="345"/>
      <c r="BM24" s="345"/>
      <c r="BN24" s="345"/>
      <c r="BO24" s="345"/>
      <c r="BP24" s="345"/>
      <c r="BQ24" s="345"/>
      <c r="BR24" s="345"/>
      <c r="BS24" s="345"/>
      <c r="BT24" s="345"/>
      <c r="BU24" s="345"/>
      <c r="BV24" s="345"/>
      <c r="BW24" s="345"/>
      <c r="BX24" s="345"/>
      <c r="BY24" s="345"/>
    </row>
    <row r="25" spans="1:77" s="162" customFormat="1" ht="12.75">
      <c r="A25" s="204"/>
      <c r="B25" s="216"/>
      <c r="C25" s="216"/>
      <c r="D25" s="216"/>
      <c r="E25" s="216"/>
      <c r="F25" s="216"/>
      <c r="G25" s="216"/>
      <c r="H25" s="216"/>
      <c r="I25" s="239"/>
      <c r="J25" s="157"/>
      <c r="S25" s="345"/>
      <c r="T25" s="338"/>
      <c r="U25" s="337"/>
      <c r="V25" s="336"/>
      <c r="W25" s="331"/>
      <c r="X25" s="331"/>
      <c r="Y25" s="331"/>
      <c r="Z25" s="331"/>
      <c r="AA25" s="331"/>
      <c r="AB25" s="316"/>
      <c r="AC25" s="331"/>
      <c r="AD25" s="331"/>
      <c r="AE25" s="331"/>
      <c r="AF25" s="331"/>
      <c r="AG25" s="331"/>
      <c r="AH25" s="331"/>
      <c r="AI25" s="345"/>
      <c r="AJ25" s="345"/>
      <c r="AK25" s="345"/>
      <c r="AL25" s="345"/>
      <c r="AM25" s="345"/>
      <c r="AN25" s="335"/>
      <c r="AO25" s="331"/>
      <c r="AP25" s="331"/>
      <c r="AQ25" s="344"/>
      <c r="AR25" s="345"/>
      <c r="AS25" s="345"/>
      <c r="AT25" s="345"/>
      <c r="AU25" s="345"/>
      <c r="AV25" s="335"/>
      <c r="AW25" s="331"/>
      <c r="AX25" s="331"/>
      <c r="AY25" s="344"/>
      <c r="AZ25" s="345"/>
      <c r="BA25" s="335"/>
      <c r="BB25" s="331"/>
      <c r="BC25" s="331"/>
      <c r="BD25" s="344"/>
      <c r="BE25" s="345"/>
      <c r="BF25" s="345"/>
      <c r="BG25" s="345"/>
      <c r="BH25" s="345"/>
      <c r="BI25" s="345"/>
      <c r="BJ25" s="345"/>
      <c r="BK25" s="345"/>
      <c r="BL25" s="345"/>
      <c r="BM25" s="345"/>
      <c r="BN25" s="345"/>
      <c r="BO25" s="345"/>
      <c r="BP25" s="345"/>
      <c r="BQ25" s="345"/>
      <c r="BR25" s="345"/>
      <c r="BS25" s="345"/>
      <c r="BT25" s="345"/>
      <c r="BU25" s="345"/>
      <c r="BV25" s="345"/>
      <c r="BW25" s="345"/>
      <c r="BX25" s="345"/>
      <c r="BY25" s="345"/>
    </row>
    <row r="26" spans="1:77" s="162" customFormat="1" ht="12.75">
      <c r="A26" s="204"/>
      <c r="B26" s="216"/>
      <c r="C26" s="216"/>
      <c r="D26" s="216"/>
      <c r="E26" s="216"/>
      <c r="F26" s="216"/>
      <c r="G26" s="216"/>
      <c r="H26" s="216"/>
      <c r="I26" s="239"/>
      <c r="J26" s="157"/>
      <c r="S26" s="345"/>
      <c r="T26" s="338"/>
      <c r="U26" s="337"/>
      <c r="V26" s="336"/>
      <c r="W26" s="331"/>
      <c r="X26" s="331"/>
      <c r="Y26" s="331"/>
      <c r="Z26" s="331"/>
      <c r="AA26" s="331"/>
      <c r="AB26" s="316"/>
      <c r="AC26" s="331"/>
      <c r="AD26" s="331"/>
      <c r="AE26" s="331"/>
      <c r="AF26" s="331"/>
      <c r="AG26" s="331"/>
      <c r="AH26" s="331"/>
      <c r="AI26" s="345"/>
      <c r="AJ26" s="345"/>
      <c r="AK26" s="345"/>
      <c r="AL26" s="345"/>
      <c r="AM26" s="345"/>
      <c r="AN26" s="335"/>
      <c r="AO26" s="331"/>
      <c r="AP26" s="331"/>
      <c r="AQ26" s="344"/>
      <c r="AR26" s="345"/>
      <c r="AS26" s="345"/>
      <c r="AT26" s="345"/>
      <c r="AU26" s="345"/>
      <c r="AV26" s="335"/>
      <c r="AW26" s="331"/>
      <c r="AX26" s="331"/>
      <c r="AY26" s="344"/>
      <c r="AZ26" s="345"/>
      <c r="BA26" s="335"/>
      <c r="BB26" s="331"/>
      <c r="BC26" s="331"/>
      <c r="BD26" s="344"/>
      <c r="BE26" s="345"/>
      <c r="BF26" s="345"/>
      <c r="BG26" s="345"/>
      <c r="BH26" s="345"/>
      <c r="BI26" s="345"/>
      <c r="BJ26" s="345"/>
      <c r="BK26" s="345"/>
      <c r="BL26" s="345"/>
      <c r="BM26" s="345"/>
      <c r="BN26" s="345"/>
      <c r="BO26" s="345"/>
      <c r="BP26" s="345"/>
      <c r="BQ26" s="345"/>
      <c r="BR26" s="345"/>
      <c r="BS26" s="345"/>
      <c r="BT26" s="345"/>
      <c r="BU26" s="345"/>
      <c r="BV26" s="345"/>
      <c r="BW26" s="345"/>
      <c r="BX26" s="345"/>
      <c r="BY26" s="345"/>
    </row>
    <row r="27" spans="1:77" s="162" customFormat="1" ht="12.75">
      <c r="A27" s="204"/>
      <c r="B27" s="216"/>
      <c r="C27" s="216"/>
      <c r="D27" s="216"/>
      <c r="E27" s="216"/>
      <c r="F27" s="216"/>
      <c r="G27" s="216"/>
      <c r="H27" s="216"/>
      <c r="I27" s="239"/>
      <c r="J27" s="157"/>
      <c r="S27" s="345"/>
      <c r="T27" s="338"/>
      <c r="U27" s="337"/>
      <c r="V27" s="336"/>
      <c r="W27" s="331"/>
      <c r="X27" s="331"/>
      <c r="Y27" s="331"/>
      <c r="Z27" s="331"/>
      <c r="AA27" s="331"/>
      <c r="AB27" s="316"/>
      <c r="AC27" s="331"/>
      <c r="AD27" s="331"/>
      <c r="AE27" s="331"/>
      <c r="AF27" s="331"/>
      <c r="AG27" s="331"/>
      <c r="AH27" s="331"/>
      <c r="AI27" s="345"/>
      <c r="AJ27" s="345"/>
      <c r="AK27" s="345"/>
      <c r="AL27" s="345"/>
      <c r="AM27" s="345"/>
      <c r="AN27" s="335"/>
      <c r="AO27" s="331"/>
      <c r="AP27" s="331"/>
      <c r="AQ27" s="344"/>
      <c r="AR27" s="345"/>
      <c r="AS27" s="345"/>
      <c r="AT27" s="345"/>
      <c r="AU27" s="345"/>
      <c r="AV27" s="335"/>
      <c r="AW27" s="331"/>
      <c r="AX27" s="331"/>
      <c r="AY27" s="344"/>
      <c r="AZ27" s="345"/>
      <c r="BA27" s="335"/>
      <c r="BB27" s="331"/>
      <c r="BC27" s="331"/>
      <c r="BD27" s="344"/>
      <c r="BE27" s="345"/>
      <c r="BF27" s="345"/>
      <c r="BG27" s="345"/>
      <c r="BH27" s="345"/>
      <c r="BI27" s="345"/>
      <c r="BJ27" s="345"/>
      <c r="BK27" s="345"/>
      <c r="BL27" s="345"/>
      <c r="BM27" s="345"/>
      <c r="BN27" s="345"/>
      <c r="BO27" s="345"/>
      <c r="BP27" s="345"/>
      <c r="BQ27" s="345"/>
      <c r="BR27" s="345"/>
      <c r="BS27" s="345"/>
      <c r="BT27" s="345"/>
      <c r="BU27" s="345"/>
      <c r="BV27" s="345"/>
      <c r="BW27" s="345"/>
      <c r="BX27" s="345"/>
      <c r="BY27" s="345"/>
    </row>
    <row r="28" spans="1:77" s="162" customFormat="1" ht="12.75">
      <c r="A28" s="204"/>
      <c r="B28" s="216"/>
      <c r="C28" s="216"/>
      <c r="D28" s="216"/>
      <c r="E28" s="216"/>
      <c r="F28" s="216"/>
      <c r="G28" s="216"/>
      <c r="H28" s="216"/>
      <c r="I28" s="239"/>
      <c r="J28" s="157"/>
      <c r="S28" s="345"/>
      <c r="T28" s="338"/>
      <c r="U28" s="337"/>
      <c r="V28" s="336"/>
      <c r="W28" s="331"/>
      <c r="X28" s="331"/>
      <c r="Y28" s="331"/>
      <c r="Z28" s="331"/>
      <c r="AA28" s="331"/>
      <c r="AB28" s="316"/>
      <c r="AC28" s="331"/>
      <c r="AD28" s="331"/>
      <c r="AE28" s="331"/>
      <c r="AF28" s="331"/>
      <c r="AG28" s="331"/>
      <c r="AH28" s="331"/>
      <c r="AI28" s="345"/>
      <c r="AJ28" s="345"/>
      <c r="AK28" s="345"/>
      <c r="AL28" s="345"/>
      <c r="AM28" s="345"/>
      <c r="AN28" s="335"/>
      <c r="AO28" s="331"/>
      <c r="AP28" s="331"/>
      <c r="AQ28" s="344"/>
      <c r="AR28" s="345"/>
      <c r="AS28" s="345"/>
      <c r="AT28" s="345"/>
      <c r="AU28" s="345"/>
      <c r="AV28" s="335"/>
      <c r="AW28" s="331"/>
      <c r="AX28" s="331"/>
      <c r="AY28" s="344"/>
      <c r="AZ28" s="345"/>
      <c r="BA28" s="335"/>
      <c r="BB28" s="331"/>
      <c r="BC28" s="331"/>
      <c r="BD28" s="344"/>
      <c r="BE28" s="345"/>
      <c r="BF28" s="345"/>
      <c r="BG28" s="345"/>
      <c r="BH28" s="345"/>
      <c r="BI28" s="345"/>
      <c r="BJ28" s="345"/>
      <c r="BK28" s="345"/>
      <c r="BL28" s="345"/>
      <c r="BM28" s="345"/>
      <c r="BN28" s="345"/>
      <c r="BO28" s="345"/>
      <c r="BP28" s="345"/>
      <c r="BQ28" s="345"/>
      <c r="BR28" s="345"/>
      <c r="BS28" s="345"/>
      <c r="BT28" s="345"/>
      <c r="BU28" s="345"/>
      <c r="BV28" s="345"/>
      <c r="BW28" s="345"/>
      <c r="BX28" s="345"/>
      <c r="BY28" s="345"/>
    </row>
    <row r="29" spans="1:77" s="162" customFormat="1" ht="12.75">
      <c r="A29" s="204"/>
      <c r="B29" s="216"/>
      <c r="C29" s="216"/>
      <c r="D29" s="216"/>
      <c r="E29" s="216"/>
      <c r="F29" s="216"/>
      <c r="G29" s="216"/>
      <c r="H29" s="216"/>
      <c r="I29" s="239"/>
      <c r="J29" s="157"/>
      <c r="S29" s="345"/>
      <c r="T29" s="338"/>
      <c r="U29" s="337"/>
      <c r="V29" s="336"/>
      <c r="W29" s="331"/>
      <c r="X29" s="331"/>
      <c r="Y29" s="331"/>
      <c r="Z29" s="331"/>
      <c r="AA29" s="331"/>
      <c r="AB29" s="316"/>
      <c r="AC29" s="331"/>
      <c r="AD29" s="331"/>
      <c r="AE29" s="331"/>
      <c r="AF29" s="331"/>
      <c r="AG29" s="331"/>
      <c r="AH29" s="331"/>
      <c r="AI29" s="345"/>
      <c r="AJ29" s="345"/>
      <c r="AK29" s="345"/>
      <c r="AL29" s="345"/>
      <c r="AM29" s="345"/>
      <c r="AN29" s="335"/>
      <c r="AO29" s="331"/>
      <c r="AP29" s="331"/>
      <c r="AQ29" s="344"/>
      <c r="AR29" s="345"/>
      <c r="AS29" s="345"/>
      <c r="AT29" s="345"/>
      <c r="AU29" s="345"/>
      <c r="AV29" s="335"/>
      <c r="AW29" s="331"/>
      <c r="AX29" s="331"/>
      <c r="AY29" s="344"/>
      <c r="AZ29" s="345"/>
      <c r="BA29" s="335"/>
      <c r="BB29" s="331"/>
      <c r="BC29" s="331"/>
      <c r="BD29" s="344"/>
      <c r="BE29" s="345"/>
      <c r="BF29" s="345"/>
      <c r="BG29" s="345"/>
      <c r="BH29" s="345"/>
      <c r="BI29" s="345"/>
      <c r="BJ29" s="345"/>
      <c r="BK29" s="345"/>
      <c r="BL29" s="345"/>
      <c r="BM29" s="345"/>
      <c r="BN29" s="345"/>
      <c r="BO29" s="345"/>
      <c r="BP29" s="345"/>
      <c r="BQ29" s="345"/>
      <c r="BR29" s="345"/>
      <c r="BS29" s="345"/>
      <c r="BT29" s="345"/>
      <c r="BU29" s="345"/>
      <c r="BV29" s="345"/>
      <c r="BW29" s="345"/>
      <c r="BX29" s="345"/>
      <c r="BY29" s="345"/>
    </row>
    <row r="30" spans="1:77" s="162" customFormat="1" ht="12.75">
      <c r="A30" s="204"/>
      <c r="B30" s="216"/>
      <c r="C30" s="216"/>
      <c r="D30" s="216"/>
      <c r="E30" s="216"/>
      <c r="F30" s="216"/>
      <c r="G30" s="216"/>
      <c r="H30" s="216"/>
      <c r="I30" s="239"/>
      <c r="J30" s="157"/>
      <c r="S30" s="345"/>
      <c r="T30" s="338"/>
      <c r="U30" s="337"/>
      <c r="V30" s="336"/>
      <c r="W30" s="331"/>
      <c r="X30" s="331"/>
      <c r="Y30" s="331"/>
      <c r="Z30" s="331"/>
      <c r="AA30" s="331"/>
      <c r="AB30" s="316"/>
      <c r="AC30" s="331"/>
      <c r="AD30" s="331"/>
      <c r="AE30" s="331"/>
      <c r="AF30" s="331"/>
      <c r="AG30" s="331"/>
      <c r="AH30" s="331"/>
      <c r="AI30" s="345"/>
      <c r="AJ30" s="345"/>
      <c r="AK30" s="345"/>
      <c r="AL30" s="345"/>
      <c r="AM30" s="345"/>
      <c r="AN30" s="335"/>
      <c r="AO30" s="331"/>
      <c r="AP30" s="331"/>
      <c r="AQ30" s="344"/>
      <c r="AR30" s="345"/>
      <c r="AS30" s="345"/>
      <c r="AT30" s="345"/>
      <c r="AU30" s="345"/>
      <c r="AV30" s="335"/>
      <c r="AW30" s="331"/>
      <c r="AX30" s="331"/>
      <c r="AY30" s="344"/>
      <c r="AZ30" s="345"/>
      <c r="BA30" s="335"/>
      <c r="BB30" s="331"/>
      <c r="BC30" s="331"/>
      <c r="BD30" s="344"/>
      <c r="BE30" s="345"/>
      <c r="BF30" s="345"/>
      <c r="BG30" s="345"/>
      <c r="BH30" s="345"/>
      <c r="BI30" s="345"/>
      <c r="BJ30" s="345"/>
      <c r="BK30" s="345"/>
      <c r="BL30" s="345"/>
      <c r="BM30" s="345"/>
      <c r="BN30" s="345"/>
      <c r="BO30" s="345"/>
      <c r="BP30" s="345"/>
      <c r="BQ30" s="345"/>
      <c r="BR30" s="345"/>
      <c r="BS30" s="345"/>
      <c r="BT30" s="345"/>
      <c r="BU30" s="345"/>
      <c r="BV30" s="345"/>
      <c r="BW30" s="345"/>
      <c r="BX30" s="345"/>
      <c r="BY30" s="345"/>
    </row>
    <row r="31" spans="1:77" s="162" customFormat="1" ht="12.75">
      <c r="A31" s="204"/>
      <c r="B31" s="216"/>
      <c r="C31" s="216"/>
      <c r="D31" s="216"/>
      <c r="E31" s="216"/>
      <c r="F31" s="216"/>
      <c r="G31" s="216"/>
      <c r="H31" s="216"/>
      <c r="I31" s="239"/>
      <c r="J31" s="157"/>
      <c r="S31" s="345"/>
      <c r="T31" s="338"/>
      <c r="U31" s="337"/>
      <c r="V31" s="336"/>
      <c r="W31" s="331"/>
      <c r="X31" s="331"/>
      <c r="Y31" s="331"/>
      <c r="Z31" s="331"/>
      <c r="AA31" s="331"/>
      <c r="AB31" s="316"/>
      <c r="AC31" s="331"/>
      <c r="AD31" s="331"/>
      <c r="AE31" s="331"/>
      <c r="AF31" s="331"/>
      <c r="AG31" s="331"/>
      <c r="AH31" s="331"/>
      <c r="AI31" s="345"/>
      <c r="AJ31" s="345"/>
      <c r="AK31" s="345"/>
      <c r="AL31" s="345"/>
      <c r="AM31" s="345"/>
      <c r="AN31" s="335"/>
      <c r="AO31" s="331"/>
      <c r="AP31" s="331"/>
      <c r="AQ31" s="344"/>
      <c r="AR31" s="345"/>
      <c r="AS31" s="345"/>
      <c r="AT31" s="345"/>
      <c r="AU31" s="345"/>
      <c r="AV31" s="335"/>
      <c r="AW31" s="331"/>
      <c r="AX31" s="331"/>
      <c r="AY31" s="344"/>
      <c r="AZ31" s="345"/>
      <c r="BA31" s="335"/>
      <c r="BB31" s="331"/>
      <c r="BC31" s="331"/>
      <c r="BD31" s="344"/>
      <c r="BE31" s="345"/>
      <c r="BF31" s="345"/>
      <c r="BG31" s="345"/>
      <c r="BH31" s="345"/>
      <c r="BI31" s="345"/>
      <c r="BJ31" s="345"/>
      <c r="BK31" s="345"/>
      <c r="BL31" s="345"/>
      <c r="BM31" s="345"/>
      <c r="BN31" s="345"/>
      <c r="BO31" s="345"/>
      <c r="BP31" s="345"/>
      <c r="BQ31" s="345"/>
      <c r="BR31" s="345"/>
      <c r="BS31" s="345"/>
      <c r="BT31" s="345"/>
      <c r="BU31" s="345"/>
      <c r="BV31" s="345"/>
      <c r="BW31" s="345"/>
      <c r="BX31" s="345"/>
      <c r="BY31" s="345"/>
    </row>
    <row r="32" spans="1:77" s="162" customFormat="1" ht="12.75">
      <c r="A32" s="204"/>
      <c r="B32" s="216"/>
      <c r="C32" s="216"/>
      <c r="D32" s="216"/>
      <c r="E32" s="216"/>
      <c r="F32" s="216"/>
      <c r="G32" s="216"/>
      <c r="H32" s="216"/>
      <c r="I32" s="239"/>
      <c r="J32" s="157"/>
      <c r="S32" s="345"/>
      <c r="T32" s="338"/>
      <c r="U32" s="337"/>
      <c r="V32" s="336"/>
      <c r="W32" s="331"/>
      <c r="X32" s="331"/>
      <c r="Y32" s="331"/>
      <c r="Z32" s="331"/>
      <c r="AA32" s="331"/>
      <c r="AB32" s="316"/>
      <c r="AC32" s="331"/>
      <c r="AD32" s="331"/>
      <c r="AE32" s="331"/>
      <c r="AF32" s="331"/>
      <c r="AG32" s="331"/>
      <c r="AH32" s="331"/>
      <c r="AI32" s="345"/>
      <c r="AJ32" s="345"/>
      <c r="AK32" s="345"/>
      <c r="AL32" s="345"/>
      <c r="AM32" s="345"/>
      <c r="AN32" s="335"/>
      <c r="AO32" s="331"/>
      <c r="AP32" s="331"/>
      <c r="AQ32" s="344"/>
      <c r="AR32" s="345"/>
      <c r="AS32" s="345"/>
      <c r="AT32" s="345"/>
      <c r="AU32" s="345"/>
      <c r="AV32" s="335"/>
      <c r="AW32" s="331"/>
      <c r="AX32" s="331"/>
      <c r="AY32" s="344"/>
      <c r="AZ32" s="345"/>
      <c r="BA32" s="335"/>
      <c r="BB32" s="331"/>
      <c r="BC32" s="331"/>
      <c r="BD32" s="344"/>
      <c r="BE32" s="345"/>
      <c r="BF32" s="345"/>
      <c r="BG32" s="345"/>
      <c r="BH32" s="345"/>
      <c r="BI32" s="345"/>
      <c r="BJ32" s="345"/>
      <c r="BK32" s="345"/>
      <c r="BL32" s="345"/>
      <c r="BM32" s="345"/>
      <c r="BN32" s="345"/>
      <c r="BO32" s="345"/>
      <c r="BP32" s="345"/>
      <c r="BQ32" s="345"/>
      <c r="BR32" s="345"/>
      <c r="BS32" s="345"/>
      <c r="BT32" s="345"/>
      <c r="BU32" s="345"/>
      <c r="BV32" s="345"/>
      <c r="BW32" s="345"/>
      <c r="BX32" s="345"/>
      <c r="BY32" s="345"/>
    </row>
    <row r="33" spans="1:77" s="162" customFormat="1" ht="12.75">
      <c r="A33" s="204"/>
      <c r="B33" s="216"/>
      <c r="C33" s="216"/>
      <c r="D33" s="216"/>
      <c r="E33" s="216"/>
      <c r="F33" s="216"/>
      <c r="G33" s="216"/>
      <c r="H33" s="216"/>
      <c r="I33" s="239"/>
      <c r="J33" s="157"/>
      <c r="S33" s="345"/>
      <c r="T33" s="338"/>
      <c r="U33" s="337"/>
      <c r="V33" s="336"/>
      <c r="W33" s="331"/>
      <c r="X33" s="331"/>
      <c r="Y33" s="331"/>
      <c r="Z33" s="331"/>
      <c r="AA33" s="331"/>
      <c r="AB33" s="316"/>
      <c r="AC33" s="331"/>
      <c r="AD33" s="331"/>
      <c r="AE33" s="331"/>
      <c r="AF33" s="331"/>
      <c r="AG33" s="331"/>
      <c r="AH33" s="331"/>
      <c r="AI33" s="345"/>
      <c r="AJ33" s="345"/>
      <c r="AK33" s="345"/>
      <c r="AL33" s="345"/>
      <c r="AM33" s="345"/>
      <c r="AN33" s="335"/>
      <c r="AO33" s="331"/>
      <c r="AP33" s="331"/>
      <c r="AQ33" s="344"/>
      <c r="AR33" s="345"/>
      <c r="AS33" s="345"/>
      <c r="AT33" s="345"/>
      <c r="AU33" s="345"/>
      <c r="AV33" s="335"/>
      <c r="AW33" s="331"/>
      <c r="AX33" s="331"/>
      <c r="AY33" s="344"/>
      <c r="AZ33" s="345"/>
      <c r="BA33" s="335"/>
      <c r="BB33" s="331"/>
      <c r="BC33" s="331"/>
      <c r="BD33" s="344"/>
      <c r="BE33" s="345"/>
      <c r="BF33" s="345"/>
      <c r="BG33" s="345"/>
      <c r="BH33" s="345"/>
      <c r="BI33" s="345"/>
      <c r="BJ33" s="345"/>
      <c r="BK33" s="345"/>
      <c r="BL33" s="345"/>
      <c r="BM33" s="345"/>
      <c r="BN33" s="345"/>
      <c r="BO33" s="345"/>
      <c r="BP33" s="345"/>
      <c r="BQ33" s="345"/>
      <c r="BR33" s="345"/>
      <c r="BS33" s="345"/>
      <c r="BT33" s="345"/>
      <c r="BU33" s="345"/>
      <c r="BV33" s="345"/>
      <c r="BW33" s="345"/>
      <c r="BX33" s="345"/>
      <c r="BY33" s="345"/>
    </row>
    <row r="34" spans="1:77" s="162" customFormat="1" ht="12.75">
      <c r="A34" s="204"/>
      <c r="B34" s="216"/>
      <c r="C34" s="216"/>
      <c r="D34" s="216"/>
      <c r="E34" s="216"/>
      <c r="F34" s="216"/>
      <c r="G34" s="216"/>
      <c r="H34" s="216"/>
      <c r="I34" s="239"/>
      <c r="J34" s="157"/>
      <c r="S34" s="345"/>
      <c r="T34" s="346"/>
      <c r="U34" s="337"/>
      <c r="V34" s="336"/>
      <c r="W34" s="331"/>
      <c r="X34" s="331"/>
      <c r="Y34" s="331"/>
      <c r="Z34" s="331"/>
      <c r="AA34" s="331"/>
      <c r="AB34" s="316"/>
      <c r="AC34" s="331"/>
      <c r="AD34" s="331"/>
      <c r="AE34" s="331"/>
      <c r="AF34" s="331"/>
      <c r="AG34" s="331"/>
      <c r="AH34" s="331"/>
      <c r="AI34" s="345"/>
      <c r="AJ34" s="345"/>
      <c r="AK34" s="345"/>
      <c r="AL34" s="345"/>
      <c r="AM34" s="345"/>
      <c r="AN34" s="335"/>
      <c r="AO34" s="331"/>
      <c r="AP34" s="331"/>
      <c r="AQ34" s="344"/>
      <c r="AR34" s="345"/>
      <c r="AS34" s="345"/>
      <c r="AT34" s="345"/>
      <c r="AU34" s="345"/>
      <c r="AV34" s="335"/>
      <c r="AW34" s="331"/>
      <c r="AX34" s="331"/>
      <c r="AY34" s="344"/>
      <c r="AZ34" s="345"/>
      <c r="BA34" s="335"/>
      <c r="BB34" s="331"/>
      <c r="BC34" s="331"/>
      <c r="BD34" s="344"/>
      <c r="BE34" s="345"/>
      <c r="BF34" s="345"/>
      <c r="BG34" s="345"/>
      <c r="BH34" s="345"/>
      <c r="BI34" s="345"/>
      <c r="BJ34" s="345"/>
      <c r="BK34" s="345"/>
      <c r="BL34" s="345"/>
      <c r="BM34" s="345"/>
      <c r="BN34" s="345"/>
      <c r="BO34" s="345"/>
      <c r="BP34" s="345"/>
      <c r="BQ34" s="345"/>
      <c r="BR34" s="345"/>
      <c r="BS34" s="345"/>
      <c r="BT34" s="345"/>
      <c r="BU34" s="345"/>
      <c r="BV34" s="345"/>
      <c r="BW34" s="345"/>
      <c r="BX34" s="345"/>
      <c r="BY34" s="345"/>
    </row>
    <row r="35" spans="1:77" s="162" customFormat="1" ht="12.75">
      <c r="A35" s="204"/>
      <c r="B35" s="216"/>
      <c r="C35" s="216"/>
      <c r="D35" s="216"/>
      <c r="E35" s="216"/>
      <c r="F35" s="216"/>
      <c r="G35" s="216"/>
      <c r="H35" s="216"/>
      <c r="I35" s="239"/>
      <c r="J35" s="157"/>
      <c r="S35" s="345"/>
      <c r="T35" s="346"/>
      <c r="U35" s="337"/>
      <c r="V35" s="336"/>
      <c r="W35" s="331"/>
      <c r="X35" s="331"/>
      <c r="Y35" s="331"/>
      <c r="Z35" s="331"/>
      <c r="AA35" s="331"/>
      <c r="AB35" s="316"/>
      <c r="AC35" s="331"/>
      <c r="AD35" s="331"/>
      <c r="AE35" s="331"/>
      <c r="AF35" s="331"/>
      <c r="AG35" s="331"/>
      <c r="AH35" s="331"/>
      <c r="AI35" s="345"/>
      <c r="AJ35" s="345"/>
      <c r="AK35" s="345"/>
      <c r="AL35" s="345"/>
      <c r="AM35" s="345"/>
      <c r="AN35" s="335"/>
      <c r="AO35" s="331"/>
      <c r="AP35" s="331"/>
      <c r="AQ35" s="344"/>
      <c r="AR35" s="345"/>
      <c r="AS35" s="345"/>
      <c r="AT35" s="345"/>
      <c r="AU35" s="345"/>
      <c r="AV35" s="335"/>
      <c r="AW35" s="331"/>
      <c r="AX35" s="331"/>
      <c r="AY35" s="344"/>
      <c r="AZ35" s="345"/>
      <c r="BA35" s="335"/>
      <c r="BB35" s="331"/>
      <c r="BC35" s="331"/>
      <c r="BD35" s="344"/>
      <c r="BE35" s="345"/>
      <c r="BF35" s="345"/>
      <c r="BG35" s="345"/>
      <c r="BH35" s="345"/>
      <c r="BI35" s="345"/>
      <c r="BJ35" s="345"/>
      <c r="BK35" s="345"/>
      <c r="BL35" s="345"/>
      <c r="BM35" s="345"/>
      <c r="BN35" s="345"/>
      <c r="BO35" s="345"/>
      <c r="BP35" s="345"/>
      <c r="BQ35" s="345"/>
      <c r="BR35" s="345"/>
      <c r="BS35" s="345"/>
      <c r="BT35" s="345"/>
      <c r="BU35" s="345"/>
      <c r="BV35" s="345"/>
      <c r="BW35" s="345"/>
      <c r="BX35" s="345"/>
      <c r="BY35" s="345"/>
    </row>
    <row r="36" spans="1:77" s="162" customFormat="1" ht="12.75">
      <c r="A36" s="204"/>
      <c r="B36" s="216"/>
      <c r="C36" s="216"/>
      <c r="D36" s="216"/>
      <c r="E36" s="216"/>
      <c r="F36" s="216"/>
      <c r="G36" s="216"/>
      <c r="H36" s="216"/>
      <c r="I36" s="239"/>
      <c r="J36" s="157"/>
      <c r="S36" s="345"/>
      <c r="T36" s="346"/>
      <c r="U36" s="337"/>
      <c r="V36" s="336"/>
      <c r="W36" s="331"/>
      <c r="X36" s="331"/>
      <c r="Y36" s="331"/>
      <c r="Z36" s="331"/>
      <c r="AA36" s="331"/>
      <c r="AB36" s="316"/>
      <c r="AC36" s="331"/>
      <c r="AD36" s="331"/>
      <c r="AE36" s="331"/>
      <c r="AF36" s="331"/>
      <c r="AG36" s="331"/>
      <c r="AH36" s="331"/>
      <c r="AI36" s="345"/>
      <c r="AJ36" s="345"/>
      <c r="AK36" s="345"/>
      <c r="AL36" s="345"/>
      <c r="AM36" s="345"/>
      <c r="AN36" s="335"/>
      <c r="AO36" s="331"/>
      <c r="AP36" s="331"/>
      <c r="AQ36" s="344"/>
      <c r="AR36" s="345"/>
      <c r="AS36" s="345"/>
      <c r="AT36" s="345"/>
      <c r="AU36" s="345"/>
      <c r="AV36" s="335"/>
      <c r="AW36" s="331"/>
      <c r="AX36" s="331"/>
      <c r="AY36" s="344"/>
      <c r="AZ36" s="345"/>
      <c r="BA36" s="335"/>
      <c r="BB36" s="331"/>
      <c r="BC36" s="331"/>
      <c r="BD36" s="344"/>
      <c r="BE36" s="345"/>
      <c r="BF36" s="345"/>
      <c r="BG36" s="345"/>
      <c r="BH36" s="345"/>
      <c r="BI36" s="345"/>
      <c r="BJ36" s="345"/>
      <c r="BK36" s="345"/>
      <c r="BL36" s="345"/>
      <c r="BM36" s="345"/>
      <c r="BN36" s="345"/>
      <c r="BO36" s="345"/>
      <c r="BP36" s="345"/>
      <c r="BQ36" s="345"/>
      <c r="BR36" s="345"/>
      <c r="BS36" s="345"/>
      <c r="BT36" s="345"/>
      <c r="BU36" s="345"/>
      <c r="BV36" s="345"/>
      <c r="BW36" s="345"/>
      <c r="BX36" s="345"/>
      <c r="BY36" s="345"/>
    </row>
    <row r="37" spans="1:77" s="162" customFormat="1" ht="12.75">
      <c r="A37" s="204"/>
      <c r="B37" s="216"/>
      <c r="C37" s="216"/>
      <c r="D37" s="216"/>
      <c r="E37" s="216"/>
      <c r="F37" s="216"/>
      <c r="G37" s="216"/>
      <c r="H37" s="216"/>
      <c r="I37" s="239"/>
      <c r="J37" s="157"/>
      <c r="S37" s="345"/>
      <c r="T37" s="338"/>
      <c r="U37" s="337"/>
      <c r="V37" s="336"/>
      <c r="W37" s="331"/>
      <c r="X37" s="331"/>
      <c r="Y37" s="331"/>
      <c r="Z37" s="331"/>
      <c r="AA37" s="331"/>
      <c r="AB37" s="316"/>
      <c r="AC37" s="331"/>
      <c r="AD37" s="331"/>
      <c r="AE37" s="331"/>
      <c r="AF37" s="331"/>
      <c r="AG37" s="331"/>
      <c r="AH37" s="331"/>
      <c r="AI37" s="345"/>
      <c r="AJ37" s="345"/>
      <c r="AK37" s="345"/>
      <c r="AL37" s="345"/>
      <c r="AM37" s="345"/>
      <c r="AN37" s="335"/>
      <c r="AO37" s="347"/>
      <c r="AP37" s="331"/>
      <c r="AQ37" s="344"/>
      <c r="AR37" s="345"/>
      <c r="AS37" s="345"/>
      <c r="AT37" s="345"/>
      <c r="AU37" s="345"/>
      <c r="AV37" s="335"/>
      <c r="AW37" s="331"/>
      <c r="AX37" s="347"/>
      <c r="AY37" s="344"/>
      <c r="AZ37" s="345"/>
      <c r="BA37" s="335"/>
      <c r="BB37" s="331"/>
      <c r="BC37" s="331"/>
      <c r="BD37" s="344"/>
      <c r="BE37" s="345"/>
      <c r="BF37" s="345"/>
      <c r="BG37" s="345"/>
      <c r="BH37" s="345"/>
      <c r="BI37" s="345"/>
      <c r="BJ37" s="345"/>
      <c r="BK37" s="345"/>
      <c r="BL37" s="345"/>
      <c r="BM37" s="345"/>
      <c r="BN37" s="345"/>
      <c r="BO37" s="345"/>
      <c r="BP37" s="345"/>
      <c r="BQ37" s="345"/>
      <c r="BR37" s="345"/>
      <c r="BS37" s="345"/>
      <c r="BT37" s="345"/>
      <c r="BU37" s="345"/>
      <c r="BV37" s="345"/>
      <c r="BW37" s="345"/>
      <c r="BX37" s="345"/>
      <c r="BY37" s="345"/>
    </row>
    <row r="38" spans="1:77" s="162" customFormat="1" ht="12.75">
      <c r="A38" s="204"/>
      <c r="B38" s="216"/>
      <c r="C38" s="216"/>
      <c r="D38" s="216"/>
      <c r="E38" s="216"/>
      <c r="F38" s="216"/>
      <c r="G38" s="216"/>
      <c r="H38" s="216"/>
      <c r="I38" s="239"/>
      <c r="J38" s="157"/>
      <c r="S38" s="345"/>
      <c r="T38" s="338"/>
      <c r="U38" s="337"/>
      <c r="V38" s="336"/>
      <c r="W38" s="331"/>
      <c r="X38" s="331"/>
      <c r="Y38" s="331"/>
      <c r="Z38" s="331"/>
      <c r="AA38" s="331"/>
      <c r="AB38" s="316"/>
      <c r="AC38" s="331"/>
      <c r="AD38" s="331"/>
      <c r="AE38" s="331"/>
      <c r="AF38" s="331"/>
      <c r="AG38" s="331"/>
      <c r="AH38" s="331"/>
      <c r="AI38" s="345"/>
      <c r="AJ38" s="345"/>
      <c r="AK38" s="345"/>
      <c r="AL38" s="345"/>
      <c r="AM38" s="345"/>
      <c r="AN38" s="335"/>
      <c r="AO38" s="347"/>
      <c r="AP38" s="331"/>
      <c r="AQ38" s="344"/>
      <c r="AR38" s="345"/>
      <c r="AS38" s="345"/>
      <c r="AT38" s="345"/>
      <c r="AU38" s="345"/>
      <c r="AV38" s="335"/>
      <c r="AW38" s="331"/>
      <c r="AX38" s="347"/>
      <c r="AY38" s="344"/>
      <c r="AZ38" s="345"/>
      <c r="BA38" s="335"/>
      <c r="BB38" s="331"/>
      <c r="BC38" s="331"/>
      <c r="BD38" s="344"/>
      <c r="BE38" s="345"/>
      <c r="BF38" s="345"/>
      <c r="BG38" s="345"/>
      <c r="BH38" s="345"/>
      <c r="BI38" s="345"/>
      <c r="BJ38" s="345"/>
      <c r="BK38" s="345"/>
      <c r="BL38" s="345"/>
      <c r="BM38" s="345"/>
      <c r="BN38" s="345"/>
      <c r="BO38" s="345"/>
      <c r="BP38" s="345"/>
      <c r="BQ38" s="345"/>
      <c r="BR38" s="345"/>
      <c r="BS38" s="345"/>
      <c r="BT38" s="345"/>
      <c r="BU38" s="345"/>
      <c r="BV38" s="345"/>
      <c r="BW38" s="345"/>
      <c r="BX38" s="345"/>
      <c r="BY38" s="345"/>
    </row>
    <row r="39" spans="1:77" s="162" customFormat="1" ht="12.75">
      <c r="A39" s="204"/>
      <c r="B39" s="216"/>
      <c r="C39" s="216"/>
      <c r="D39" s="216"/>
      <c r="E39" s="216"/>
      <c r="F39" s="216"/>
      <c r="G39" s="216"/>
      <c r="H39" s="216"/>
      <c r="I39" s="239"/>
      <c r="J39" s="157"/>
      <c r="S39" s="345"/>
      <c r="T39" s="338"/>
      <c r="U39" s="337"/>
      <c r="V39" s="336"/>
      <c r="W39" s="331"/>
      <c r="X39" s="331"/>
      <c r="Y39" s="331"/>
      <c r="Z39" s="331"/>
      <c r="AA39" s="331"/>
      <c r="AB39" s="316"/>
      <c r="AC39" s="331"/>
      <c r="AD39" s="331"/>
      <c r="AE39" s="331"/>
      <c r="AF39" s="331"/>
      <c r="AG39" s="331"/>
      <c r="AH39" s="331"/>
      <c r="AI39" s="345"/>
      <c r="AJ39" s="345"/>
      <c r="AK39" s="345"/>
      <c r="AL39" s="345"/>
      <c r="AM39" s="345"/>
      <c r="AN39" s="335"/>
      <c r="AO39" s="331"/>
      <c r="AP39" s="331"/>
      <c r="AQ39" s="344"/>
      <c r="AR39" s="345"/>
      <c r="AS39" s="345"/>
      <c r="AT39" s="345"/>
      <c r="AU39" s="345"/>
      <c r="AV39" s="335"/>
      <c r="AW39" s="331"/>
      <c r="AX39" s="347"/>
      <c r="AY39" s="344"/>
      <c r="AZ39" s="345"/>
      <c r="BA39" s="335"/>
      <c r="BB39" s="331"/>
      <c r="BC39" s="331"/>
      <c r="BD39" s="344"/>
      <c r="BE39" s="345"/>
      <c r="BF39" s="345"/>
      <c r="BG39" s="345"/>
      <c r="BH39" s="345"/>
      <c r="BI39" s="345"/>
      <c r="BJ39" s="345"/>
      <c r="BK39" s="345"/>
      <c r="BL39" s="345"/>
      <c r="BM39" s="345"/>
      <c r="BN39" s="345"/>
      <c r="BO39" s="345"/>
      <c r="BP39" s="345"/>
      <c r="BQ39" s="345"/>
      <c r="BR39" s="345"/>
      <c r="BS39" s="345"/>
      <c r="BT39" s="345"/>
      <c r="BU39" s="345"/>
      <c r="BV39" s="345"/>
      <c r="BW39" s="345"/>
      <c r="BX39" s="345"/>
      <c r="BY39" s="345"/>
    </row>
    <row r="40" spans="1:77" s="162" customFormat="1" ht="21.75" customHeight="1">
      <c r="A40" s="204"/>
      <c r="B40" s="216"/>
      <c r="C40" s="216"/>
      <c r="D40" s="216"/>
      <c r="E40" s="216"/>
      <c r="F40" s="216"/>
      <c r="G40" s="216"/>
      <c r="H40" s="216"/>
      <c r="I40" s="239"/>
      <c r="J40" s="157"/>
      <c r="S40" s="345"/>
      <c r="T40" s="338"/>
      <c r="U40" s="337"/>
      <c r="V40" s="336"/>
      <c r="W40" s="331"/>
      <c r="X40" s="331"/>
      <c r="Y40" s="331"/>
      <c r="Z40" s="331"/>
      <c r="AA40" s="331"/>
      <c r="AB40" s="316"/>
      <c r="AC40" s="331"/>
      <c r="AD40" s="331"/>
      <c r="AE40" s="331"/>
      <c r="AF40" s="331"/>
      <c r="AG40" s="331"/>
      <c r="AH40" s="331"/>
      <c r="AI40" s="345"/>
      <c r="AJ40" s="345"/>
      <c r="AK40" s="345"/>
      <c r="AL40" s="345"/>
      <c r="AM40" s="345"/>
      <c r="AN40" s="335"/>
      <c r="AO40" s="331"/>
      <c r="AP40" s="331"/>
      <c r="AQ40" s="344"/>
      <c r="AR40" s="345"/>
      <c r="AS40" s="345"/>
      <c r="AT40" s="345"/>
      <c r="AU40" s="345"/>
      <c r="AV40" s="335"/>
      <c r="AW40" s="331"/>
      <c r="AX40" s="347"/>
      <c r="AY40" s="344"/>
      <c r="AZ40" s="345"/>
      <c r="BA40" s="335"/>
      <c r="BB40" s="331"/>
      <c r="BC40" s="331"/>
      <c r="BD40" s="344"/>
      <c r="BE40" s="345"/>
      <c r="BF40" s="345"/>
      <c r="BG40" s="345"/>
      <c r="BH40" s="345"/>
      <c r="BI40" s="345"/>
      <c r="BJ40" s="345"/>
      <c r="BK40" s="345"/>
      <c r="BL40" s="345"/>
      <c r="BM40" s="345"/>
      <c r="BN40" s="345"/>
      <c r="BO40" s="345"/>
      <c r="BP40" s="345"/>
      <c r="BQ40" s="345"/>
      <c r="BR40" s="345"/>
      <c r="BS40" s="345"/>
      <c r="BT40" s="345"/>
      <c r="BU40" s="345"/>
      <c r="BV40" s="345"/>
      <c r="BW40" s="345"/>
      <c r="BX40" s="345"/>
      <c r="BY40" s="345"/>
    </row>
    <row r="41" spans="1:77" s="162" customFormat="1" ht="21.75" customHeight="1">
      <c r="A41" s="204"/>
      <c r="B41" s="216"/>
      <c r="C41" s="216"/>
      <c r="D41" s="216"/>
      <c r="E41" s="216"/>
      <c r="F41" s="216"/>
      <c r="G41" s="216"/>
      <c r="H41" s="216"/>
      <c r="I41" s="239"/>
      <c r="J41" s="157"/>
      <c r="S41" s="345"/>
      <c r="T41" s="337"/>
      <c r="U41" s="337"/>
      <c r="V41" s="336"/>
      <c r="W41" s="331"/>
      <c r="X41" s="331"/>
      <c r="Y41" s="331"/>
      <c r="Z41" s="331"/>
      <c r="AA41" s="331"/>
      <c r="AB41" s="316"/>
      <c r="AC41" s="331"/>
      <c r="AD41" s="331"/>
      <c r="AE41" s="331"/>
      <c r="AF41" s="331"/>
      <c r="AG41" s="331"/>
      <c r="AH41" s="331"/>
      <c r="AI41" s="345"/>
      <c r="AJ41" s="345"/>
      <c r="AK41" s="345"/>
      <c r="AL41" s="345"/>
      <c r="AM41" s="345"/>
      <c r="AN41" s="335"/>
      <c r="AO41" s="331"/>
      <c r="AP41" s="331"/>
      <c r="AQ41" s="344"/>
      <c r="AR41" s="345"/>
      <c r="AS41" s="345"/>
      <c r="AT41" s="345"/>
      <c r="AU41" s="345"/>
      <c r="AV41" s="335"/>
      <c r="AW41" s="331"/>
      <c r="AX41" s="347"/>
      <c r="AY41" s="344"/>
      <c r="AZ41" s="345"/>
      <c r="BA41" s="335"/>
      <c r="BB41" s="331"/>
      <c r="BC41" s="331"/>
      <c r="BD41" s="344"/>
      <c r="BE41" s="345"/>
      <c r="BF41" s="345"/>
      <c r="BG41" s="345"/>
      <c r="BH41" s="345"/>
      <c r="BI41" s="345"/>
      <c r="BJ41" s="345"/>
      <c r="BK41" s="345"/>
      <c r="BL41" s="345"/>
      <c r="BM41" s="345"/>
      <c r="BN41" s="345"/>
      <c r="BO41" s="345"/>
      <c r="BP41" s="345"/>
      <c r="BQ41" s="345"/>
      <c r="BR41" s="345"/>
      <c r="BS41" s="345"/>
      <c r="BT41" s="345"/>
      <c r="BU41" s="345"/>
      <c r="BV41" s="345"/>
      <c r="BW41" s="345"/>
      <c r="BX41" s="345"/>
      <c r="BY41" s="345"/>
    </row>
    <row r="42" spans="1:77" s="162" customFormat="1" ht="12.75">
      <c r="A42" s="204"/>
      <c r="B42" s="216"/>
      <c r="C42" s="216"/>
      <c r="D42" s="216"/>
      <c r="E42" s="216"/>
      <c r="F42" s="216"/>
      <c r="G42" s="216"/>
      <c r="H42" s="216"/>
      <c r="I42" s="239"/>
      <c r="J42" s="157"/>
      <c r="S42" s="345"/>
      <c r="T42" s="337"/>
      <c r="U42" s="337"/>
      <c r="V42" s="336"/>
      <c r="W42" s="331"/>
      <c r="X42" s="331"/>
      <c r="Y42" s="331"/>
      <c r="Z42" s="331"/>
      <c r="AA42" s="331"/>
      <c r="AB42" s="316"/>
      <c r="AC42" s="331"/>
      <c r="AD42" s="331"/>
      <c r="AE42" s="331"/>
      <c r="AF42" s="331"/>
      <c r="AG42" s="331"/>
      <c r="AH42" s="331"/>
      <c r="AI42" s="345"/>
      <c r="AJ42" s="345"/>
      <c r="AK42" s="345"/>
      <c r="AL42" s="345"/>
      <c r="AM42" s="345"/>
      <c r="AN42" s="335"/>
      <c r="AO42" s="331"/>
      <c r="AP42" s="331"/>
      <c r="AQ42" s="344"/>
      <c r="AR42" s="345"/>
      <c r="AS42" s="345"/>
      <c r="AT42" s="345"/>
      <c r="AU42" s="345"/>
      <c r="AV42" s="335"/>
      <c r="AW42" s="331"/>
      <c r="AX42" s="331"/>
      <c r="AY42" s="344"/>
      <c r="AZ42" s="345"/>
      <c r="BA42" s="335"/>
      <c r="BB42" s="331"/>
      <c r="BC42" s="331"/>
      <c r="BD42" s="344"/>
      <c r="BE42" s="345"/>
      <c r="BF42" s="345"/>
      <c r="BG42" s="345"/>
      <c r="BH42" s="345"/>
      <c r="BI42" s="345"/>
      <c r="BJ42" s="345"/>
      <c r="BK42" s="345"/>
      <c r="BL42" s="345"/>
      <c r="BM42" s="345"/>
      <c r="BN42" s="345"/>
      <c r="BO42" s="345"/>
      <c r="BP42" s="345"/>
      <c r="BQ42" s="345"/>
      <c r="BR42" s="345"/>
      <c r="BS42" s="345"/>
      <c r="BT42" s="345"/>
      <c r="BU42" s="345"/>
      <c r="BV42" s="345"/>
      <c r="BW42" s="345"/>
      <c r="BX42" s="345"/>
      <c r="BY42" s="345"/>
    </row>
    <row r="43" spans="1:77" s="162" customFormat="1" ht="12.75">
      <c r="A43" s="204"/>
      <c r="B43" s="216"/>
      <c r="C43" s="216"/>
      <c r="D43" s="216"/>
      <c r="E43" s="216"/>
      <c r="F43" s="216"/>
      <c r="G43" s="216"/>
      <c r="H43" s="216"/>
      <c r="I43" s="239"/>
      <c r="J43" s="157"/>
      <c r="S43" s="345"/>
      <c r="T43" s="337"/>
      <c r="U43" s="337"/>
      <c r="V43" s="336"/>
      <c r="W43" s="331"/>
      <c r="X43" s="331"/>
      <c r="Y43" s="331"/>
      <c r="Z43" s="331"/>
      <c r="AA43" s="331"/>
      <c r="AB43" s="316"/>
      <c r="AC43" s="331"/>
      <c r="AD43" s="331"/>
      <c r="AE43" s="331"/>
      <c r="AF43" s="331"/>
      <c r="AG43" s="331"/>
      <c r="AH43" s="331"/>
      <c r="AI43" s="345"/>
      <c r="AJ43" s="345"/>
      <c r="AK43" s="345"/>
      <c r="AL43" s="345"/>
      <c r="AM43" s="345"/>
      <c r="AN43" s="335"/>
      <c r="AO43" s="331"/>
      <c r="AP43" s="331"/>
      <c r="AQ43" s="344"/>
      <c r="AR43" s="345"/>
      <c r="AS43" s="345"/>
      <c r="AT43" s="345"/>
      <c r="AU43" s="345"/>
      <c r="AV43" s="335"/>
      <c r="AW43" s="331"/>
      <c r="AX43" s="331"/>
      <c r="AY43" s="344"/>
      <c r="AZ43" s="345"/>
      <c r="BA43" s="335"/>
      <c r="BB43" s="331"/>
      <c r="BC43" s="331"/>
      <c r="BD43" s="344"/>
      <c r="BE43" s="345"/>
      <c r="BF43" s="345"/>
      <c r="BG43" s="345"/>
      <c r="BH43" s="345"/>
      <c r="BI43" s="345"/>
      <c r="BJ43" s="345"/>
      <c r="BK43" s="345"/>
      <c r="BL43" s="345"/>
      <c r="BM43" s="345"/>
      <c r="BN43" s="345"/>
      <c r="BO43" s="345"/>
      <c r="BP43" s="345"/>
      <c r="BQ43" s="345"/>
      <c r="BR43" s="345"/>
      <c r="BS43" s="345"/>
      <c r="BT43" s="345"/>
      <c r="BU43" s="345"/>
      <c r="BV43" s="345"/>
      <c r="BW43" s="345"/>
      <c r="BX43" s="345"/>
      <c r="BY43" s="345"/>
    </row>
    <row r="44" spans="1:77" s="162" customFormat="1" ht="24" customHeight="1">
      <c r="A44" s="204"/>
      <c r="B44" s="216"/>
      <c r="C44" s="216"/>
      <c r="D44" s="216"/>
      <c r="E44" s="216"/>
      <c r="F44" s="216"/>
      <c r="G44" s="216"/>
      <c r="H44" s="216"/>
      <c r="I44" s="239"/>
      <c r="J44" s="157"/>
      <c r="S44" s="345"/>
      <c r="T44" s="337"/>
      <c r="U44" s="337"/>
      <c r="V44" s="336"/>
      <c r="W44" s="331"/>
      <c r="X44" s="331"/>
      <c r="Y44" s="331"/>
      <c r="Z44" s="331"/>
      <c r="AA44" s="331"/>
      <c r="AB44" s="316"/>
      <c r="AC44" s="331"/>
      <c r="AD44" s="331"/>
      <c r="AE44" s="331"/>
      <c r="AF44" s="331"/>
      <c r="AG44" s="331"/>
      <c r="AH44" s="331"/>
      <c r="AI44" s="345"/>
      <c r="AJ44" s="345"/>
      <c r="AK44" s="345"/>
      <c r="AL44" s="345"/>
      <c r="AM44" s="345"/>
      <c r="AN44" s="335"/>
      <c r="AO44" s="331"/>
      <c r="AP44" s="331"/>
      <c r="AQ44" s="344"/>
      <c r="AR44" s="345"/>
      <c r="AS44" s="345"/>
      <c r="AT44" s="345"/>
      <c r="AU44" s="345"/>
      <c r="AV44" s="335"/>
      <c r="AW44" s="331"/>
      <c r="AX44" s="331"/>
      <c r="AY44" s="344"/>
      <c r="AZ44" s="345"/>
      <c r="BA44" s="335"/>
      <c r="BB44" s="331"/>
      <c r="BC44" s="331"/>
      <c r="BD44" s="344"/>
      <c r="BE44" s="345"/>
      <c r="BF44" s="345"/>
      <c r="BG44" s="345"/>
      <c r="BH44" s="345"/>
      <c r="BI44" s="345"/>
      <c r="BJ44" s="345"/>
      <c r="BK44" s="345"/>
      <c r="BL44" s="345"/>
      <c r="BM44" s="345"/>
      <c r="BN44" s="345"/>
      <c r="BO44" s="345"/>
      <c r="BP44" s="345"/>
      <c r="BQ44" s="345"/>
      <c r="BR44" s="345"/>
      <c r="BS44" s="345"/>
      <c r="BT44" s="345"/>
      <c r="BU44" s="345"/>
      <c r="BV44" s="345"/>
      <c r="BW44" s="345"/>
      <c r="BX44" s="345"/>
      <c r="BY44" s="345"/>
    </row>
    <row r="45" spans="1:77" s="162" customFormat="1" ht="29.25" customHeight="1">
      <c r="A45" s="204"/>
      <c r="B45" s="216"/>
      <c r="C45" s="216"/>
      <c r="D45" s="216"/>
      <c r="E45" s="216"/>
      <c r="F45" s="216"/>
      <c r="G45" s="216"/>
      <c r="H45" s="216"/>
      <c r="I45" s="239"/>
      <c r="J45" s="157"/>
      <c r="S45" s="345"/>
      <c r="T45" s="337"/>
      <c r="U45" s="337"/>
      <c r="V45" s="336"/>
      <c r="W45" s="331"/>
      <c r="X45" s="331"/>
      <c r="Y45" s="331"/>
      <c r="Z45" s="331"/>
      <c r="AA45" s="331"/>
      <c r="AB45" s="316"/>
      <c r="AC45" s="331"/>
      <c r="AD45" s="331"/>
      <c r="AE45" s="331"/>
      <c r="AF45" s="331"/>
      <c r="AG45" s="331"/>
      <c r="AH45" s="331"/>
      <c r="AI45" s="345"/>
      <c r="AJ45" s="345"/>
      <c r="AK45" s="345"/>
      <c r="AL45" s="345"/>
      <c r="AM45" s="345"/>
      <c r="AN45" s="335"/>
      <c r="AO45" s="331"/>
      <c r="AP45" s="331"/>
      <c r="AQ45" s="344"/>
      <c r="AR45" s="345"/>
      <c r="AS45" s="345"/>
      <c r="AT45" s="345"/>
      <c r="AU45" s="345"/>
      <c r="AV45" s="335"/>
      <c r="AW45" s="331"/>
      <c r="AX45" s="331"/>
      <c r="AY45" s="344"/>
      <c r="AZ45" s="345"/>
      <c r="BA45" s="335"/>
      <c r="BB45" s="331"/>
      <c r="BC45" s="331"/>
      <c r="BD45" s="344"/>
      <c r="BE45" s="345"/>
      <c r="BF45" s="345"/>
      <c r="BG45" s="345"/>
      <c r="BH45" s="345"/>
      <c r="BI45" s="345"/>
      <c r="BJ45" s="345"/>
      <c r="BK45" s="345"/>
      <c r="BL45" s="345"/>
      <c r="BM45" s="345"/>
      <c r="BN45" s="345"/>
      <c r="BO45" s="345"/>
      <c r="BP45" s="345"/>
      <c r="BQ45" s="345"/>
      <c r="BR45" s="345"/>
      <c r="BS45" s="345"/>
      <c r="BT45" s="345"/>
      <c r="BU45" s="345"/>
      <c r="BV45" s="345"/>
      <c r="BW45" s="345"/>
      <c r="BX45" s="345"/>
      <c r="BY45" s="345"/>
    </row>
    <row r="46" spans="1:77" s="162" customFormat="1" ht="12.75">
      <c r="A46" s="204"/>
      <c r="B46" s="216"/>
      <c r="C46" s="216"/>
      <c r="D46" s="216"/>
      <c r="E46" s="216"/>
      <c r="F46" s="216"/>
      <c r="G46" s="216"/>
      <c r="H46" s="216"/>
      <c r="I46" s="239"/>
      <c r="J46" s="157"/>
      <c r="S46" s="345"/>
      <c r="T46" s="337"/>
      <c r="U46" s="337"/>
      <c r="V46" s="336"/>
      <c r="W46" s="331"/>
      <c r="X46" s="331"/>
      <c r="Y46" s="331"/>
      <c r="Z46" s="331"/>
      <c r="AA46" s="331"/>
      <c r="AB46" s="316"/>
      <c r="AC46" s="331"/>
      <c r="AD46" s="331"/>
      <c r="AE46" s="331"/>
      <c r="AF46" s="331"/>
      <c r="AG46" s="331"/>
      <c r="AH46" s="331"/>
      <c r="AI46" s="345"/>
      <c r="AJ46" s="345"/>
      <c r="AK46" s="345"/>
      <c r="AL46" s="345"/>
      <c r="AM46" s="345"/>
      <c r="AN46" s="335"/>
      <c r="AO46" s="331"/>
      <c r="AP46" s="331"/>
      <c r="AQ46" s="345"/>
      <c r="AR46" s="345"/>
      <c r="AS46" s="345"/>
      <c r="AT46" s="345"/>
      <c r="AU46" s="345"/>
      <c r="AV46" s="335"/>
      <c r="AW46" s="331"/>
      <c r="AX46" s="331"/>
      <c r="AY46" s="344"/>
      <c r="AZ46" s="345"/>
      <c r="BA46" s="335"/>
      <c r="BB46" s="331"/>
      <c r="BC46" s="331"/>
      <c r="BD46" s="344"/>
      <c r="BE46" s="345"/>
      <c r="BF46" s="345"/>
      <c r="BG46" s="345"/>
      <c r="BH46" s="345"/>
      <c r="BI46" s="345"/>
      <c r="BJ46" s="345"/>
      <c r="BK46" s="345"/>
      <c r="BL46" s="345"/>
      <c r="BM46" s="345"/>
      <c r="BN46" s="345"/>
      <c r="BO46" s="345"/>
      <c r="BP46" s="345"/>
      <c r="BQ46" s="345"/>
      <c r="BR46" s="345"/>
      <c r="BS46" s="345"/>
      <c r="BT46" s="345"/>
      <c r="BU46" s="345"/>
      <c r="BV46" s="345"/>
      <c r="BW46" s="345"/>
      <c r="BX46" s="345"/>
      <c r="BY46" s="345"/>
    </row>
    <row r="47" spans="1:77" s="162" customFormat="1" ht="12.75">
      <c r="A47" s="204"/>
      <c r="B47" s="216"/>
      <c r="C47" s="216"/>
      <c r="D47" s="216"/>
      <c r="E47" s="216"/>
      <c r="F47" s="216"/>
      <c r="G47" s="216"/>
      <c r="H47" s="216"/>
      <c r="I47" s="239"/>
      <c r="J47" s="157"/>
      <c r="S47" s="345"/>
      <c r="T47" s="337"/>
      <c r="U47" s="337"/>
      <c r="V47" s="336"/>
      <c r="W47" s="331"/>
      <c r="X47" s="331"/>
      <c r="Y47" s="331"/>
      <c r="Z47" s="331"/>
      <c r="AA47" s="331"/>
      <c r="AB47" s="316"/>
      <c r="AC47" s="331"/>
      <c r="AD47" s="331"/>
      <c r="AE47" s="331"/>
      <c r="AF47" s="331"/>
      <c r="AG47" s="331"/>
      <c r="AH47" s="331"/>
      <c r="AI47" s="345"/>
      <c r="AJ47" s="345"/>
      <c r="AK47" s="345"/>
      <c r="AL47" s="345"/>
      <c r="AM47" s="345"/>
      <c r="AN47" s="335"/>
      <c r="AO47" s="331"/>
      <c r="AP47" s="331"/>
      <c r="AQ47" s="344"/>
      <c r="AR47" s="345"/>
      <c r="AS47" s="345"/>
      <c r="AT47" s="345"/>
      <c r="AU47" s="345"/>
      <c r="AV47" s="335"/>
      <c r="AW47" s="331"/>
      <c r="AX47" s="331"/>
      <c r="AY47" s="344"/>
      <c r="AZ47" s="345"/>
      <c r="BA47" s="335"/>
      <c r="BB47" s="331"/>
      <c r="BC47" s="331"/>
      <c r="BD47" s="344"/>
      <c r="BE47" s="345"/>
      <c r="BF47" s="345"/>
      <c r="BG47" s="345"/>
      <c r="BH47" s="345"/>
      <c r="BI47" s="345"/>
      <c r="BJ47" s="345"/>
      <c r="BK47" s="345"/>
      <c r="BL47" s="345"/>
      <c r="BM47" s="345"/>
      <c r="BN47" s="345"/>
      <c r="BO47" s="345"/>
      <c r="BP47" s="345"/>
      <c r="BQ47" s="345"/>
      <c r="BR47" s="345"/>
      <c r="BS47" s="345"/>
      <c r="BT47" s="345"/>
      <c r="BU47" s="345"/>
      <c r="BV47" s="345"/>
      <c r="BW47" s="345"/>
      <c r="BX47" s="345"/>
      <c r="BY47" s="345"/>
    </row>
    <row r="48" spans="1:77" s="162" customFormat="1" ht="25.5" customHeight="1">
      <c r="A48" s="1355" t="s">
        <v>679</v>
      </c>
      <c r="B48" s="1355"/>
      <c r="C48" s="1355"/>
      <c r="D48" s="1355"/>
      <c r="E48" s="1355"/>
      <c r="F48" s="1355"/>
      <c r="G48" s="1355"/>
      <c r="H48" s="1355"/>
      <c r="I48" s="239"/>
      <c r="J48" s="157"/>
      <c r="S48" s="345"/>
      <c r="T48" s="337"/>
      <c r="U48" s="337"/>
      <c r="V48" s="336"/>
      <c r="W48" s="331"/>
      <c r="X48" s="331"/>
      <c r="Y48" s="331"/>
      <c r="Z48" s="331"/>
      <c r="AA48" s="331"/>
      <c r="AB48" s="316"/>
      <c r="AC48" s="331"/>
      <c r="AD48" s="331"/>
      <c r="AE48" s="331"/>
      <c r="AF48" s="331"/>
      <c r="AG48" s="331"/>
      <c r="AH48" s="331"/>
      <c r="AI48" s="345"/>
      <c r="AJ48" s="345"/>
      <c r="AK48" s="345"/>
      <c r="AL48" s="345"/>
      <c r="AM48" s="345"/>
      <c r="AN48" s="335"/>
      <c r="AO48" s="331"/>
      <c r="AP48" s="331"/>
      <c r="AQ48" s="344"/>
      <c r="AR48" s="345"/>
      <c r="AS48" s="345"/>
      <c r="AT48" s="345"/>
      <c r="AU48" s="345"/>
      <c r="AV48" s="335"/>
      <c r="AW48" s="331"/>
      <c r="AX48" s="331"/>
      <c r="AY48" s="344"/>
      <c r="AZ48" s="345"/>
      <c r="BA48" s="335"/>
      <c r="BB48" s="331"/>
      <c r="BC48" s="331"/>
      <c r="BD48" s="344"/>
      <c r="BE48" s="345"/>
      <c r="BF48" s="345"/>
      <c r="BG48" s="345"/>
      <c r="BH48" s="345"/>
      <c r="BI48" s="345"/>
      <c r="BJ48" s="345"/>
      <c r="BK48" s="345"/>
      <c r="BL48" s="345"/>
      <c r="BM48" s="345"/>
      <c r="BN48" s="345"/>
      <c r="BO48" s="345"/>
      <c r="BP48" s="345"/>
      <c r="BQ48" s="345"/>
      <c r="BR48" s="345"/>
      <c r="BS48" s="345"/>
      <c r="BT48" s="345"/>
      <c r="BU48" s="345"/>
      <c r="BV48" s="345"/>
      <c r="BW48" s="345"/>
      <c r="BX48" s="345"/>
      <c r="BY48" s="345"/>
    </row>
    <row r="49" spans="1:77" s="162" customFormat="1" ht="12.75">
      <c r="A49" s="204"/>
      <c r="B49" s="216"/>
      <c r="C49" s="216"/>
      <c r="D49" s="216"/>
      <c r="E49" s="216"/>
      <c r="F49" s="216"/>
      <c r="G49" s="216"/>
      <c r="H49" s="216"/>
      <c r="I49" s="239"/>
      <c r="J49" s="157"/>
      <c r="S49" s="345"/>
      <c r="T49" s="337"/>
      <c r="U49" s="337"/>
      <c r="V49" s="336"/>
      <c r="W49" s="331"/>
      <c r="X49" s="331"/>
      <c r="Y49" s="331"/>
      <c r="Z49" s="331"/>
      <c r="AA49" s="331"/>
      <c r="AB49" s="316"/>
      <c r="AC49" s="331"/>
      <c r="AD49" s="331"/>
      <c r="AE49" s="331"/>
      <c r="AF49" s="331"/>
      <c r="AG49" s="331"/>
      <c r="AH49" s="331"/>
      <c r="AI49" s="345"/>
      <c r="AJ49" s="345"/>
      <c r="AK49" s="345"/>
      <c r="AL49" s="345"/>
      <c r="AM49" s="345"/>
      <c r="AN49" s="335"/>
      <c r="AO49" s="331"/>
      <c r="AP49" s="331"/>
      <c r="AQ49" s="344"/>
      <c r="AR49" s="345"/>
      <c r="AS49" s="345"/>
      <c r="AT49" s="345"/>
      <c r="AU49" s="345"/>
      <c r="AV49" s="335"/>
      <c r="AW49" s="331"/>
      <c r="AX49" s="331"/>
      <c r="AY49" s="344"/>
      <c r="AZ49" s="345"/>
      <c r="BA49" s="335"/>
      <c r="BB49" s="331"/>
      <c r="BC49" s="331"/>
      <c r="BD49" s="344"/>
      <c r="BE49" s="345"/>
      <c r="BF49" s="345"/>
      <c r="BG49" s="345"/>
      <c r="BH49" s="345"/>
      <c r="BI49" s="345"/>
      <c r="BJ49" s="345"/>
      <c r="BK49" s="345"/>
      <c r="BL49" s="345"/>
      <c r="BM49" s="345"/>
      <c r="BN49" s="345"/>
      <c r="BO49" s="345"/>
      <c r="BP49" s="345"/>
      <c r="BQ49" s="345"/>
      <c r="BR49" s="345"/>
      <c r="BS49" s="345"/>
      <c r="BT49" s="345"/>
      <c r="BU49" s="345"/>
      <c r="BV49" s="345"/>
      <c r="BW49" s="345"/>
      <c r="BX49" s="345"/>
      <c r="BY49" s="345"/>
    </row>
    <row r="50" spans="1:77" s="162" customFormat="1" ht="12.75">
      <c r="A50" s="204"/>
      <c r="B50" s="216"/>
      <c r="C50" s="216"/>
      <c r="D50" s="216"/>
      <c r="E50" s="216"/>
      <c r="F50" s="216"/>
      <c r="G50" s="216"/>
      <c r="H50" s="216"/>
      <c r="I50" s="239"/>
      <c r="J50" s="157"/>
      <c r="S50" s="345"/>
      <c r="T50" s="337"/>
      <c r="U50" s="337"/>
      <c r="V50" s="336"/>
      <c r="W50" s="331"/>
      <c r="X50" s="331"/>
      <c r="Y50" s="331"/>
      <c r="Z50" s="331"/>
      <c r="AA50" s="331"/>
      <c r="AB50" s="316"/>
      <c r="AC50" s="331"/>
      <c r="AD50" s="331"/>
      <c r="AE50" s="331"/>
      <c r="AF50" s="331"/>
      <c r="AG50" s="331"/>
      <c r="AH50" s="331"/>
      <c r="AI50" s="345"/>
      <c r="AJ50" s="345"/>
      <c r="AK50" s="345"/>
      <c r="AL50" s="345"/>
      <c r="AM50" s="345"/>
      <c r="AN50" s="335"/>
      <c r="AO50" s="331"/>
      <c r="AP50" s="331"/>
      <c r="AQ50" s="344"/>
      <c r="AR50" s="345"/>
      <c r="AS50" s="345"/>
      <c r="AT50" s="345"/>
      <c r="AU50" s="345"/>
      <c r="AV50" s="335"/>
      <c r="AW50" s="331"/>
      <c r="AX50" s="331"/>
      <c r="AY50" s="344"/>
      <c r="AZ50" s="345"/>
      <c r="BA50" s="335"/>
      <c r="BB50" s="331"/>
      <c r="BC50" s="331"/>
      <c r="BD50" s="344"/>
      <c r="BE50" s="345"/>
      <c r="BF50" s="345"/>
      <c r="BG50" s="345"/>
      <c r="BH50" s="345"/>
      <c r="BI50" s="345"/>
      <c r="BJ50" s="345"/>
      <c r="BK50" s="345"/>
      <c r="BL50" s="345"/>
      <c r="BM50" s="345"/>
      <c r="BN50" s="345"/>
      <c r="BO50" s="345"/>
      <c r="BP50" s="345"/>
      <c r="BQ50" s="345"/>
      <c r="BR50" s="345"/>
      <c r="BS50" s="345"/>
      <c r="BT50" s="345"/>
      <c r="BU50" s="345"/>
      <c r="BV50" s="345"/>
      <c r="BW50" s="345"/>
      <c r="BX50" s="345"/>
      <c r="BY50" s="345"/>
    </row>
    <row r="51" spans="1:77" s="162" customFormat="1" ht="13.5">
      <c r="A51" s="204"/>
      <c r="B51" s="216"/>
      <c r="C51" s="216"/>
      <c r="D51" s="216"/>
      <c r="E51" s="216"/>
      <c r="F51" s="216"/>
      <c r="G51" s="216"/>
      <c r="H51" s="216"/>
      <c r="I51" s="239"/>
      <c r="J51" s="157"/>
      <c r="S51" s="345"/>
      <c r="T51" s="337"/>
      <c r="U51" s="337"/>
      <c r="V51" s="336"/>
      <c r="W51" s="331"/>
      <c r="X51" s="331"/>
      <c r="Y51" s="331"/>
      <c r="Z51" s="331"/>
      <c r="AA51" s="331"/>
      <c r="AB51" s="316"/>
      <c r="AC51" s="331"/>
      <c r="AD51" s="331"/>
      <c r="AE51" s="331"/>
      <c r="AF51" s="331"/>
      <c r="AG51" s="331"/>
      <c r="AH51" s="331"/>
      <c r="AI51" s="345"/>
      <c r="AJ51" s="345"/>
      <c r="AK51" s="345"/>
      <c r="AL51" s="345"/>
      <c r="AM51" s="345"/>
      <c r="AN51" s="335"/>
      <c r="AO51" s="331"/>
      <c r="AP51" s="331"/>
      <c r="AQ51" s="344"/>
      <c r="AR51" s="345"/>
      <c r="AS51" s="345"/>
      <c r="AT51" s="345"/>
      <c r="AU51" s="345"/>
      <c r="AV51" s="335"/>
      <c r="AW51" s="348"/>
      <c r="AX51" s="331"/>
      <c r="AY51" s="344"/>
      <c r="AZ51" s="345"/>
      <c r="BA51" s="335"/>
      <c r="BB51" s="331"/>
      <c r="BC51" s="331"/>
      <c r="BD51" s="344"/>
      <c r="BE51" s="345"/>
      <c r="BF51" s="345"/>
      <c r="BG51" s="345"/>
      <c r="BH51" s="345"/>
      <c r="BI51" s="345"/>
      <c r="BJ51" s="345"/>
      <c r="BK51" s="345"/>
      <c r="BL51" s="345"/>
      <c r="BM51" s="345"/>
      <c r="BN51" s="345"/>
      <c r="BO51" s="345"/>
      <c r="BP51" s="345"/>
      <c r="BQ51" s="345"/>
      <c r="BR51" s="345"/>
      <c r="BS51" s="345"/>
      <c r="BT51" s="345"/>
      <c r="BU51" s="345"/>
      <c r="BV51" s="345"/>
      <c r="BW51" s="345"/>
      <c r="BX51" s="345"/>
      <c r="BY51" s="345"/>
    </row>
    <row r="52" spans="1:77" s="162" customFormat="1" ht="12.75">
      <c r="A52" s="204"/>
      <c r="B52" s="216"/>
      <c r="C52" s="216"/>
      <c r="D52" s="216"/>
      <c r="E52" s="216"/>
      <c r="F52" s="216"/>
      <c r="G52" s="216"/>
      <c r="H52" s="216"/>
      <c r="I52" s="239"/>
      <c r="J52" s="157"/>
      <c r="S52" s="345"/>
      <c r="T52" s="337"/>
      <c r="U52" s="337"/>
      <c r="V52" s="336"/>
      <c r="W52" s="331"/>
      <c r="X52" s="331"/>
      <c r="Y52" s="331"/>
      <c r="Z52" s="331"/>
      <c r="AA52" s="331"/>
      <c r="AB52" s="316"/>
      <c r="AC52" s="331"/>
      <c r="AD52" s="331"/>
      <c r="AE52" s="331"/>
      <c r="AF52" s="331"/>
      <c r="AG52" s="331"/>
      <c r="AH52" s="331"/>
      <c r="AI52" s="345"/>
      <c r="AJ52" s="345"/>
      <c r="AK52" s="345"/>
      <c r="AL52" s="345"/>
      <c r="AM52" s="345"/>
      <c r="AN52" s="335"/>
      <c r="AO52" s="331"/>
      <c r="AP52" s="331"/>
      <c r="AQ52" s="344"/>
      <c r="AR52" s="345"/>
      <c r="AS52" s="345"/>
      <c r="AT52" s="345"/>
      <c r="AU52" s="345"/>
      <c r="AV52" s="335"/>
      <c r="AW52" s="331"/>
      <c r="AX52" s="331"/>
      <c r="AY52" s="344"/>
      <c r="AZ52" s="345"/>
      <c r="BA52" s="335"/>
      <c r="BB52" s="331"/>
      <c r="BC52" s="331"/>
      <c r="BD52" s="344"/>
      <c r="BE52" s="345"/>
      <c r="BF52" s="345"/>
      <c r="BG52" s="345"/>
      <c r="BH52" s="345"/>
      <c r="BI52" s="345"/>
      <c r="BJ52" s="345"/>
      <c r="BK52" s="345"/>
      <c r="BL52" s="345"/>
      <c r="BM52" s="345"/>
      <c r="BN52" s="345"/>
      <c r="BO52" s="345"/>
      <c r="BP52" s="345"/>
      <c r="BQ52" s="345"/>
      <c r="BR52" s="345"/>
      <c r="BS52" s="345"/>
      <c r="BT52" s="345"/>
      <c r="BU52" s="345"/>
      <c r="BV52" s="345"/>
      <c r="BW52" s="345"/>
      <c r="BX52" s="345"/>
      <c r="BY52" s="345"/>
    </row>
    <row r="53" spans="1:77" s="162" customFormat="1" ht="12.75">
      <c r="A53" s="204"/>
      <c r="B53" s="216"/>
      <c r="C53" s="216"/>
      <c r="D53" s="216"/>
      <c r="E53" s="216"/>
      <c r="F53" s="216"/>
      <c r="G53" s="216"/>
      <c r="H53" s="216"/>
      <c r="I53" s="239"/>
      <c r="J53" s="157"/>
      <c r="S53" s="345"/>
      <c r="T53" s="343"/>
      <c r="U53" s="337"/>
      <c r="V53" s="336"/>
      <c r="W53" s="331"/>
      <c r="X53" s="331"/>
      <c r="Y53" s="331"/>
      <c r="Z53" s="331"/>
      <c r="AA53" s="331"/>
      <c r="AB53" s="316"/>
      <c r="AC53" s="331"/>
      <c r="AD53" s="331"/>
      <c r="AE53" s="331"/>
      <c r="AF53" s="331"/>
      <c r="AG53" s="331"/>
      <c r="AH53" s="331"/>
      <c r="AI53" s="345"/>
      <c r="AJ53" s="345"/>
      <c r="AK53" s="345"/>
      <c r="AL53" s="345"/>
      <c r="AM53" s="345"/>
      <c r="AN53" s="335"/>
      <c r="AO53" s="331"/>
      <c r="AP53" s="331"/>
      <c r="AQ53" s="344"/>
      <c r="AR53" s="345"/>
      <c r="AS53" s="345"/>
      <c r="AT53" s="345"/>
      <c r="AU53" s="345"/>
      <c r="AV53" s="335"/>
      <c r="AW53" s="331"/>
      <c r="AX53" s="331"/>
      <c r="AY53" s="344"/>
      <c r="AZ53" s="345"/>
      <c r="BA53" s="335"/>
      <c r="BB53" s="331"/>
      <c r="BC53" s="331"/>
      <c r="BD53" s="344"/>
      <c r="BE53" s="345"/>
      <c r="BF53" s="345"/>
      <c r="BG53" s="345"/>
      <c r="BH53" s="345"/>
      <c r="BI53" s="345"/>
      <c r="BJ53" s="345"/>
      <c r="BK53" s="345"/>
      <c r="BL53" s="345"/>
      <c r="BM53" s="345"/>
      <c r="BN53" s="345"/>
      <c r="BO53" s="345"/>
      <c r="BP53" s="345"/>
      <c r="BQ53" s="345"/>
      <c r="BR53" s="345"/>
      <c r="BS53" s="345"/>
      <c r="BT53" s="345"/>
      <c r="BU53" s="345"/>
      <c r="BV53" s="345"/>
      <c r="BW53" s="345"/>
      <c r="BX53" s="345"/>
      <c r="BY53" s="345"/>
    </row>
    <row r="54" spans="1:77" s="162" customFormat="1" ht="12.75">
      <c r="A54" s="204"/>
      <c r="B54" s="216"/>
      <c r="C54" s="216"/>
      <c r="D54" s="216"/>
      <c r="E54" s="216"/>
      <c r="F54" s="216"/>
      <c r="G54" s="216"/>
      <c r="H54" s="216"/>
      <c r="I54" s="239"/>
      <c r="J54" s="157"/>
      <c r="S54" s="345"/>
      <c r="T54" s="337"/>
      <c r="U54" s="337"/>
      <c r="V54" s="336"/>
      <c r="W54" s="331"/>
      <c r="X54" s="331"/>
      <c r="Y54" s="331"/>
      <c r="Z54" s="331"/>
      <c r="AA54" s="331"/>
      <c r="AB54" s="316"/>
      <c r="AC54" s="331"/>
      <c r="AD54" s="331"/>
      <c r="AE54" s="331"/>
      <c r="AF54" s="331"/>
      <c r="AG54" s="331"/>
      <c r="AH54" s="331"/>
      <c r="AI54" s="345"/>
      <c r="AJ54" s="345"/>
      <c r="AK54" s="345"/>
      <c r="AL54" s="345"/>
      <c r="AM54" s="345"/>
      <c r="AN54" s="335"/>
      <c r="AO54" s="331"/>
      <c r="AP54" s="331"/>
      <c r="AQ54" s="344"/>
      <c r="AR54" s="345"/>
      <c r="AS54" s="345"/>
      <c r="AT54" s="345"/>
      <c r="AU54" s="345"/>
      <c r="AV54" s="335"/>
      <c r="AW54" s="331"/>
      <c r="AX54" s="331"/>
      <c r="AY54" s="344"/>
      <c r="AZ54" s="345"/>
      <c r="BA54" s="335"/>
      <c r="BB54" s="331"/>
      <c r="BC54" s="331"/>
      <c r="BD54" s="344"/>
      <c r="BE54" s="345"/>
      <c r="BF54" s="345"/>
      <c r="BG54" s="345"/>
      <c r="BH54" s="345"/>
      <c r="BI54" s="345"/>
      <c r="BJ54" s="345"/>
      <c r="BK54" s="345"/>
      <c r="BL54" s="345"/>
      <c r="BM54" s="345"/>
      <c r="BN54" s="345"/>
      <c r="BO54" s="345"/>
      <c r="BP54" s="345"/>
      <c r="BQ54" s="345"/>
      <c r="BR54" s="345"/>
      <c r="BS54" s="345"/>
      <c r="BT54" s="345"/>
      <c r="BU54" s="345"/>
      <c r="BV54" s="345"/>
      <c r="BW54" s="345"/>
      <c r="BX54" s="345"/>
      <c r="BY54" s="345"/>
    </row>
    <row r="55" spans="1:77" s="162" customFormat="1" ht="12.75">
      <c r="A55" s="204"/>
      <c r="B55" s="216"/>
      <c r="C55" s="216"/>
      <c r="D55" s="216"/>
      <c r="E55" s="216"/>
      <c r="F55" s="216"/>
      <c r="G55" s="216"/>
      <c r="H55" s="216"/>
      <c r="I55" s="239"/>
      <c r="J55" s="157"/>
      <c r="S55" s="345"/>
      <c r="T55" s="337"/>
      <c r="U55" s="337"/>
      <c r="V55" s="336"/>
      <c r="W55" s="331"/>
      <c r="X55" s="331"/>
      <c r="Y55" s="331"/>
      <c r="Z55" s="331"/>
      <c r="AA55" s="331"/>
      <c r="AB55" s="316"/>
      <c r="AC55" s="331"/>
      <c r="AD55" s="331"/>
      <c r="AE55" s="331"/>
      <c r="AF55" s="331"/>
      <c r="AG55" s="331"/>
      <c r="AH55" s="331"/>
      <c r="AI55" s="345"/>
      <c r="AJ55" s="345"/>
      <c r="AK55" s="345"/>
      <c r="AL55" s="345"/>
      <c r="AM55" s="345"/>
      <c r="AN55" s="335"/>
      <c r="AO55" s="331"/>
      <c r="AP55" s="331"/>
      <c r="AQ55" s="344"/>
      <c r="AR55" s="345"/>
      <c r="AS55" s="345"/>
      <c r="AT55" s="345"/>
      <c r="AU55" s="345"/>
      <c r="AV55" s="335"/>
      <c r="AW55" s="345"/>
      <c r="AX55" s="345"/>
      <c r="AY55" s="345"/>
      <c r="AZ55" s="345"/>
      <c r="BA55" s="335"/>
      <c r="BB55" s="331"/>
      <c r="BC55" s="331"/>
      <c r="BD55" s="344"/>
      <c r="BE55" s="345"/>
      <c r="BF55" s="345"/>
      <c r="BG55" s="345"/>
      <c r="BH55" s="345"/>
      <c r="BI55" s="345"/>
      <c r="BJ55" s="345"/>
      <c r="BK55" s="345"/>
      <c r="BL55" s="345"/>
      <c r="BM55" s="345"/>
      <c r="BN55" s="345"/>
      <c r="BO55" s="345"/>
      <c r="BP55" s="345"/>
      <c r="BQ55" s="345"/>
      <c r="BR55" s="345"/>
      <c r="BS55" s="345"/>
      <c r="BT55" s="345"/>
      <c r="BU55" s="345"/>
      <c r="BV55" s="345"/>
      <c r="BW55" s="345"/>
      <c r="BX55" s="345"/>
      <c r="BY55" s="345"/>
    </row>
    <row r="56" spans="1:77" s="162" customFormat="1" ht="12.75">
      <c r="A56" s="204"/>
      <c r="B56" s="216"/>
      <c r="C56" s="216"/>
      <c r="D56" s="216"/>
      <c r="E56" s="216"/>
      <c r="F56" s="216"/>
      <c r="G56" s="216"/>
      <c r="H56" s="216"/>
      <c r="I56" s="239"/>
      <c r="J56" s="157"/>
      <c r="S56" s="345"/>
      <c r="T56" s="337"/>
      <c r="U56" s="337"/>
      <c r="V56" s="336"/>
      <c r="W56" s="331"/>
      <c r="X56" s="331"/>
      <c r="Y56" s="331"/>
      <c r="Z56" s="331"/>
      <c r="AA56" s="331"/>
      <c r="AB56" s="316"/>
      <c r="AC56" s="331"/>
      <c r="AD56" s="331"/>
      <c r="AE56" s="331"/>
      <c r="AF56" s="331"/>
      <c r="AG56" s="331"/>
      <c r="AH56" s="331"/>
      <c r="AI56" s="345"/>
      <c r="AJ56" s="345"/>
      <c r="AK56" s="345"/>
      <c r="AL56" s="345"/>
      <c r="AM56" s="345"/>
      <c r="AN56" s="345"/>
      <c r="AO56" s="331"/>
      <c r="AP56" s="331"/>
      <c r="AQ56" s="344"/>
      <c r="AR56" s="345"/>
      <c r="AS56" s="345"/>
      <c r="AT56" s="345"/>
      <c r="AU56" s="345"/>
      <c r="AV56" s="345"/>
      <c r="AW56" s="345"/>
      <c r="AX56" s="345"/>
      <c r="AY56" s="345"/>
      <c r="AZ56" s="345"/>
      <c r="BA56" s="345"/>
      <c r="BB56" s="345"/>
      <c r="BC56" s="345"/>
      <c r="BD56" s="345"/>
      <c r="BE56" s="345"/>
      <c r="BF56" s="345"/>
      <c r="BG56" s="345"/>
      <c r="BH56" s="345"/>
      <c r="BI56" s="345"/>
      <c r="BJ56" s="345"/>
      <c r="BK56" s="345"/>
      <c r="BL56" s="345"/>
      <c r="BM56" s="345"/>
      <c r="BN56" s="345"/>
      <c r="BO56" s="345"/>
      <c r="BP56" s="345"/>
      <c r="BQ56" s="345"/>
      <c r="BR56" s="345"/>
      <c r="BS56" s="345"/>
      <c r="BT56" s="345"/>
      <c r="BU56" s="345"/>
      <c r="BV56" s="345"/>
      <c r="BW56" s="345"/>
      <c r="BX56" s="345"/>
      <c r="BY56" s="345"/>
    </row>
    <row r="57" spans="1:77" s="162" customFormat="1" ht="12.75">
      <c r="A57" s="204"/>
      <c r="B57" s="216"/>
      <c r="C57" s="216"/>
      <c r="D57" s="216"/>
      <c r="E57" s="216"/>
      <c r="F57" s="216"/>
      <c r="G57" s="216"/>
      <c r="H57" s="216"/>
      <c r="I57" s="239"/>
      <c r="J57" s="157"/>
      <c r="S57" s="345"/>
      <c r="T57" s="337"/>
      <c r="U57" s="337"/>
      <c r="V57" s="336"/>
      <c r="W57" s="331"/>
      <c r="X57" s="331"/>
      <c r="Y57" s="331"/>
      <c r="Z57" s="331"/>
      <c r="AA57" s="331"/>
      <c r="AB57" s="316"/>
      <c r="AC57" s="331"/>
      <c r="AD57" s="331"/>
      <c r="AE57" s="331"/>
      <c r="AF57" s="331"/>
      <c r="AG57" s="331"/>
      <c r="AH57" s="331"/>
      <c r="AI57" s="345"/>
      <c r="AJ57" s="345"/>
      <c r="AK57" s="345"/>
      <c r="AL57" s="345"/>
      <c r="AM57" s="345"/>
      <c r="AN57" s="345"/>
      <c r="AO57" s="331"/>
      <c r="AP57" s="331"/>
      <c r="AQ57" s="344"/>
      <c r="AR57" s="345"/>
      <c r="AS57" s="345"/>
      <c r="AT57" s="345"/>
      <c r="AU57" s="345"/>
      <c r="AV57" s="345"/>
      <c r="AW57" s="345"/>
      <c r="AX57" s="345"/>
      <c r="AY57" s="345"/>
      <c r="AZ57" s="345"/>
      <c r="BA57" s="345"/>
      <c r="BB57" s="345"/>
      <c r="BC57" s="345"/>
      <c r="BD57" s="345"/>
      <c r="BE57" s="345"/>
      <c r="BF57" s="345"/>
      <c r="BG57" s="345"/>
      <c r="BH57" s="345"/>
      <c r="BI57" s="345"/>
      <c r="BJ57" s="345"/>
      <c r="BK57" s="345"/>
      <c r="BL57" s="345"/>
      <c r="BM57" s="345"/>
      <c r="BN57" s="345"/>
      <c r="BO57" s="345"/>
      <c r="BP57" s="345"/>
      <c r="BQ57" s="345"/>
      <c r="BR57" s="345"/>
      <c r="BS57" s="345"/>
      <c r="BT57" s="345"/>
      <c r="BU57" s="345"/>
      <c r="BV57" s="345"/>
      <c r="BW57" s="345"/>
      <c r="BX57" s="345"/>
      <c r="BY57" s="345"/>
    </row>
    <row r="58" spans="1:77" s="162" customFormat="1" ht="12.75">
      <c r="A58" s="204"/>
      <c r="B58" s="216"/>
      <c r="C58" s="216"/>
      <c r="D58" s="216"/>
      <c r="E58" s="216"/>
      <c r="F58" s="216"/>
      <c r="G58" s="216"/>
      <c r="H58" s="216"/>
      <c r="I58" s="239"/>
      <c r="J58" s="157"/>
      <c r="S58" s="345"/>
      <c r="T58" s="337"/>
      <c r="U58" s="337"/>
      <c r="V58" s="336"/>
      <c r="W58" s="331"/>
      <c r="X58" s="331"/>
      <c r="Y58" s="331"/>
      <c r="Z58" s="331"/>
      <c r="AA58" s="331"/>
      <c r="AB58" s="316"/>
      <c r="AC58" s="331"/>
      <c r="AD58" s="331"/>
      <c r="AE58" s="331"/>
      <c r="AF58" s="331"/>
      <c r="AG58" s="331"/>
      <c r="AH58" s="331"/>
      <c r="AI58" s="345"/>
      <c r="AJ58" s="345"/>
      <c r="AK58" s="345"/>
      <c r="AL58" s="345"/>
      <c r="AM58" s="345"/>
      <c r="AN58" s="345"/>
      <c r="AO58" s="331"/>
      <c r="AP58" s="331"/>
      <c r="AQ58" s="344"/>
      <c r="AR58" s="345"/>
      <c r="AS58" s="345"/>
      <c r="AT58" s="345"/>
      <c r="AU58" s="345"/>
      <c r="AV58" s="345"/>
      <c r="AW58" s="345"/>
      <c r="AX58" s="345"/>
      <c r="AY58" s="345"/>
      <c r="AZ58" s="345"/>
      <c r="BA58" s="345"/>
      <c r="BB58" s="345"/>
      <c r="BC58" s="345"/>
      <c r="BD58" s="345"/>
      <c r="BE58" s="345"/>
      <c r="BF58" s="345"/>
      <c r="BG58" s="345"/>
      <c r="BH58" s="345"/>
      <c r="BI58" s="345"/>
      <c r="BJ58" s="345"/>
      <c r="BK58" s="345"/>
      <c r="BL58" s="345"/>
      <c r="BM58" s="345"/>
      <c r="BN58" s="345"/>
      <c r="BO58" s="345"/>
      <c r="BP58" s="345"/>
      <c r="BQ58" s="345"/>
      <c r="BR58" s="345"/>
      <c r="BS58" s="345"/>
      <c r="BT58" s="345"/>
      <c r="BU58" s="345"/>
      <c r="BV58" s="345"/>
      <c r="BW58" s="345"/>
      <c r="BX58" s="345"/>
      <c r="BY58" s="345"/>
    </row>
    <row r="59" spans="1:77" s="162" customFormat="1" ht="12.75">
      <c r="A59" s="204"/>
      <c r="B59" s="216"/>
      <c r="C59" s="216"/>
      <c r="D59" s="216"/>
      <c r="E59" s="216"/>
      <c r="F59" s="216"/>
      <c r="G59" s="216"/>
      <c r="H59" s="216"/>
      <c r="I59" s="239"/>
      <c r="J59" s="157"/>
      <c r="S59" s="345"/>
      <c r="T59" s="337"/>
      <c r="U59" s="337"/>
      <c r="V59" s="336"/>
      <c r="W59" s="331"/>
      <c r="X59" s="331"/>
      <c r="Y59" s="331"/>
      <c r="Z59" s="331"/>
      <c r="AA59" s="331"/>
      <c r="AB59" s="316"/>
      <c r="AC59" s="331"/>
      <c r="AD59" s="331"/>
      <c r="AE59" s="331"/>
      <c r="AF59" s="331"/>
      <c r="AG59" s="331"/>
      <c r="AH59" s="331"/>
      <c r="AI59" s="345"/>
      <c r="AJ59" s="345"/>
      <c r="AK59" s="345"/>
      <c r="AL59" s="345"/>
      <c r="AM59" s="345"/>
      <c r="AN59" s="345"/>
      <c r="AO59" s="320"/>
      <c r="AP59" s="320"/>
      <c r="AQ59" s="320"/>
      <c r="AR59" s="345"/>
      <c r="AS59" s="345"/>
      <c r="AT59" s="345"/>
      <c r="AU59" s="345"/>
      <c r="AV59" s="345"/>
      <c r="AW59" s="345"/>
      <c r="AX59" s="345"/>
      <c r="AY59" s="345"/>
      <c r="AZ59" s="345"/>
      <c r="BA59" s="345"/>
      <c r="BB59" s="345"/>
      <c r="BC59" s="345"/>
      <c r="BD59" s="345"/>
      <c r="BE59" s="345"/>
      <c r="BF59" s="345"/>
      <c r="BG59" s="345"/>
      <c r="BH59" s="345"/>
      <c r="BI59" s="345"/>
      <c r="BJ59" s="345"/>
      <c r="BK59" s="345"/>
      <c r="BL59" s="345"/>
      <c r="BM59" s="345"/>
      <c r="BN59" s="345"/>
      <c r="BO59" s="345"/>
      <c r="BP59" s="345"/>
      <c r="BQ59" s="345"/>
      <c r="BR59" s="345"/>
      <c r="BS59" s="345"/>
      <c r="BT59" s="345"/>
      <c r="BU59" s="345"/>
      <c r="BV59" s="345"/>
      <c r="BW59" s="345"/>
      <c r="BX59" s="345"/>
      <c r="BY59" s="345"/>
    </row>
    <row r="60" spans="1:77" s="162" customFormat="1" ht="12.75">
      <c r="A60" s="204"/>
      <c r="B60" s="216"/>
      <c r="C60" s="216"/>
      <c r="D60" s="216"/>
      <c r="E60" s="216"/>
      <c r="F60" s="216"/>
      <c r="G60" s="216"/>
      <c r="H60" s="216"/>
      <c r="I60" s="239"/>
      <c r="J60" s="157"/>
      <c r="S60" s="345"/>
      <c r="T60" s="337"/>
      <c r="U60" s="337"/>
      <c r="V60" s="336"/>
      <c r="W60" s="331"/>
      <c r="X60" s="331"/>
      <c r="Y60" s="331"/>
      <c r="Z60" s="331"/>
      <c r="AA60" s="331"/>
      <c r="AB60" s="316"/>
      <c r="AC60" s="331"/>
      <c r="AD60" s="331"/>
      <c r="AE60" s="331"/>
      <c r="AF60" s="331"/>
      <c r="AG60" s="331"/>
      <c r="AH60" s="331"/>
      <c r="AI60" s="345"/>
      <c r="AJ60" s="345"/>
      <c r="AK60" s="345"/>
      <c r="AL60" s="345"/>
      <c r="AM60" s="345"/>
      <c r="AN60" s="345"/>
      <c r="AO60" s="331"/>
      <c r="AP60" s="331"/>
      <c r="AQ60" s="344"/>
      <c r="AR60" s="345"/>
      <c r="AS60" s="345"/>
      <c r="AT60" s="345"/>
      <c r="AU60" s="345"/>
      <c r="AV60" s="345"/>
      <c r="AW60" s="345"/>
      <c r="AX60" s="345"/>
      <c r="AY60" s="345"/>
      <c r="AZ60" s="345"/>
      <c r="BA60" s="345"/>
      <c r="BB60" s="345"/>
      <c r="BC60" s="345"/>
      <c r="BD60" s="345"/>
      <c r="BE60" s="345"/>
      <c r="BF60" s="345"/>
      <c r="BG60" s="345"/>
      <c r="BH60" s="345"/>
      <c r="BI60" s="345"/>
      <c r="BJ60" s="345"/>
      <c r="BK60" s="345"/>
      <c r="BL60" s="345"/>
      <c r="BM60" s="345"/>
      <c r="BN60" s="345"/>
      <c r="BO60" s="345"/>
      <c r="BP60" s="345"/>
      <c r="BQ60" s="345"/>
      <c r="BR60" s="345"/>
      <c r="BS60" s="345"/>
      <c r="BT60" s="345"/>
      <c r="BU60" s="345"/>
      <c r="BV60" s="345"/>
      <c r="BW60" s="345"/>
      <c r="BX60" s="345"/>
      <c r="BY60" s="345"/>
    </row>
    <row r="61" spans="1:77" s="162" customFormat="1" ht="12.75">
      <c r="A61" s="204"/>
      <c r="B61" s="216"/>
      <c r="C61" s="216"/>
      <c r="D61" s="216"/>
      <c r="E61" s="216"/>
      <c r="F61" s="216"/>
      <c r="G61" s="216"/>
      <c r="H61" s="216"/>
      <c r="I61" s="239"/>
      <c r="J61" s="157"/>
      <c r="S61" s="345"/>
      <c r="T61" s="337"/>
      <c r="U61" s="337"/>
      <c r="V61" s="336"/>
      <c r="W61" s="331"/>
      <c r="X61" s="331"/>
      <c r="Y61" s="331"/>
      <c r="Z61" s="331"/>
      <c r="AA61" s="331"/>
      <c r="AB61" s="316"/>
      <c r="AC61" s="331"/>
      <c r="AD61" s="331"/>
      <c r="AE61" s="331"/>
      <c r="AF61" s="331"/>
      <c r="AG61" s="331"/>
      <c r="AH61" s="331"/>
      <c r="AI61" s="345"/>
      <c r="AJ61" s="345"/>
      <c r="AK61" s="345"/>
      <c r="AL61" s="345"/>
      <c r="AM61" s="345"/>
      <c r="AN61" s="345"/>
      <c r="AO61" s="331"/>
      <c r="AP61" s="331"/>
      <c r="AQ61" s="344"/>
      <c r="AR61" s="345"/>
      <c r="AS61" s="345"/>
      <c r="AT61" s="345"/>
      <c r="AU61" s="345"/>
      <c r="AV61" s="345"/>
      <c r="AW61" s="345"/>
      <c r="AX61" s="345"/>
      <c r="AY61" s="345"/>
      <c r="AZ61" s="345"/>
      <c r="BA61" s="345"/>
      <c r="BB61" s="345"/>
      <c r="BC61" s="345"/>
      <c r="BD61" s="345"/>
      <c r="BE61" s="345"/>
      <c r="BF61" s="345"/>
      <c r="BG61" s="345"/>
      <c r="BH61" s="345"/>
      <c r="BI61" s="345"/>
      <c r="BJ61" s="345"/>
      <c r="BK61" s="345"/>
      <c r="BL61" s="345"/>
      <c r="BM61" s="345"/>
      <c r="BN61" s="345"/>
      <c r="BO61" s="345"/>
      <c r="BP61" s="345"/>
      <c r="BQ61" s="345"/>
      <c r="BR61" s="345"/>
      <c r="BS61" s="345"/>
      <c r="BT61" s="345"/>
      <c r="BU61" s="345"/>
      <c r="BV61" s="345"/>
      <c r="BW61" s="345"/>
      <c r="BX61" s="345"/>
      <c r="BY61" s="345"/>
    </row>
    <row r="62" spans="1:77" s="162" customFormat="1" ht="12.75">
      <c r="A62" s="204"/>
      <c r="B62" s="216"/>
      <c r="C62" s="216"/>
      <c r="D62" s="216"/>
      <c r="E62" s="216"/>
      <c r="F62" s="216"/>
      <c r="G62" s="216"/>
      <c r="H62" s="216"/>
      <c r="I62" s="239"/>
      <c r="J62" s="157"/>
      <c r="S62" s="345"/>
      <c r="T62" s="337"/>
      <c r="U62" s="337"/>
      <c r="V62" s="336"/>
      <c r="W62" s="331"/>
      <c r="X62" s="331"/>
      <c r="Y62" s="331"/>
      <c r="Z62" s="331"/>
      <c r="AA62" s="331"/>
      <c r="AB62" s="316"/>
      <c r="AC62" s="331"/>
      <c r="AD62" s="331"/>
      <c r="AE62" s="331"/>
      <c r="AF62" s="331"/>
      <c r="AG62" s="331"/>
      <c r="AH62" s="331"/>
      <c r="AI62" s="345"/>
      <c r="AJ62" s="345"/>
      <c r="AK62" s="345"/>
      <c r="AL62" s="345"/>
      <c r="AM62" s="345"/>
      <c r="AN62" s="345"/>
      <c r="AO62" s="331"/>
      <c r="AP62" s="331"/>
      <c r="AQ62" s="344"/>
      <c r="AR62" s="345"/>
      <c r="AS62" s="345"/>
      <c r="AT62" s="345"/>
      <c r="AU62" s="345"/>
      <c r="AV62" s="345"/>
      <c r="AW62" s="345"/>
      <c r="AX62" s="345"/>
      <c r="AY62" s="345"/>
      <c r="AZ62" s="345"/>
      <c r="BA62" s="345"/>
      <c r="BB62" s="345"/>
      <c r="BC62" s="345"/>
      <c r="BD62" s="345"/>
      <c r="BE62" s="345"/>
      <c r="BF62" s="345"/>
      <c r="BG62" s="345"/>
      <c r="BH62" s="345"/>
      <c r="BI62" s="345"/>
      <c r="BJ62" s="345"/>
      <c r="BK62" s="345"/>
      <c r="BL62" s="345"/>
      <c r="BM62" s="345"/>
      <c r="BN62" s="345"/>
      <c r="BO62" s="345"/>
      <c r="BP62" s="345"/>
      <c r="BQ62" s="345"/>
      <c r="BR62" s="345"/>
      <c r="BS62" s="345"/>
      <c r="BT62" s="345"/>
      <c r="BU62" s="345"/>
      <c r="BV62" s="345"/>
      <c r="BW62" s="345"/>
      <c r="BX62" s="345"/>
      <c r="BY62" s="345"/>
    </row>
    <row r="63" spans="1:77" s="162" customFormat="1" ht="12.75">
      <c r="A63" s="204"/>
      <c r="B63" s="216"/>
      <c r="C63" s="216"/>
      <c r="D63" s="216"/>
      <c r="E63" s="216"/>
      <c r="F63" s="216"/>
      <c r="G63" s="216"/>
      <c r="H63" s="216"/>
      <c r="I63" s="239"/>
      <c r="J63" s="157"/>
      <c r="S63" s="345"/>
      <c r="T63" s="337"/>
      <c r="U63" s="337"/>
      <c r="V63" s="336"/>
      <c r="W63" s="331"/>
      <c r="X63" s="331"/>
      <c r="Y63" s="331"/>
      <c r="Z63" s="331"/>
      <c r="AA63" s="331"/>
      <c r="AB63" s="316"/>
      <c r="AC63" s="331"/>
      <c r="AD63" s="331"/>
      <c r="AE63" s="331"/>
      <c r="AF63" s="331"/>
      <c r="AG63" s="331"/>
      <c r="AH63" s="331"/>
      <c r="AI63" s="345"/>
      <c r="AJ63" s="345"/>
      <c r="AK63" s="345"/>
      <c r="AL63" s="345"/>
      <c r="AM63" s="345"/>
      <c r="AN63" s="345"/>
      <c r="AO63" s="331"/>
      <c r="AP63" s="331"/>
      <c r="AQ63" s="344"/>
      <c r="AR63" s="345"/>
      <c r="AS63" s="345"/>
      <c r="AT63" s="345"/>
      <c r="AU63" s="345"/>
      <c r="AV63" s="345"/>
      <c r="AW63" s="345"/>
      <c r="AX63" s="345"/>
      <c r="AY63" s="345"/>
      <c r="AZ63" s="345"/>
      <c r="BA63" s="345"/>
      <c r="BB63" s="345"/>
      <c r="BC63" s="345"/>
      <c r="BD63" s="345"/>
      <c r="BE63" s="345"/>
      <c r="BF63" s="345"/>
      <c r="BG63" s="345"/>
      <c r="BH63" s="345"/>
      <c r="BI63" s="345"/>
      <c r="BJ63" s="345"/>
      <c r="BK63" s="345"/>
      <c r="BL63" s="345"/>
      <c r="BM63" s="345"/>
      <c r="BN63" s="345"/>
      <c r="BO63" s="345"/>
      <c r="BP63" s="345"/>
      <c r="BQ63" s="345"/>
      <c r="BR63" s="345"/>
      <c r="BS63" s="345"/>
      <c r="BT63" s="345"/>
      <c r="BU63" s="345"/>
      <c r="BV63" s="345"/>
      <c r="BW63" s="345"/>
      <c r="BX63" s="345"/>
      <c r="BY63" s="345"/>
    </row>
    <row r="64" spans="1:77" s="162" customFormat="1" ht="12.75">
      <c r="A64" s="204"/>
      <c r="B64" s="216"/>
      <c r="C64" s="216"/>
      <c r="D64" s="216"/>
      <c r="E64" s="216"/>
      <c r="F64" s="216"/>
      <c r="G64" s="216"/>
      <c r="H64" s="216"/>
      <c r="I64" s="239"/>
      <c r="J64" s="157"/>
      <c r="S64" s="345"/>
      <c r="T64" s="337"/>
      <c r="U64" s="337"/>
      <c r="V64" s="336"/>
      <c r="W64" s="331"/>
      <c r="X64" s="331"/>
      <c r="Y64" s="331"/>
      <c r="Z64" s="331"/>
      <c r="AA64" s="331"/>
      <c r="AB64" s="316"/>
      <c r="AC64" s="331"/>
      <c r="AD64" s="331"/>
      <c r="AE64" s="331"/>
      <c r="AF64" s="331"/>
      <c r="AG64" s="331"/>
      <c r="AH64" s="331"/>
      <c r="AI64" s="345"/>
      <c r="AJ64" s="345"/>
      <c r="AK64" s="345"/>
      <c r="AL64" s="345"/>
      <c r="AM64" s="345"/>
      <c r="AN64" s="345"/>
      <c r="AO64" s="331"/>
      <c r="AP64" s="331"/>
      <c r="AQ64" s="344"/>
      <c r="AR64" s="345"/>
      <c r="AS64" s="345"/>
      <c r="AT64" s="345"/>
      <c r="AU64" s="345"/>
      <c r="AV64" s="345"/>
      <c r="AW64" s="345"/>
      <c r="AX64" s="345"/>
      <c r="AY64" s="345"/>
      <c r="AZ64" s="345"/>
      <c r="BA64" s="345"/>
      <c r="BB64" s="345"/>
      <c r="BC64" s="345"/>
      <c r="BD64" s="345"/>
      <c r="BE64" s="345"/>
      <c r="BF64" s="345"/>
      <c r="BG64" s="345"/>
      <c r="BH64" s="345"/>
      <c r="BI64" s="345"/>
      <c r="BJ64" s="345"/>
      <c r="BK64" s="345"/>
      <c r="BL64" s="345"/>
      <c r="BM64" s="345"/>
      <c r="BN64" s="345"/>
      <c r="BO64" s="345"/>
      <c r="BP64" s="345"/>
      <c r="BQ64" s="345"/>
      <c r="BR64" s="345"/>
      <c r="BS64" s="345"/>
      <c r="BT64" s="345"/>
      <c r="BU64" s="345"/>
      <c r="BV64" s="345"/>
      <c r="BW64" s="345"/>
      <c r="BX64" s="345"/>
      <c r="BY64" s="345"/>
    </row>
    <row r="65" spans="1:77" s="162" customFormat="1" ht="12.75">
      <c r="A65" s="204"/>
      <c r="B65" s="216"/>
      <c r="C65" s="216"/>
      <c r="D65" s="216"/>
      <c r="E65" s="216"/>
      <c r="F65" s="216"/>
      <c r="G65" s="216"/>
      <c r="H65" s="216"/>
      <c r="I65" s="239"/>
      <c r="J65" s="157"/>
      <c r="S65" s="345"/>
      <c r="T65" s="337"/>
      <c r="U65" s="337"/>
      <c r="V65" s="336"/>
      <c r="W65" s="331"/>
      <c r="X65" s="331"/>
      <c r="Y65" s="331"/>
      <c r="Z65" s="331"/>
      <c r="AA65" s="331"/>
      <c r="AB65" s="316"/>
      <c r="AC65" s="331"/>
      <c r="AD65" s="331"/>
      <c r="AE65" s="331"/>
      <c r="AF65" s="331"/>
      <c r="AG65" s="331"/>
      <c r="AH65" s="331"/>
      <c r="AI65" s="345"/>
      <c r="AJ65" s="345"/>
      <c r="AK65" s="345"/>
      <c r="AL65" s="345"/>
      <c r="AM65" s="345"/>
      <c r="AN65" s="345"/>
      <c r="AO65" s="331"/>
      <c r="AP65" s="331"/>
      <c r="AQ65" s="344"/>
      <c r="AR65" s="345"/>
      <c r="AS65" s="345"/>
      <c r="AT65" s="345"/>
      <c r="AU65" s="345"/>
      <c r="AV65" s="345"/>
      <c r="AW65" s="345"/>
      <c r="AX65" s="345"/>
      <c r="AY65" s="345"/>
      <c r="AZ65" s="345"/>
      <c r="BA65" s="345"/>
      <c r="BB65" s="345"/>
      <c r="BC65" s="345"/>
      <c r="BD65" s="345"/>
      <c r="BE65" s="345"/>
      <c r="BF65" s="345"/>
      <c r="BG65" s="345"/>
      <c r="BH65" s="345"/>
      <c r="BI65" s="345"/>
      <c r="BJ65" s="345"/>
      <c r="BK65" s="345"/>
      <c r="BL65" s="345"/>
      <c r="BM65" s="345"/>
      <c r="BN65" s="345"/>
      <c r="BO65" s="345"/>
      <c r="BP65" s="345"/>
      <c r="BQ65" s="345"/>
      <c r="BR65" s="345"/>
      <c r="BS65" s="345"/>
      <c r="BT65" s="345"/>
      <c r="BU65" s="345"/>
      <c r="BV65" s="345"/>
      <c r="BW65" s="345"/>
      <c r="BX65" s="345"/>
      <c r="BY65" s="345"/>
    </row>
    <row r="66" spans="1:77" s="162" customFormat="1" ht="12.75">
      <c r="A66" s="204"/>
      <c r="B66" s="216"/>
      <c r="C66" s="216"/>
      <c r="D66" s="216"/>
      <c r="E66" s="216"/>
      <c r="F66" s="216"/>
      <c r="G66" s="216"/>
      <c r="H66" s="216"/>
      <c r="I66" s="239"/>
      <c r="J66" s="157"/>
      <c r="S66" s="345"/>
      <c r="T66" s="337"/>
      <c r="U66" s="337"/>
      <c r="V66" s="336"/>
      <c r="W66" s="331"/>
      <c r="X66" s="331"/>
      <c r="Y66" s="331"/>
      <c r="Z66" s="331"/>
      <c r="AA66" s="331"/>
      <c r="AB66" s="316"/>
      <c r="AC66" s="331"/>
      <c r="AD66" s="331"/>
      <c r="AE66" s="331"/>
      <c r="AF66" s="331"/>
      <c r="AG66" s="331"/>
      <c r="AH66" s="331"/>
      <c r="AI66" s="345"/>
      <c r="AJ66" s="345"/>
      <c r="AK66" s="345"/>
      <c r="AL66" s="345"/>
      <c r="AM66" s="345"/>
      <c r="AN66" s="345"/>
      <c r="AO66" s="331"/>
      <c r="AP66" s="331"/>
      <c r="AQ66" s="344"/>
      <c r="AR66" s="345"/>
      <c r="AS66" s="345"/>
      <c r="AT66" s="345"/>
      <c r="AU66" s="345"/>
      <c r="AV66" s="345"/>
      <c r="AW66" s="345"/>
      <c r="AX66" s="345"/>
      <c r="AY66" s="345"/>
      <c r="AZ66" s="345"/>
      <c r="BA66" s="345"/>
      <c r="BB66" s="345"/>
      <c r="BC66" s="345"/>
      <c r="BD66" s="345"/>
      <c r="BE66" s="345"/>
      <c r="BF66" s="345"/>
      <c r="BG66" s="345"/>
      <c r="BH66" s="345"/>
      <c r="BI66" s="345"/>
      <c r="BJ66" s="345"/>
      <c r="BK66" s="345"/>
      <c r="BL66" s="345"/>
      <c r="BM66" s="345"/>
      <c r="BN66" s="345"/>
      <c r="BO66" s="345"/>
      <c r="BP66" s="345"/>
      <c r="BQ66" s="345"/>
      <c r="BR66" s="345"/>
      <c r="BS66" s="345"/>
      <c r="BT66" s="345"/>
      <c r="BU66" s="345"/>
      <c r="BV66" s="345"/>
      <c r="BW66" s="345"/>
      <c r="BX66" s="345"/>
      <c r="BY66" s="345"/>
    </row>
    <row r="67" spans="1:77" s="162" customFormat="1" ht="12.75">
      <c r="A67" s="204"/>
      <c r="B67" s="216"/>
      <c r="C67" s="216"/>
      <c r="D67" s="216"/>
      <c r="E67" s="216"/>
      <c r="F67" s="216"/>
      <c r="G67" s="216"/>
      <c r="H67" s="216"/>
      <c r="I67" s="239"/>
      <c r="J67" s="157"/>
      <c r="S67" s="345"/>
      <c r="T67" s="337"/>
      <c r="U67" s="337"/>
      <c r="V67" s="336"/>
      <c r="W67" s="331"/>
      <c r="X67" s="331"/>
      <c r="Y67" s="331"/>
      <c r="Z67" s="331"/>
      <c r="AA67" s="331"/>
      <c r="AB67" s="316"/>
      <c r="AC67" s="331"/>
      <c r="AD67" s="331"/>
      <c r="AE67" s="331"/>
      <c r="AF67" s="331"/>
      <c r="AG67" s="331"/>
      <c r="AH67" s="331"/>
      <c r="AI67" s="345"/>
      <c r="AJ67" s="345"/>
      <c r="AK67" s="345"/>
      <c r="AL67" s="345"/>
      <c r="AM67" s="345"/>
      <c r="AN67" s="345"/>
      <c r="AO67" s="331"/>
      <c r="AP67" s="331"/>
      <c r="AQ67" s="344"/>
      <c r="AR67" s="345"/>
      <c r="AS67" s="345"/>
      <c r="AT67" s="345"/>
      <c r="AU67" s="345"/>
      <c r="AV67" s="345"/>
      <c r="AW67" s="345"/>
      <c r="AX67" s="345"/>
      <c r="AY67" s="345"/>
      <c r="AZ67" s="345"/>
      <c r="BA67" s="345"/>
      <c r="BB67" s="345"/>
      <c r="BC67" s="345"/>
      <c r="BD67" s="345"/>
      <c r="BE67" s="345"/>
      <c r="BF67" s="345"/>
      <c r="BG67" s="345"/>
      <c r="BH67" s="345"/>
      <c r="BI67" s="345"/>
      <c r="BJ67" s="345"/>
      <c r="BK67" s="345"/>
      <c r="BL67" s="345"/>
      <c r="BM67" s="345"/>
      <c r="BN67" s="345"/>
      <c r="BO67" s="345"/>
      <c r="BP67" s="345"/>
      <c r="BQ67" s="345"/>
      <c r="BR67" s="345"/>
      <c r="BS67" s="345"/>
      <c r="BT67" s="345"/>
      <c r="BU67" s="345"/>
      <c r="BV67" s="345"/>
      <c r="BW67" s="345"/>
      <c r="BX67" s="345"/>
      <c r="BY67" s="345"/>
    </row>
    <row r="68" spans="1:77" s="162" customFormat="1" ht="12.75">
      <c r="A68" s="204"/>
      <c r="B68" s="216"/>
      <c r="C68" s="216"/>
      <c r="D68" s="216"/>
      <c r="E68" s="216"/>
      <c r="F68" s="216"/>
      <c r="G68" s="216"/>
      <c r="H68" s="216"/>
      <c r="I68" s="239"/>
      <c r="J68" s="157"/>
      <c r="S68" s="345"/>
      <c r="T68" s="337"/>
      <c r="U68" s="337"/>
      <c r="V68" s="336"/>
      <c r="W68" s="331"/>
      <c r="X68" s="331"/>
      <c r="Y68" s="331"/>
      <c r="Z68" s="331"/>
      <c r="AA68" s="331"/>
      <c r="AB68" s="316"/>
      <c r="AC68" s="331"/>
      <c r="AD68" s="331"/>
      <c r="AE68" s="331"/>
      <c r="AF68" s="331"/>
      <c r="AG68" s="331"/>
      <c r="AH68" s="331"/>
      <c r="AI68" s="345"/>
      <c r="AJ68" s="345"/>
      <c r="AK68" s="345"/>
      <c r="AL68" s="345"/>
      <c r="AM68" s="345"/>
      <c r="AN68" s="345"/>
      <c r="AO68" s="331"/>
      <c r="AP68" s="331"/>
      <c r="AQ68" s="344"/>
      <c r="AR68" s="345"/>
      <c r="AS68" s="345"/>
      <c r="AT68" s="345"/>
      <c r="AU68" s="345"/>
      <c r="AV68" s="345"/>
      <c r="AW68" s="345"/>
      <c r="AX68" s="345"/>
      <c r="AY68" s="345"/>
      <c r="AZ68" s="345"/>
      <c r="BA68" s="345"/>
      <c r="BB68" s="345"/>
      <c r="BC68" s="345"/>
      <c r="BD68" s="345"/>
      <c r="BE68" s="345"/>
      <c r="BF68" s="345"/>
      <c r="BG68" s="345"/>
      <c r="BH68" s="345"/>
      <c r="BI68" s="345"/>
      <c r="BJ68" s="345"/>
      <c r="BK68" s="345"/>
      <c r="BL68" s="345"/>
      <c r="BM68" s="345"/>
      <c r="BN68" s="345"/>
      <c r="BO68" s="345"/>
      <c r="BP68" s="345"/>
      <c r="BQ68" s="345"/>
      <c r="BR68" s="345"/>
      <c r="BS68" s="345"/>
      <c r="BT68" s="345"/>
      <c r="BU68" s="345"/>
      <c r="BV68" s="345"/>
      <c r="BW68" s="345"/>
      <c r="BX68" s="345"/>
      <c r="BY68" s="345"/>
    </row>
    <row r="69" spans="1:77" s="162" customFormat="1" ht="12.75">
      <c r="A69" s="204"/>
      <c r="B69" s="216"/>
      <c r="C69" s="216"/>
      <c r="D69" s="216"/>
      <c r="E69" s="216"/>
      <c r="F69" s="216"/>
      <c r="G69" s="216"/>
      <c r="H69" s="216"/>
      <c r="I69" s="239"/>
      <c r="J69" s="157"/>
      <c r="S69" s="345"/>
      <c r="T69" s="337"/>
      <c r="U69" s="337"/>
      <c r="V69" s="336"/>
      <c r="W69" s="331"/>
      <c r="X69" s="331"/>
      <c r="Y69" s="331"/>
      <c r="Z69" s="331"/>
      <c r="AA69" s="331"/>
      <c r="AB69" s="316"/>
      <c r="AC69" s="331"/>
      <c r="AD69" s="331"/>
      <c r="AE69" s="331"/>
      <c r="AF69" s="331"/>
      <c r="AG69" s="331"/>
      <c r="AH69" s="331"/>
      <c r="AI69" s="345"/>
      <c r="AJ69" s="345"/>
      <c r="AK69" s="345"/>
      <c r="AL69" s="345"/>
      <c r="AM69" s="345"/>
      <c r="AN69" s="345"/>
      <c r="AO69" s="331"/>
      <c r="AP69" s="331"/>
      <c r="AQ69" s="344"/>
      <c r="AR69" s="345"/>
      <c r="AS69" s="345"/>
      <c r="AT69" s="345"/>
      <c r="AU69" s="345"/>
      <c r="AV69" s="345"/>
      <c r="AW69" s="345"/>
      <c r="AX69" s="345"/>
      <c r="AY69" s="345"/>
      <c r="AZ69" s="345"/>
      <c r="BA69" s="345"/>
      <c r="BB69" s="345"/>
      <c r="BC69" s="345"/>
      <c r="BD69" s="345"/>
      <c r="BE69" s="345"/>
      <c r="BF69" s="345"/>
      <c r="BG69" s="345"/>
      <c r="BH69" s="345"/>
      <c r="BI69" s="345"/>
      <c r="BJ69" s="345"/>
      <c r="BK69" s="345"/>
      <c r="BL69" s="345"/>
      <c r="BM69" s="345"/>
      <c r="BN69" s="345"/>
      <c r="BO69" s="345"/>
      <c r="BP69" s="345"/>
      <c r="BQ69" s="345"/>
      <c r="BR69" s="345"/>
      <c r="BS69" s="345"/>
      <c r="BT69" s="345"/>
      <c r="BU69" s="345"/>
      <c r="BV69" s="345"/>
      <c r="BW69" s="345"/>
      <c r="BX69" s="345"/>
      <c r="BY69" s="345"/>
    </row>
    <row r="70" spans="1:77" s="162" customFormat="1" ht="12.75">
      <c r="A70" s="204"/>
      <c r="B70" s="216"/>
      <c r="C70" s="216"/>
      <c r="D70" s="216"/>
      <c r="E70" s="216"/>
      <c r="F70" s="216"/>
      <c r="G70" s="216"/>
      <c r="H70" s="216"/>
      <c r="I70" s="239"/>
      <c r="J70" s="157"/>
      <c r="S70" s="345"/>
      <c r="T70" s="337"/>
      <c r="U70" s="337"/>
      <c r="V70" s="336"/>
      <c r="W70" s="331"/>
      <c r="X70" s="331"/>
      <c r="Y70" s="331"/>
      <c r="Z70" s="331"/>
      <c r="AA70" s="331"/>
      <c r="AB70" s="316"/>
      <c r="AC70" s="331"/>
      <c r="AD70" s="331"/>
      <c r="AE70" s="331"/>
      <c r="AF70" s="331"/>
      <c r="AG70" s="331"/>
      <c r="AH70" s="331"/>
      <c r="AI70" s="345"/>
      <c r="AJ70" s="345"/>
      <c r="AK70" s="345"/>
      <c r="AL70" s="345"/>
      <c r="AM70" s="345"/>
      <c r="AN70" s="345"/>
      <c r="AO70" s="331"/>
      <c r="AP70" s="331"/>
      <c r="AQ70" s="344"/>
      <c r="AR70" s="345"/>
      <c r="AS70" s="345"/>
      <c r="AT70" s="345"/>
      <c r="AU70" s="345"/>
      <c r="AV70" s="345"/>
      <c r="AW70" s="345"/>
      <c r="AX70" s="345"/>
      <c r="AY70" s="345"/>
      <c r="AZ70" s="345"/>
      <c r="BA70" s="345"/>
      <c r="BB70" s="345"/>
      <c r="BC70" s="345"/>
      <c r="BD70" s="345"/>
      <c r="BE70" s="345"/>
      <c r="BF70" s="345"/>
      <c r="BG70" s="345"/>
      <c r="BH70" s="345"/>
      <c r="BI70" s="345"/>
      <c r="BJ70" s="345"/>
      <c r="BK70" s="345"/>
      <c r="BL70" s="345"/>
      <c r="BM70" s="345"/>
      <c r="BN70" s="345"/>
      <c r="BO70" s="345"/>
      <c r="BP70" s="345"/>
      <c r="BQ70" s="345"/>
      <c r="BR70" s="345"/>
      <c r="BS70" s="345"/>
      <c r="BT70" s="345"/>
      <c r="BU70" s="345"/>
      <c r="BV70" s="345"/>
      <c r="BW70" s="345"/>
      <c r="BX70" s="345"/>
      <c r="BY70" s="345"/>
    </row>
    <row r="71" spans="1:77" s="162" customFormat="1" ht="12.75">
      <c r="A71" s="204"/>
      <c r="B71" s="216"/>
      <c r="C71" s="216"/>
      <c r="D71" s="216"/>
      <c r="E71" s="216"/>
      <c r="F71" s="216"/>
      <c r="G71" s="216"/>
      <c r="H71" s="216"/>
      <c r="I71" s="239"/>
      <c r="J71" s="157"/>
      <c r="S71" s="345"/>
      <c r="T71" s="337"/>
      <c r="U71" s="337"/>
      <c r="V71" s="336"/>
      <c r="W71" s="331"/>
      <c r="X71" s="331"/>
      <c r="Y71" s="331"/>
      <c r="Z71" s="331"/>
      <c r="AA71" s="331"/>
      <c r="AB71" s="316"/>
      <c r="AC71" s="331"/>
      <c r="AD71" s="331"/>
      <c r="AE71" s="331"/>
      <c r="AF71" s="331"/>
      <c r="AG71" s="331"/>
      <c r="AH71" s="331"/>
      <c r="AI71" s="345"/>
      <c r="AJ71" s="345"/>
      <c r="AK71" s="345"/>
      <c r="AL71" s="345"/>
      <c r="AM71" s="345"/>
      <c r="AN71" s="345"/>
      <c r="AO71" s="331"/>
      <c r="AP71" s="331"/>
      <c r="AQ71" s="344"/>
      <c r="AR71" s="345"/>
      <c r="AS71" s="345"/>
      <c r="AT71" s="345"/>
      <c r="AU71" s="345"/>
      <c r="AV71" s="345"/>
      <c r="AW71" s="345"/>
      <c r="AX71" s="345"/>
      <c r="AY71" s="345"/>
      <c r="AZ71" s="345"/>
      <c r="BA71" s="345"/>
      <c r="BB71" s="345"/>
      <c r="BC71" s="345"/>
      <c r="BD71" s="345"/>
      <c r="BE71" s="345"/>
      <c r="BF71" s="345"/>
      <c r="BG71" s="345"/>
      <c r="BH71" s="345"/>
      <c r="BI71" s="345"/>
      <c r="BJ71" s="345"/>
      <c r="BK71" s="345"/>
      <c r="BL71" s="345"/>
      <c r="BM71" s="345"/>
      <c r="BN71" s="345"/>
      <c r="BO71" s="345"/>
      <c r="BP71" s="345"/>
      <c r="BQ71" s="345"/>
      <c r="BR71" s="345"/>
      <c r="BS71" s="345"/>
      <c r="BT71" s="345"/>
      <c r="BU71" s="345"/>
      <c r="BV71" s="345"/>
      <c r="BW71" s="345"/>
      <c r="BX71" s="345"/>
      <c r="BY71" s="345"/>
    </row>
    <row r="72" spans="1:77" s="162" customFormat="1" ht="12.75">
      <c r="A72" s="204"/>
      <c r="B72" s="216"/>
      <c r="C72" s="216"/>
      <c r="D72" s="216"/>
      <c r="E72" s="216"/>
      <c r="F72" s="216"/>
      <c r="G72" s="216"/>
      <c r="H72" s="216"/>
      <c r="I72" s="239"/>
      <c r="J72" s="157"/>
      <c r="S72" s="345"/>
      <c r="T72" s="337"/>
      <c r="U72" s="337"/>
      <c r="V72" s="336"/>
      <c r="W72" s="331"/>
      <c r="X72" s="331"/>
      <c r="Y72" s="331"/>
      <c r="Z72" s="331"/>
      <c r="AA72" s="331"/>
      <c r="AB72" s="316"/>
      <c r="AC72" s="331"/>
      <c r="AD72" s="331"/>
      <c r="AE72" s="331"/>
      <c r="AF72" s="331"/>
      <c r="AG72" s="331"/>
      <c r="AH72" s="331"/>
      <c r="AI72" s="345"/>
      <c r="AJ72" s="345"/>
      <c r="AK72" s="345"/>
      <c r="AL72" s="345"/>
      <c r="AM72" s="345"/>
      <c r="AN72" s="345"/>
      <c r="AO72" s="331"/>
      <c r="AP72" s="331"/>
      <c r="AQ72" s="344"/>
      <c r="AR72" s="345"/>
      <c r="AS72" s="345"/>
      <c r="AT72" s="345"/>
      <c r="AU72" s="345"/>
      <c r="AV72" s="345"/>
      <c r="AW72" s="345"/>
      <c r="AX72" s="345"/>
      <c r="AY72" s="345"/>
      <c r="AZ72" s="345"/>
      <c r="BA72" s="345"/>
      <c r="BB72" s="345"/>
      <c r="BC72" s="345"/>
      <c r="BD72" s="345"/>
      <c r="BE72" s="345"/>
      <c r="BF72" s="345"/>
      <c r="BG72" s="345"/>
      <c r="BH72" s="345"/>
      <c r="BI72" s="345"/>
      <c r="BJ72" s="345"/>
      <c r="BK72" s="345"/>
      <c r="BL72" s="345"/>
      <c r="BM72" s="345"/>
      <c r="BN72" s="345"/>
      <c r="BO72" s="345"/>
      <c r="BP72" s="345"/>
      <c r="BQ72" s="345"/>
      <c r="BR72" s="345"/>
      <c r="BS72" s="345"/>
      <c r="BT72" s="345"/>
      <c r="BU72" s="345"/>
      <c r="BV72" s="345"/>
      <c r="BW72" s="345"/>
      <c r="BX72" s="345"/>
      <c r="BY72" s="345"/>
    </row>
    <row r="73" spans="1:77" s="162" customFormat="1" ht="12.75">
      <c r="A73" s="204"/>
      <c r="B73" s="216"/>
      <c r="C73" s="216"/>
      <c r="D73" s="216"/>
      <c r="E73" s="216"/>
      <c r="F73" s="216"/>
      <c r="G73" s="216"/>
      <c r="H73" s="216"/>
      <c r="I73" s="239"/>
      <c r="J73" s="157"/>
      <c r="S73" s="345"/>
      <c r="T73" s="337"/>
      <c r="U73" s="337"/>
      <c r="V73" s="336"/>
      <c r="W73" s="331"/>
      <c r="X73" s="331"/>
      <c r="Y73" s="331"/>
      <c r="Z73" s="331"/>
      <c r="AA73" s="331"/>
      <c r="AB73" s="316"/>
      <c r="AC73" s="331"/>
      <c r="AD73" s="331"/>
      <c r="AE73" s="331"/>
      <c r="AF73" s="331"/>
      <c r="AG73" s="331"/>
      <c r="AH73" s="331"/>
      <c r="AI73" s="345"/>
      <c r="AJ73" s="345"/>
      <c r="AK73" s="345"/>
      <c r="AL73" s="345"/>
      <c r="AM73" s="345"/>
      <c r="AN73" s="345"/>
      <c r="AO73" s="331"/>
      <c r="AP73" s="331"/>
      <c r="AQ73" s="344"/>
      <c r="AR73" s="345"/>
      <c r="AS73" s="345"/>
      <c r="AT73" s="345"/>
      <c r="AU73" s="345"/>
      <c r="AV73" s="345"/>
      <c r="AW73" s="345"/>
      <c r="AX73" s="345"/>
      <c r="AY73" s="345"/>
      <c r="AZ73" s="345"/>
      <c r="BA73" s="345"/>
      <c r="BB73" s="345"/>
      <c r="BC73" s="345"/>
      <c r="BD73" s="345"/>
      <c r="BE73" s="345"/>
      <c r="BF73" s="345"/>
      <c r="BG73" s="345"/>
      <c r="BH73" s="345"/>
      <c r="BI73" s="345"/>
      <c r="BJ73" s="345"/>
      <c r="BK73" s="345"/>
      <c r="BL73" s="345"/>
      <c r="BM73" s="345"/>
      <c r="BN73" s="345"/>
      <c r="BO73" s="345"/>
      <c r="BP73" s="345"/>
      <c r="BQ73" s="345"/>
      <c r="BR73" s="345"/>
      <c r="BS73" s="345"/>
      <c r="BT73" s="345"/>
      <c r="BU73" s="345"/>
      <c r="BV73" s="345"/>
      <c r="BW73" s="345"/>
      <c r="BX73" s="345"/>
      <c r="BY73" s="345"/>
    </row>
    <row r="74" spans="1:77" s="162" customFormat="1" ht="12.75">
      <c r="A74" s="204"/>
      <c r="B74" s="216"/>
      <c r="C74" s="216"/>
      <c r="D74" s="216"/>
      <c r="E74" s="216"/>
      <c r="F74" s="216"/>
      <c r="G74" s="216"/>
      <c r="H74" s="216"/>
      <c r="I74" s="239"/>
      <c r="J74" s="157"/>
      <c r="S74" s="345"/>
      <c r="T74" s="337"/>
      <c r="U74" s="337"/>
      <c r="V74" s="336"/>
      <c r="W74" s="331"/>
      <c r="X74" s="331"/>
      <c r="Y74" s="331"/>
      <c r="Z74" s="331"/>
      <c r="AA74" s="331"/>
      <c r="AB74" s="316"/>
      <c r="AC74" s="331"/>
      <c r="AD74" s="331"/>
      <c r="AE74" s="331"/>
      <c r="AF74" s="331"/>
      <c r="AG74" s="331"/>
      <c r="AH74" s="331"/>
      <c r="AI74" s="345"/>
      <c r="AJ74" s="345"/>
      <c r="AK74" s="345"/>
      <c r="AL74" s="345"/>
      <c r="AM74" s="345"/>
      <c r="AN74" s="345"/>
      <c r="AO74" s="331"/>
      <c r="AP74" s="331"/>
      <c r="AQ74" s="344"/>
      <c r="AR74" s="345"/>
      <c r="AS74" s="345"/>
      <c r="AT74" s="345"/>
      <c r="AU74" s="345"/>
      <c r="AV74" s="345"/>
      <c r="AW74" s="345"/>
      <c r="AX74" s="345"/>
      <c r="AY74" s="345"/>
      <c r="AZ74" s="345"/>
      <c r="BA74" s="345"/>
      <c r="BB74" s="345"/>
      <c r="BC74" s="345"/>
      <c r="BD74" s="345"/>
      <c r="BE74" s="345"/>
      <c r="BF74" s="345"/>
      <c r="BG74" s="345"/>
      <c r="BH74" s="345"/>
      <c r="BI74" s="345"/>
      <c r="BJ74" s="345"/>
      <c r="BK74" s="345"/>
      <c r="BL74" s="345"/>
      <c r="BM74" s="345"/>
      <c r="BN74" s="345"/>
      <c r="BO74" s="345"/>
      <c r="BP74" s="345"/>
      <c r="BQ74" s="345"/>
      <c r="BR74" s="345"/>
      <c r="BS74" s="345"/>
      <c r="BT74" s="345"/>
      <c r="BU74" s="345"/>
      <c r="BV74" s="345"/>
      <c r="BW74" s="345"/>
      <c r="BX74" s="345"/>
      <c r="BY74" s="345"/>
    </row>
    <row r="75" spans="1:77" s="162" customFormat="1" ht="12.75">
      <c r="A75" s="204"/>
      <c r="B75" s="216"/>
      <c r="C75" s="216"/>
      <c r="D75" s="216"/>
      <c r="E75" s="216"/>
      <c r="F75" s="216"/>
      <c r="G75" s="216"/>
      <c r="H75" s="216"/>
      <c r="I75" s="239"/>
      <c r="J75" s="157"/>
      <c r="S75" s="345"/>
      <c r="T75" s="337"/>
      <c r="U75" s="337"/>
      <c r="V75" s="336"/>
      <c r="W75" s="331"/>
      <c r="X75" s="331"/>
      <c r="Y75" s="331"/>
      <c r="Z75" s="331"/>
      <c r="AA75" s="331"/>
      <c r="AB75" s="316"/>
      <c r="AC75" s="331"/>
      <c r="AD75" s="331"/>
      <c r="AE75" s="331"/>
      <c r="AF75" s="331"/>
      <c r="AG75" s="331"/>
      <c r="AH75" s="331"/>
      <c r="AI75" s="345"/>
      <c r="AJ75" s="345"/>
      <c r="AK75" s="345"/>
      <c r="AL75" s="345"/>
      <c r="AM75" s="345"/>
      <c r="AN75" s="345"/>
      <c r="AO75" s="331"/>
      <c r="AP75" s="331"/>
      <c r="AQ75" s="344"/>
      <c r="AR75" s="345"/>
      <c r="AS75" s="345"/>
      <c r="AT75" s="345"/>
      <c r="AU75" s="345"/>
      <c r="AV75" s="345"/>
      <c r="AW75" s="345"/>
      <c r="AX75" s="345"/>
      <c r="AY75" s="345"/>
      <c r="AZ75" s="345"/>
      <c r="BA75" s="345"/>
      <c r="BB75" s="345"/>
      <c r="BC75" s="345"/>
      <c r="BD75" s="345"/>
      <c r="BE75" s="345"/>
      <c r="BF75" s="345"/>
      <c r="BG75" s="345"/>
      <c r="BH75" s="345"/>
      <c r="BI75" s="345"/>
      <c r="BJ75" s="345"/>
      <c r="BK75" s="345"/>
      <c r="BL75" s="345"/>
      <c r="BM75" s="345"/>
      <c r="BN75" s="345"/>
      <c r="BO75" s="345"/>
      <c r="BP75" s="345"/>
      <c r="BQ75" s="345"/>
      <c r="BR75" s="345"/>
      <c r="BS75" s="345"/>
      <c r="BT75" s="345"/>
      <c r="BU75" s="345"/>
      <c r="BV75" s="345"/>
      <c r="BW75" s="345"/>
      <c r="BX75" s="345"/>
      <c r="BY75" s="345"/>
    </row>
    <row r="76" spans="1:77" s="162" customFormat="1" ht="40.5" customHeight="1">
      <c r="A76" s="204"/>
      <c r="B76" s="216"/>
      <c r="C76" s="216"/>
      <c r="D76" s="216"/>
      <c r="E76" s="216"/>
      <c r="F76" s="216"/>
      <c r="G76" s="216"/>
      <c r="H76" s="216"/>
      <c r="I76" s="239"/>
      <c r="J76" s="157"/>
      <c r="S76" s="345"/>
      <c r="T76" s="337"/>
      <c r="U76" s="337"/>
      <c r="V76" s="336"/>
      <c r="W76" s="331"/>
      <c r="X76" s="331"/>
      <c r="Y76" s="331"/>
      <c r="Z76" s="331"/>
      <c r="AA76" s="331"/>
      <c r="AB76" s="316"/>
      <c r="AC76" s="331"/>
      <c r="AD76" s="331"/>
      <c r="AE76" s="331"/>
      <c r="AF76" s="331"/>
      <c r="AG76" s="331"/>
      <c r="AH76" s="331"/>
      <c r="AI76" s="345"/>
      <c r="AJ76" s="345"/>
      <c r="AK76" s="345"/>
      <c r="AL76" s="345"/>
      <c r="AM76" s="345"/>
      <c r="AN76" s="345"/>
      <c r="AO76" s="331"/>
      <c r="AP76" s="331"/>
      <c r="AQ76" s="344"/>
      <c r="AR76" s="345"/>
      <c r="AS76" s="345"/>
      <c r="AT76" s="345"/>
      <c r="AU76" s="345"/>
      <c r="AV76" s="345"/>
      <c r="AW76" s="345"/>
      <c r="AX76" s="345"/>
      <c r="AY76" s="345"/>
      <c r="AZ76" s="345"/>
      <c r="BA76" s="345"/>
      <c r="BB76" s="345"/>
      <c r="BC76" s="345"/>
      <c r="BD76" s="345"/>
      <c r="BE76" s="345"/>
      <c r="BF76" s="345"/>
      <c r="BG76" s="345"/>
      <c r="BH76" s="345"/>
      <c r="BI76" s="345"/>
      <c r="BJ76" s="345"/>
      <c r="BK76" s="345"/>
      <c r="BL76" s="345"/>
      <c r="BM76" s="345"/>
      <c r="BN76" s="345"/>
      <c r="BO76" s="345"/>
      <c r="BP76" s="345"/>
      <c r="BQ76" s="345"/>
      <c r="BR76" s="345"/>
      <c r="BS76" s="345"/>
      <c r="BT76" s="345"/>
      <c r="BU76" s="345"/>
      <c r="BV76" s="345"/>
      <c r="BW76" s="345"/>
      <c r="BX76" s="345"/>
      <c r="BY76" s="345"/>
    </row>
    <row r="77" spans="1:77" s="162" customFormat="1" ht="12.75">
      <c r="A77" s="204"/>
      <c r="B77" s="216"/>
      <c r="C77" s="216"/>
      <c r="D77" s="216"/>
      <c r="E77" s="216"/>
      <c r="F77" s="216"/>
      <c r="G77" s="216"/>
      <c r="H77" s="216"/>
      <c r="I77" s="239"/>
      <c r="J77" s="157"/>
      <c r="S77" s="345"/>
      <c r="T77" s="337"/>
      <c r="U77" s="337"/>
      <c r="V77" s="336"/>
      <c r="W77" s="331"/>
      <c r="X77" s="331"/>
      <c r="Y77" s="331"/>
      <c r="Z77" s="331"/>
      <c r="AA77" s="331"/>
      <c r="AB77" s="316"/>
      <c r="AC77" s="331"/>
      <c r="AD77" s="331"/>
      <c r="AE77" s="331"/>
      <c r="AF77" s="331"/>
      <c r="AG77" s="331"/>
      <c r="AH77" s="331"/>
      <c r="AI77" s="345"/>
      <c r="AJ77" s="345"/>
      <c r="AK77" s="345"/>
      <c r="AL77" s="345"/>
      <c r="AM77" s="345"/>
      <c r="AN77" s="345"/>
      <c r="AO77" s="331"/>
      <c r="AP77" s="331"/>
      <c r="AQ77" s="344"/>
      <c r="AR77" s="345"/>
      <c r="AS77" s="345"/>
      <c r="AT77" s="345"/>
      <c r="AU77" s="345"/>
      <c r="AV77" s="345"/>
      <c r="AW77" s="345"/>
      <c r="AX77" s="345"/>
      <c r="AY77" s="345"/>
      <c r="AZ77" s="345"/>
      <c r="BA77" s="345"/>
      <c r="BB77" s="345"/>
      <c r="BC77" s="345"/>
      <c r="BD77" s="345"/>
      <c r="BE77" s="345"/>
      <c r="BF77" s="345"/>
      <c r="BG77" s="345"/>
      <c r="BH77" s="345"/>
      <c r="BI77" s="345"/>
      <c r="BJ77" s="345"/>
      <c r="BK77" s="345"/>
      <c r="BL77" s="345"/>
      <c r="BM77" s="345"/>
      <c r="BN77" s="345"/>
      <c r="BO77" s="345"/>
      <c r="BP77" s="345"/>
      <c r="BQ77" s="345"/>
      <c r="BR77" s="345"/>
      <c r="BS77" s="345"/>
      <c r="BT77" s="345"/>
      <c r="BU77" s="345"/>
      <c r="BV77" s="345"/>
      <c r="BW77" s="345"/>
      <c r="BX77" s="345"/>
      <c r="BY77" s="345"/>
    </row>
    <row r="78" spans="1:77" s="162" customFormat="1" ht="12.75">
      <c r="A78" s="204"/>
      <c r="B78" s="216"/>
      <c r="C78" s="216"/>
      <c r="D78" s="216"/>
      <c r="E78" s="216"/>
      <c r="F78" s="216"/>
      <c r="G78" s="216"/>
      <c r="H78" s="216"/>
      <c r="I78" s="239"/>
      <c r="J78" s="157"/>
      <c r="S78" s="345"/>
      <c r="T78" s="337"/>
      <c r="U78" s="337"/>
      <c r="V78" s="336"/>
      <c r="W78" s="331"/>
      <c r="X78" s="331"/>
      <c r="Y78" s="331"/>
      <c r="Z78" s="331"/>
      <c r="AA78" s="331"/>
      <c r="AB78" s="316"/>
      <c r="AC78" s="331"/>
      <c r="AD78" s="331"/>
      <c r="AE78" s="331"/>
      <c r="AF78" s="331"/>
      <c r="AG78" s="331"/>
      <c r="AH78" s="331"/>
      <c r="AI78" s="345"/>
      <c r="AJ78" s="345"/>
      <c r="AK78" s="345"/>
      <c r="AL78" s="345"/>
      <c r="AM78" s="345"/>
      <c r="AN78" s="345"/>
      <c r="AO78" s="331"/>
      <c r="AP78" s="331"/>
      <c r="AQ78" s="344"/>
      <c r="AR78" s="345"/>
      <c r="AS78" s="345"/>
      <c r="AT78" s="345"/>
      <c r="AU78" s="345"/>
      <c r="AV78" s="345"/>
      <c r="AW78" s="345"/>
      <c r="AX78" s="345"/>
      <c r="AY78" s="345"/>
      <c r="AZ78" s="345"/>
      <c r="BA78" s="345"/>
      <c r="BB78" s="345"/>
      <c r="BC78" s="345"/>
      <c r="BD78" s="345"/>
      <c r="BE78" s="345"/>
      <c r="BF78" s="345"/>
      <c r="BG78" s="345"/>
      <c r="BH78" s="345"/>
      <c r="BI78" s="345"/>
      <c r="BJ78" s="345"/>
      <c r="BK78" s="345"/>
      <c r="BL78" s="345"/>
      <c r="BM78" s="345"/>
      <c r="BN78" s="345"/>
      <c r="BO78" s="345"/>
      <c r="BP78" s="345"/>
      <c r="BQ78" s="345"/>
      <c r="BR78" s="345"/>
      <c r="BS78" s="345"/>
      <c r="BT78" s="345"/>
      <c r="BU78" s="345"/>
      <c r="BV78" s="345"/>
      <c r="BW78" s="345"/>
      <c r="BX78" s="345"/>
      <c r="BY78" s="345"/>
    </row>
    <row r="79" spans="1:77" s="162" customFormat="1" ht="12.75">
      <c r="A79" s="204"/>
      <c r="B79" s="216"/>
      <c r="C79" s="216"/>
      <c r="D79" s="216"/>
      <c r="E79" s="216"/>
      <c r="F79" s="216"/>
      <c r="G79" s="216"/>
      <c r="H79" s="216"/>
      <c r="I79" s="239"/>
      <c r="J79" s="157"/>
      <c r="S79" s="345"/>
      <c r="T79" s="337"/>
      <c r="U79" s="337"/>
      <c r="V79" s="336"/>
      <c r="W79" s="331"/>
      <c r="X79" s="331"/>
      <c r="Y79" s="331"/>
      <c r="Z79" s="331"/>
      <c r="AA79" s="331"/>
      <c r="AB79" s="316"/>
      <c r="AC79" s="331"/>
      <c r="AD79" s="331"/>
      <c r="AE79" s="331"/>
      <c r="AF79" s="331"/>
      <c r="AG79" s="331"/>
      <c r="AH79" s="331"/>
      <c r="AI79" s="345"/>
      <c r="AJ79" s="345"/>
      <c r="AK79" s="345"/>
      <c r="AL79" s="345"/>
      <c r="AM79" s="345"/>
      <c r="AN79" s="345"/>
      <c r="AO79" s="331"/>
      <c r="AP79" s="331"/>
      <c r="AQ79" s="344"/>
      <c r="AR79" s="345"/>
      <c r="AS79" s="345"/>
      <c r="AT79" s="345"/>
      <c r="AU79" s="345"/>
      <c r="AV79" s="345"/>
      <c r="AW79" s="345"/>
      <c r="AX79" s="345"/>
      <c r="AY79" s="345"/>
      <c r="AZ79" s="345"/>
      <c r="BA79" s="345"/>
      <c r="BB79" s="345"/>
      <c r="BC79" s="345"/>
      <c r="BD79" s="345"/>
      <c r="BE79" s="345"/>
      <c r="BF79" s="345"/>
      <c r="BG79" s="345"/>
      <c r="BH79" s="345"/>
      <c r="BI79" s="345"/>
      <c r="BJ79" s="345"/>
      <c r="BK79" s="345"/>
      <c r="BL79" s="345"/>
      <c r="BM79" s="345"/>
      <c r="BN79" s="345"/>
      <c r="BO79" s="345"/>
      <c r="BP79" s="345"/>
      <c r="BQ79" s="345"/>
      <c r="BR79" s="345"/>
      <c r="BS79" s="345"/>
      <c r="BT79" s="345"/>
      <c r="BU79" s="345"/>
      <c r="BV79" s="345"/>
      <c r="BW79" s="345"/>
      <c r="BX79" s="345"/>
      <c r="BY79" s="345"/>
    </row>
    <row r="80" spans="1:77" s="162" customFormat="1" ht="12.75">
      <c r="A80" s="204"/>
      <c r="B80" s="216"/>
      <c r="C80" s="216"/>
      <c r="D80" s="216"/>
      <c r="E80" s="216"/>
      <c r="F80" s="216"/>
      <c r="G80" s="216"/>
      <c r="H80" s="216"/>
      <c r="I80" s="239"/>
      <c r="J80" s="157"/>
      <c r="S80" s="345"/>
      <c r="T80" s="337"/>
      <c r="U80" s="337"/>
      <c r="V80" s="336"/>
      <c r="W80" s="331"/>
      <c r="X80" s="331"/>
      <c r="Y80" s="331"/>
      <c r="Z80" s="331"/>
      <c r="AA80" s="331"/>
      <c r="AB80" s="316"/>
      <c r="AC80" s="331"/>
      <c r="AD80" s="331"/>
      <c r="AE80" s="331"/>
      <c r="AF80" s="331"/>
      <c r="AG80" s="331"/>
      <c r="AH80" s="331"/>
      <c r="AI80" s="345"/>
      <c r="AJ80" s="345"/>
      <c r="AK80" s="345"/>
      <c r="AL80" s="345"/>
      <c r="AM80" s="345"/>
      <c r="AN80" s="345"/>
      <c r="AO80" s="331"/>
      <c r="AP80" s="331"/>
      <c r="AQ80" s="349"/>
      <c r="AR80" s="345"/>
      <c r="AS80" s="345"/>
      <c r="AT80" s="345"/>
      <c r="AU80" s="345"/>
      <c r="AV80" s="345"/>
      <c r="AW80" s="345"/>
      <c r="AX80" s="345"/>
      <c r="AY80" s="345"/>
      <c r="AZ80" s="345"/>
      <c r="BA80" s="345"/>
      <c r="BB80" s="345"/>
      <c r="BC80" s="345"/>
      <c r="BD80" s="345"/>
      <c r="BE80" s="345"/>
      <c r="BF80" s="345"/>
      <c r="BG80" s="345"/>
      <c r="BH80" s="345"/>
      <c r="BI80" s="345"/>
      <c r="BJ80" s="345"/>
      <c r="BK80" s="345"/>
      <c r="BL80" s="345"/>
      <c r="BM80" s="345"/>
      <c r="BN80" s="345"/>
      <c r="BO80" s="345"/>
      <c r="BP80" s="345"/>
      <c r="BQ80" s="345"/>
      <c r="BR80" s="345"/>
      <c r="BS80" s="345"/>
      <c r="BT80" s="345"/>
      <c r="BU80" s="345"/>
      <c r="BV80" s="345"/>
      <c r="BW80" s="345"/>
      <c r="BX80" s="345"/>
      <c r="BY80" s="345"/>
    </row>
    <row r="81" spans="1:77" s="162" customFormat="1" ht="12.75">
      <c r="A81" s="204"/>
      <c r="B81" s="216"/>
      <c r="C81" s="216"/>
      <c r="D81" s="216"/>
      <c r="E81" s="216"/>
      <c r="F81" s="216"/>
      <c r="G81" s="216"/>
      <c r="H81" s="216"/>
      <c r="I81" s="239"/>
      <c r="J81" s="157"/>
      <c r="S81" s="345"/>
      <c r="T81" s="337"/>
      <c r="U81" s="337"/>
      <c r="V81" s="336"/>
      <c r="W81" s="331"/>
      <c r="X81" s="331"/>
      <c r="Y81" s="331"/>
      <c r="Z81" s="331"/>
      <c r="AA81" s="331"/>
      <c r="AB81" s="316"/>
      <c r="AC81" s="331"/>
      <c r="AD81" s="331"/>
      <c r="AE81" s="331"/>
      <c r="AF81" s="331"/>
      <c r="AG81" s="331"/>
      <c r="AH81" s="331"/>
      <c r="AI81" s="345"/>
      <c r="AJ81" s="345"/>
      <c r="AK81" s="345"/>
      <c r="AL81" s="345"/>
      <c r="AM81" s="345"/>
      <c r="AN81" s="345"/>
      <c r="AO81" s="331"/>
      <c r="AP81" s="331"/>
      <c r="AQ81" s="344"/>
      <c r="AR81" s="345"/>
      <c r="AS81" s="345"/>
      <c r="AT81" s="345"/>
      <c r="AU81" s="345"/>
      <c r="AV81" s="345"/>
      <c r="AW81" s="345"/>
      <c r="AX81" s="345"/>
      <c r="AY81" s="345"/>
      <c r="AZ81" s="345"/>
      <c r="BA81" s="345"/>
      <c r="BB81" s="345"/>
      <c r="BC81" s="345"/>
      <c r="BD81" s="345"/>
      <c r="BE81" s="345"/>
      <c r="BF81" s="345"/>
      <c r="BG81" s="345"/>
      <c r="BH81" s="345"/>
      <c r="BI81" s="345"/>
      <c r="BJ81" s="345"/>
      <c r="BK81" s="345"/>
      <c r="BL81" s="345"/>
      <c r="BM81" s="345"/>
      <c r="BN81" s="345"/>
      <c r="BO81" s="345"/>
      <c r="BP81" s="345"/>
      <c r="BQ81" s="345"/>
      <c r="BR81" s="345"/>
      <c r="BS81" s="345"/>
      <c r="BT81" s="345"/>
      <c r="BU81" s="345"/>
      <c r="BV81" s="345"/>
      <c r="BW81" s="345"/>
      <c r="BX81" s="345"/>
      <c r="BY81" s="345"/>
    </row>
    <row r="82" spans="1:77" s="162" customFormat="1" ht="12.75">
      <c r="A82" s="204"/>
      <c r="B82" s="216"/>
      <c r="C82" s="216"/>
      <c r="D82" s="216"/>
      <c r="E82" s="216"/>
      <c r="F82" s="216"/>
      <c r="G82" s="216"/>
      <c r="H82" s="216"/>
      <c r="I82" s="239"/>
      <c r="J82" s="157"/>
      <c r="S82" s="345"/>
      <c r="T82" s="337"/>
      <c r="U82" s="337"/>
      <c r="V82" s="336"/>
      <c r="W82" s="331"/>
      <c r="X82" s="331"/>
      <c r="Y82" s="331"/>
      <c r="Z82" s="331"/>
      <c r="AA82" s="331"/>
      <c r="AB82" s="316"/>
      <c r="AC82" s="331"/>
      <c r="AD82" s="331"/>
      <c r="AE82" s="331"/>
      <c r="AF82" s="331"/>
      <c r="AG82" s="331"/>
      <c r="AH82" s="331"/>
      <c r="AI82" s="345"/>
      <c r="AJ82" s="345"/>
      <c r="AK82" s="345"/>
      <c r="AL82" s="345"/>
      <c r="AM82" s="345"/>
      <c r="AN82" s="345"/>
      <c r="AO82" s="331"/>
      <c r="AP82" s="331"/>
      <c r="AQ82" s="344"/>
      <c r="AR82" s="345"/>
      <c r="AS82" s="345"/>
      <c r="AT82" s="345"/>
      <c r="AU82" s="345"/>
      <c r="AV82" s="345"/>
      <c r="AW82" s="345"/>
      <c r="AX82" s="345"/>
      <c r="AY82" s="345"/>
      <c r="AZ82" s="345"/>
      <c r="BA82" s="345"/>
      <c r="BB82" s="345"/>
      <c r="BC82" s="345"/>
      <c r="BD82" s="345"/>
      <c r="BE82" s="345"/>
      <c r="BF82" s="345"/>
      <c r="BG82" s="345"/>
      <c r="BH82" s="345"/>
      <c r="BI82" s="345"/>
      <c r="BJ82" s="345"/>
      <c r="BK82" s="345"/>
      <c r="BL82" s="345"/>
      <c r="BM82" s="345"/>
      <c r="BN82" s="345"/>
      <c r="BO82" s="345"/>
      <c r="BP82" s="345"/>
      <c r="BQ82" s="345"/>
      <c r="BR82" s="345"/>
      <c r="BS82" s="345"/>
      <c r="BT82" s="345"/>
      <c r="BU82" s="345"/>
      <c r="BV82" s="345"/>
      <c r="BW82" s="345"/>
      <c r="BX82" s="345"/>
      <c r="BY82" s="345"/>
    </row>
    <row r="83" spans="1:77" s="162" customFormat="1" ht="12.75">
      <c r="A83" s="204"/>
      <c r="B83" s="216"/>
      <c r="C83" s="216"/>
      <c r="D83" s="216"/>
      <c r="E83" s="216"/>
      <c r="F83" s="216"/>
      <c r="G83" s="216"/>
      <c r="H83" s="216"/>
      <c r="I83" s="239"/>
      <c r="J83" s="157"/>
      <c r="S83" s="345"/>
      <c r="T83" s="337"/>
      <c r="U83" s="337"/>
      <c r="V83" s="336"/>
      <c r="W83" s="331"/>
      <c r="X83" s="331"/>
      <c r="Y83" s="331"/>
      <c r="Z83" s="331"/>
      <c r="AA83" s="331"/>
      <c r="AB83" s="316"/>
      <c r="AC83" s="331"/>
      <c r="AD83" s="331"/>
      <c r="AE83" s="331"/>
      <c r="AF83" s="331"/>
      <c r="AG83" s="331"/>
      <c r="AH83" s="331"/>
      <c r="AI83" s="345"/>
      <c r="AJ83" s="345"/>
      <c r="AK83" s="345"/>
      <c r="AL83" s="345"/>
      <c r="AM83" s="345"/>
      <c r="AN83" s="345"/>
      <c r="AO83" s="331"/>
      <c r="AP83" s="331"/>
      <c r="AQ83" s="344"/>
      <c r="AR83" s="345"/>
      <c r="AS83" s="345"/>
      <c r="AT83" s="345"/>
      <c r="AU83" s="345"/>
      <c r="AV83" s="345"/>
      <c r="AW83" s="345"/>
      <c r="AX83" s="345"/>
      <c r="AY83" s="345"/>
      <c r="AZ83" s="345"/>
      <c r="BA83" s="345"/>
      <c r="BB83" s="345"/>
      <c r="BC83" s="345"/>
      <c r="BD83" s="345"/>
      <c r="BE83" s="345"/>
      <c r="BF83" s="345"/>
      <c r="BG83" s="345"/>
      <c r="BH83" s="345"/>
      <c r="BI83" s="345"/>
      <c r="BJ83" s="345"/>
      <c r="BK83" s="345"/>
      <c r="BL83" s="345"/>
      <c r="BM83" s="345"/>
      <c r="BN83" s="345"/>
      <c r="BO83" s="345"/>
      <c r="BP83" s="345"/>
      <c r="BQ83" s="345"/>
      <c r="BR83" s="345"/>
      <c r="BS83" s="345"/>
      <c r="BT83" s="345"/>
      <c r="BU83" s="345"/>
      <c r="BV83" s="345"/>
      <c r="BW83" s="345"/>
      <c r="BX83" s="345"/>
      <c r="BY83" s="345"/>
    </row>
    <row r="84" spans="1:77" s="162" customFormat="1" ht="12.75">
      <c r="A84" s="204"/>
      <c r="B84" s="216"/>
      <c r="C84" s="216"/>
      <c r="D84" s="216"/>
      <c r="E84" s="216"/>
      <c r="F84" s="216"/>
      <c r="G84" s="216"/>
      <c r="H84" s="216"/>
      <c r="I84" s="239"/>
      <c r="J84" s="157"/>
      <c r="S84" s="345"/>
      <c r="T84" s="337"/>
      <c r="U84" s="337"/>
      <c r="V84" s="336"/>
      <c r="W84" s="331"/>
      <c r="X84" s="331"/>
      <c r="Y84" s="331"/>
      <c r="Z84" s="331"/>
      <c r="AA84" s="331"/>
      <c r="AB84" s="316"/>
      <c r="AC84" s="331"/>
      <c r="AD84" s="331"/>
      <c r="AE84" s="331"/>
      <c r="AF84" s="331"/>
      <c r="AG84" s="331"/>
      <c r="AH84" s="331"/>
      <c r="AI84" s="345"/>
      <c r="AJ84" s="345"/>
      <c r="AK84" s="345"/>
      <c r="AL84" s="345"/>
      <c r="AM84" s="345"/>
      <c r="AN84" s="345"/>
      <c r="AO84" s="331"/>
      <c r="AP84" s="331"/>
      <c r="AQ84" s="344"/>
      <c r="AR84" s="345"/>
      <c r="AS84" s="345"/>
      <c r="AT84" s="345"/>
      <c r="AU84" s="345"/>
      <c r="AV84" s="345"/>
      <c r="AW84" s="345"/>
      <c r="AX84" s="345"/>
      <c r="AY84" s="345"/>
      <c r="AZ84" s="345"/>
      <c r="BA84" s="345"/>
      <c r="BB84" s="345"/>
      <c r="BC84" s="345"/>
      <c r="BD84" s="345"/>
      <c r="BE84" s="345"/>
      <c r="BF84" s="345"/>
      <c r="BG84" s="345"/>
      <c r="BH84" s="345"/>
      <c r="BI84" s="345"/>
      <c r="BJ84" s="345"/>
      <c r="BK84" s="345"/>
      <c r="BL84" s="345"/>
      <c r="BM84" s="345"/>
      <c r="BN84" s="345"/>
      <c r="BO84" s="345"/>
      <c r="BP84" s="345"/>
      <c r="BQ84" s="345"/>
      <c r="BR84" s="345"/>
      <c r="BS84" s="345"/>
      <c r="BT84" s="345"/>
      <c r="BU84" s="345"/>
      <c r="BV84" s="345"/>
      <c r="BW84" s="345"/>
      <c r="BX84" s="345"/>
      <c r="BY84" s="345"/>
    </row>
    <row r="85" spans="1:77" s="162" customFormat="1" ht="12.75">
      <c r="A85" s="204"/>
      <c r="B85" s="216"/>
      <c r="C85" s="216"/>
      <c r="D85" s="216"/>
      <c r="E85" s="216"/>
      <c r="F85" s="216"/>
      <c r="G85" s="216"/>
      <c r="H85" s="216"/>
      <c r="I85" s="239"/>
      <c r="J85" s="157"/>
      <c r="S85" s="345"/>
      <c r="T85" s="337"/>
      <c r="U85" s="337"/>
      <c r="V85" s="336"/>
      <c r="W85" s="331"/>
      <c r="X85" s="331"/>
      <c r="Y85" s="331"/>
      <c r="Z85" s="331"/>
      <c r="AA85" s="331"/>
      <c r="AB85" s="316"/>
      <c r="AC85" s="331"/>
      <c r="AD85" s="331"/>
      <c r="AE85" s="331"/>
      <c r="AF85" s="331"/>
      <c r="AG85" s="331"/>
      <c r="AH85" s="331"/>
      <c r="AI85" s="345"/>
      <c r="AJ85" s="345"/>
      <c r="AK85" s="345"/>
      <c r="AL85" s="345"/>
      <c r="AM85" s="345"/>
      <c r="AN85" s="345"/>
      <c r="AO85" s="331"/>
      <c r="AP85" s="331"/>
      <c r="AQ85" s="344"/>
      <c r="AR85" s="345"/>
      <c r="AS85" s="345"/>
      <c r="AT85" s="345"/>
      <c r="AU85" s="345"/>
      <c r="AV85" s="345"/>
      <c r="AW85" s="345"/>
      <c r="AX85" s="345"/>
      <c r="AY85" s="345"/>
      <c r="AZ85" s="345"/>
      <c r="BA85" s="345"/>
      <c r="BB85" s="345"/>
      <c r="BC85" s="345"/>
      <c r="BD85" s="345"/>
      <c r="BE85" s="345"/>
      <c r="BF85" s="345"/>
      <c r="BG85" s="345"/>
      <c r="BH85" s="345"/>
      <c r="BI85" s="345"/>
      <c r="BJ85" s="345"/>
      <c r="BK85" s="345"/>
      <c r="BL85" s="345"/>
      <c r="BM85" s="345"/>
      <c r="BN85" s="345"/>
      <c r="BO85" s="345"/>
      <c r="BP85" s="345"/>
      <c r="BQ85" s="345"/>
      <c r="BR85" s="345"/>
      <c r="BS85" s="345"/>
      <c r="BT85" s="345"/>
      <c r="BU85" s="345"/>
      <c r="BV85" s="345"/>
      <c r="BW85" s="345"/>
      <c r="BX85" s="345"/>
      <c r="BY85" s="345"/>
    </row>
    <row r="86" spans="1:77" s="162" customFormat="1" ht="12.75">
      <c r="A86" s="204"/>
      <c r="B86" s="216"/>
      <c r="C86" s="216"/>
      <c r="D86" s="216"/>
      <c r="E86" s="216"/>
      <c r="F86" s="216"/>
      <c r="G86" s="216"/>
      <c r="H86" s="216"/>
      <c r="I86" s="239"/>
      <c r="J86" s="157"/>
      <c r="S86" s="345"/>
      <c r="T86" s="337"/>
      <c r="U86" s="337"/>
      <c r="V86" s="336"/>
      <c r="W86" s="331"/>
      <c r="X86" s="331"/>
      <c r="Y86" s="331"/>
      <c r="Z86" s="331"/>
      <c r="AA86" s="331"/>
      <c r="AB86" s="316"/>
      <c r="AC86" s="331"/>
      <c r="AD86" s="331"/>
      <c r="AE86" s="331"/>
      <c r="AF86" s="331"/>
      <c r="AG86" s="331"/>
      <c r="AH86" s="331"/>
      <c r="AI86" s="345"/>
      <c r="AJ86" s="345"/>
      <c r="AK86" s="345"/>
      <c r="AL86" s="345"/>
      <c r="AM86" s="345"/>
      <c r="AN86" s="345"/>
      <c r="AO86" s="331"/>
      <c r="AP86" s="331"/>
      <c r="AQ86" s="344"/>
      <c r="AR86" s="345"/>
      <c r="AS86" s="345"/>
      <c r="AT86" s="345"/>
      <c r="AU86" s="345"/>
      <c r="AV86" s="345"/>
      <c r="AW86" s="345"/>
      <c r="AX86" s="345"/>
      <c r="AY86" s="345"/>
      <c r="AZ86" s="345"/>
      <c r="BA86" s="345"/>
      <c r="BB86" s="345"/>
      <c r="BC86" s="345"/>
      <c r="BD86" s="345"/>
      <c r="BE86" s="345"/>
      <c r="BF86" s="345"/>
      <c r="BG86" s="345"/>
      <c r="BH86" s="345"/>
      <c r="BI86" s="345"/>
      <c r="BJ86" s="345"/>
      <c r="BK86" s="345"/>
      <c r="BL86" s="345"/>
      <c r="BM86" s="345"/>
      <c r="BN86" s="345"/>
      <c r="BO86" s="345"/>
      <c r="BP86" s="345"/>
      <c r="BQ86" s="345"/>
      <c r="BR86" s="345"/>
      <c r="BS86" s="345"/>
      <c r="BT86" s="345"/>
      <c r="BU86" s="345"/>
      <c r="BV86" s="345"/>
      <c r="BW86" s="345"/>
      <c r="BX86" s="345"/>
      <c r="BY86" s="345"/>
    </row>
    <row r="87" spans="1:77" s="162" customFormat="1" ht="12.75">
      <c r="A87" s="204"/>
      <c r="B87" s="216"/>
      <c r="C87" s="216"/>
      <c r="D87" s="216"/>
      <c r="E87" s="216"/>
      <c r="F87" s="216"/>
      <c r="G87" s="216"/>
      <c r="H87" s="216"/>
      <c r="I87" s="239"/>
      <c r="J87" s="157"/>
      <c r="S87" s="345"/>
      <c r="T87" s="337"/>
      <c r="U87" s="337"/>
      <c r="V87" s="336"/>
      <c r="W87" s="331"/>
      <c r="X87" s="331"/>
      <c r="Y87" s="331"/>
      <c r="Z87" s="331"/>
      <c r="AA87" s="331"/>
      <c r="AB87" s="316"/>
      <c r="AC87" s="331"/>
      <c r="AD87" s="331"/>
      <c r="AE87" s="331"/>
      <c r="AF87" s="331"/>
      <c r="AG87" s="331"/>
      <c r="AH87" s="331"/>
      <c r="AI87" s="345"/>
      <c r="AJ87" s="345"/>
      <c r="AK87" s="345"/>
      <c r="AL87" s="345"/>
      <c r="AM87" s="345"/>
      <c r="AN87" s="345"/>
      <c r="AO87" s="331"/>
      <c r="AP87" s="331"/>
      <c r="AQ87" s="344"/>
      <c r="AR87" s="345"/>
      <c r="AS87" s="345"/>
      <c r="AT87" s="345"/>
      <c r="AU87" s="345"/>
      <c r="AV87" s="345"/>
      <c r="AW87" s="345"/>
      <c r="AX87" s="345"/>
      <c r="AY87" s="345"/>
      <c r="AZ87" s="345"/>
      <c r="BA87" s="345"/>
      <c r="BB87" s="345"/>
      <c r="BC87" s="345"/>
      <c r="BD87" s="345"/>
      <c r="BE87" s="345"/>
      <c r="BF87" s="345"/>
      <c r="BG87" s="345"/>
      <c r="BH87" s="345"/>
      <c r="BI87" s="345"/>
      <c r="BJ87" s="345"/>
      <c r="BK87" s="345"/>
      <c r="BL87" s="345"/>
      <c r="BM87" s="345"/>
      <c r="BN87" s="345"/>
      <c r="BO87" s="345"/>
      <c r="BP87" s="345"/>
      <c r="BQ87" s="345"/>
      <c r="BR87" s="345"/>
      <c r="BS87" s="345"/>
      <c r="BT87" s="345"/>
      <c r="BU87" s="345"/>
      <c r="BV87" s="345"/>
      <c r="BW87" s="345"/>
      <c r="BX87" s="345"/>
      <c r="BY87" s="345"/>
    </row>
    <row r="88" spans="1:77" s="162" customFormat="1" ht="12.75">
      <c r="A88" s="204"/>
      <c r="B88" s="216"/>
      <c r="C88" s="216"/>
      <c r="D88" s="216"/>
      <c r="E88" s="216"/>
      <c r="F88" s="216"/>
      <c r="G88" s="216"/>
      <c r="H88" s="216"/>
      <c r="I88" s="239"/>
      <c r="J88" s="157"/>
      <c r="S88" s="345"/>
      <c r="T88" s="337"/>
      <c r="U88" s="337"/>
      <c r="V88" s="336"/>
      <c r="W88" s="331"/>
      <c r="X88" s="331"/>
      <c r="Y88" s="331"/>
      <c r="Z88" s="331"/>
      <c r="AA88" s="331"/>
      <c r="AB88" s="316"/>
      <c r="AC88" s="331"/>
      <c r="AD88" s="331"/>
      <c r="AE88" s="331"/>
      <c r="AF88" s="331"/>
      <c r="AG88" s="331"/>
      <c r="AH88" s="331"/>
      <c r="AI88" s="345"/>
      <c r="AJ88" s="345"/>
      <c r="AK88" s="345"/>
      <c r="AL88" s="345"/>
      <c r="AM88" s="345"/>
      <c r="AN88" s="345"/>
      <c r="AO88" s="331"/>
      <c r="AP88" s="331"/>
      <c r="AQ88" s="344"/>
      <c r="AR88" s="345"/>
      <c r="AS88" s="345"/>
      <c r="AT88" s="345"/>
      <c r="AU88" s="345"/>
      <c r="AV88" s="345"/>
      <c r="AW88" s="345"/>
      <c r="AX88" s="345"/>
      <c r="AY88" s="345"/>
      <c r="AZ88" s="345"/>
      <c r="BA88" s="345"/>
      <c r="BB88" s="345"/>
      <c r="BC88" s="345"/>
      <c r="BD88" s="345"/>
      <c r="BE88" s="345"/>
      <c r="BF88" s="345"/>
      <c r="BG88" s="345"/>
      <c r="BH88" s="345"/>
      <c r="BI88" s="345"/>
      <c r="BJ88" s="345"/>
      <c r="BK88" s="345"/>
      <c r="BL88" s="345"/>
      <c r="BM88" s="345"/>
      <c r="BN88" s="345"/>
      <c r="BO88" s="345"/>
      <c r="BP88" s="345"/>
      <c r="BQ88" s="345"/>
      <c r="BR88" s="345"/>
      <c r="BS88" s="345"/>
      <c r="BT88" s="345"/>
      <c r="BU88" s="345"/>
      <c r="BV88" s="345"/>
      <c r="BW88" s="345"/>
      <c r="BX88" s="345"/>
      <c r="BY88" s="345"/>
    </row>
    <row r="89" spans="1:77" s="162" customFormat="1" ht="12.75">
      <c r="A89" s="204"/>
      <c r="B89" s="216"/>
      <c r="C89" s="216"/>
      <c r="D89" s="216"/>
      <c r="E89" s="216"/>
      <c r="F89" s="216"/>
      <c r="G89" s="216"/>
      <c r="H89" s="216"/>
      <c r="I89" s="239"/>
      <c r="J89" s="157"/>
      <c r="S89" s="345"/>
      <c r="T89" s="337"/>
      <c r="U89" s="337"/>
      <c r="V89" s="336"/>
      <c r="W89" s="331"/>
      <c r="X89" s="331"/>
      <c r="Y89" s="331"/>
      <c r="Z89" s="331"/>
      <c r="AA89" s="331"/>
      <c r="AB89" s="316"/>
      <c r="AC89" s="331"/>
      <c r="AD89" s="331"/>
      <c r="AE89" s="331"/>
      <c r="AF89" s="331"/>
      <c r="AG89" s="331"/>
      <c r="AH89" s="331"/>
      <c r="AI89" s="345"/>
      <c r="AJ89" s="345"/>
      <c r="AK89" s="345"/>
      <c r="AL89" s="345"/>
      <c r="AM89" s="345"/>
      <c r="AN89" s="345"/>
      <c r="AO89" s="331"/>
      <c r="AP89" s="331"/>
      <c r="AQ89" s="344"/>
      <c r="AR89" s="345"/>
      <c r="AS89" s="345"/>
      <c r="AT89" s="345"/>
      <c r="AU89" s="345"/>
      <c r="AV89" s="345"/>
      <c r="AW89" s="345"/>
      <c r="AX89" s="345"/>
      <c r="AY89" s="345"/>
      <c r="AZ89" s="345"/>
      <c r="BA89" s="345"/>
      <c r="BB89" s="345"/>
      <c r="BC89" s="345"/>
      <c r="BD89" s="345"/>
      <c r="BE89" s="345"/>
      <c r="BF89" s="345"/>
      <c r="BG89" s="345"/>
      <c r="BH89" s="345"/>
      <c r="BI89" s="345"/>
      <c r="BJ89" s="345"/>
      <c r="BK89" s="345"/>
      <c r="BL89" s="345"/>
      <c r="BM89" s="345"/>
      <c r="BN89" s="345"/>
      <c r="BO89" s="345"/>
      <c r="BP89" s="345"/>
      <c r="BQ89" s="345"/>
      <c r="BR89" s="345"/>
      <c r="BS89" s="345"/>
      <c r="BT89" s="345"/>
      <c r="BU89" s="345"/>
      <c r="BV89" s="345"/>
      <c r="BW89" s="345"/>
      <c r="BX89" s="345"/>
      <c r="BY89" s="345"/>
    </row>
    <row r="90" spans="1:77" s="162" customFormat="1" ht="12.75">
      <c r="A90" s="204"/>
      <c r="B90" s="216"/>
      <c r="C90" s="216"/>
      <c r="D90" s="216"/>
      <c r="E90" s="216"/>
      <c r="F90" s="216"/>
      <c r="G90" s="216"/>
      <c r="H90" s="216"/>
      <c r="I90" s="239"/>
      <c r="J90" s="157"/>
      <c r="S90" s="345"/>
      <c r="T90" s="337"/>
      <c r="U90" s="337"/>
      <c r="V90" s="336"/>
      <c r="W90" s="331"/>
      <c r="X90" s="331"/>
      <c r="Y90" s="331"/>
      <c r="Z90" s="331"/>
      <c r="AA90" s="331"/>
      <c r="AB90" s="316"/>
      <c r="AC90" s="331"/>
      <c r="AD90" s="331"/>
      <c r="AE90" s="331"/>
      <c r="AF90" s="331"/>
      <c r="AG90" s="331"/>
      <c r="AH90" s="331"/>
      <c r="AI90" s="345"/>
      <c r="AJ90" s="345"/>
      <c r="AK90" s="345"/>
      <c r="AL90" s="345"/>
      <c r="AM90" s="345"/>
      <c r="AN90" s="345"/>
      <c r="AO90" s="331"/>
      <c r="AP90" s="331"/>
      <c r="AQ90" s="344"/>
      <c r="AR90" s="345"/>
      <c r="AS90" s="345"/>
      <c r="AT90" s="345"/>
      <c r="AU90" s="345"/>
      <c r="AV90" s="345"/>
      <c r="AW90" s="345"/>
      <c r="AX90" s="345"/>
      <c r="AY90" s="345"/>
      <c r="AZ90" s="345"/>
      <c r="BA90" s="345"/>
      <c r="BB90" s="345"/>
      <c r="BC90" s="345"/>
      <c r="BD90" s="345"/>
      <c r="BE90" s="345"/>
      <c r="BF90" s="345"/>
      <c r="BG90" s="345"/>
      <c r="BH90" s="345"/>
      <c r="BI90" s="345"/>
      <c r="BJ90" s="345"/>
      <c r="BK90" s="345"/>
      <c r="BL90" s="345"/>
      <c r="BM90" s="345"/>
      <c r="BN90" s="345"/>
      <c r="BO90" s="345"/>
      <c r="BP90" s="345"/>
      <c r="BQ90" s="345"/>
      <c r="BR90" s="345"/>
      <c r="BS90" s="345"/>
      <c r="BT90" s="345"/>
      <c r="BU90" s="345"/>
      <c r="BV90" s="345"/>
      <c r="BW90" s="345"/>
      <c r="BX90" s="345"/>
      <c r="BY90" s="345"/>
    </row>
    <row r="91" spans="1:77" s="162" customFormat="1" ht="12.75">
      <c r="A91" s="204"/>
      <c r="B91" s="216"/>
      <c r="C91" s="216"/>
      <c r="D91" s="216"/>
      <c r="E91" s="216"/>
      <c r="F91" s="216"/>
      <c r="G91" s="216"/>
      <c r="H91" s="216"/>
      <c r="I91" s="239"/>
      <c r="J91" s="157"/>
      <c r="S91" s="345"/>
      <c r="T91" s="337"/>
      <c r="U91" s="337"/>
      <c r="V91" s="336"/>
      <c r="W91" s="331"/>
      <c r="X91" s="331"/>
      <c r="Y91" s="331"/>
      <c r="Z91" s="331"/>
      <c r="AA91" s="331"/>
      <c r="AB91" s="316"/>
      <c r="AC91" s="331"/>
      <c r="AD91" s="331"/>
      <c r="AE91" s="331"/>
      <c r="AF91" s="331"/>
      <c r="AG91" s="331"/>
      <c r="AH91" s="331"/>
      <c r="AI91" s="345"/>
      <c r="AJ91" s="345"/>
      <c r="AK91" s="345"/>
      <c r="AL91" s="345"/>
      <c r="AM91" s="345"/>
      <c r="AN91" s="345"/>
      <c r="AO91" s="331"/>
      <c r="AP91" s="331"/>
      <c r="AQ91" s="344"/>
      <c r="AR91" s="345"/>
      <c r="AS91" s="345"/>
      <c r="AT91" s="345"/>
      <c r="AU91" s="345"/>
      <c r="AV91" s="345"/>
      <c r="AW91" s="345"/>
      <c r="AX91" s="345"/>
      <c r="AY91" s="345"/>
      <c r="AZ91" s="345"/>
      <c r="BA91" s="345"/>
      <c r="BB91" s="345"/>
      <c r="BC91" s="345"/>
      <c r="BD91" s="345"/>
      <c r="BE91" s="345"/>
      <c r="BF91" s="345"/>
      <c r="BG91" s="345"/>
      <c r="BH91" s="345"/>
      <c r="BI91" s="345"/>
      <c r="BJ91" s="345"/>
      <c r="BK91" s="345"/>
      <c r="BL91" s="345"/>
      <c r="BM91" s="345"/>
      <c r="BN91" s="345"/>
      <c r="BO91" s="345"/>
      <c r="BP91" s="345"/>
      <c r="BQ91" s="345"/>
      <c r="BR91" s="345"/>
      <c r="BS91" s="345"/>
      <c r="BT91" s="345"/>
      <c r="BU91" s="345"/>
      <c r="BV91" s="345"/>
      <c r="BW91" s="345"/>
      <c r="BX91" s="345"/>
      <c r="BY91" s="345"/>
    </row>
    <row r="92" spans="1:77" s="162" customFormat="1" ht="12.75">
      <c r="A92" s="204"/>
      <c r="B92" s="216"/>
      <c r="C92" s="216"/>
      <c r="D92" s="216"/>
      <c r="E92" s="216"/>
      <c r="F92" s="216"/>
      <c r="G92" s="216"/>
      <c r="H92" s="216"/>
      <c r="I92" s="239"/>
      <c r="J92" s="157"/>
      <c r="S92" s="345"/>
      <c r="T92" s="337"/>
      <c r="U92" s="337"/>
      <c r="V92" s="336"/>
      <c r="W92" s="331"/>
      <c r="X92" s="331"/>
      <c r="Y92" s="331"/>
      <c r="Z92" s="331"/>
      <c r="AA92" s="331"/>
      <c r="AB92" s="316"/>
      <c r="AC92" s="331"/>
      <c r="AD92" s="331"/>
      <c r="AE92" s="331"/>
      <c r="AF92" s="331"/>
      <c r="AG92" s="331"/>
      <c r="AH92" s="331"/>
      <c r="AI92" s="345"/>
      <c r="AJ92" s="345"/>
      <c r="AK92" s="345"/>
      <c r="AL92" s="345"/>
      <c r="AM92" s="345"/>
      <c r="AN92" s="345"/>
      <c r="AO92" s="331"/>
      <c r="AP92" s="331"/>
      <c r="AQ92" s="344"/>
      <c r="AR92" s="345"/>
      <c r="AS92" s="345"/>
      <c r="AT92" s="345"/>
      <c r="AU92" s="345"/>
      <c r="AV92" s="345"/>
      <c r="AW92" s="345"/>
      <c r="AX92" s="345"/>
      <c r="AY92" s="345"/>
      <c r="AZ92" s="345"/>
      <c r="BA92" s="345"/>
      <c r="BB92" s="345"/>
      <c r="BC92" s="345"/>
      <c r="BD92" s="345"/>
      <c r="BE92" s="345"/>
      <c r="BF92" s="345"/>
      <c r="BG92" s="345"/>
      <c r="BH92" s="345"/>
      <c r="BI92" s="345"/>
      <c r="BJ92" s="345"/>
      <c r="BK92" s="345"/>
      <c r="BL92" s="345"/>
      <c r="BM92" s="345"/>
      <c r="BN92" s="345"/>
      <c r="BO92" s="345"/>
      <c r="BP92" s="345"/>
      <c r="BQ92" s="345"/>
      <c r="BR92" s="345"/>
      <c r="BS92" s="345"/>
      <c r="BT92" s="345"/>
      <c r="BU92" s="345"/>
      <c r="BV92" s="345"/>
      <c r="BW92" s="345"/>
      <c r="BX92" s="345"/>
      <c r="BY92" s="345"/>
    </row>
    <row r="93" spans="1:77" s="162" customFormat="1" ht="12.75">
      <c r="A93" s="204"/>
      <c r="B93" s="216"/>
      <c r="C93" s="216"/>
      <c r="D93" s="216"/>
      <c r="E93" s="216"/>
      <c r="F93" s="216"/>
      <c r="G93" s="216"/>
      <c r="H93" s="216"/>
      <c r="I93" s="239"/>
      <c r="J93" s="157"/>
      <c r="S93" s="345"/>
      <c r="T93" s="337"/>
      <c r="U93" s="337"/>
      <c r="V93" s="336"/>
      <c r="W93" s="331"/>
      <c r="X93" s="331"/>
      <c r="Y93" s="331"/>
      <c r="Z93" s="331"/>
      <c r="AA93" s="331"/>
      <c r="AB93" s="316"/>
      <c r="AC93" s="331"/>
      <c r="AD93" s="331"/>
      <c r="AE93" s="331"/>
      <c r="AF93" s="331"/>
      <c r="AG93" s="331"/>
      <c r="AH93" s="331"/>
      <c r="AI93" s="345"/>
      <c r="AJ93" s="345"/>
      <c r="AK93" s="345"/>
      <c r="AL93" s="345"/>
      <c r="AM93" s="345"/>
      <c r="AN93" s="345"/>
      <c r="AO93" s="347"/>
      <c r="AP93" s="331"/>
      <c r="AQ93" s="344"/>
      <c r="AR93" s="345"/>
      <c r="AS93" s="345"/>
      <c r="AT93" s="345"/>
      <c r="AU93" s="345"/>
      <c r="AV93" s="345"/>
      <c r="AW93" s="345"/>
      <c r="AX93" s="345"/>
      <c r="AY93" s="345"/>
      <c r="AZ93" s="345"/>
      <c r="BA93" s="345"/>
      <c r="BB93" s="345"/>
      <c r="BC93" s="345"/>
      <c r="BD93" s="345"/>
      <c r="BE93" s="345"/>
      <c r="BF93" s="345"/>
      <c r="BG93" s="345"/>
      <c r="BH93" s="345"/>
      <c r="BI93" s="345"/>
      <c r="BJ93" s="345"/>
      <c r="BK93" s="345"/>
      <c r="BL93" s="345"/>
      <c r="BM93" s="345"/>
      <c r="BN93" s="345"/>
      <c r="BO93" s="345"/>
      <c r="BP93" s="345"/>
      <c r="BQ93" s="345"/>
      <c r="BR93" s="345"/>
      <c r="BS93" s="345"/>
      <c r="BT93" s="345"/>
      <c r="BU93" s="345"/>
      <c r="BV93" s="345"/>
      <c r="BW93" s="345"/>
      <c r="BX93" s="345"/>
      <c r="BY93" s="345"/>
    </row>
    <row r="94" spans="1:77" s="171" customFormat="1" ht="12" customHeight="1">
      <c r="A94" s="204"/>
      <c r="B94" s="216"/>
      <c r="C94" s="216"/>
      <c r="D94" s="216"/>
      <c r="E94" s="216"/>
      <c r="F94" s="216"/>
      <c r="G94" s="216"/>
      <c r="H94" s="216"/>
      <c r="I94" s="221"/>
      <c r="J94" s="170"/>
      <c r="T94" s="337"/>
      <c r="U94" s="337"/>
      <c r="V94" s="336"/>
      <c r="W94" s="331"/>
      <c r="X94" s="331"/>
      <c r="Y94" s="331"/>
      <c r="Z94" s="331"/>
      <c r="AA94" s="331"/>
      <c r="AB94" s="316"/>
      <c r="AC94" s="331"/>
      <c r="AD94" s="331"/>
      <c r="AE94" s="331"/>
      <c r="AF94" s="331"/>
      <c r="AG94" s="331"/>
      <c r="AH94" s="331"/>
      <c r="AO94" s="347"/>
      <c r="AP94" s="331"/>
      <c r="AQ94" s="344"/>
    </row>
    <row r="95" spans="1:77" s="169" customFormat="1" ht="14.1" customHeight="1">
      <c r="A95" s="204"/>
      <c r="B95" s="216"/>
      <c r="C95" s="216"/>
      <c r="D95" s="216"/>
      <c r="E95" s="216"/>
      <c r="F95" s="216"/>
      <c r="G95" s="216"/>
      <c r="H95" s="216"/>
      <c r="I95" s="219"/>
      <c r="J95" s="174"/>
      <c r="T95" s="337"/>
      <c r="U95" s="337"/>
      <c r="V95" s="336"/>
      <c r="W95" s="331"/>
      <c r="X95" s="331"/>
      <c r="Y95" s="331"/>
      <c r="Z95" s="331"/>
      <c r="AA95" s="331"/>
      <c r="AB95" s="316"/>
      <c r="AC95" s="331"/>
      <c r="AD95" s="331"/>
      <c r="AE95" s="331"/>
      <c r="AF95" s="331"/>
      <c r="AG95" s="331"/>
      <c r="AH95" s="331"/>
      <c r="AO95" s="347"/>
      <c r="AP95" s="331"/>
      <c r="AQ95" s="344"/>
    </row>
    <row r="96" spans="1:77" s="140" customFormat="1" ht="12" customHeight="1">
      <c r="A96" s="204"/>
      <c r="B96" s="216"/>
      <c r="C96" s="216"/>
      <c r="D96" s="216"/>
      <c r="E96" s="216"/>
      <c r="F96" s="216"/>
      <c r="G96" s="216"/>
      <c r="H96" s="216"/>
      <c r="I96" s="239"/>
      <c r="J96" s="157"/>
      <c r="T96" s="337"/>
      <c r="U96" s="337"/>
      <c r="V96" s="336"/>
      <c r="W96" s="331"/>
      <c r="X96" s="331"/>
      <c r="Y96" s="331"/>
      <c r="Z96" s="331"/>
      <c r="AA96" s="331"/>
      <c r="AB96" s="316"/>
      <c r="AC96" s="331"/>
      <c r="AD96" s="331"/>
      <c r="AE96" s="331"/>
      <c r="AF96" s="331"/>
      <c r="AG96" s="331"/>
      <c r="AH96" s="331"/>
      <c r="AO96" s="331"/>
      <c r="AP96" s="331"/>
      <c r="AQ96" s="344"/>
    </row>
    <row r="97" spans="1:43" s="140" customFormat="1" ht="12" customHeight="1">
      <c r="A97" s="204"/>
      <c r="B97" s="216"/>
      <c r="C97" s="216"/>
      <c r="D97" s="216"/>
      <c r="E97" s="216"/>
      <c r="F97" s="216"/>
      <c r="G97" s="216"/>
      <c r="H97" s="216"/>
      <c r="I97" s="239"/>
      <c r="J97" s="157"/>
      <c r="T97" s="337"/>
      <c r="U97" s="337"/>
      <c r="V97" s="336"/>
      <c r="W97" s="331"/>
      <c r="X97" s="331"/>
      <c r="Y97" s="331"/>
      <c r="Z97" s="331"/>
      <c r="AA97" s="331"/>
      <c r="AB97" s="316"/>
      <c r="AC97" s="331"/>
      <c r="AD97" s="331"/>
      <c r="AE97" s="331"/>
      <c r="AF97" s="331"/>
      <c r="AG97" s="331"/>
      <c r="AH97" s="331"/>
      <c r="AO97" s="331"/>
      <c r="AP97" s="331"/>
      <c r="AQ97" s="344"/>
    </row>
    <row r="98" spans="1:43" s="140" customFormat="1" ht="12" customHeight="1">
      <c r="A98" s="204"/>
      <c r="B98" s="216"/>
      <c r="C98" s="216"/>
      <c r="D98" s="216"/>
      <c r="E98" s="216"/>
      <c r="F98" s="216"/>
      <c r="G98" s="216"/>
      <c r="H98" s="216"/>
      <c r="I98" s="239"/>
      <c r="J98" s="157"/>
      <c r="T98" s="337"/>
      <c r="U98" s="337"/>
      <c r="V98" s="336"/>
      <c r="W98" s="331"/>
      <c r="X98" s="331"/>
      <c r="Y98" s="331"/>
      <c r="Z98" s="331"/>
      <c r="AA98" s="331"/>
      <c r="AB98" s="316"/>
      <c r="AC98" s="331"/>
      <c r="AD98" s="331"/>
      <c r="AE98" s="331"/>
      <c r="AF98" s="331"/>
      <c r="AG98" s="331"/>
      <c r="AH98" s="331"/>
      <c r="AO98" s="331"/>
      <c r="AP98" s="331"/>
      <c r="AQ98" s="344"/>
    </row>
    <row r="99" spans="1:43" s="179" customFormat="1" ht="12" customHeight="1">
      <c r="A99" s="204"/>
      <c r="B99" s="216"/>
      <c r="C99" s="216"/>
      <c r="D99" s="216"/>
      <c r="E99" s="216"/>
      <c r="F99" s="216"/>
      <c r="G99" s="216"/>
      <c r="H99" s="216"/>
      <c r="I99" s="240"/>
      <c r="T99" s="337"/>
      <c r="U99" s="337"/>
      <c r="V99" s="336"/>
      <c r="W99" s="331"/>
      <c r="X99" s="331"/>
      <c r="Y99" s="331"/>
      <c r="Z99" s="331"/>
      <c r="AA99" s="331"/>
      <c r="AB99" s="316"/>
      <c r="AC99" s="331"/>
      <c r="AD99" s="331"/>
      <c r="AE99" s="331"/>
      <c r="AF99" s="331"/>
      <c r="AG99" s="331"/>
      <c r="AH99" s="331"/>
      <c r="AO99" s="331"/>
      <c r="AP99" s="331"/>
      <c r="AQ99" s="344"/>
    </row>
    <row r="100" spans="1:43" s="140" customFormat="1" ht="12" customHeight="1">
      <c r="A100" s="204"/>
      <c r="B100" s="216"/>
      <c r="C100" s="216"/>
      <c r="D100" s="216"/>
      <c r="E100" s="216"/>
      <c r="F100" s="216"/>
      <c r="G100" s="216"/>
      <c r="H100" s="216"/>
      <c r="I100" s="239"/>
      <c r="J100" s="157"/>
      <c r="T100" s="337"/>
      <c r="U100" s="337"/>
      <c r="V100" s="336"/>
      <c r="W100" s="331"/>
      <c r="X100" s="331"/>
      <c r="Y100" s="331"/>
      <c r="Z100" s="331"/>
      <c r="AA100" s="331"/>
      <c r="AB100" s="316"/>
      <c r="AC100" s="331"/>
      <c r="AD100" s="331"/>
      <c r="AE100" s="331"/>
      <c r="AF100" s="331"/>
      <c r="AG100" s="331"/>
      <c r="AH100" s="331"/>
      <c r="AO100" s="331"/>
      <c r="AP100" s="331"/>
      <c r="AQ100" s="344"/>
    </row>
    <row r="101" spans="1:43" s="140" customFormat="1" ht="12" customHeight="1">
      <c r="A101" s="204"/>
      <c r="B101" s="216"/>
      <c r="C101" s="216"/>
      <c r="D101" s="216"/>
      <c r="E101" s="216"/>
      <c r="F101" s="216"/>
      <c r="G101" s="216"/>
      <c r="H101" s="216"/>
      <c r="I101" s="242"/>
      <c r="J101" s="144"/>
      <c r="T101" s="337"/>
      <c r="U101" s="337"/>
      <c r="V101" s="336"/>
      <c r="W101" s="331"/>
      <c r="X101" s="331"/>
      <c r="Y101" s="331"/>
      <c r="Z101" s="331"/>
      <c r="AA101" s="331"/>
      <c r="AB101" s="316"/>
      <c r="AC101" s="331"/>
      <c r="AD101" s="331"/>
      <c r="AE101" s="331"/>
      <c r="AF101" s="331"/>
      <c r="AG101" s="331"/>
      <c r="AH101" s="331"/>
      <c r="AO101" s="331"/>
      <c r="AP101" s="331"/>
      <c r="AQ101" s="344"/>
    </row>
    <row r="102" spans="1:43" s="140" customFormat="1" ht="12" customHeight="1">
      <c r="A102" s="204"/>
      <c r="B102" s="216"/>
      <c r="C102" s="216"/>
      <c r="D102" s="216"/>
      <c r="E102" s="216"/>
      <c r="F102" s="216"/>
      <c r="G102" s="216"/>
      <c r="H102" s="216"/>
      <c r="I102" s="195"/>
      <c r="T102" s="337"/>
      <c r="U102" s="337"/>
      <c r="V102" s="336"/>
      <c r="W102" s="331"/>
      <c r="X102" s="331"/>
      <c r="Y102" s="331"/>
      <c r="Z102" s="331"/>
      <c r="AA102" s="331"/>
      <c r="AB102" s="316"/>
      <c r="AC102" s="331"/>
      <c r="AD102" s="331"/>
      <c r="AE102" s="331"/>
      <c r="AF102" s="331"/>
      <c r="AG102" s="331"/>
      <c r="AH102" s="331"/>
      <c r="AO102" s="331"/>
      <c r="AP102" s="331"/>
      <c r="AQ102" s="344"/>
    </row>
    <row r="103" spans="1:43" s="140" customFormat="1" ht="12" customHeight="1">
      <c r="A103" s="204"/>
      <c r="B103" s="216"/>
      <c r="C103" s="216"/>
      <c r="D103" s="216"/>
      <c r="E103" s="216"/>
      <c r="F103" s="216"/>
      <c r="G103" s="216"/>
      <c r="H103" s="216"/>
      <c r="I103" s="195"/>
      <c r="T103" s="337"/>
      <c r="U103" s="337"/>
      <c r="V103" s="336"/>
      <c r="W103" s="331"/>
      <c r="X103" s="331"/>
      <c r="Y103" s="331"/>
      <c r="Z103" s="331"/>
      <c r="AA103" s="331"/>
      <c r="AB103" s="316"/>
      <c r="AC103" s="331"/>
      <c r="AD103" s="331"/>
      <c r="AE103" s="331"/>
      <c r="AF103" s="331"/>
      <c r="AG103" s="331"/>
      <c r="AH103" s="331"/>
      <c r="AO103" s="331"/>
      <c r="AP103" s="331"/>
      <c r="AQ103" s="344"/>
    </row>
    <row r="104" spans="1:43" s="140" customFormat="1" ht="12" customHeight="1">
      <c r="A104" s="204"/>
      <c r="B104" s="216"/>
      <c r="C104" s="216"/>
      <c r="D104" s="216"/>
      <c r="E104" s="216"/>
      <c r="F104" s="216"/>
      <c r="G104" s="216"/>
      <c r="H104" s="216"/>
      <c r="I104" s="195"/>
      <c r="T104" s="337"/>
      <c r="U104" s="337"/>
      <c r="V104" s="336"/>
      <c r="W104" s="331"/>
      <c r="X104" s="331"/>
      <c r="Y104" s="331"/>
      <c r="Z104" s="331"/>
      <c r="AA104" s="331"/>
      <c r="AB104" s="316"/>
      <c r="AC104" s="331"/>
      <c r="AD104" s="331"/>
      <c r="AE104" s="331"/>
      <c r="AF104" s="331"/>
      <c r="AG104" s="331"/>
      <c r="AH104" s="331"/>
      <c r="AO104" s="331"/>
      <c r="AP104" s="331"/>
      <c r="AQ104" s="344"/>
    </row>
    <row r="105" spans="1:43" s="140" customFormat="1" ht="12" customHeight="1">
      <c r="A105" s="204"/>
      <c r="B105" s="216"/>
      <c r="C105" s="216"/>
      <c r="D105" s="216"/>
      <c r="E105" s="216"/>
      <c r="F105" s="216"/>
      <c r="G105" s="216"/>
      <c r="H105" s="216"/>
      <c r="I105" s="195"/>
      <c r="T105" s="337"/>
      <c r="U105" s="319"/>
      <c r="V105" s="336"/>
      <c r="W105" s="331"/>
      <c r="X105" s="331"/>
      <c r="Y105" s="331"/>
      <c r="Z105" s="331"/>
      <c r="AA105" s="331"/>
      <c r="AB105" s="316"/>
      <c r="AC105" s="331"/>
      <c r="AD105" s="331"/>
      <c r="AE105" s="331"/>
      <c r="AF105" s="331"/>
      <c r="AG105" s="331"/>
      <c r="AH105" s="331"/>
      <c r="AO105" s="331"/>
      <c r="AP105" s="331"/>
      <c r="AQ105" s="344"/>
    </row>
    <row r="106" spans="1:43" s="140" customFormat="1" ht="12" customHeight="1">
      <c r="A106" s="204"/>
      <c r="B106" s="216"/>
      <c r="C106" s="216"/>
      <c r="D106" s="216"/>
      <c r="E106" s="216"/>
      <c r="F106" s="216"/>
      <c r="G106" s="216"/>
      <c r="H106" s="216"/>
      <c r="I106" s="195"/>
      <c r="T106" s="337"/>
      <c r="U106" s="319"/>
      <c r="V106" s="336"/>
      <c r="W106" s="331"/>
      <c r="X106" s="331"/>
      <c r="Y106" s="331"/>
      <c r="Z106" s="331"/>
      <c r="AA106" s="331"/>
      <c r="AB106" s="316"/>
      <c r="AC106" s="331"/>
      <c r="AD106" s="331"/>
      <c r="AE106" s="331"/>
      <c r="AF106" s="331"/>
      <c r="AG106" s="331"/>
      <c r="AH106" s="331"/>
      <c r="AO106" s="331"/>
      <c r="AP106" s="331"/>
      <c r="AQ106" s="344"/>
    </row>
    <row r="107" spans="1:43" s="140" customFormat="1" ht="12" customHeight="1">
      <c r="A107" s="204"/>
      <c r="B107" s="216"/>
      <c r="C107" s="216"/>
      <c r="D107" s="216"/>
      <c r="E107" s="216"/>
      <c r="F107" s="216"/>
      <c r="G107" s="216"/>
      <c r="H107" s="216"/>
      <c r="I107" s="195"/>
      <c r="T107" s="337"/>
      <c r="U107" s="319"/>
      <c r="V107" s="336"/>
      <c r="W107" s="331"/>
      <c r="X107" s="331"/>
      <c r="Y107" s="331"/>
      <c r="Z107" s="331"/>
      <c r="AA107" s="331"/>
      <c r="AB107" s="316"/>
      <c r="AC107" s="331"/>
      <c r="AD107" s="331"/>
      <c r="AE107" s="331"/>
      <c r="AF107" s="331"/>
      <c r="AG107" s="331"/>
      <c r="AH107" s="331"/>
      <c r="AO107" s="331"/>
      <c r="AP107" s="331"/>
      <c r="AQ107" s="344"/>
    </row>
    <row r="108" spans="1:43" s="179" customFormat="1" ht="12" customHeight="1">
      <c r="A108" s="204"/>
      <c r="B108" s="216"/>
      <c r="C108" s="216"/>
      <c r="D108" s="216"/>
      <c r="E108" s="216"/>
      <c r="F108" s="216"/>
      <c r="G108" s="216"/>
      <c r="H108" s="216"/>
      <c r="I108" s="240"/>
      <c r="T108" s="337"/>
      <c r="U108" s="319"/>
      <c r="V108" s="336"/>
      <c r="W108" s="331"/>
      <c r="X108" s="331"/>
      <c r="Y108" s="331"/>
      <c r="Z108" s="331"/>
      <c r="AA108" s="331"/>
      <c r="AB108" s="316"/>
      <c r="AC108" s="331"/>
      <c r="AD108" s="331"/>
      <c r="AE108" s="331"/>
      <c r="AF108" s="331"/>
      <c r="AG108" s="331"/>
      <c r="AH108" s="331"/>
      <c r="AO108" s="350"/>
      <c r="AP108" s="331"/>
      <c r="AQ108" s="344"/>
    </row>
    <row r="109" spans="1:43" s="140" customFormat="1" ht="12" customHeight="1">
      <c r="A109" s="204"/>
      <c r="B109" s="216"/>
      <c r="C109" s="216"/>
      <c r="D109" s="216"/>
      <c r="E109" s="216"/>
      <c r="F109" s="216"/>
      <c r="G109" s="216"/>
      <c r="H109" s="216"/>
      <c r="I109" s="195"/>
      <c r="T109" s="337"/>
      <c r="U109" s="319"/>
      <c r="V109" s="336"/>
      <c r="W109" s="331"/>
      <c r="X109" s="331"/>
      <c r="Y109" s="331"/>
      <c r="Z109" s="331"/>
      <c r="AA109" s="331"/>
      <c r="AB109" s="316"/>
      <c r="AC109" s="331"/>
      <c r="AD109" s="331"/>
      <c r="AE109" s="331"/>
      <c r="AF109" s="331"/>
      <c r="AG109" s="331"/>
      <c r="AH109" s="331"/>
      <c r="AO109" s="331"/>
      <c r="AP109" s="331"/>
      <c r="AQ109" s="344"/>
    </row>
    <row r="110" spans="1:43" s="179" customFormat="1" ht="12" customHeight="1">
      <c r="A110" s="204"/>
      <c r="B110" s="216"/>
      <c r="C110" s="216"/>
      <c r="D110" s="216"/>
      <c r="E110" s="216"/>
      <c r="F110" s="216"/>
      <c r="G110" s="216"/>
      <c r="H110" s="216"/>
      <c r="I110" s="238"/>
      <c r="J110" s="176"/>
      <c r="T110" s="140"/>
      <c r="U110" s="319"/>
      <c r="V110" s="336"/>
      <c r="W110" s="331"/>
      <c r="X110" s="331"/>
      <c r="Y110" s="331"/>
      <c r="Z110" s="331"/>
      <c r="AA110" s="331"/>
      <c r="AB110" s="316"/>
      <c r="AC110" s="331"/>
      <c r="AD110" s="331"/>
      <c r="AE110" s="331"/>
      <c r="AF110" s="331"/>
      <c r="AG110" s="331"/>
      <c r="AH110" s="331"/>
      <c r="AO110" s="331"/>
      <c r="AP110" s="331"/>
      <c r="AQ110" s="344"/>
    </row>
    <row r="111" spans="1:43" s="140" customFormat="1" ht="12" customHeight="1">
      <c r="A111" s="204"/>
      <c r="B111" s="216"/>
      <c r="C111" s="216"/>
      <c r="D111" s="216"/>
      <c r="E111" s="216"/>
      <c r="F111" s="216"/>
      <c r="G111" s="216"/>
      <c r="H111" s="216"/>
      <c r="I111" s="243"/>
      <c r="J111" s="181"/>
      <c r="U111" s="319"/>
      <c r="V111" s="336"/>
      <c r="W111" s="331"/>
      <c r="X111" s="331"/>
      <c r="Y111" s="331"/>
      <c r="Z111" s="331"/>
      <c r="AA111" s="331"/>
      <c r="AB111" s="316"/>
      <c r="AC111" s="331"/>
      <c r="AD111" s="331"/>
      <c r="AE111" s="331"/>
      <c r="AF111" s="331"/>
      <c r="AG111" s="331"/>
      <c r="AH111" s="331"/>
      <c r="AO111" s="331"/>
      <c r="AP111" s="331"/>
      <c r="AQ111" s="344"/>
    </row>
    <row r="112" spans="1:43" ht="12" customHeight="1">
      <c r="A112" s="204"/>
      <c r="B112" s="216"/>
      <c r="C112" s="216"/>
      <c r="D112" s="216"/>
      <c r="E112" s="216"/>
      <c r="F112" s="216"/>
      <c r="G112" s="216"/>
      <c r="H112" s="216"/>
      <c r="U112" s="319"/>
      <c r="V112" s="336"/>
      <c r="W112" s="331"/>
      <c r="X112" s="331"/>
      <c r="Y112" s="331"/>
      <c r="Z112" s="331"/>
      <c r="AA112" s="331"/>
      <c r="AB112" s="316"/>
      <c r="AC112" s="331"/>
      <c r="AD112" s="331"/>
      <c r="AE112" s="331"/>
      <c r="AF112" s="331"/>
      <c r="AG112" s="331"/>
      <c r="AH112" s="331"/>
    </row>
    <row r="113" spans="1:77" ht="12" customHeight="1">
      <c r="A113" s="204"/>
      <c r="B113" s="216"/>
      <c r="C113" s="216"/>
      <c r="D113" s="216"/>
      <c r="E113" s="216"/>
      <c r="F113" s="216"/>
      <c r="G113" s="216"/>
      <c r="H113" s="216"/>
      <c r="U113" s="319"/>
      <c r="V113" s="336"/>
      <c r="W113" s="331"/>
      <c r="X113" s="331"/>
      <c r="Y113" s="331"/>
      <c r="Z113" s="331"/>
      <c r="AA113" s="331"/>
      <c r="AB113" s="316"/>
      <c r="AC113" s="331"/>
      <c r="AD113" s="331"/>
      <c r="AE113" s="331"/>
      <c r="AF113" s="331"/>
      <c r="AG113" s="331"/>
      <c r="AH113" s="331"/>
    </row>
    <row r="114" spans="1:77" ht="12" customHeight="1">
      <c r="A114" s="204"/>
      <c r="B114" s="216"/>
      <c r="C114" s="216"/>
      <c r="D114" s="216"/>
      <c r="E114" s="216"/>
      <c r="F114" s="216"/>
      <c r="G114" s="216"/>
      <c r="H114" s="216"/>
      <c r="U114" s="319"/>
      <c r="V114" s="336"/>
      <c r="W114" s="331"/>
      <c r="X114" s="331"/>
      <c r="Y114" s="331"/>
      <c r="Z114" s="331"/>
      <c r="AA114" s="331"/>
      <c r="AB114" s="316"/>
      <c r="AC114" s="331"/>
      <c r="AD114" s="331"/>
      <c r="AE114" s="331"/>
      <c r="AF114" s="331"/>
      <c r="AG114" s="331"/>
      <c r="AH114" s="331"/>
    </row>
    <row r="115" spans="1:77" ht="12" customHeight="1">
      <c r="A115" s="204"/>
      <c r="B115" s="216"/>
      <c r="C115" s="216"/>
      <c r="D115" s="216"/>
      <c r="E115" s="216"/>
      <c r="F115" s="216"/>
      <c r="G115" s="216"/>
      <c r="H115" s="216"/>
      <c r="U115" s="319"/>
      <c r="V115" s="336"/>
      <c r="W115" s="331"/>
      <c r="X115" s="331"/>
      <c r="Y115" s="331"/>
      <c r="Z115" s="331"/>
      <c r="AA115" s="331"/>
      <c r="AB115" s="316"/>
      <c r="AC115" s="331"/>
      <c r="AD115" s="331"/>
      <c r="AE115" s="331"/>
      <c r="AF115" s="331"/>
      <c r="AG115" s="331"/>
      <c r="AH115" s="331"/>
    </row>
    <row r="116" spans="1:77" ht="12" customHeight="1">
      <c r="A116" s="197"/>
      <c r="B116" s="197"/>
      <c r="C116" s="197"/>
      <c r="D116" s="197"/>
      <c r="E116" s="197"/>
      <c r="F116" s="197"/>
      <c r="G116" s="197"/>
      <c r="H116" s="197"/>
      <c r="W116" s="331"/>
      <c r="X116" s="331"/>
      <c r="Y116" s="331"/>
      <c r="Z116" s="331"/>
      <c r="AA116" s="331"/>
      <c r="AB116" s="316"/>
      <c r="AC116" s="331"/>
      <c r="AD116" s="331"/>
      <c r="AE116" s="331"/>
      <c r="AF116" s="331"/>
      <c r="AG116" s="331"/>
      <c r="AH116" s="331"/>
    </row>
    <row r="117" spans="1:77" customFormat="1" ht="8.85" customHeight="1">
      <c r="A117" s="139"/>
      <c r="B117" s="139"/>
      <c r="C117" s="139"/>
      <c r="D117" s="139"/>
      <c r="E117" s="139"/>
      <c r="F117" s="139"/>
      <c r="G117" s="139"/>
      <c r="H117" s="139"/>
      <c r="I117" s="197"/>
      <c r="J117" s="139"/>
      <c r="K117" s="139"/>
      <c r="L117" s="139"/>
      <c r="M117" s="139"/>
      <c r="N117" s="139"/>
      <c r="O117" s="139"/>
      <c r="P117" s="139"/>
      <c r="Q117" s="139"/>
      <c r="R117" s="139"/>
      <c r="S117" s="140"/>
      <c r="T117" s="338"/>
      <c r="U117" s="337"/>
      <c r="V117" s="336"/>
      <c r="W117" s="351"/>
      <c r="X117" s="351"/>
      <c r="Y117" s="351"/>
      <c r="Z117" s="351"/>
      <c r="AA117" s="351"/>
      <c r="AB117" s="351"/>
      <c r="AC117" s="351"/>
      <c r="AD117" s="351"/>
      <c r="AE117" s="351"/>
      <c r="AF117" s="351"/>
      <c r="AG117" s="351"/>
      <c r="AH117" s="351"/>
      <c r="AI117" s="336"/>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336"/>
      <c r="BF117" s="336"/>
      <c r="BG117" s="336"/>
      <c r="BH117" s="336"/>
      <c r="BI117" s="336"/>
      <c r="BJ117" s="336"/>
      <c r="BK117" s="336"/>
      <c r="BL117" s="336"/>
      <c r="BM117" s="336"/>
      <c r="BN117" s="336"/>
      <c r="BO117" s="336"/>
      <c r="BP117" s="336"/>
      <c r="BQ117" s="336"/>
      <c r="BR117" s="336"/>
      <c r="BS117" s="336"/>
      <c r="BT117" s="336"/>
      <c r="BU117" s="336"/>
      <c r="BV117" s="336"/>
      <c r="BW117" s="336"/>
      <c r="BX117" s="336"/>
      <c r="BY117" s="336"/>
    </row>
    <row r="118" spans="1:77" customFormat="1" ht="8.85" customHeight="1">
      <c r="A118" s="139"/>
      <c r="B118" s="139"/>
      <c r="C118" s="139"/>
      <c r="D118" s="139"/>
      <c r="E118" s="139"/>
      <c r="F118" s="139"/>
      <c r="G118" s="139"/>
      <c r="H118" s="139"/>
      <c r="I118" s="197"/>
      <c r="J118" s="139"/>
      <c r="K118" s="139"/>
      <c r="L118" s="139"/>
      <c r="M118" s="139"/>
      <c r="N118" s="139"/>
      <c r="O118" s="139"/>
      <c r="P118" s="139"/>
      <c r="Q118" s="139"/>
      <c r="R118" s="139"/>
      <c r="S118" s="140"/>
      <c r="T118" s="338"/>
      <c r="U118" s="337"/>
      <c r="V118" s="336"/>
      <c r="W118" s="351"/>
      <c r="X118" s="351"/>
      <c r="Y118" s="351"/>
      <c r="Z118" s="351"/>
      <c r="AA118" s="351"/>
      <c r="AB118" s="351"/>
      <c r="AC118" s="351"/>
      <c r="AD118" s="351"/>
      <c r="AE118" s="351"/>
      <c r="AF118" s="351"/>
      <c r="AG118" s="351"/>
      <c r="AH118" s="351"/>
      <c r="AI118" s="336"/>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336"/>
      <c r="BF118" s="336"/>
      <c r="BG118" s="336"/>
      <c r="BH118" s="336"/>
      <c r="BI118" s="336"/>
      <c r="BJ118" s="336"/>
      <c r="BK118" s="336"/>
      <c r="BL118" s="336"/>
      <c r="BM118" s="336"/>
      <c r="BN118" s="336"/>
      <c r="BO118" s="336"/>
      <c r="BP118" s="336"/>
      <c r="BQ118" s="336"/>
      <c r="BR118" s="336"/>
      <c r="BS118" s="336"/>
      <c r="BT118" s="336"/>
      <c r="BU118" s="336"/>
      <c r="BV118" s="336"/>
      <c r="BW118" s="336"/>
      <c r="BX118" s="336"/>
      <c r="BY118" s="336"/>
    </row>
    <row r="119" spans="1:77" customFormat="1" ht="8.85" customHeight="1">
      <c r="A119" s="139"/>
      <c r="B119" s="139"/>
      <c r="C119" s="139"/>
      <c r="D119" s="139"/>
      <c r="E119" s="139"/>
      <c r="F119" s="139"/>
      <c r="G119" s="139"/>
      <c r="H119" s="139"/>
      <c r="I119" s="197"/>
      <c r="J119" s="139"/>
      <c r="K119" s="139"/>
      <c r="L119" s="139"/>
      <c r="M119" s="139"/>
      <c r="N119" s="139"/>
      <c r="O119" s="139"/>
      <c r="P119" s="139"/>
      <c r="Q119" s="139"/>
      <c r="R119" s="139"/>
      <c r="S119" s="140"/>
      <c r="T119" s="338"/>
      <c r="U119" s="337"/>
      <c r="V119" s="336"/>
      <c r="W119" s="351"/>
      <c r="X119" s="351"/>
      <c r="Y119" s="351"/>
      <c r="Z119" s="351"/>
      <c r="AA119" s="351"/>
      <c r="AB119" s="351"/>
      <c r="AC119" s="351"/>
      <c r="AD119" s="351"/>
      <c r="AE119" s="351"/>
      <c r="AF119" s="351"/>
      <c r="AG119" s="351"/>
      <c r="AH119" s="351"/>
      <c r="AI119" s="336"/>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336"/>
      <c r="BF119" s="336"/>
      <c r="BG119" s="336"/>
      <c r="BH119" s="336"/>
      <c r="BI119" s="336"/>
      <c r="BJ119" s="336"/>
      <c r="BK119" s="336"/>
      <c r="BL119" s="336"/>
      <c r="BM119" s="336"/>
      <c r="BN119" s="336"/>
      <c r="BO119" s="336"/>
      <c r="BP119" s="336"/>
      <c r="BQ119" s="336"/>
      <c r="BR119" s="336"/>
      <c r="BS119" s="336"/>
      <c r="BT119" s="336"/>
      <c r="BU119" s="336"/>
      <c r="BV119" s="336"/>
      <c r="BW119" s="336"/>
      <c r="BX119" s="336"/>
      <c r="BY119" s="336"/>
    </row>
    <row r="120" spans="1:77" customFormat="1" ht="8.85" customHeight="1">
      <c r="A120" s="139"/>
      <c r="B120" s="139"/>
      <c r="C120" s="139"/>
      <c r="D120" s="139"/>
      <c r="E120" s="139"/>
      <c r="F120" s="139"/>
      <c r="G120" s="139"/>
      <c r="H120" s="139"/>
      <c r="I120" s="197"/>
      <c r="J120" s="139"/>
      <c r="K120" s="139"/>
      <c r="L120" s="139"/>
      <c r="M120" s="139"/>
      <c r="N120" s="139"/>
      <c r="O120" s="139"/>
      <c r="P120" s="139"/>
      <c r="Q120" s="139"/>
      <c r="R120" s="139"/>
      <c r="S120" s="140"/>
      <c r="T120" s="338"/>
      <c r="U120" s="337"/>
      <c r="V120" s="336"/>
      <c r="W120" s="351"/>
      <c r="X120" s="351"/>
      <c r="Y120" s="351"/>
      <c r="Z120" s="351"/>
      <c r="AA120" s="351"/>
      <c r="AB120" s="351"/>
      <c r="AC120" s="351"/>
      <c r="AD120" s="351"/>
      <c r="AE120" s="351"/>
      <c r="AF120" s="351"/>
      <c r="AG120" s="351"/>
      <c r="AH120" s="351"/>
      <c r="AI120" s="336"/>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336"/>
      <c r="BF120" s="336"/>
      <c r="BG120" s="336"/>
      <c r="BH120" s="336"/>
      <c r="BI120" s="336"/>
      <c r="BJ120" s="336"/>
      <c r="BK120" s="336"/>
      <c r="BL120" s="336"/>
      <c r="BM120" s="336"/>
      <c r="BN120" s="336"/>
      <c r="BO120" s="336"/>
      <c r="BP120" s="336"/>
      <c r="BQ120" s="336"/>
      <c r="BR120" s="336"/>
      <c r="BS120" s="336"/>
      <c r="BT120" s="336"/>
      <c r="BU120" s="336"/>
      <c r="BV120" s="336"/>
      <c r="BW120" s="336"/>
      <c r="BX120" s="336"/>
      <c r="BY120" s="336"/>
    </row>
    <row r="121" spans="1:77" customFormat="1" ht="8.85" customHeight="1">
      <c r="A121" s="139"/>
      <c r="B121" s="139"/>
      <c r="C121" s="139"/>
      <c r="D121" s="139"/>
      <c r="E121" s="139"/>
      <c r="F121" s="139"/>
      <c r="G121" s="139"/>
      <c r="H121" s="139"/>
      <c r="I121" s="197"/>
      <c r="J121" s="139"/>
      <c r="K121" s="139"/>
      <c r="L121" s="139"/>
      <c r="M121" s="139"/>
      <c r="N121" s="139"/>
      <c r="O121" s="139"/>
      <c r="P121" s="139"/>
      <c r="Q121" s="139"/>
      <c r="R121" s="139"/>
      <c r="S121" s="140"/>
      <c r="T121" s="338"/>
      <c r="U121" s="337"/>
      <c r="V121" s="336"/>
      <c r="W121" s="351"/>
      <c r="X121" s="351"/>
      <c r="Y121" s="351"/>
      <c r="Z121" s="351"/>
      <c r="AA121" s="351"/>
      <c r="AB121" s="351"/>
      <c r="AC121" s="351"/>
      <c r="AD121" s="351"/>
      <c r="AE121" s="351"/>
      <c r="AF121" s="351"/>
      <c r="AG121" s="351"/>
      <c r="AH121" s="351"/>
      <c r="AI121" s="336"/>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336"/>
      <c r="BF121" s="336"/>
      <c r="BG121" s="336"/>
      <c r="BH121" s="336"/>
      <c r="BI121" s="336"/>
      <c r="BJ121" s="336"/>
      <c r="BK121" s="336"/>
      <c r="BL121" s="336"/>
      <c r="BM121" s="336"/>
      <c r="BN121" s="336"/>
      <c r="BO121" s="336"/>
      <c r="BP121" s="336"/>
      <c r="BQ121" s="336"/>
      <c r="BR121" s="336"/>
      <c r="BS121" s="336"/>
      <c r="BT121" s="336"/>
      <c r="BU121" s="336"/>
      <c r="BV121" s="336"/>
      <c r="BW121" s="336"/>
      <c r="BX121" s="336"/>
      <c r="BY121" s="336"/>
    </row>
    <row r="122" spans="1:77" customFormat="1" ht="12.75">
      <c r="A122" s="139"/>
      <c r="B122" s="139"/>
      <c r="C122" s="139"/>
      <c r="D122" s="139"/>
      <c r="E122" s="139"/>
      <c r="F122" s="139"/>
      <c r="G122" s="139"/>
      <c r="H122" s="139"/>
      <c r="I122" s="197"/>
      <c r="J122" s="139"/>
      <c r="K122" s="139"/>
      <c r="L122" s="139"/>
      <c r="M122" s="139"/>
      <c r="N122" s="139"/>
      <c r="O122" s="139"/>
      <c r="P122" s="139"/>
      <c r="Q122" s="139"/>
      <c r="R122" s="139"/>
      <c r="S122" s="140"/>
      <c r="T122" s="338"/>
      <c r="U122" s="337"/>
      <c r="V122" s="336"/>
      <c r="W122" s="351"/>
      <c r="X122" s="351"/>
      <c r="Y122" s="351"/>
      <c r="Z122" s="351"/>
      <c r="AA122" s="351"/>
      <c r="AB122" s="351"/>
      <c r="AC122" s="351"/>
      <c r="AD122" s="351"/>
      <c r="AE122" s="351"/>
      <c r="AF122" s="351"/>
      <c r="AG122" s="351"/>
      <c r="AH122" s="351"/>
      <c r="AI122" s="336"/>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336"/>
      <c r="BF122" s="336"/>
      <c r="BG122" s="336"/>
      <c r="BH122" s="336"/>
      <c r="BI122" s="336"/>
      <c r="BJ122" s="336"/>
      <c r="BK122" s="336"/>
      <c r="BL122" s="336"/>
      <c r="BM122" s="336"/>
      <c r="BN122" s="336"/>
      <c r="BO122" s="336"/>
      <c r="BP122" s="336"/>
      <c r="BQ122" s="336"/>
      <c r="BR122" s="336"/>
      <c r="BS122" s="336"/>
      <c r="BT122" s="336"/>
      <c r="BU122" s="336"/>
      <c r="BV122" s="336"/>
      <c r="BW122" s="336"/>
      <c r="BX122" s="336"/>
      <c r="BY122" s="336"/>
    </row>
    <row r="123" spans="1:77" customFormat="1" ht="12.75">
      <c r="A123" s="139"/>
      <c r="B123" s="139"/>
      <c r="C123" s="139"/>
      <c r="D123" s="139"/>
      <c r="E123" s="139"/>
      <c r="F123" s="139"/>
      <c r="G123" s="139"/>
      <c r="H123" s="139"/>
      <c r="I123" s="197"/>
      <c r="J123" s="139"/>
      <c r="K123" s="139"/>
      <c r="L123" s="139"/>
      <c r="M123" s="139"/>
      <c r="N123" s="139"/>
      <c r="O123" s="139"/>
      <c r="P123" s="139"/>
      <c r="Q123" s="139"/>
      <c r="R123" s="139"/>
      <c r="S123" s="140"/>
      <c r="T123" s="338"/>
      <c r="U123" s="337"/>
      <c r="V123" s="336"/>
      <c r="W123" s="351"/>
      <c r="X123" s="351"/>
      <c r="Y123" s="351"/>
      <c r="Z123" s="351"/>
      <c r="AA123" s="351"/>
      <c r="AB123" s="351"/>
      <c r="AC123" s="351"/>
      <c r="AD123" s="351"/>
      <c r="AE123" s="351"/>
      <c r="AF123" s="351"/>
      <c r="AG123" s="351"/>
      <c r="AH123" s="351"/>
      <c r="AI123" s="336"/>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336"/>
      <c r="BF123" s="336"/>
      <c r="BG123" s="336"/>
      <c r="BH123" s="336"/>
      <c r="BI123" s="336"/>
      <c r="BJ123" s="336"/>
      <c r="BK123" s="336"/>
      <c r="BL123" s="336"/>
      <c r="BM123" s="336"/>
      <c r="BN123" s="336"/>
      <c r="BO123" s="336"/>
      <c r="BP123" s="336"/>
      <c r="BQ123" s="336"/>
      <c r="BR123" s="336"/>
      <c r="BS123" s="336"/>
      <c r="BT123" s="336"/>
      <c r="BU123" s="336"/>
      <c r="BV123" s="336"/>
      <c r="BW123" s="336"/>
      <c r="BX123" s="336"/>
      <c r="BY123" s="336"/>
    </row>
    <row r="124" spans="1:77" customFormat="1" ht="12.75">
      <c r="A124" s="139"/>
      <c r="B124" s="139"/>
      <c r="C124" s="139"/>
      <c r="D124" s="139"/>
      <c r="E124" s="139"/>
      <c r="F124" s="139"/>
      <c r="G124" s="139"/>
      <c r="H124" s="139"/>
      <c r="I124" s="197"/>
      <c r="J124" s="139"/>
      <c r="K124" s="139"/>
      <c r="L124" s="139"/>
      <c r="M124" s="139"/>
      <c r="N124" s="139"/>
      <c r="O124" s="139"/>
      <c r="P124" s="139"/>
      <c r="Q124" s="139"/>
      <c r="R124" s="139"/>
      <c r="S124" s="140"/>
      <c r="T124" s="338"/>
      <c r="U124" s="337"/>
      <c r="V124" s="336"/>
      <c r="W124" s="351"/>
      <c r="X124" s="351"/>
      <c r="Y124" s="351"/>
      <c r="Z124" s="351"/>
      <c r="AA124" s="351"/>
      <c r="AB124" s="351"/>
      <c r="AC124" s="351"/>
      <c r="AD124" s="351"/>
      <c r="AE124" s="351"/>
      <c r="AF124" s="351"/>
      <c r="AG124" s="351"/>
      <c r="AH124" s="351"/>
      <c r="AI124" s="336"/>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336"/>
      <c r="BF124" s="336"/>
      <c r="BG124" s="336"/>
      <c r="BH124" s="336"/>
      <c r="BI124" s="336"/>
      <c r="BJ124" s="336"/>
      <c r="BK124" s="336"/>
      <c r="BL124" s="336"/>
      <c r="BM124" s="336"/>
      <c r="BN124" s="336"/>
      <c r="BO124" s="336"/>
      <c r="BP124" s="336"/>
      <c r="BQ124" s="336"/>
      <c r="BR124" s="336"/>
      <c r="BS124" s="336"/>
      <c r="BT124" s="336"/>
      <c r="BU124" s="336"/>
      <c r="BV124" s="336"/>
      <c r="BW124" s="336"/>
      <c r="BX124" s="336"/>
      <c r="BY124" s="336"/>
    </row>
    <row r="125" spans="1:77" customFormat="1" ht="12.75">
      <c r="A125" s="139"/>
      <c r="B125" s="139"/>
      <c r="C125" s="139"/>
      <c r="D125" s="139"/>
      <c r="E125" s="139"/>
      <c r="F125" s="139"/>
      <c r="G125" s="139"/>
      <c r="H125" s="139"/>
      <c r="I125" s="197"/>
      <c r="J125" s="139"/>
      <c r="K125" s="139"/>
      <c r="L125" s="139"/>
      <c r="M125" s="139"/>
      <c r="N125" s="139"/>
      <c r="O125" s="139"/>
      <c r="P125" s="139"/>
      <c r="Q125" s="139"/>
      <c r="R125" s="139"/>
      <c r="S125" s="140"/>
      <c r="T125" s="338"/>
      <c r="U125" s="337"/>
      <c r="V125" s="336"/>
      <c r="W125" s="351"/>
      <c r="X125" s="351"/>
      <c r="Y125" s="351"/>
      <c r="Z125" s="351"/>
      <c r="AA125" s="351"/>
      <c r="AB125" s="351"/>
      <c r="AC125" s="351"/>
      <c r="AD125" s="351"/>
      <c r="AE125" s="351"/>
      <c r="AF125" s="351"/>
      <c r="AG125" s="351"/>
      <c r="AH125" s="351"/>
      <c r="AI125" s="336"/>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336"/>
      <c r="BF125" s="336"/>
      <c r="BG125" s="336"/>
      <c r="BH125" s="336"/>
      <c r="BI125" s="336"/>
      <c r="BJ125" s="336"/>
      <c r="BK125" s="336"/>
      <c r="BL125" s="336"/>
      <c r="BM125" s="336"/>
      <c r="BN125" s="336"/>
      <c r="BO125" s="336"/>
      <c r="BP125" s="336"/>
      <c r="BQ125" s="336"/>
      <c r="BR125" s="336"/>
      <c r="BS125" s="336"/>
      <c r="BT125" s="336"/>
      <c r="BU125" s="336"/>
      <c r="BV125" s="336"/>
      <c r="BW125" s="336"/>
      <c r="BX125" s="336"/>
      <c r="BY125" s="336"/>
    </row>
    <row r="126" spans="1:77" customFormat="1" ht="12.75">
      <c r="A126" s="139"/>
      <c r="B126" s="139"/>
      <c r="C126" s="139"/>
      <c r="D126" s="139"/>
      <c r="E126" s="139"/>
      <c r="F126" s="139"/>
      <c r="G126" s="139"/>
      <c r="H126" s="139"/>
      <c r="I126" s="197"/>
      <c r="J126" s="139"/>
      <c r="K126" s="139"/>
      <c r="L126" s="139"/>
      <c r="M126" s="139"/>
      <c r="N126" s="139"/>
      <c r="O126" s="139"/>
      <c r="P126" s="139"/>
      <c r="Q126" s="139"/>
      <c r="R126" s="139"/>
      <c r="S126" s="140"/>
      <c r="T126" s="338"/>
      <c r="U126" s="337"/>
      <c r="V126" s="336"/>
      <c r="W126" s="351"/>
      <c r="X126" s="351"/>
      <c r="Y126" s="351"/>
      <c r="Z126" s="351"/>
      <c r="AA126" s="351"/>
      <c r="AB126" s="351"/>
      <c r="AC126" s="351"/>
      <c r="AD126" s="351"/>
      <c r="AE126" s="351"/>
      <c r="AF126" s="351"/>
      <c r="AG126" s="351"/>
      <c r="AH126" s="351"/>
      <c r="AI126" s="336"/>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336"/>
      <c r="BF126" s="336"/>
      <c r="BG126" s="336"/>
      <c r="BH126" s="336"/>
      <c r="BI126" s="336"/>
      <c r="BJ126" s="336"/>
      <c r="BK126" s="336"/>
      <c r="BL126" s="336"/>
      <c r="BM126" s="336"/>
      <c r="BN126" s="336"/>
      <c r="BO126" s="336"/>
      <c r="BP126" s="336"/>
      <c r="BQ126" s="336"/>
      <c r="BR126" s="336"/>
      <c r="BS126" s="336"/>
      <c r="BT126" s="336"/>
      <c r="BU126" s="336"/>
      <c r="BV126" s="336"/>
      <c r="BW126" s="336"/>
      <c r="BX126" s="336"/>
      <c r="BY126" s="336"/>
    </row>
    <row r="127" spans="1:77" customFormat="1" ht="12.75">
      <c r="A127" s="139"/>
      <c r="B127" s="139"/>
      <c r="C127" s="139"/>
      <c r="D127" s="139"/>
      <c r="E127" s="139"/>
      <c r="F127" s="139"/>
      <c r="G127" s="139"/>
      <c r="H127" s="139"/>
      <c r="I127" s="197"/>
      <c r="J127" s="139"/>
      <c r="K127" s="139"/>
      <c r="L127" s="139"/>
      <c r="M127" s="139"/>
      <c r="N127" s="139"/>
      <c r="O127" s="139"/>
      <c r="P127" s="139"/>
      <c r="Q127" s="139"/>
      <c r="R127" s="139"/>
      <c r="S127" s="140"/>
      <c r="T127" s="338"/>
      <c r="U127" s="337"/>
      <c r="V127" s="336"/>
      <c r="W127" s="351"/>
      <c r="X127" s="351"/>
      <c r="Y127" s="351"/>
      <c r="Z127" s="351"/>
      <c r="AA127" s="351"/>
      <c r="AB127" s="351"/>
      <c r="AC127" s="351"/>
      <c r="AD127" s="351"/>
      <c r="AE127" s="351"/>
      <c r="AF127" s="351"/>
      <c r="AG127" s="351"/>
      <c r="AH127" s="351"/>
      <c r="AI127" s="336"/>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336"/>
      <c r="BF127" s="336"/>
      <c r="BG127" s="336"/>
      <c r="BH127" s="336"/>
      <c r="BI127" s="336"/>
      <c r="BJ127" s="336"/>
      <c r="BK127" s="336"/>
      <c r="BL127" s="336"/>
      <c r="BM127" s="336"/>
      <c r="BN127" s="336"/>
      <c r="BO127" s="336"/>
      <c r="BP127" s="336"/>
      <c r="BQ127" s="336"/>
      <c r="BR127" s="336"/>
      <c r="BS127" s="336"/>
      <c r="BT127" s="336"/>
      <c r="BU127" s="336"/>
      <c r="BV127" s="336"/>
      <c r="BW127" s="336"/>
      <c r="BX127" s="336"/>
      <c r="BY127" s="336"/>
    </row>
    <row r="128" spans="1:77" customFormat="1" ht="12.75">
      <c r="A128" s="139"/>
      <c r="B128" s="139"/>
      <c r="C128" s="139"/>
      <c r="D128" s="139"/>
      <c r="E128" s="139"/>
      <c r="F128" s="139"/>
      <c r="G128" s="139"/>
      <c r="H128" s="139"/>
      <c r="I128" s="197"/>
      <c r="J128" s="139"/>
      <c r="K128" s="139"/>
      <c r="L128" s="139"/>
      <c r="M128" s="139"/>
      <c r="N128" s="139"/>
      <c r="O128" s="139"/>
      <c r="P128" s="139"/>
      <c r="Q128" s="139"/>
      <c r="R128" s="139"/>
      <c r="S128" s="140"/>
      <c r="T128" s="338"/>
      <c r="U128" s="337"/>
      <c r="V128" s="336"/>
      <c r="W128" s="351"/>
      <c r="X128" s="351"/>
      <c r="Y128" s="351"/>
      <c r="Z128" s="351"/>
      <c r="AA128" s="351"/>
      <c r="AB128" s="351"/>
      <c r="AC128" s="351"/>
      <c r="AD128" s="351"/>
      <c r="AE128" s="351"/>
      <c r="AF128" s="351"/>
      <c r="AG128" s="351"/>
      <c r="AH128" s="351"/>
      <c r="AI128" s="336"/>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336"/>
      <c r="BF128" s="336"/>
      <c r="BG128" s="336"/>
      <c r="BH128" s="336"/>
      <c r="BI128" s="336"/>
      <c r="BJ128" s="336"/>
      <c r="BK128" s="336"/>
      <c r="BL128" s="336"/>
      <c r="BM128" s="336"/>
      <c r="BN128" s="336"/>
      <c r="BO128" s="336"/>
      <c r="BP128" s="336"/>
      <c r="BQ128" s="336"/>
      <c r="BR128" s="336"/>
      <c r="BS128" s="336"/>
      <c r="BT128" s="336"/>
      <c r="BU128" s="336"/>
      <c r="BV128" s="336"/>
      <c r="BW128" s="336"/>
      <c r="BX128" s="336"/>
      <c r="BY128" s="336"/>
    </row>
    <row r="129" spans="1:77" customFormat="1" ht="12.75">
      <c r="A129" s="139"/>
      <c r="B129" s="139"/>
      <c r="C129" s="139"/>
      <c r="D129" s="139"/>
      <c r="E129" s="139"/>
      <c r="F129" s="139"/>
      <c r="G129" s="139"/>
      <c r="H129" s="139"/>
      <c r="I129" s="197"/>
      <c r="J129" s="139"/>
      <c r="K129" s="139"/>
      <c r="L129" s="139"/>
      <c r="M129" s="139"/>
      <c r="N129" s="139"/>
      <c r="O129" s="139"/>
      <c r="P129" s="139"/>
      <c r="Q129" s="139"/>
      <c r="R129" s="139"/>
      <c r="S129" s="140"/>
      <c r="T129" s="338"/>
      <c r="U129" s="337"/>
      <c r="V129" s="336"/>
      <c r="W129" s="351"/>
      <c r="X129" s="351"/>
      <c r="Y129" s="351"/>
      <c r="Z129" s="351"/>
      <c r="AA129" s="351"/>
      <c r="AB129" s="351"/>
      <c r="AC129" s="351"/>
      <c r="AD129" s="351"/>
      <c r="AE129" s="351"/>
      <c r="AF129" s="351"/>
      <c r="AG129" s="351"/>
      <c r="AH129" s="351"/>
      <c r="AI129" s="336"/>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336"/>
      <c r="BF129" s="336"/>
      <c r="BG129" s="336"/>
      <c r="BH129" s="336"/>
      <c r="BI129" s="336"/>
      <c r="BJ129" s="336"/>
      <c r="BK129" s="336"/>
      <c r="BL129" s="336"/>
      <c r="BM129" s="336"/>
      <c r="BN129" s="336"/>
      <c r="BO129" s="336"/>
      <c r="BP129" s="336"/>
      <c r="BQ129" s="336"/>
      <c r="BR129" s="336"/>
      <c r="BS129" s="336"/>
      <c r="BT129" s="336"/>
      <c r="BU129" s="336"/>
      <c r="BV129" s="336"/>
      <c r="BW129" s="336"/>
      <c r="BX129" s="336"/>
      <c r="BY129" s="336"/>
    </row>
    <row r="130" spans="1:77" customFormat="1" ht="12.75">
      <c r="A130" s="139"/>
      <c r="B130" s="139"/>
      <c r="C130" s="139"/>
      <c r="D130" s="139"/>
      <c r="E130" s="139"/>
      <c r="F130" s="139"/>
      <c r="G130" s="139"/>
      <c r="H130" s="139"/>
      <c r="I130" s="197"/>
      <c r="J130" s="139"/>
      <c r="K130" s="139"/>
      <c r="L130" s="139"/>
      <c r="M130" s="139"/>
      <c r="N130" s="139"/>
      <c r="O130" s="139"/>
      <c r="P130" s="139"/>
      <c r="Q130" s="139"/>
      <c r="R130" s="139"/>
      <c r="S130" s="140"/>
      <c r="T130" s="338"/>
      <c r="U130" s="337"/>
      <c r="V130" s="336"/>
      <c r="W130" s="351"/>
      <c r="X130" s="351"/>
      <c r="Y130" s="351"/>
      <c r="Z130" s="351"/>
      <c r="AA130" s="351"/>
      <c r="AB130" s="351"/>
      <c r="AC130" s="351"/>
      <c r="AD130" s="351"/>
      <c r="AE130" s="351"/>
      <c r="AF130" s="351"/>
      <c r="AG130" s="351"/>
      <c r="AH130" s="351"/>
      <c r="AI130" s="336"/>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336"/>
      <c r="BF130" s="336"/>
      <c r="BG130" s="336"/>
      <c r="BH130" s="336"/>
      <c r="BI130" s="336"/>
      <c r="BJ130" s="336"/>
      <c r="BK130" s="336"/>
      <c r="BL130" s="336"/>
      <c r="BM130" s="336"/>
      <c r="BN130" s="336"/>
      <c r="BO130" s="336"/>
      <c r="BP130" s="336"/>
      <c r="BQ130" s="336"/>
      <c r="BR130" s="336"/>
      <c r="BS130" s="336"/>
      <c r="BT130" s="336"/>
      <c r="BU130" s="336"/>
      <c r="BV130" s="336"/>
      <c r="BW130" s="336"/>
      <c r="BX130" s="336"/>
      <c r="BY130" s="336"/>
    </row>
    <row r="131" spans="1:77" customFormat="1" ht="12.75">
      <c r="A131" s="139"/>
      <c r="B131" s="139"/>
      <c r="C131" s="139"/>
      <c r="D131" s="139"/>
      <c r="E131" s="139"/>
      <c r="F131" s="139"/>
      <c r="G131" s="139"/>
      <c r="H131" s="139"/>
      <c r="I131" s="197"/>
      <c r="J131" s="139"/>
      <c r="K131" s="139"/>
      <c r="L131" s="139"/>
      <c r="M131" s="139"/>
      <c r="N131" s="139"/>
      <c r="O131" s="139"/>
      <c r="P131" s="139"/>
      <c r="Q131" s="139"/>
      <c r="R131" s="139"/>
      <c r="S131" s="140"/>
      <c r="T131" s="338"/>
      <c r="U131" s="337"/>
      <c r="V131" s="336"/>
      <c r="W131" s="351"/>
      <c r="X131" s="351"/>
      <c r="Y131" s="351"/>
      <c r="Z131" s="351"/>
      <c r="AA131" s="351"/>
      <c r="AB131" s="351"/>
      <c r="AC131" s="351"/>
      <c r="AD131" s="351"/>
      <c r="AE131" s="351"/>
      <c r="AF131" s="351"/>
      <c r="AG131" s="351"/>
      <c r="AH131" s="351"/>
      <c r="AI131" s="336"/>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336"/>
      <c r="BF131" s="336"/>
      <c r="BG131" s="336"/>
      <c r="BH131" s="336"/>
      <c r="BI131" s="336"/>
      <c r="BJ131" s="336"/>
      <c r="BK131" s="336"/>
      <c r="BL131" s="336"/>
      <c r="BM131" s="336"/>
      <c r="BN131" s="336"/>
      <c r="BO131" s="336"/>
      <c r="BP131" s="336"/>
      <c r="BQ131" s="336"/>
      <c r="BR131" s="336"/>
      <c r="BS131" s="336"/>
      <c r="BT131" s="336"/>
      <c r="BU131" s="336"/>
      <c r="BV131" s="336"/>
      <c r="BW131" s="336"/>
      <c r="BX131" s="336"/>
      <c r="BY131" s="336"/>
    </row>
    <row r="132" spans="1:77" customFormat="1" ht="12.75">
      <c r="A132" s="139"/>
      <c r="B132" s="139"/>
      <c r="C132" s="139"/>
      <c r="D132" s="139"/>
      <c r="E132" s="139"/>
      <c r="F132" s="139"/>
      <c r="G132" s="139"/>
      <c r="H132" s="139"/>
      <c r="I132" s="197"/>
      <c r="J132" s="139"/>
      <c r="K132" s="139"/>
      <c r="L132" s="139"/>
      <c r="M132" s="139"/>
      <c r="N132" s="139"/>
      <c r="O132" s="139"/>
      <c r="P132" s="139"/>
      <c r="Q132" s="139"/>
      <c r="R132" s="139"/>
      <c r="S132" s="140"/>
      <c r="T132" s="338"/>
      <c r="U132" s="337"/>
      <c r="V132" s="336"/>
      <c r="W132" s="351"/>
      <c r="X132" s="351"/>
      <c r="Y132" s="351"/>
      <c r="Z132" s="351"/>
      <c r="AA132" s="351"/>
      <c r="AB132" s="351"/>
      <c r="AC132" s="351"/>
      <c r="AD132" s="351"/>
      <c r="AE132" s="351"/>
      <c r="AF132" s="351"/>
      <c r="AG132" s="351"/>
      <c r="AH132" s="351"/>
      <c r="AI132" s="336"/>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336"/>
      <c r="BF132" s="336"/>
      <c r="BG132" s="336"/>
      <c r="BH132" s="336"/>
      <c r="BI132" s="336"/>
      <c r="BJ132" s="336"/>
      <c r="BK132" s="336"/>
      <c r="BL132" s="336"/>
      <c r="BM132" s="336"/>
      <c r="BN132" s="336"/>
      <c r="BO132" s="336"/>
      <c r="BP132" s="336"/>
      <c r="BQ132" s="336"/>
      <c r="BR132" s="336"/>
      <c r="BS132" s="336"/>
      <c r="BT132" s="336"/>
      <c r="BU132" s="336"/>
      <c r="BV132" s="336"/>
      <c r="BW132" s="336"/>
      <c r="BX132" s="336"/>
      <c r="BY132" s="336"/>
    </row>
    <row r="133" spans="1:77" customFormat="1" ht="12.75">
      <c r="A133" s="139"/>
      <c r="B133" s="139"/>
      <c r="C133" s="139"/>
      <c r="D133" s="139"/>
      <c r="E133" s="139"/>
      <c r="F133" s="139"/>
      <c r="G133" s="139"/>
      <c r="H133" s="139"/>
      <c r="I133" s="197"/>
      <c r="J133" s="139"/>
      <c r="K133" s="139"/>
      <c r="L133" s="139"/>
      <c r="M133" s="139"/>
      <c r="N133" s="139"/>
      <c r="O133" s="139"/>
      <c r="P133" s="139"/>
      <c r="Q133" s="139"/>
      <c r="R133" s="139"/>
      <c r="S133" s="140"/>
      <c r="T133" s="338"/>
      <c r="U133" s="337"/>
      <c r="V133" s="336"/>
      <c r="W133" s="351"/>
      <c r="X133" s="351"/>
      <c r="Y133" s="351"/>
      <c r="Z133" s="351"/>
      <c r="AA133" s="351"/>
      <c r="AB133" s="351"/>
      <c r="AC133" s="351"/>
      <c r="AD133" s="351"/>
      <c r="AE133" s="351"/>
      <c r="AF133" s="351"/>
      <c r="AG133" s="351"/>
      <c r="AH133" s="351"/>
      <c r="AI133" s="336"/>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336"/>
      <c r="BF133" s="336"/>
      <c r="BG133" s="336"/>
      <c r="BH133" s="336"/>
      <c r="BI133" s="336"/>
      <c r="BJ133" s="336"/>
      <c r="BK133" s="336"/>
      <c r="BL133" s="336"/>
      <c r="BM133" s="336"/>
      <c r="BN133" s="336"/>
      <c r="BO133" s="336"/>
      <c r="BP133" s="336"/>
      <c r="BQ133" s="336"/>
      <c r="BR133" s="336"/>
      <c r="BS133" s="336"/>
      <c r="BT133" s="336"/>
      <c r="BU133" s="336"/>
      <c r="BV133" s="336"/>
      <c r="BW133" s="336"/>
      <c r="BX133" s="336"/>
      <c r="BY133" s="336"/>
    </row>
    <row r="134" spans="1:77" customFormat="1" ht="12.75">
      <c r="A134" s="139"/>
      <c r="B134" s="139"/>
      <c r="C134" s="139"/>
      <c r="D134" s="139"/>
      <c r="E134" s="139"/>
      <c r="F134" s="139"/>
      <c r="G134" s="139"/>
      <c r="H134" s="139"/>
      <c r="I134" s="197"/>
      <c r="J134" s="139"/>
      <c r="K134" s="139"/>
      <c r="L134" s="139"/>
      <c r="M134" s="139"/>
      <c r="N134" s="139"/>
      <c r="O134" s="139"/>
      <c r="P134" s="139"/>
      <c r="Q134" s="139"/>
      <c r="R134" s="139"/>
      <c r="S134" s="140"/>
      <c r="T134" s="338"/>
      <c r="U134" s="337"/>
      <c r="V134" s="336"/>
      <c r="W134" s="351"/>
      <c r="X134" s="351"/>
      <c r="Y134" s="351"/>
      <c r="Z134" s="351"/>
      <c r="AA134" s="351"/>
      <c r="AB134" s="351"/>
      <c r="AC134" s="351"/>
      <c r="AD134" s="351"/>
      <c r="AE134" s="351"/>
      <c r="AF134" s="351"/>
      <c r="AG134" s="351"/>
      <c r="AH134" s="351"/>
      <c r="AI134" s="336"/>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336"/>
      <c r="BF134" s="336"/>
      <c r="BG134" s="336"/>
      <c r="BH134" s="336"/>
      <c r="BI134" s="336"/>
      <c r="BJ134" s="336"/>
      <c r="BK134" s="336"/>
      <c r="BL134" s="336"/>
      <c r="BM134" s="336"/>
      <c r="BN134" s="336"/>
      <c r="BO134" s="336"/>
      <c r="BP134" s="336"/>
      <c r="BQ134" s="336"/>
      <c r="BR134" s="336"/>
      <c r="BS134" s="336"/>
      <c r="BT134" s="336"/>
      <c r="BU134" s="336"/>
      <c r="BV134" s="336"/>
      <c r="BW134" s="336"/>
      <c r="BX134" s="336"/>
      <c r="BY134" s="336"/>
    </row>
    <row r="135" spans="1:77" customFormat="1" ht="12.75">
      <c r="A135" s="139"/>
      <c r="B135" s="139"/>
      <c r="C135" s="139"/>
      <c r="D135" s="139"/>
      <c r="E135" s="139"/>
      <c r="F135" s="139"/>
      <c r="G135" s="139"/>
      <c r="H135" s="139"/>
      <c r="I135" s="197"/>
      <c r="J135" s="139"/>
      <c r="K135" s="139"/>
      <c r="L135" s="139"/>
      <c r="M135" s="139"/>
      <c r="N135" s="139"/>
      <c r="O135" s="139"/>
      <c r="P135" s="139"/>
      <c r="Q135" s="139"/>
      <c r="R135" s="139"/>
      <c r="S135" s="140"/>
      <c r="T135" s="338"/>
      <c r="U135" s="337"/>
      <c r="V135" s="336"/>
      <c r="W135" s="351"/>
      <c r="X135" s="351"/>
      <c r="Y135" s="351"/>
      <c r="Z135" s="351"/>
      <c r="AA135" s="351"/>
      <c r="AB135" s="351"/>
      <c r="AC135" s="351"/>
      <c r="AD135" s="351"/>
      <c r="AE135" s="351"/>
      <c r="AF135" s="351"/>
      <c r="AG135" s="351"/>
      <c r="AH135" s="351"/>
      <c r="AI135" s="336"/>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336"/>
      <c r="BF135" s="336"/>
      <c r="BG135" s="336"/>
      <c r="BH135" s="336"/>
      <c r="BI135" s="336"/>
      <c r="BJ135" s="336"/>
      <c r="BK135" s="336"/>
      <c r="BL135" s="336"/>
      <c r="BM135" s="336"/>
      <c r="BN135" s="336"/>
      <c r="BO135" s="336"/>
      <c r="BP135" s="336"/>
      <c r="BQ135" s="336"/>
      <c r="BR135" s="336"/>
      <c r="BS135" s="336"/>
      <c r="BT135" s="336"/>
      <c r="BU135" s="336"/>
      <c r="BV135" s="336"/>
      <c r="BW135" s="336"/>
      <c r="BX135" s="336"/>
      <c r="BY135" s="336"/>
    </row>
    <row r="136" spans="1:77" customFormat="1" ht="12.75">
      <c r="A136" s="139"/>
      <c r="B136" s="139"/>
      <c r="C136" s="139"/>
      <c r="D136" s="139"/>
      <c r="E136" s="139"/>
      <c r="F136" s="139"/>
      <c r="G136" s="139"/>
      <c r="H136" s="139"/>
      <c r="I136" s="197"/>
      <c r="J136" s="139"/>
      <c r="K136" s="139"/>
      <c r="L136" s="139"/>
      <c r="M136" s="139"/>
      <c r="N136" s="139"/>
      <c r="O136" s="139"/>
      <c r="P136" s="139"/>
      <c r="Q136" s="139"/>
      <c r="R136" s="139"/>
      <c r="S136" s="140"/>
      <c r="T136" s="338"/>
      <c r="U136" s="337"/>
      <c r="V136" s="336"/>
      <c r="W136" s="351"/>
      <c r="X136" s="351"/>
      <c r="Y136" s="351"/>
      <c r="Z136" s="351"/>
      <c r="AA136" s="351"/>
      <c r="AB136" s="351"/>
      <c r="AC136" s="351"/>
      <c r="AD136" s="351"/>
      <c r="AE136" s="351"/>
      <c r="AF136" s="351"/>
      <c r="AG136" s="351"/>
      <c r="AH136" s="351"/>
      <c r="AI136" s="336"/>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336"/>
      <c r="BF136" s="336"/>
      <c r="BG136" s="336"/>
      <c r="BH136" s="336"/>
      <c r="BI136" s="336"/>
      <c r="BJ136" s="336"/>
      <c r="BK136" s="336"/>
      <c r="BL136" s="336"/>
      <c r="BM136" s="336"/>
      <c r="BN136" s="336"/>
      <c r="BO136" s="336"/>
      <c r="BP136" s="336"/>
      <c r="BQ136" s="336"/>
      <c r="BR136" s="336"/>
      <c r="BS136" s="336"/>
      <c r="BT136" s="336"/>
      <c r="BU136" s="336"/>
      <c r="BV136" s="336"/>
      <c r="BW136" s="336"/>
      <c r="BX136" s="336"/>
      <c r="BY136" s="336"/>
    </row>
    <row r="137" spans="1:77" customFormat="1" ht="12.75">
      <c r="A137" s="139"/>
      <c r="B137" s="139"/>
      <c r="C137" s="139"/>
      <c r="D137" s="139"/>
      <c r="E137" s="139"/>
      <c r="F137" s="139"/>
      <c r="G137" s="139"/>
      <c r="H137" s="139"/>
      <c r="I137" s="197"/>
      <c r="J137" s="139"/>
      <c r="K137" s="139"/>
      <c r="L137" s="139"/>
      <c r="M137" s="139"/>
      <c r="N137" s="139"/>
      <c r="O137" s="139"/>
      <c r="P137" s="139"/>
      <c r="Q137" s="139"/>
      <c r="R137" s="139"/>
      <c r="S137" s="140"/>
      <c r="T137" s="338"/>
      <c r="U137" s="337"/>
      <c r="V137" s="336"/>
      <c r="W137" s="351"/>
      <c r="X137" s="351"/>
      <c r="Y137" s="351"/>
      <c r="Z137" s="351"/>
      <c r="AA137" s="351"/>
      <c r="AB137" s="351"/>
      <c r="AC137" s="351"/>
      <c r="AD137" s="351"/>
      <c r="AE137" s="351"/>
      <c r="AF137" s="351"/>
      <c r="AG137" s="351"/>
      <c r="AH137" s="351"/>
      <c r="AI137" s="336"/>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336"/>
      <c r="BF137" s="336"/>
      <c r="BG137" s="336"/>
      <c r="BH137" s="336"/>
      <c r="BI137" s="336"/>
      <c r="BJ137" s="336"/>
      <c r="BK137" s="336"/>
      <c r="BL137" s="336"/>
      <c r="BM137" s="336"/>
      <c r="BN137" s="336"/>
      <c r="BO137" s="336"/>
      <c r="BP137" s="336"/>
      <c r="BQ137" s="336"/>
      <c r="BR137" s="336"/>
      <c r="BS137" s="336"/>
      <c r="BT137" s="336"/>
      <c r="BU137" s="336"/>
      <c r="BV137" s="336"/>
      <c r="BW137" s="336"/>
      <c r="BX137" s="336"/>
      <c r="BY137" s="336"/>
    </row>
    <row r="138" spans="1:77" customFormat="1" ht="12.75">
      <c r="A138" s="139"/>
      <c r="B138" s="139"/>
      <c r="C138" s="139"/>
      <c r="D138" s="139"/>
      <c r="E138" s="139"/>
      <c r="F138" s="139"/>
      <c r="G138" s="139"/>
      <c r="H138" s="139"/>
      <c r="I138" s="197"/>
      <c r="J138" s="139"/>
      <c r="K138" s="139"/>
      <c r="L138" s="139"/>
      <c r="M138" s="139"/>
      <c r="N138" s="139"/>
      <c r="O138" s="139"/>
      <c r="P138" s="139"/>
      <c r="Q138" s="139"/>
      <c r="R138" s="139"/>
      <c r="S138" s="140"/>
      <c r="T138" s="338"/>
      <c r="U138" s="337"/>
      <c r="V138" s="336"/>
      <c r="W138" s="351"/>
      <c r="X138" s="351"/>
      <c r="Y138" s="351"/>
      <c r="Z138" s="351"/>
      <c r="AA138" s="351"/>
      <c r="AB138" s="351"/>
      <c r="AC138" s="351"/>
      <c r="AD138" s="351"/>
      <c r="AE138" s="351"/>
      <c r="AF138" s="351"/>
      <c r="AG138" s="351"/>
      <c r="AH138" s="351"/>
      <c r="AI138" s="336"/>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336"/>
      <c r="BF138" s="336"/>
      <c r="BG138" s="336"/>
      <c r="BH138" s="336"/>
      <c r="BI138" s="336"/>
      <c r="BJ138" s="336"/>
      <c r="BK138" s="336"/>
      <c r="BL138" s="336"/>
      <c r="BM138" s="336"/>
      <c r="BN138" s="336"/>
      <c r="BO138" s="336"/>
      <c r="BP138" s="336"/>
      <c r="BQ138" s="336"/>
      <c r="BR138" s="336"/>
      <c r="BS138" s="336"/>
      <c r="BT138" s="336"/>
      <c r="BU138" s="336"/>
      <c r="BV138" s="336"/>
      <c r="BW138" s="336"/>
      <c r="BX138" s="336"/>
      <c r="BY138" s="336"/>
    </row>
    <row r="139" spans="1:77" customFormat="1" ht="12.75">
      <c r="A139" s="139"/>
      <c r="B139" s="139"/>
      <c r="C139" s="139"/>
      <c r="D139" s="139"/>
      <c r="E139" s="139"/>
      <c r="F139" s="139"/>
      <c r="G139" s="139"/>
      <c r="H139" s="139"/>
      <c r="I139" s="197"/>
      <c r="J139" s="139"/>
      <c r="K139" s="139"/>
      <c r="L139" s="139"/>
      <c r="M139" s="139"/>
      <c r="N139" s="139"/>
      <c r="O139" s="139"/>
      <c r="P139" s="139"/>
      <c r="Q139" s="139"/>
      <c r="R139" s="139"/>
      <c r="S139" s="140"/>
      <c r="T139" s="338"/>
      <c r="U139" s="337"/>
      <c r="V139" s="336"/>
      <c r="W139" s="351"/>
      <c r="X139" s="351"/>
      <c r="Y139" s="351"/>
      <c r="Z139" s="351"/>
      <c r="AA139" s="351"/>
      <c r="AB139" s="351"/>
      <c r="AC139" s="351"/>
      <c r="AD139" s="351"/>
      <c r="AE139" s="351"/>
      <c r="AF139" s="351"/>
      <c r="AG139" s="351"/>
      <c r="AH139" s="351"/>
      <c r="AI139" s="336"/>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336"/>
      <c r="BF139" s="336"/>
      <c r="BG139" s="336"/>
      <c r="BH139" s="336"/>
      <c r="BI139" s="336"/>
      <c r="BJ139" s="336"/>
      <c r="BK139" s="336"/>
      <c r="BL139" s="336"/>
      <c r="BM139" s="336"/>
      <c r="BN139" s="336"/>
      <c r="BO139" s="336"/>
      <c r="BP139" s="336"/>
      <c r="BQ139" s="336"/>
      <c r="BR139" s="336"/>
      <c r="BS139" s="336"/>
      <c r="BT139" s="336"/>
      <c r="BU139" s="336"/>
      <c r="BV139" s="336"/>
      <c r="BW139" s="336"/>
      <c r="BX139" s="336"/>
      <c r="BY139" s="336"/>
    </row>
    <row r="140" spans="1:77" customFormat="1" ht="12.75">
      <c r="A140" s="139"/>
      <c r="B140" s="139"/>
      <c r="C140" s="139"/>
      <c r="D140" s="139"/>
      <c r="E140" s="139"/>
      <c r="F140" s="139"/>
      <c r="G140" s="139"/>
      <c r="H140" s="139"/>
      <c r="I140" s="197"/>
      <c r="J140" s="139"/>
      <c r="K140" s="139"/>
      <c r="L140" s="139"/>
      <c r="M140" s="139"/>
      <c r="N140" s="139"/>
      <c r="O140" s="139"/>
      <c r="P140" s="139"/>
      <c r="Q140" s="139"/>
      <c r="R140" s="139"/>
      <c r="S140" s="140"/>
      <c r="T140" s="338"/>
      <c r="U140" s="337"/>
      <c r="V140" s="336"/>
      <c r="W140" s="351"/>
      <c r="X140" s="351"/>
      <c r="Y140" s="351"/>
      <c r="Z140" s="351"/>
      <c r="AA140" s="351"/>
      <c r="AB140" s="351"/>
      <c r="AC140" s="351"/>
      <c r="AD140" s="351"/>
      <c r="AE140" s="351"/>
      <c r="AF140" s="351"/>
      <c r="AG140" s="351"/>
      <c r="AH140" s="351"/>
      <c r="AI140" s="336"/>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336"/>
      <c r="BF140" s="336"/>
      <c r="BG140" s="336"/>
      <c r="BH140" s="336"/>
      <c r="BI140" s="336"/>
      <c r="BJ140" s="336"/>
      <c r="BK140" s="336"/>
      <c r="BL140" s="336"/>
      <c r="BM140" s="336"/>
      <c r="BN140" s="336"/>
      <c r="BO140" s="336"/>
      <c r="BP140" s="336"/>
      <c r="BQ140" s="336"/>
      <c r="BR140" s="336"/>
      <c r="BS140" s="336"/>
      <c r="BT140" s="336"/>
      <c r="BU140" s="336"/>
      <c r="BV140" s="336"/>
      <c r="BW140" s="336"/>
      <c r="BX140" s="336"/>
      <c r="BY140" s="336"/>
    </row>
    <row r="141" spans="1:77" customFormat="1" ht="12.75">
      <c r="A141" s="139"/>
      <c r="B141" s="139"/>
      <c r="C141" s="139"/>
      <c r="D141" s="139"/>
      <c r="E141" s="139"/>
      <c r="F141" s="139"/>
      <c r="G141" s="139"/>
      <c r="H141" s="139"/>
      <c r="I141" s="197"/>
      <c r="J141" s="139"/>
      <c r="K141" s="139"/>
      <c r="L141" s="139"/>
      <c r="M141" s="139"/>
      <c r="N141" s="139"/>
      <c r="O141" s="139"/>
      <c r="P141" s="139"/>
      <c r="Q141" s="139"/>
      <c r="R141" s="139"/>
      <c r="S141" s="140"/>
      <c r="T141" s="338"/>
      <c r="U141" s="337"/>
      <c r="V141" s="336"/>
      <c r="W141" s="351"/>
      <c r="X141" s="351"/>
      <c r="Y141" s="351"/>
      <c r="Z141" s="351"/>
      <c r="AA141" s="351"/>
      <c r="AB141" s="351"/>
      <c r="AC141" s="351"/>
      <c r="AD141" s="351"/>
      <c r="AE141" s="351"/>
      <c r="AF141" s="351"/>
      <c r="AG141" s="351"/>
      <c r="AH141" s="351"/>
      <c r="AI141" s="336"/>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336"/>
      <c r="BF141" s="336"/>
      <c r="BG141" s="336"/>
      <c r="BH141" s="336"/>
      <c r="BI141" s="336"/>
      <c r="BJ141" s="336"/>
      <c r="BK141" s="336"/>
      <c r="BL141" s="336"/>
      <c r="BM141" s="336"/>
      <c r="BN141" s="336"/>
      <c r="BO141" s="336"/>
      <c r="BP141" s="336"/>
      <c r="BQ141" s="336"/>
      <c r="BR141" s="336"/>
      <c r="BS141" s="336"/>
      <c r="BT141" s="336"/>
      <c r="BU141" s="336"/>
      <c r="BV141" s="336"/>
      <c r="BW141" s="336"/>
      <c r="BX141" s="336"/>
      <c r="BY141" s="336"/>
    </row>
    <row r="142" spans="1:77" customFormat="1" ht="12.75">
      <c r="A142" s="139"/>
      <c r="B142" s="139"/>
      <c r="C142" s="139"/>
      <c r="D142" s="139"/>
      <c r="E142" s="139"/>
      <c r="F142" s="139"/>
      <c r="G142" s="139"/>
      <c r="H142" s="139"/>
      <c r="I142" s="197"/>
      <c r="J142" s="139"/>
      <c r="K142" s="139"/>
      <c r="L142" s="139"/>
      <c r="M142" s="139"/>
      <c r="N142" s="139"/>
      <c r="O142" s="139"/>
      <c r="P142" s="139"/>
      <c r="Q142" s="139"/>
      <c r="R142" s="139"/>
      <c r="S142" s="140"/>
      <c r="T142" s="338"/>
      <c r="U142" s="337"/>
      <c r="V142" s="336"/>
      <c r="W142" s="351"/>
      <c r="X142" s="351"/>
      <c r="Y142" s="351"/>
      <c r="Z142" s="351"/>
      <c r="AA142" s="351"/>
      <c r="AB142" s="351"/>
      <c r="AC142" s="351"/>
      <c r="AD142" s="351"/>
      <c r="AE142" s="351"/>
      <c r="AF142" s="351"/>
      <c r="AG142" s="351"/>
      <c r="AH142" s="351"/>
      <c r="AI142" s="336"/>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336"/>
      <c r="BF142" s="336"/>
      <c r="BG142" s="336"/>
      <c r="BH142" s="336"/>
      <c r="BI142" s="336"/>
      <c r="BJ142" s="336"/>
      <c r="BK142" s="336"/>
      <c r="BL142" s="336"/>
      <c r="BM142" s="336"/>
      <c r="BN142" s="336"/>
      <c r="BO142" s="336"/>
      <c r="BP142" s="336"/>
      <c r="BQ142" s="336"/>
      <c r="BR142" s="336"/>
      <c r="BS142" s="336"/>
      <c r="BT142" s="336"/>
      <c r="BU142" s="336"/>
      <c r="BV142" s="336"/>
      <c r="BW142" s="336"/>
      <c r="BX142" s="336"/>
      <c r="BY142" s="336"/>
    </row>
    <row r="143" spans="1:77" customFormat="1" ht="12.75">
      <c r="A143" s="139"/>
      <c r="B143" s="139"/>
      <c r="C143" s="139"/>
      <c r="D143" s="139"/>
      <c r="E143" s="139"/>
      <c r="F143" s="139"/>
      <c r="G143" s="139"/>
      <c r="H143" s="139"/>
      <c r="I143" s="197"/>
      <c r="J143" s="139"/>
      <c r="K143" s="139"/>
      <c r="L143" s="139"/>
      <c r="M143" s="139"/>
      <c r="N143" s="139"/>
      <c r="O143" s="139"/>
      <c r="P143" s="139"/>
      <c r="Q143" s="139"/>
      <c r="R143" s="139"/>
      <c r="S143" s="140"/>
      <c r="T143" s="338"/>
      <c r="U143" s="337"/>
      <c r="V143" s="336"/>
      <c r="W143" s="351"/>
      <c r="X143" s="351"/>
      <c r="Y143" s="351"/>
      <c r="Z143" s="351"/>
      <c r="AA143" s="351"/>
      <c r="AB143" s="351"/>
      <c r="AC143" s="351"/>
      <c r="AD143" s="351"/>
      <c r="AE143" s="351"/>
      <c r="AF143" s="351"/>
      <c r="AG143" s="351"/>
      <c r="AH143" s="351"/>
      <c r="AI143" s="336"/>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336"/>
      <c r="BF143" s="336"/>
      <c r="BG143" s="336"/>
      <c r="BH143" s="336"/>
      <c r="BI143" s="336"/>
      <c r="BJ143" s="336"/>
      <c r="BK143" s="336"/>
      <c r="BL143" s="336"/>
      <c r="BM143" s="336"/>
      <c r="BN143" s="336"/>
      <c r="BO143" s="336"/>
      <c r="BP143" s="336"/>
      <c r="BQ143" s="336"/>
      <c r="BR143" s="336"/>
      <c r="BS143" s="336"/>
      <c r="BT143" s="336"/>
      <c r="BU143" s="336"/>
      <c r="BV143" s="336"/>
      <c r="BW143" s="336"/>
      <c r="BX143" s="336"/>
      <c r="BY143" s="336"/>
    </row>
    <row r="144" spans="1:77" customFormat="1" ht="12.75">
      <c r="A144" s="139"/>
      <c r="B144" s="139"/>
      <c r="C144" s="139"/>
      <c r="D144" s="139"/>
      <c r="E144" s="139"/>
      <c r="F144" s="139"/>
      <c r="G144" s="139"/>
      <c r="H144" s="139"/>
      <c r="I144" s="197"/>
      <c r="J144" s="139"/>
      <c r="K144" s="139"/>
      <c r="L144" s="139"/>
      <c r="M144" s="139"/>
      <c r="N144" s="139"/>
      <c r="O144" s="139"/>
      <c r="P144" s="139"/>
      <c r="Q144" s="139"/>
      <c r="R144" s="139"/>
      <c r="S144" s="140"/>
      <c r="T144" s="338"/>
      <c r="U144" s="337"/>
      <c r="V144" s="336"/>
      <c r="W144" s="351"/>
      <c r="X144" s="351"/>
      <c r="Y144" s="351"/>
      <c r="Z144" s="351"/>
      <c r="AA144" s="351"/>
      <c r="AB144" s="351"/>
      <c r="AC144" s="351"/>
      <c r="AD144" s="351"/>
      <c r="AE144" s="351"/>
      <c r="AF144" s="351"/>
      <c r="AG144" s="351"/>
      <c r="AH144" s="351"/>
      <c r="AI144" s="336"/>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336"/>
      <c r="BF144" s="336"/>
      <c r="BG144" s="336"/>
      <c r="BH144" s="336"/>
      <c r="BI144" s="336"/>
      <c r="BJ144" s="336"/>
      <c r="BK144" s="336"/>
      <c r="BL144" s="336"/>
      <c r="BM144" s="336"/>
      <c r="BN144" s="336"/>
      <c r="BO144" s="336"/>
      <c r="BP144" s="336"/>
      <c r="BQ144" s="336"/>
      <c r="BR144" s="336"/>
      <c r="BS144" s="336"/>
      <c r="BT144" s="336"/>
      <c r="BU144" s="336"/>
      <c r="BV144" s="336"/>
      <c r="BW144" s="336"/>
      <c r="BX144" s="336"/>
      <c r="BY144" s="336"/>
    </row>
    <row r="145" spans="1:77" customFormat="1" ht="12.75">
      <c r="A145" s="139"/>
      <c r="B145" s="139"/>
      <c r="C145" s="139"/>
      <c r="D145" s="139"/>
      <c r="E145" s="139"/>
      <c r="F145" s="139"/>
      <c r="G145" s="139"/>
      <c r="H145" s="139"/>
      <c r="I145" s="197"/>
      <c r="J145" s="139"/>
      <c r="K145" s="139"/>
      <c r="L145" s="139"/>
      <c r="M145" s="139"/>
      <c r="N145" s="139"/>
      <c r="O145" s="139"/>
      <c r="P145" s="139"/>
      <c r="Q145" s="139"/>
      <c r="R145" s="139"/>
      <c r="S145" s="140"/>
      <c r="T145" s="338"/>
      <c r="U145" s="337"/>
      <c r="V145" s="336"/>
      <c r="W145" s="351"/>
      <c r="X145" s="351"/>
      <c r="Y145" s="351"/>
      <c r="Z145" s="351"/>
      <c r="AA145" s="351"/>
      <c r="AB145" s="351"/>
      <c r="AC145" s="351"/>
      <c r="AD145" s="351"/>
      <c r="AE145" s="351"/>
      <c r="AF145" s="351"/>
      <c r="AG145" s="351"/>
      <c r="AH145" s="351"/>
      <c r="AI145" s="336"/>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336"/>
      <c r="BF145" s="336"/>
      <c r="BG145" s="336"/>
      <c r="BH145" s="336"/>
      <c r="BI145" s="336"/>
      <c r="BJ145" s="336"/>
      <c r="BK145" s="336"/>
      <c r="BL145" s="336"/>
      <c r="BM145" s="336"/>
      <c r="BN145" s="336"/>
      <c r="BO145" s="336"/>
      <c r="BP145" s="336"/>
      <c r="BQ145" s="336"/>
      <c r="BR145" s="336"/>
      <c r="BS145" s="336"/>
      <c r="BT145" s="336"/>
      <c r="BU145" s="336"/>
      <c r="BV145" s="336"/>
      <c r="BW145" s="336"/>
      <c r="BX145" s="336"/>
      <c r="BY145" s="336"/>
    </row>
    <row r="146" spans="1:77" customFormat="1" ht="12.75">
      <c r="A146" s="139"/>
      <c r="B146" s="139"/>
      <c r="C146" s="139"/>
      <c r="D146" s="139"/>
      <c r="E146" s="139"/>
      <c r="F146" s="139"/>
      <c r="G146" s="139"/>
      <c r="H146" s="139"/>
      <c r="I146" s="197"/>
      <c r="J146" s="139"/>
      <c r="K146" s="139"/>
      <c r="L146" s="139"/>
      <c r="M146" s="139"/>
      <c r="N146" s="139"/>
      <c r="O146" s="139"/>
      <c r="P146" s="139"/>
      <c r="Q146" s="139"/>
      <c r="R146" s="139"/>
      <c r="S146" s="140"/>
      <c r="T146" s="338"/>
      <c r="U146" s="337"/>
      <c r="V146" s="336"/>
      <c r="W146" s="351"/>
      <c r="X146" s="351"/>
      <c r="Y146" s="351"/>
      <c r="Z146" s="351"/>
      <c r="AA146" s="351"/>
      <c r="AB146" s="351"/>
      <c r="AC146" s="351"/>
      <c r="AD146" s="351"/>
      <c r="AE146" s="351"/>
      <c r="AF146" s="351"/>
      <c r="AG146" s="351"/>
      <c r="AH146" s="351"/>
      <c r="AI146" s="336"/>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336"/>
      <c r="BF146" s="336"/>
      <c r="BG146" s="336"/>
      <c r="BH146" s="336"/>
      <c r="BI146" s="336"/>
      <c r="BJ146" s="336"/>
      <c r="BK146" s="336"/>
      <c r="BL146" s="336"/>
      <c r="BM146" s="336"/>
      <c r="BN146" s="336"/>
      <c r="BO146" s="336"/>
      <c r="BP146" s="336"/>
      <c r="BQ146" s="336"/>
      <c r="BR146" s="336"/>
      <c r="BS146" s="336"/>
      <c r="BT146" s="336"/>
      <c r="BU146" s="336"/>
      <c r="BV146" s="336"/>
      <c r="BW146" s="336"/>
      <c r="BX146" s="336"/>
      <c r="BY146" s="336"/>
    </row>
    <row r="147" spans="1:77" customFormat="1" ht="12.75">
      <c r="A147" s="139"/>
      <c r="B147" s="139"/>
      <c r="C147" s="139"/>
      <c r="D147" s="139"/>
      <c r="E147" s="139"/>
      <c r="F147" s="139"/>
      <c r="G147" s="139"/>
      <c r="H147" s="139"/>
      <c r="I147" s="197"/>
      <c r="J147" s="139"/>
      <c r="K147" s="139"/>
      <c r="L147" s="139"/>
      <c r="M147" s="139"/>
      <c r="N147" s="139"/>
      <c r="O147" s="139"/>
      <c r="P147" s="139"/>
      <c r="Q147" s="139"/>
      <c r="R147" s="139"/>
      <c r="S147" s="140"/>
      <c r="T147" s="338"/>
      <c r="U147" s="337"/>
      <c r="V147" s="336"/>
      <c r="W147" s="351"/>
      <c r="X147" s="351"/>
      <c r="Y147" s="351"/>
      <c r="Z147" s="351"/>
      <c r="AA147" s="351"/>
      <c r="AB147" s="351"/>
      <c r="AC147" s="351"/>
      <c r="AD147" s="351"/>
      <c r="AE147" s="351"/>
      <c r="AF147" s="351"/>
      <c r="AG147" s="351"/>
      <c r="AH147" s="351"/>
      <c r="AI147" s="336"/>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336"/>
      <c r="BF147" s="336"/>
      <c r="BG147" s="336"/>
      <c r="BH147" s="336"/>
      <c r="BI147" s="336"/>
      <c r="BJ147" s="336"/>
      <c r="BK147" s="336"/>
      <c r="BL147" s="336"/>
      <c r="BM147" s="336"/>
      <c r="BN147" s="336"/>
      <c r="BO147" s="336"/>
      <c r="BP147" s="336"/>
      <c r="BQ147" s="336"/>
      <c r="BR147" s="336"/>
      <c r="BS147" s="336"/>
      <c r="BT147" s="336"/>
      <c r="BU147" s="336"/>
      <c r="BV147" s="336"/>
      <c r="BW147" s="336"/>
      <c r="BX147" s="336"/>
      <c r="BY147" s="336"/>
    </row>
    <row r="148" spans="1:77" customFormat="1" ht="12.75">
      <c r="A148" s="139"/>
      <c r="B148" s="139"/>
      <c r="C148" s="139"/>
      <c r="D148" s="139"/>
      <c r="E148" s="139"/>
      <c r="F148" s="139"/>
      <c r="G148" s="139"/>
      <c r="H148" s="139"/>
      <c r="I148" s="197"/>
      <c r="J148" s="139"/>
      <c r="K148" s="139"/>
      <c r="L148" s="139"/>
      <c r="M148" s="139"/>
      <c r="N148" s="139"/>
      <c r="O148" s="139"/>
      <c r="P148" s="139"/>
      <c r="Q148" s="139"/>
      <c r="R148" s="139"/>
      <c r="S148" s="140"/>
      <c r="T148" s="338"/>
      <c r="U148" s="337"/>
      <c r="V148" s="336"/>
      <c r="W148" s="351"/>
      <c r="X148" s="351"/>
      <c r="Y148" s="351"/>
      <c r="Z148" s="351"/>
      <c r="AA148" s="351"/>
      <c r="AB148" s="351"/>
      <c r="AC148" s="351"/>
      <c r="AD148" s="351"/>
      <c r="AE148" s="351"/>
      <c r="AF148" s="351"/>
      <c r="AG148" s="351"/>
      <c r="AH148" s="351"/>
      <c r="AI148" s="336"/>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336"/>
      <c r="BF148" s="336"/>
      <c r="BG148" s="336"/>
      <c r="BH148" s="336"/>
      <c r="BI148" s="336"/>
      <c r="BJ148" s="336"/>
      <c r="BK148" s="336"/>
      <c r="BL148" s="336"/>
      <c r="BM148" s="336"/>
      <c r="BN148" s="336"/>
      <c r="BO148" s="336"/>
      <c r="BP148" s="336"/>
      <c r="BQ148" s="336"/>
      <c r="BR148" s="336"/>
      <c r="BS148" s="336"/>
      <c r="BT148" s="336"/>
      <c r="BU148" s="336"/>
      <c r="BV148" s="336"/>
      <c r="BW148" s="336"/>
      <c r="BX148" s="336"/>
      <c r="BY148" s="336"/>
    </row>
    <row r="149" spans="1:77" customFormat="1" ht="12.75">
      <c r="A149" s="139"/>
      <c r="B149" s="139"/>
      <c r="C149" s="139"/>
      <c r="D149" s="139"/>
      <c r="E149" s="139"/>
      <c r="F149" s="139"/>
      <c r="G149" s="139"/>
      <c r="H149" s="139"/>
      <c r="I149" s="197"/>
      <c r="J149" s="139"/>
      <c r="K149" s="139"/>
      <c r="L149" s="139"/>
      <c r="M149" s="139"/>
      <c r="N149" s="139"/>
      <c r="O149" s="139"/>
      <c r="P149" s="139"/>
      <c r="Q149" s="139"/>
      <c r="R149" s="139"/>
      <c r="S149" s="140"/>
      <c r="T149" s="338"/>
      <c r="U149" s="337"/>
      <c r="V149" s="336"/>
      <c r="W149" s="351"/>
      <c r="X149" s="351"/>
      <c r="Y149" s="351"/>
      <c r="Z149" s="351"/>
      <c r="AA149" s="351"/>
      <c r="AB149" s="351"/>
      <c r="AC149" s="351"/>
      <c r="AD149" s="351"/>
      <c r="AE149" s="351"/>
      <c r="AF149" s="351"/>
      <c r="AG149" s="351"/>
      <c r="AH149" s="351"/>
      <c r="AI149" s="336"/>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336"/>
      <c r="BF149" s="336"/>
      <c r="BG149" s="336"/>
      <c r="BH149" s="336"/>
      <c r="BI149" s="336"/>
      <c r="BJ149" s="336"/>
      <c r="BK149" s="336"/>
      <c r="BL149" s="336"/>
      <c r="BM149" s="336"/>
      <c r="BN149" s="336"/>
      <c r="BO149" s="336"/>
      <c r="BP149" s="336"/>
      <c r="BQ149" s="336"/>
      <c r="BR149" s="336"/>
      <c r="BS149" s="336"/>
      <c r="BT149" s="336"/>
      <c r="BU149" s="336"/>
      <c r="BV149" s="336"/>
      <c r="BW149" s="336"/>
      <c r="BX149" s="336"/>
      <c r="BY149" s="336"/>
    </row>
    <row r="150" spans="1:77" customFormat="1" ht="12.75">
      <c r="A150" s="139"/>
      <c r="B150" s="139"/>
      <c r="C150" s="139"/>
      <c r="D150" s="139"/>
      <c r="E150" s="139"/>
      <c r="F150" s="139"/>
      <c r="G150" s="139"/>
      <c r="H150" s="139"/>
      <c r="I150" s="197"/>
      <c r="J150" s="139"/>
      <c r="K150" s="139"/>
      <c r="L150" s="139"/>
      <c r="M150" s="139"/>
      <c r="N150" s="139"/>
      <c r="O150" s="139"/>
      <c r="P150" s="139"/>
      <c r="Q150" s="139"/>
      <c r="R150" s="139"/>
      <c r="S150" s="140"/>
      <c r="T150" s="338"/>
      <c r="U150" s="337"/>
      <c r="V150" s="336"/>
      <c r="W150" s="351"/>
      <c r="X150" s="351"/>
      <c r="Y150" s="351"/>
      <c r="Z150" s="351"/>
      <c r="AA150" s="351"/>
      <c r="AB150" s="351"/>
      <c r="AC150" s="351"/>
      <c r="AD150" s="351"/>
      <c r="AE150" s="351"/>
      <c r="AF150" s="351"/>
      <c r="AG150" s="351"/>
      <c r="AH150" s="351"/>
      <c r="AI150" s="336"/>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336"/>
      <c r="BF150" s="336"/>
      <c r="BG150" s="336"/>
      <c r="BH150" s="336"/>
      <c r="BI150" s="336"/>
      <c r="BJ150" s="336"/>
      <c r="BK150" s="336"/>
      <c r="BL150" s="336"/>
      <c r="BM150" s="336"/>
      <c r="BN150" s="336"/>
      <c r="BO150" s="336"/>
      <c r="BP150" s="336"/>
      <c r="BQ150" s="336"/>
      <c r="BR150" s="336"/>
      <c r="BS150" s="336"/>
      <c r="BT150" s="336"/>
      <c r="BU150" s="336"/>
      <c r="BV150" s="336"/>
      <c r="BW150" s="336"/>
      <c r="BX150" s="336"/>
      <c r="BY150" s="336"/>
    </row>
    <row r="151" spans="1:77" customFormat="1" ht="12.75">
      <c r="A151" s="139"/>
      <c r="B151" s="139"/>
      <c r="C151" s="139"/>
      <c r="D151" s="139"/>
      <c r="E151" s="139"/>
      <c r="F151" s="139"/>
      <c r="G151" s="139"/>
      <c r="H151" s="139"/>
      <c r="I151" s="197"/>
      <c r="J151" s="139"/>
      <c r="K151" s="139"/>
      <c r="L151" s="139"/>
      <c r="M151" s="139"/>
      <c r="N151" s="139"/>
      <c r="O151" s="139"/>
      <c r="P151" s="139"/>
      <c r="Q151" s="139"/>
      <c r="R151" s="139"/>
      <c r="S151" s="140"/>
      <c r="T151" s="338"/>
      <c r="U151" s="337"/>
      <c r="V151" s="336"/>
      <c r="W151" s="351"/>
      <c r="X151" s="351"/>
      <c r="Y151" s="351"/>
      <c r="Z151" s="351"/>
      <c r="AA151" s="351"/>
      <c r="AB151" s="351"/>
      <c r="AC151" s="351"/>
      <c r="AD151" s="351"/>
      <c r="AE151" s="351"/>
      <c r="AF151" s="351"/>
      <c r="AG151" s="351"/>
      <c r="AH151" s="351"/>
      <c r="AI151" s="336"/>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336"/>
      <c r="BF151" s="336"/>
      <c r="BG151" s="336"/>
      <c r="BH151" s="336"/>
      <c r="BI151" s="336"/>
      <c r="BJ151" s="336"/>
      <c r="BK151" s="336"/>
      <c r="BL151" s="336"/>
      <c r="BM151" s="336"/>
      <c r="BN151" s="336"/>
      <c r="BO151" s="336"/>
      <c r="BP151" s="336"/>
      <c r="BQ151" s="336"/>
      <c r="BR151" s="336"/>
      <c r="BS151" s="336"/>
      <c r="BT151" s="336"/>
      <c r="BU151" s="336"/>
      <c r="BV151" s="336"/>
      <c r="BW151" s="336"/>
      <c r="BX151" s="336"/>
      <c r="BY151" s="336"/>
    </row>
    <row r="152" spans="1:77" customFormat="1" ht="12.75">
      <c r="A152" s="139"/>
      <c r="B152" s="139"/>
      <c r="C152" s="139"/>
      <c r="D152" s="139"/>
      <c r="E152" s="139"/>
      <c r="F152" s="139"/>
      <c r="G152" s="139"/>
      <c r="H152" s="139"/>
      <c r="I152" s="197"/>
      <c r="J152" s="139"/>
      <c r="K152" s="139"/>
      <c r="L152" s="139"/>
      <c r="M152" s="139"/>
      <c r="N152" s="139"/>
      <c r="O152" s="139"/>
      <c r="P152" s="139"/>
      <c r="Q152" s="139"/>
      <c r="R152" s="139"/>
      <c r="S152" s="140"/>
      <c r="T152" s="338"/>
      <c r="U152" s="337"/>
      <c r="V152" s="336"/>
      <c r="W152" s="351"/>
      <c r="X152" s="351"/>
      <c r="Y152" s="351"/>
      <c r="Z152" s="351"/>
      <c r="AA152" s="351"/>
      <c r="AB152" s="351"/>
      <c r="AC152" s="351"/>
      <c r="AD152" s="351"/>
      <c r="AE152" s="351"/>
      <c r="AF152" s="351"/>
      <c r="AG152" s="351"/>
      <c r="AH152" s="351"/>
      <c r="AI152" s="336"/>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336"/>
      <c r="BF152" s="336"/>
      <c r="BG152" s="336"/>
      <c r="BH152" s="336"/>
      <c r="BI152" s="336"/>
      <c r="BJ152" s="336"/>
      <c r="BK152" s="336"/>
      <c r="BL152" s="336"/>
      <c r="BM152" s="336"/>
      <c r="BN152" s="336"/>
      <c r="BO152" s="336"/>
      <c r="BP152" s="336"/>
      <c r="BQ152" s="336"/>
      <c r="BR152" s="336"/>
      <c r="BS152" s="336"/>
      <c r="BT152" s="336"/>
      <c r="BU152" s="336"/>
      <c r="BV152" s="336"/>
      <c r="BW152" s="336"/>
      <c r="BX152" s="336"/>
      <c r="BY152" s="336"/>
    </row>
    <row r="153" spans="1:77" customFormat="1" ht="12.75">
      <c r="A153" s="139"/>
      <c r="B153" s="139"/>
      <c r="C153" s="139"/>
      <c r="D153" s="139"/>
      <c r="E153" s="139"/>
      <c r="F153" s="139"/>
      <c r="G153" s="139"/>
      <c r="H153" s="139"/>
      <c r="I153" s="197"/>
      <c r="J153" s="139"/>
      <c r="K153" s="139"/>
      <c r="L153" s="139"/>
      <c r="M153" s="139"/>
      <c r="N153" s="139"/>
      <c r="O153" s="139"/>
      <c r="P153" s="139"/>
      <c r="Q153" s="139"/>
      <c r="R153" s="139"/>
      <c r="S153" s="140"/>
      <c r="T153" s="338"/>
      <c r="U153" s="337"/>
      <c r="V153" s="336"/>
      <c r="W153" s="351"/>
      <c r="X153" s="351"/>
      <c r="Y153" s="351"/>
      <c r="Z153" s="351"/>
      <c r="AA153" s="351"/>
      <c r="AB153" s="351"/>
      <c r="AC153" s="351"/>
      <c r="AD153" s="351"/>
      <c r="AE153" s="351"/>
      <c r="AF153" s="351"/>
      <c r="AG153" s="351"/>
      <c r="AH153" s="351"/>
      <c r="AI153" s="336"/>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336"/>
      <c r="BF153" s="336"/>
      <c r="BG153" s="336"/>
      <c r="BH153" s="336"/>
      <c r="BI153" s="336"/>
      <c r="BJ153" s="336"/>
      <c r="BK153" s="336"/>
      <c r="BL153" s="336"/>
      <c r="BM153" s="336"/>
      <c r="BN153" s="336"/>
      <c r="BO153" s="336"/>
      <c r="BP153" s="336"/>
      <c r="BQ153" s="336"/>
      <c r="BR153" s="336"/>
      <c r="BS153" s="336"/>
      <c r="BT153" s="336"/>
      <c r="BU153" s="336"/>
      <c r="BV153" s="336"/>
      <c r="BW153" s="336"/>
      <c r="BX153" s="336"/>
      <c r="BY153" s="336"/>
    </row>
    <row r="154" spans="1:77" customFormat="1" ht="12.75">
      <c r="A154" s="139"/>
      <c r="B154" s="139"/>
      <c r="C154" s="139"/>
      <c r="D154" s="139"/>
      <c r="E154" s="139"/>
      <c r="F154" s="139"/>
      <c r="G154" s="139"/>
      <c r="H154" s="139"/>
      <c r="I154" s="197"/>
      <c r="J154" s="139"/>
      <c r="K154" s="139"/>
      <c r="L154" s="139"/>
      <c r="M154" s="139"/>
      <c r="N154" s="139"/>
      <c r="O154" s="139"/>
      <c r="P154" s="139"/>
      <c r="Q154" s="139"/>
      <c r="R154" s="139"/>
      <c r="S154" s="140"/>
      <c r="T154" s="338"/>
      <c r="U154" s="337"/>
      <c r="V154" s="336"/>
      <c r="W154" s="351"/>
      <c r="X154" s="351"/>
      <c r="Y154" s="351"/>
      <c r="Z154" s="351"/>
      <c r="AA154" s="351"/>
      <c r="AB154" s="351"/>
      <c r="AC154" s="351"/>
      <c r="AD154" s="351"/>
      <c r="AE154" s="351"/>
      <c r="AF154" s="351"/>
      <c r="AG154" s="351"/>
      <c r="AH154" s="351"/>
      <c r="AI154" s="336"/>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336"/>
      <c r="BF154" s="336"/>
      <c r="BG154" s="336"/>
      <c r="BH154" s="336"/>
      <c r="BI154" s="336"/>
      <c r="BJ154" s="336"/>
      <c r="BK154" s="336"/>
      <c r="BL154" s="336"/>
      <c r="BM154" s="336"/>
      <c r="BN154" s="336"/>
      <c r="BO154" s="336"/>
      <c r="BP154" s="336"/>
      <c r="BQ154" s="336"/>
      <c r="BR154" s="336"/>
      <c r="BS154" s="336"/>
      <c r="BT154" s="336"/>
      <c r="BU154" s="336"/>
      <c r="BV154" s="336"/>
      <c r="BW154" s="336"/>
      <c r="BX154" s="336"/>
      <c r="BY154" s="336"/>
    </row>
    <row r="155" spans="1:77" customFormat="1" ht="12.75">
      <c r="A155" s="139"/>
      <c r="B155" s="139"/>
      <c r="C155" s="139"/>
      <c r="D155" s="139"/>
      <c r="E155" s="139"/>
      <c r="F155" s="139"/>
      <c r="G155" s="139"/>
      <c r="H155" s="139"/>
      <c r="I155" s="197"/>
      <c r="J155" s="139"/>
      <c r="K155" s="139"/>
      <c r="L155" s="139"/>
      <c r="M155" s="139"/>
      <c r="N155" s="139"/>
      <c r="O155" s="139"/>
      <c r="P155" s="139"/>
      <c r="Q155" s="139"/>
      <c r="R155" s="139"/>
      <c r="S155" s="140"/>
      <c r="T155" s="338"/>
      <c r="U155" s="337"/>
      <c r="V155" s="336"/>
      <c r="W155" s="351"/>
      <c r="X155" s="351"/>
      <c r="Y155" s="351"/>
      <c r="Z155" s="351"/>
      <c r="AA155" s="351"/>
      <c r="AB155" s="351"/>
      <c r="AC155" s="351"/>
      <c r="AD155" s="351"/>
      <c r="AE155" s="351"/>
      <c r="AF155" s="351"/>
      <c r="AG155" s="351"/>
      <c r="AH155" s="351"/>
      <c r="AI155" s="336"/>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336"/>
      <c r="BF155" s="336"/>
      <c r="BG155" s="336"/>
      <c r="BH155" s="336"/>
      <c r="BI155" s="336"/>
      <c r="BJ155" s="336"/>
      <c r="BK155" s="336"/>
      <c r="BL155" s="336"/>
      <c r="BM155" s="336"/>
      <c r="BN155" s="336"/>
      <c r="BO155" s="336"/>
      <c r="BP155" s="336"/>
      <c r="BQ155" s="336"/>
      <c r="BR155" s="336"/>
      <c r="BS155" s="336"/>
      <c r="BT155" s="336"/>
      <c r="BU155" s="336"/>
      <c r="BV155" s="336"/>
      <c r="BW155" s="336"/>
      <c r="BX155" s="336"/>
      <c r="BY155" s="336"/>
    </row>
    <row r="156" spans="1:77" customFormat="1" ht="12.75">
      <c r="A156" s="139"/>
      <c r="B156" s="139"/>
      <c r="C156" s="139"/>
      <c r="D156" s="139"/>
      <c r="E156" s="139"/>
      <c r="F156" s="139"/>
      <c r="G156" s="139"/>
      <c r="H156" s="139"/>
      <c r="I156" s="197"/>
      <c r="J156" s="139"/>
      <c r="K156" s="139"/>
      <c r="L156" s="139"/>
      <c r="M156" s="139"/>
      <c r="N156" s="139"/>
      <c r="O156" s="139"/>
      <c r="P156" s="139"/>
      <c r="Q156" s="139"/>
      <c r="R156" s="139"/>
      <c r="S156" s="140"/>
      <c r="T156" s="338"/>
      <c r="U156" s="337"/>
      <c r="V156" s="336"/>
      <c r="W156" s="351"/>
      <c r="X156" s="351"/>
      <c r="Y156" s="351"/>
      <c r="Z156" s="351"/>
      <c r="AA156" s="351"/>
      <c r="AB156" s="351"/>
      <c r="AC156" s="351"/>
      <c r="AD156" s="351"/>
      <c r="AE156" s="351"/>
      <c r="AF156" s="351"/>
      <c r="AG156" s="351"/>
      <c r="AH156" s="351"/>
      <c r="AI156" s="336"/>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336"/>
      <c r="BF156" s="336"/>
      <c r="BG156" s="336"/>
      <c r="BH156" s="336"/>
      <c r="BI156" s="336"/>
      <c r="BJ156" s="336"/>
      <c r="BK156" s="336"/>
      <c r="BL156" s="336"/>
      <c r="BM156" s="336"/>
      <c r="BN156" s="336"/>
      <c r="BO156" s="336"/>
      <c r="BP156" s="336"/>
      <c r="BQ156" s="336"/>
      <c r="BR156" s="336"/>
      <c r="BS156" s="336"/>
      <c r="BT156" s="336"/>
      <c r="BU156" s="336"/>
      <c r="BV156" s="336"/>
      <c r="BW156" s="336"/>
      <c r="BX156" s="336"/>
      <c r="BY156" s="336"/>
    </row>
    <row r="157" spans="1:77" customFormat="1" ht="12.75">
      <c r="A157" s="139"/>
      <c r="B157" s="139"/>
      <c r="C157" s="139"/>
      <c r="D157" s="139"/>
      <c r="E157" s="139"/>
      <c r="F157" s="139"/>
      <c r="G157" s="139"/>
      <c r="H157" s="139"/>
      <c r="I157" s="197"/>
      <c r="J157" s="139"/>
      <c r="K157" s="139"/>
      <c r="L157" s="139"/>
      <c r="M157" s="139"/>
      <c r="N157" s="139"/>
      <c r="O157" s="139"/>
      <c r="P157" s="139"/>
      <c r="Q157" s="139"/>
      <c r="R157" s="139"/>
      <c r="S157" s="140"/>
      <c r="T157" s="338"/>
      <c r="U157" s="337"/>
      <c r="V157" s="336"/>
      <c r="W157" s="351"/>
      <c r="X157" s="351"/>
      <c r="Y157" s="351"/>
      <c r="Z157" s="351"/>
      <c r="AA157" s="351"/>
      <c r="AB157" s="351"/>
      <c r="AC157" s="351"/>
      <c r="AD157" s="351"/>
      <c r="AE157" s="351"/>
      <c r="AF157" s="351"/>
      <c r="AG157" s="351"/>
      <c r="AH157" s="351"/>
      <c r="AI157" s="336"/>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336"/>
      <c r="BF157" s="336"/>
      <c r="BG157" s="336"/>
      <c r="BH157" s="336"/>
      <c r="BI157" s="336"/>
      <c r="BJ157" s="336"/>
      <c r="BK157" s="336"/>
      <c r="BL157" s="336"/>
      <c r="BM157" s="336"/>
      <c r="BN157" s="336"/>
      <c r="BO157" s="336"/>
      <c r="BP157" s="336"/>
      <c r="BQ157" s="336"/>
      <c r="BR157" s="336"/>
      <c r="BS157" s="336"/>
      <c r="BT157" s="336"/>
      <c r="BU157" s="336"/>
      <c r="BV157" s="336"/>
      <c r="BW157" s="336"/>
      <c r="BX157" s="336"/>
      <c r="BY157" s="336"/>
    </row>
    <row r="158" spans="1:77" customFormat="1" ht="12.75">
      <c r="A158" s="139"/>
      <c r="B158" s="139"/>
      <c r="C158" s="139"/>
      <c r="D158" s="139"/>
      <c r="E158" s="139"/>
      <c r="F158" s="139"/>
      <c r="G158" s="139"/>
      <c r="H158" s="139"/>
      <c r="I158" s="197"/>
      <c r="J158" s="139"/>
      <c r="K158" s="139"/>
      <c r="L158" s="139"/>
      <c r="M158" s="139"/>
      <c r="N158" s="139"/>
      <c r="O158" s="139"/>
      <c r="P158" s="139"/>
      <c r="Q158" s="139"/>
      <c r="R158" s="139"/>
      <c r="S158" s="140"/>
      <c r="T158" s="338"/>
      <c r="U158" s="337"/>
      <c r="V158" s="336"/>
      <c r="W158" s="351"/>
      <c r="X158" s="351"/>
      <c r="Y158" s="351"/>
      <c r="Z158" s="351"/>
      <c r="AA158" s="351"/>
      <c r="AB158" s="351"/>
      <c r="AC158" s="351"/>
      <c r="AD158" s="351"/>
      <c r="AE158" s="351"/>
      <c r="AF158" s="351"/>
      <c r="AG158" s="351"/>
      <c r="AH158" s="351"/>
      <c r="AI158" s="336"/>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336"/>
      <c r="BF158" s="336"/>
      <c r="BG158" s="336"/>
      <c r="BH158" s="336"/>
      <c r="BI158" s="336"/>
      <c r="BJ158" s="336"/>
      <c r="BK158" s="336"/>
      <c r="BL158" s="336"/>
      <c r="BM158" s="336"/>
      <c r="BN158" s="336"/>
      <c r="BO158" s="336"/>
      <c r="BP158" s="336"/>
      <c r="BQ158" s="336"/>
      <c r="BR158" s="336"/>
      <c r="BS158" s="336"/>
      <c r="BT158" s="336"/>
      <c r="BU158" s="336"/>
      <c r="BV158" s="336"/>
      <c r="BW158" s="336"/>
      <c r="BX158" s="336"/>
      <c r="BY158" s="336"/>
    </row>
    <row r="159" spans="1:77" customFormat="1" ht="12.75">
      <c r="A159" s="139"/>
      <c r="B159" s="139"/>
      <c r="C159" s="139"/>
      <c r="D159" s="139"/>
      <c r="E159" s="139"/>
      <c r="F159" s="139"/>
      <c r="G159" s="139"/>
      <c r="H159" s="139"/>
      <c r="I159" s="197"/>
      <c r="J159" s="139"/>
      <c r="K159" s="139"/>
      <c r="L159" s="139"/>
      <c r="M159" s="139"/>
      <c r="N159" s="139"/>
      <c r="O159" s="139"/>
      <c r="P159" s="139"/>
      <c r="Q159" s="139"/>
      <c r="R159" s="139"/>
      <c r="S159" s="140"/>
      <c r="T159" s="338"/>
      <c r="U159" s="337"/>
      <c r="V159" s="336"/>
      <c r="W159" s="351"/>
      <c r="X159" s="351"/>
      <c r="Y159" s="351"/>
      <c r="Z159" s="351"/>
      <c r="AA159" s="351"/>
      <c r="AB159" s="351"/>
      <c r="AC159" s="351"/>
      <c r="AD159" s="351"/>
      <c r="AE159" s="351"/>
      <c r="AF159" s="351"/>
      <c r="AG159" s="351"/>
      <c r="AH159" s="351"/>
      <c r="AI159" s="336"/>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336"/>
      <c r="BF159" s="336"/>
      <c r="BG159" s="336"/>
      <c r="BH159" s="336"/>
      <c r="BI159" s="336"/>
      <c r="BJ159" s="336"/>
      <c r="BK159" s="336"/>
      <c r="BL159" s="336"/>
      <c r="BM159" s="336"/>
      <c r="BN159" s="336"/>
      <c r="BO159" s="336"/>
      <c r="BP159" s="336"/>
      <c r="BQ159" s="336"/>
      <c r="BR159" s="336"/>
      <c r="BS159" s="336"/>
      <c r="BT159" s="336"/>
      <c r="BU159" s="336"/>
      <c r="BV159" s="336"/>
      <c r="BW159" s="336"/>
      <c r="BX159" s="336"/>
      <c r="BY159" s="336"/>
    </row>
    <row r="160" spans="1:77" customFormat="1" ht="12.75">
      <c r="A160" s="139"/>
      <c r="B160" s="139"/>
      <c r="C160" s="139"/>
      <c r="D160" s="139"/>
      <c r="E160" s="139"/>
      <c r="F160" s="139"/>
      <c r="G160" s="139"/>
      <c r="H160" s="139"/>
      <c r="I160" s="197"/>
      <c r="J160" s="139"/>
      <c r="K160" s="139"/>
      <c r="L160" s="139"/>
      <c r="M160" s="139"/>
      <c r="N160" s="139"/>
      <c r="O160" s="139"/>
      <c r="P160" s="139"/>
      <c r="Q160" s="139"/>
      <c r="R160" s="139"/>
      <c r="S160" s="140"/>
      <c r="T160" s="338"/>
      <c r="U160" s="337"/>
      <c r="V160" s="336"/>
      <c r="W160" s="351"/>
      <c r="X160" s="351"/>
      <c r="Y160" s="351"/>
      <c r="Z160" s="351"/>
      <c r="AA160" s="351"/>
      <c r="AB160" s="351"/>
      <c r="AC160" s="351"/>
      <c r="AD160" s="351"/>
      <c r="AE160" s="351"/>
      <c r="AF160" s="351"/>
      <c r="AG160" s="351"/>
      <c r="AH160" s="351"/>
      <c r="AI160" s="336"/>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336"/>
      <c r="BF160" s="336"/>
      <c r="BG160" s="336"/>
      <c r="BH160" s="336"/>
      <c r="BI160" s="336"/>
      <c r="BJ160" s="336"/>
      <c r="BK160" s="336"/>
      <c r="BL160" s="336"/>
      <c r="BM160" s="336"/>
      <c r="BN160" s="336"/>
      <c r="BO160" s="336"/>
      <c r="BP160" s="336"/>
      <c r="BQ160" s="336"/>
      <c r="BR160" s="336"/>
      <c r="BS160" s="336"/>
      <c r="BT160" s="336"/>
      <c r="BU160" s="336"/>
      <c r="BV160" s="336"/>
      <c r="BW160" s="336"/>
      <c r="BX160" s="336"/>
      <c r="BY160" s="336"/>
    </row>
    <row r="161" spans="1:77" customFormat="1" ht="12.75">
      <c r="A161" s="139"/>
      <c r="B161" s="139"/>
      <c r="C161" s="139"/>
      <c r="D161" s="139"/>
      <c r="E161" s="139"/>
      <c r="F161" s="139"/>
      <c r="G161" s="139"/>
      <c r="H161" s="139"/>
      <c r="I161" s="197"/>
      <c r="J161" s="139"/>
      <c r="K161" s="139"/>
      <c r="L161" s="139"/>
      <c r="M161" s="139"/>
      <c r="N161" s="139"/>
      <c r="O161" s="139"/>
      <c r="P161" s="139"/>
      <c r="Q161" s="139"/>
      <c r="R161" s="139"/>
      <c r="S161" s="140"/>
      <c r="T161" s="338"/>
      <c r="U161" s="337"/>
      <c r="V161" s="336"/>
      <c r="W161" s="351"/>
      <c r="X161" s="351"/>
      <c r="Y161" s="351"/>
      <c r="Z161" s="351"/>
      <c r="AA161" s="351"/>
      <c r="AB161" s="351"/>
      <c r="AC161" s="351"/>
      <c r="AD161" s="351"/>
      <c r="AE161" s="351"/>
      <c r="AF161" s="351"/>
      <c r="AG161" s="351"/>
      <c r="AH161" s="351"/>
      <c r="AI161" s="336"/>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336"/>
      <c r="BF161" s="336"/>
      <c r="BG161" s="336"/>
      <c r="BH161" s="336"/>
      <c r="BI161" s="336"/>
      <c r="BJ161" s="336"/>
      <c r="BK161" s="336"/>
      <c r="BL161" s="336"/>
      <c r="BM161" s="336"/>
      <c r="BN161" s="336"/>
      <c r="BO161" s="336"/>
      <c r="BP161" s="336"/>
      <c r="BQ161" s="336"/>
      <c r="BR161" s="336"/>
      <c r="BS161" s="336"/>
      <c r="BT161" s="336"/>
      <c r="BU161" s="336"/>
      <c r="BV161" s="336"/>
      <c r="BW161" s="336"/>
      <c r="BX161" s="336"/>
      <c r="BY161" s="336"/>
    </row>
    <row r="162" spans="1:77" customFormat="1" ht="12.75">
      <c r="A162" s="139"/>
      <c r="B162" s="139"/>
      <c r="C162" s="139"/>
      <c r="D162" s="139"/>
      <c r="E162" s="139"/>
      <c r="F162" s="139"/>
      <c r="G162" s="139"/>
      <c r="H162" s="139"/>
      <c r="I162" s="197"/>
      <c r="J162" s="139"/>
      <c r="K162" s="139"/>
      <c r="L162" s="139"/>
      <c r="M162" s="139"/>
      <c r="N162" s="139"/>
      <c r="O162" s="139"/>
      <c r="P162" s="139"/>
      <c r="Q162" s="139"/>
      <c r="R162" s="139"/>
      <c r="S162" s="140"/>
      <c r="T162" s="338"/>
      <c r="U162" s="337"/>
      <c r="V162" s="336"/>
      <c r="W162" s="351"/>
      <c r="X162" s="351"/>
      <c r="Y162" s="351"/>
      <c r="Z162" s="351"/>
      <c r="AA162" s="351"/>
      <c r="AB162" s="351"/>
      <c r="AC162" s="351"/>
      <c r="AD162" s="351"/>
      <c r="AE162" s="351"/>
      <c r="AF162" s="351"/>
      <c r="AG162" s="351"/>
      <c r="AH162" s="351"/>
      <c r="AI162" s="336"/>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336"/>
      <c r="BF162" s="336"/>
      <c r="BG162" s="336"/>
      <c r="BH162" s="336"/>
      <c r="BI162" s="336"/>
      <c r="BJ162" s="336"/>
      <c r="BK162" s="336"/>
      <c r="BL162" s="336"/>
      <c r="BM162" s="336"/>
      <c r="BN162" s="336"/>
      <c r="BO162" s="336"/>
      <c r="BP162" s="336"/>
      <c r="BQ162" s="336"/>
      <c r="BR162" s="336"/>
      <c r="BS162" s="336"/>
      <c r="BT162" s="336"/>
      <c r="BU162" s="336"/>
      <c r="BV162" s="336"/>
      <c r="BW162" s="336"/>
      <c r="BX162" s="336"/>
      <c r="BY162" s="336"/>
    </row>
    <row r="163" spans="1:77" customFormat="1" ht="12.75">
      <c r="A163" s="139"/>
      <c r="B163" s="139"/>
      <c r="C163" s="139"/>
      <c r="D163" s="139"/>
      <c r="E163" s="139"/>
      <c r="F163" s="139"/>
      <c r="G163" s="139"/>
      <c r="H163" s="139"/>
      <c r="I163" s="197"/>
      <c r="J163" s="139"/>
      <c r="K163" s="139"/>
      <c r="L163" s="139"/>
      <c r="M163" s="139"/>
      <c r="N163" s="139"/>
      <c r="O163" s="139"/>
      <c r="P163" s="139"/>
      <c r="Q163" s="139"/>
      <c r="R163" s="139"/>
      <c r="S163" s="140"/>
      <c r="T163" s="338"/>
      <c r="U163" s="337"/>
      <c r="V163" s="336"/>
      <c r="W163" s="351"/>
      <c r="X163" s="351"/>
      <c r="Y163" s="351"/>
      <c r="Z163" s="351"/>
      <c r="AA163" s="351"/>
      <c r="AB163" s="351"/>
      <c r="AC163" s="351"/>
      <c r="AD163" s="351"/>
      <c r="AE163" s="351"/>
      <c r="AF163" s="351"/>
      <c r="AG163" s="351"/>
      <c r="AH163" s="351"/>
      <c r="AI163" s="336"/>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336"/>
      <c r="BF163" s="336"/>
      <c r="BG163" s="336"/>
      <c r="BH163" s="336"/>
      <c r="BI163" s="336"/>
      <c r="BJ163" s="336"/>
      <c r="BK163" s="336"/>
      <c r="BL163" s="336"/>
      <c r="BM163" s="336"/>
      <c r="BN163" s="336"/>
      <c r="BO163" s="336"/>
      <c r="BP163" s="336"/>
      <c r="BQ163" s="336"/>
      <c r="BR163" s="336"/>
      <c r="BS163" s="336"/>
      <c r="BT163" s="336"/>
      <c r="BU163" s="336"/>
      <c r="BV163" s="336"/>
      <c r="BW163" s="336"/>
      <c r="BX163" s="336"/>
      <c r="BY163" s="336"/>
    </row>
    <row r="164" spans="1:77" customFormat="1" ht="12.75">
      <c r="A164" s="139"/>
      <c r="B164" s="139"/>
      <c r="C164" s="139"/>
      <c r="D164" s="139"/>
      <c r="E164" s="139"/>
      <c r="F164" s="139"/>
      <c r="G164" s="139"/>
      <c r="H164" s="139"/>
      <c r="I164" s="197"/>
      <c r="J164" s="139"/>
      <c r="K164" s="139"/>
      <c r="L164" s="139"/>
      <c r="M164" s="139"/>
      <c r="N164" s="139"/>
      <c r="O164" s="139"/>
      <c r="P164" s="139"/>
      <c r="Q164" s="139"/>
      <c r="R164" s="139"/>
      <c r="S164" s="140"/>
      <c r="T164" s="338"/>
      <c r="U164" s="337"/>
      <c r="V164" s="336"/>
      <c r="W164" s="351"/>
      <c r="X164" s="351"/>
      <c r="Y164" s="351"/>
      <c r="Z164" s="351"/>
      <c r="AA164" s="351"/>
      <c r="AB164" s="351"/>
      <c r="AC164" s="351"/>
      <c r="AD164" s="351"/>
      <c r="AE164" s="351"/>
      <c r="AF164" s="351"/>
      <c r="AG164" s="351"/>
      <c r="AH164" s="351"/>
      <c r="AI164" s="336"/>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336"/>
      <c r="BF164" s="336"/>
      <c r="BG164" s="336"/>
      <c r="BH164" s="336"/>
      <c r="BI164" s="336"/>
      <c r="BJ164" s="336"/>
      <c r="BK164" s="336"/>
      <c r="BL164" s="336"/>
      <c r="BM164" s="336"/>
      <c r="BN164" s="336"/>
      <c r="BO164" s="336"/>
      <c r="BP164" s="336"/>
      <c r="BQ164" s="336"/>
      <c r="BR164" s="336"/>
      <c r="BS164" s="336"/>
      <c r="BT164" s="336"/>
      <c r="BU164" s="336"/>
      <c r="BV164" s="336"/>
      <c r="BW164" s="336"/>
      <c r="BX164" s="336"/>
      <c r="BY164" s="336"/>
    </row>
    <row r="165" spans="1:77" customFormat="1" ht="12.75">
      <c r="A165" s="139"/>
      <c r="B165" s="139"/>
      <c r="C165" s="139"/>
      <c r="D165" s="139"/>
      <c r="E165" s="139"/>
      <c r="F165" s="139"/>
      <c r="G165" s="139"/>
      <c r="H165" s="139"/>
      <c r="I165" s="197"/>
      <c r="J165" s="139"/>
      <c r="K165" s="139"/>
      <c r="L165" s="139"/>
      <c r="M165" s="139"/>
      <c r="N165" s="139"/>
      <c r="O165" s="139"/>
      <c r="P165" s="139"/>
      <c r="Q165" s="139"/>
      <c r="R165" s="139"/>
      <c r="S165" s="140"/>
      <c r="T165" s="338"/>
      <c r="U165" s="337"/>
      <c r="V165" s="336"/>
      <c r="W165" s="351"/>
      <c r="X165" s="351"/>
      <c r="Y165" s="351"/>
      <c r="Z165" s="351"/>
      <c r="AA165" s="351"/>
      <c r="AB165" s="351"/>
      <c r="AC165" s="351"/>
      <c r="AD165" s="351"/>
      <c r="AE165" s="351"/>
      <c r="AF165" s="351"/>
      <c r="AG165" s="351"/>
      <c r="AH165" s="351"/>
      <c r="AI165" s="336"/>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336"/>
      <c r="BF165" s="336"/>
      <c r="BG165" s="336"/>
      <c r="BH165" s="336"/>
      <c r="BI165" s="336"/>
      <c r="BJ165" s="336"/>
      <c r="BK165" s="336"/>
      <c r="BL165" s="336"/>
      <c r="BM165" s="336"/>
      <c r="BN165" s="336"/>
      <c r="BO165" s="336"/>
      <c r="BP165" s="336"/>
      <c r="BQ165" s="336"/>
      <c r="BR165" s="336"/>
      <c r="BS165" s="336"/>
      <c r="BT165" s="336"/>
      <c r="BU165" s="336"/>
      <c r="BV165" s="336"/>
      <c r="BW165" s="336"/>
      <c r="BX165" s="336"/>
      <c r="BY165" s="336"/>
    </row>
    <row r="166" spans="1:77" customFormat="1" ht="12.75">
      <c r="A166" s="139"/>
      <c r="B166" s="139"/>
      <c r="C166" s="139"/>
      <c r="D166" s="139"/>
      <c r="E166" s="139"/>
      <c r="F166" s="139"/>
      <c r="G166" s="139"/>
      <c r="H166" s="139"/>
      <c r="I166" s="197"/>
      <c r="J166" s="139"/>
      <c r="K166" s="139"/>
      <c r="L166" s="139"/>
      <c r="M166" s="139"/>
      <c r="N166" s="139"/>
      <c r="O166" s="139"/>
      <c r="P166" s="139"/>
      <c r="Q166" s="139"/>
      <c r="R166" s="139"/>
      <c r="S166" s="140"/>
      <c r="T166" s="338"/>
      <c r="U166" s="337"/>
      <c r="V166" s="336"/>
      <c r="W166" s="351"/>
      <c r="X166" s="351"/>
      <c r="Y166" s="351"/>
      <c r="Z166" s="351"/>
      <c r="AA166" s="351"/>
      <c r="AB166" s="351"/>
      <c r="AC166" s="351"/>
      <c r="AD166" s="351"/>
      <c r="AE166" s="351"/>
      <c r="AF166" s="351"/>
      <c r="AG166" s="351"/>
      <c r="AH166" s="351"/>
      <c r="AI166" s="336"/>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336"/>
      <c r="BF166" s="336"/>
      <c r="BG166" s="336"/>
      <c r="BH166" s="336"/>
      <c r="BI166" s="336"/>
      <c r="BJ166" s="336"/>
      <c r="BK166" s="336"/>
      <c r="BL166" s="336"/>
      <c r="BM166" s="336"/>
      <c r="BN166" s="336"/>
      <c r="BO166" s="336"/>
      <c r="BP166" s="336"/>
      <c r="BQ166" s="336"/>
      <c r="BR166" s="336"/>
      <c r="BS166" s="336"/>
      <c r="BT166" s="336"/>
      <c r="BU166" s="336"/>
      <c r="BV166" s="336"/>
      <c r="BW166" s="336"/>
      <c r="BX166" s="336"/>
      <c r="BY166" s="336"/>
    </row>
    <row r="167" spans="1:77" customFormat="1" ht="12.75">
      <c r="A167" s="139"/>
      <c r="B167" s="139"/>
      <c r="C167" s="139"/>
      <c r="D167" s="139"/>
      <c r="E167" s="139"/>
      <c r="F167" s="139"/>
      <c r="G167" s="139"/>
      <c r="H167" s="139"/>
      <c r="I167" s="197"/>
      <c r="J167" s="139"/>
      <c r="K167" s="139"/>
      <c r="L167" s="139"/>
      <c r="M167" s="139"/>
      <c r="N167" s="139"/>
      <c r="O167" s="139"/>
      <c r="P167" s="139"/>
      <c r="Q167" s="139"/>
      <c r="R167" s="139"/>
      <c r="S167" s="140"/>
      <c r="T167" s="338"/>
      <c r="U167" s="337"/>
      <c r="V167" s="336"/>
      <c r="W167" s="351"/>
      <c r="X167" s="351"/>
      <c r="Y167" s="351"/>
      <c r="Z167" s="351"/>
      <c r="AA167" s="351"/>
      <c r="AB167" s="351"/>
      <c r="AC167" s="351"/>
      <c r="AD167" s="351"/>
      <c r="AE167" s="351"/>
      <c r="AF167" s="351"/>
      <c r="AG167" s="351"/>
      <c r="AH167" s="351"/>
      <c r="AI167" s="336"/>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336"/>
      <c r="BF167" s="336"/>
      <c r="BG167" s="336"/>
      <c r="BH167" s="336"/>
      <c r="BI167" s="336"/>
      <c r="BJ167" s="336"/>
      <c r="BK167" s="336"/>
      <c r="BL167" s="336"/>
      <c r="BM167" s="336"/>
      <c r="BN167" s="336"/>
      <c r="BO167" s="336"/>
      <c r="BP167" s="336"/>
      <c r="BQ167" s="336"/>
      <c r="BR167" s="336"/>
      <c r="BS167" s="336"/>
      <c r="BT167" s="336"/>
      <c r="BU167" s="336"/>
      <c r="BV167" s="336"/>
      <c r="BW167" s="336"/>
      <c r="BX167" s="336"/>
      <c r="BY167" s="336"/>
    </row>
    <row r="168" spans="1:77" customFormat="1" ht="12.75">
      <c r="A168" s="139"/>
      <c r="B168" s="139"/>
      <c r="C168" s="139"/>
      <c r="D168" s="139"/>
      <c r="E168" s="139"/>
      <c r="F168" s="139"/>
      <c r="G168" s="139"/>
      <c r="H168" s="139"/>
      <c r="I168" s="197"/>
      <c r="J168" s="139"/>
      <c r="K168" s="139"/>
      <c r="L168" s="139"/>
      <c r="M168" s="139"/>
      <c r="N168" s="139"/>
      <c r="O168" s="139"/>
      <c r="P168" s="139"/>
      <c r="Q168" s="139"/>
      <c r="R168" s="139"/>
      <c r="S168" s="140"/>
      <c r="T168" s="338"/>
      <c r="U168" s="337"/>
      <c r="V168" s="336"/>
      <c r="W168" s="351"/>
      <c r="X168" s="351"/>
      <c r="Y168" s="351"/>
      <c r="Z168" s="351"/>
      <c r="AA168" s="351"/>
      <c r="AB168" s="351"/>
      <c r="AC168" s="351"/>
      <c r="AD168" s="351"/>
      <c r="AE168" s="351"/>
      <c r="AF168" s="351"/>
      <c r="AG168" s="351"/>
      <c r="AH168" s="351"/>
      <c r="AI168" s="336"/>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336"/>
      <c r="BF168" s="336"/>
      <c r="BG168" s="336"/>
      <c r="BH168" s="336"/>
      <c r="BI168" s="336"/>
      <c r="BJ168" s="336"/>
      <c r="BK168" s="336"/>
      <c r="BL168" s="336"/>
      <c r="BM168" s="336"/>
      <c r="BN168" s="336"/>
      <c r="BO168" s="336"/>
      <c r="BP168" s="336"/>
      <c r="BQ168" s="336"/>
      <c r="BR168" s="336"/>
      <c r="BS168" s="336"/>
      <c r="BT168" s="336"/>
      <c r="BU168" s="336"/>
      <c r="BV168" s="336"/>
      <c r="BW168" s="336"/>
      <c r="BX168" s="336"/>
      <c r="BY168" s="336"/>
    </row>
    <row r="169" spans="1:77" customFormat="1" ht="12.75">
      <c r="A169" s="139"/>
      <c r="B169" s="139"/>
      <c r="C169" s="139"/>
      <c r="D169" s="139"/>
      <c r="E169" s="139"/>
      <c r="F169" s="139"/>
      <c r="G169" s="139"/>
      <c r="H169" s="139"/>
      <c r="I169" s="197"/>
      <c r="J169" s="139"/>
      <c r="K169" s="139"/>
      <c r="L169" s="139"/>
      <c r="M169" s="139"/>
      <c r="N169" s="139"/>
      <c r="O169" s="139"/>
      <c r="P169" s="139"/>
      <c r="Q169" s="139"/>
      <c r="R169" s="139"/>
      <c r="S169" s="140"/>
      <c r="T169" s="338"/>
      <c r="U169" s="337"/>
      <c r="V169" s="336"/>
      <c r="W169" s="351"/>
      <c r="X169" s="351"/>
      <c r="Y169" s="351"/>
      <c r="Z169" s="351"/>
      <c r="AA169" s="351"/>
      <c r="AB169" s="351"/>
      <c r="AC169" s="351"/>
      <c r="AD169" s="351"/>
      <c r="AE169" s="351"/>
      <c r="AF169" s="351"/>
      <c r="AG169" s="351"/>
      <c r="AH169" s="351"/>
      <c r="AI169" s="336"/>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336"/>
      <c r="BF169" s="336"/>
      <c r="BG169" s="336"/>
      <c r="BH169" s="336"/>
      <c r="BI169" s="336"/>
      <c r="BJ169" s="336"/>
      <c r="BK169" s="336"/>
      <c r="BL169" s="336"/>
      <c r="BM169" s="336"/>
      <c r="BN169" s="336"/>
      <c r="BO169" s="336"/>
      <c r="BP169" s="336"/>
      <c r="BQ169" s="336"/>
      <c r="BR169" s="336"/>
      <c r="BS169" s="336"/>
      <c r="BT169" s="336"/>
      <c r="BU169" s="336"/>
      <c r="BV169" s="336"/>
      <c r="BW169" s="336"/>
      <c r="BX169" s="336"/>
      <c r="BY169" s="336"/>
    </row>
    <row r="170" spans="1:77" customFormat="1" ht="12.75">
      <c r="A170" s="139"/>
      <c r="B170" s="139"/>
      <c r="C170" s="139"/>
      <c r="D170" s="139"/>
      <c r="E170" s="139"/>
      <c r="F170" s="139"/>
      <c r="G170" s="139"/>
      <c r="H170" s="139"/>
      <c r="I170" s="197"/>
      <c r="J170" s="139"/>
      <c r="K170" s="139"/>
      <c r="L170" s="139"/>
      <c r="M170" s="139"/>
      <c r="N170" s="139"/>
      <c r="O170" s="139"/>
      <c r="P170" s="139"/>
      <c r="Q170" s="139"/>
      <c r="R170" s="139"/>
      <c r="S170" s="140"/>
      <c r="T170" s="338"/>
      <c r="U170" s="337"/>
      <c r="V170" s="336"/>
      <c r="W170" s="351"/>
      <c r="X170" s="351"/>
      <c r="Y170" s="351"/>
      <c r="Z170" s="351"/>
      <c r="AA170" s="351"/>
      <c r="AB170" s="351"/>
      <c r="AC170" s="351"/>
      <c r="AD170" s="351"/>
      <c r="AE170" s="351"/>
      <c r="AF170" s="351"/>
      <c r="AG170" s="351"/>
      <c r="AH170" s="351"/>
      <c r="AI170" s="336"/>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336"/>
      <c r="BF170" s="336"/>
      <c r="BG170" s="336"/>
      <c r="BH170" s="336"/>
      <c r="BI170" s="336"/>
      <c r="BJ170" s="336"/>
      <c r="BK170" s="336"/>
      <c r="BL170" s="336"/>
      <c r="BM170" s="336"/>
      <c r="BN170" s="336"/>
      <c r="BO170" s="336"/>
      <c r="BP170" s="336"/>
      <c r="BQ170" s="336"/>
      <c r="BR170" s="336"/>
      <c r="BS170" s="336"/>
      <c r="BT170" s="336"/>
      <c r="BU170" s="336"/>
      <c r="BV170" s="336"/>
      <c r="BW170" s="336"/>
      <c r="BX170" s="336"/>
      <c r="BY170" s="336"/>
    </row>
    <row r="171" spans="1:77" customFormat="1" ht="12.75">
      <c r="A171" s="139"/>
      <c r="B171" s="139"/>
      <c r="C171" s="139"/>
      <c r="D171" s="139"/>
      <c r="E171" s="139"/>
      <c r="F171" s="139"/>
      <c r="G171" s="139"/>
      <c r="H171" s="139"/>
      <c r="I171" s="197"/>
      <c r="J171" s="139"/>
      <c r="K171" s="139"/>
      <c r="L171" s="139"/>
      <c r="M171" s="139"/>
      <c r="N171" s="139"/>
      <c r="O171" s="139"/>
      <c r="P171" s="139"/>
      <c r="Q171" s="139"/>
      <c r="R171" s="139"/>
      <c r="S171" s="140"/>
      <c r="T171" s="338"/>
      <c r="U171" s="337"/>
      <c r="V171" s="336"/>
      <c r="W171" s="351"/>
      <c r="X171" s="351"/>
      <c r="Y171" s="351"/>
      <c r="Z171" s="351"/>
      <c r="AA171" s="351"/>
      <c r="AB171" s="351"/>
      <c r="AC171" s="351"/>
      <c r="AD171" s="351"/>
      <c r="AE171" s="351"/>
      <c r="AF171" s="351"/>
      <c r="AG171" s="351"/>
      <c r="AH171" s="351"/>
      <c r="AI171" s="336"/>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336"/>
      <c r="BF171" s="336"/>
      <c r="BG171" s="336"/>
      <c r="BH171" s="336"/>
      <c r="BI171" s="336"/>
      <c r="BJ171" s="336"/>
      <c r="BK171" s="336"/>
      <c r="BL171" s="336"/>
      <c r="BM171" s="336"/>
      <c r="BN171" s="336"/>
      <c r="BO171" s="336"/>
      <c r="BP171" s="336"/>
      <c r="BQ171" s="336"/>
      <c r="BR171" s="336"/>
      <c r="BS171" s="336"/>
      <c r="BT171" s="336"/>
      <c r="BU171" s="336"/>
      <c r="BV171" s="336"/>
      <c r="BW171" s="336"/>
      <c r="BX171" s="336"/>
      <c r="BY171" s="336"/>
    </row>
    <row r="172" spans="1:77" customFormat="1" ht="12.75">
      <c r="A172" s="139"/>
      <c r="B172" s="139"/>
      <c r="C172" s="139"/>
      <c r="D172" s="139"/>
      <c r="E172" s="139"/>
      <c r="F172" s="139"/>
      <c r="G172" s="139"/>
      <c r="H172" s="139"/>
      <c r="I172" s="197"/>
      <c r="J172" s="139"/>
      <c r="K172" s="139"/>
      <c r="L172" s="139"/>
      <c r="M172" s="139"/>
      <c r="N172" s="139"/>
      <c r="O172" s="139"/>
      <c r="P172" s="139"/>
      <c r="Q172" s="139"/>
      <c r="R172" s="139"/>
      <c r="S172" s="140"/>
      <c r="T172" s="338"/>
      <c r="U172" s="337"/>
      <c r="V172" s="336"/>
      <c r="W172" s="351"/>
      <c r="X172" s="351"/>
      <c r="Y172" s="351"/>
      <c r="Z172" s="351"/>
      <c r="AA172" s="351"/>
      <c r="AB172" s="351"/>
      <c r="AC172" s="351"/>
      <c r="AD172" s="351"/>
      <c r="AE172" s="351"/>
      <c r="AF172" s="351"/>
      <c r="AG172" s="351"/>
      <c r="AH172" s="351"/>
      <c r="AI172" s="336"/>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336"/>
      <c r="BF172" s="336"/>
      <c r="BG172" s="336"/>
      <c r="BH172" s="336"/>
      <c r="BI172" s="336"/>
      <c r="BJ172" s="336"/>
      <c r="BK172" s="336"/>
      <c r="BL172" s="336"/>
      <c r="BM172" s="336"/>
      <c r="BN172" s="336"/>
      <c r="BO172" s="336"/>
      <c r="BP172" s="336"/>
      <c r="BQ172" s="336"/>
      <c r="BR172" s="336"/>
      <c r="BS172" s="336"/>
      <c r="BT172" s="336"/>
      <c r="BU172" s="336"/>
      <c r="BV172" s="336"/>
      <c r="BW172" s="336"/>
      <c r="BX172" s="336"/>
      <c r="BY172" s="336"/>
    </row>
    <row r="173" spans="1:77" customFormat="1" ht="12.75">
      <c r="A173" s="139"/>
      <c r="B173" s="139"/>
      <c r="C173" s="139"/>
      <c r="D173" s="139"/>
      <c r="E173" s="139"/>
      <c r="F173" s="139"/>
      <c r="G173" s="139"/>
      <c r="H173" s="139"/>
      <c r="I173" s="197"/>
      <c r="J173" s="139"/>
      <c r="K173" s="139"/>
      <c r="L173" s="139"/>
      <c r="M173" s="139"/>
      <c r="N173" s="139"/>
      <c r="O173" s="139"/>
      <c r="P173" s="139"/>
      <c r="Q173" s="139"/>
      <c r="R173" s="139"/>
      <c r="S173" s="140"/>
      <c r="T173" s="338"/>
      <c r="U173" s="337"/>
      <c r="V173" s="336"/>
      <c r="W173" s="351"/>
      <c r="X173" s="351"/>
      <c r="Y173" s="351"/>
      <c r="Z173" s="351"/>
      <c r="AA173" s="351"/>
      <c r="AB173" s="351"/>
      <c r="AC173" s="351"/>
      <c r="AD173" s="351"/>
      <c r="AE173" s="351"/>
      <c r="AF173" s="351"/>
      <c r="AG173" s="351"/>
      <c r="AH173" s="351"/>
      <c r="AI173" s="336"/>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336"/>
      <c r="BF173" s="336"/>
      <c r="BG173" s="336"/>
      <c r="BH173" s="336"/>
      <c r="BI173" s="336"/>
      <c r="BJ173" s="336"/>
      <c r="BK173" s="336"/>
      <c r="BL173" s="336"/>
      <c r="BM173" s="336"/>
      <c r="BN173" s="336"/>
      <c r="BO173" s="336"/>
      <c r="BP173" s="336"/>
      <c r="BQ173" s="336"/>
      <c r="BR173" s="336"/>
      <c r="BS173" s="336"/>
      <c r="BT173" s="336"/>
      <c r="BU173" s="336"/>
      <c r="BV173" s="336"/>
      <c r="BW173" s="336"/>
      <c r="BX173" s="336"/>
      <c r="BY173" s="336"/>
    </row>
    <row r="174" spans="1:77" customFormat="1" ht="12.75">
      <c r="A174" s="139"/>
      <c r="B174" s="139"/>
      <c r="C174" s="139"/>
      <c r="D174" s="139"/>
      <c r="E174" s="139"/>
      <c r="F174" s="139"/>
      <c r="G174" s="139"/>
      <c r="H174" s="139"/>
      <c r="I174" s="197"/>
      <c r="J174" s="139"/>
      <c r="K174" s="139"/>
      <c r="L174" s="139"/>
      <c r="M174" s="139"/>
      <c r="N174" s="139"/>
      <c r="O174" s="139"/>
      <c r="P174" s="139"/>
      <c r="Q174" s="139"/>
      <c r="R174" s="139"/>
      <c r="S174" s="140"/>
      <c r="T174" s="338"/>
      <c r="U174" s="337"/>
      <c r="V174" s="336"/>
      <c r="W174" s="351"/>
      <c r="X174" s="351"/>
      <c r="Y174" s="351"/>
      <c r="Z174" s="351"/>
      <c r="AA174" s="351"/>
      <c r="AB174" s="351"/>
      <c r="AC174" s="351"/>
      <c r="AD174" s="351"/>
      <c r="AE174" s="351"/>
      <c r="AF174" s="351"/>
      <c r="AG174" s="351"/>
      <c r="AH174" s="351"/>
      <c r="AI174" s="336"/>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336"/>
      <c r="BF174" s="336"/>
      <c r="BG174" s="336"/>
      <c r="BH174" s="336"/>
      <c r="BI174" s="336"/>
      <c r="BJ174" s="336"/>
      <c r="BK174" s="336"/>
      <c r="BL174" s="336"/>
      <c r="BM174" s="336"/>
      <c r="BN174" s="336"/>
      <c r="BO174" s="336"/>
      <c r="BP174" s="336"/>
      <c r="BQ174" s="336"/>
      <c r="BR174" s="336"/>
      <c r="BS174" s="336"/>
      <c r="BT174" s="336"/>
      <c r="BU174" s="336"/>
      <c r="BV174" s="336"/>
      <c r="BW174" s="336"/>
      <c r="BX174" s="336"/>
      <c r="BY174" s="336"/>
    </row>
    <row r="175" spans="1:77" customFormat="1" ht="12.75">
      <c r="A175" s="139"/>
      <c r="B175" s="139"/>
      <c r="C175" s="139"/>
      <c r="D175" s="139"/>
      <c r="E175" s="139"/>
      <c r="F175" s="139"/>
      <c r="G175" s="139"/>
      <c r="H175" s="139"/>
      <c r="I175" s="197"/>
      <c r="J175" s="139"/>
      <c r="K175" s="139"/>
      <c r="L175" s="139"/>
      <c r="M175" s="139"/>
      <c r="N175" s="139"/>
      <c r="O175" s="139"/>
      <c r="P175" s="139"/>
      <c r="Q175" s="139"/>
      <c r="R175" s="139"/>
      <c r="S175" s="140"/>
      <c r="T175" s="338"/>
      <c r="U175" s="337"/>
      <c r="V175" s="336"/>
      <c r="W175" s="351"/>
      <c r="X175" s="351"/>
      <c r="Y175" s="351"/>
      <c r="Z175" s="351"/>
      <c r="AA175" s="351"/>
      <c r="AB175" s="351"/>
      <c r="AC175" s="351"/>
      <c r="AD175" s="351"/>
      <c r="AE175" s="351"/>
      <c r="AF175" s="351"/>
      <c r="AG175" s="351"/>
      <c r="AH175" s="351"/>
      <c r="AI175" s="336"/>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336"/>
      <c r="BF175" s="336"/>
      <c r="BG175" s="336"/>
      <c r="BH175" s="336"/>
      <c r="BI175" s="336"/>
      <c r="BJ175" s="336"/>
      <c r="BK175" s="336"/>
      <c r="BL175" s="336"/>
      <c r="BM175" s="336"/>
      <c r="BN175" s="336"/>
      <c r="BO175" s="336"/>
      <c r="BP175" s="336"/>
      <c r="BQ175" s="336"/>
      <c r="BR175" s="336"/>
      <c r="BS175" s="336"/>
      <c r="BT175" s="336"/>
      <c r="BU175" s="336"/>
      <c r="BV175" s="336"/>
      <c r="BW175" s="336"/>
      <c r="BX175" s="336"/>
      <c r="BY175" s="336"/>
    </row>
    <row r="176" spans="1:77" customFormat="1" ht="12.75">
      <c r="A176" s="139"/>
      <c r="B176" s="139"/>
      <c r="C176" s="139"/>
      <c r="D176" s="139"/>
      <c r="E176" s="139"/>
      <c r="F176" s="139"/>
      <c r="G176" s="139"/>
      <c r="H176" s="139"/>
      <c r="I176" s="197"/>
      <c r="J176" s="139"/>
      <c r="K176" s="139"/>
      <c r="L176" s="139"/>
      <c r="M176" s="139"/>
      <c r="N176" s="139"/>
      <c r="O176" s="139"/>
      <c r="P176" s="139"/>
      <c r="Q176" s="139"/>
      <c r="R176" s="139"/>
      <c r="S176" s="140"/>
      <c r="T176" s="338"/>
      <c r="U176" s="337"/>
      <c r="V176" s="336"/>
      <c r="W176" s="351"/>
      <c r="X176" s="351"/>
      <c r="Y176" s="351"/>
      <c r="Z176" s="351"/>
      <c r="AA176" s="351"/>
      <c r="AB176" s="351"/>
      <c r="AC176" s="351"/>
      <c r="AD176" s="351"/>
      <c r="AE176" s="351"/>
      <c r="AF176" s="351"/>
      <c r="AG176" s="351"/>
      <c r="AH176" s="351"/>
      <c r="AI176" s="336"/>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336"/>
      <c r="BF176" s="336"/>
      <c r="BG176" s="336"/>
      <c r="BH176" s="336"/>
      <c r="BI176" s="336"/>
      <c r="BJ176" s="336"/>
      <c r="BK176" s="336"/>
      <c r="BL176" s="336"/>
      <c r="BM176" s="336"/>
      <c r="BN176" s="336"/>
      <c r="BO176" s="336"/>
      <c r="BP176" s="336"/>
      <c r="BQ176" s="336"/>
      <c r="BR176" s="336"/>
      <c r="BS176" s="336"/>
      <c r="BT176" s="336"/>
      <c r="BU176" s="336"/>
      <c r="BV176" s="336"/>
      <c r="BW176" s="336"/>
      <c r="BX176" s="336"/>
      <c r="BY176" s="336"/>
    </row>
    <row r="177" spans="1:77" customFormat="1" ht="12.75">
      <c r="A177" s="139"/>
      <c r="B177" s="139"/>
      <c r="C177" s="139"/>
      <c r="D177" s="139"/>
      <c r="E177" s="139"/>
      <c r="F177" s="139"/>
      <c r="G177" s="139"/>
      <c r="H177" s="139"/>
      <c r="I177" s="197"/>
      <c r="J177" s="139"/>
      <c r="K177" s="139"/>
      <c r="L177" s="139"/>
      <c r="M177" s="139"/>
      <c r="N177" s="139"/>
      <c r="O177" s="139"/>
      <c r="P177" s="139"/>
      <c r="Q177" s="139"/>
      <c r="R177" s="139"/>
      <c r="S177" s="140"/>
      <c r="T177" s="338"/>
      <c r="U177" s="337"/>
      <c r="V177" s="336"/>
      <c r="W177" s="351"/>
      <c r="X177" s="351"/>
      <c r="Y177" s="351"/>
      <c r="Z177" s="351"/>
      <c r="AA177" s="351"/>
      <c r="AB177" s="351"/>
      <c r="AC177" s="351"/>
      <c r="AD177" s="351"/>
      <c r="AE177" s="351"/>
      <c r="AF177" s="351"/>
      <c r="AG177" s="351"/>
      <c r="AH177" s="351"/>
      <c r="AI177" s="336"/>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336"/>
      <c r="BF177" s="336"/>
      <c r="BG177" s="336"/>
      <c r="BH177" s="336"/>
      <c r="BI177" s="336"/>
      <c r="BJ177" s="336"/>
      <c r="BK177" s="336"/>
      <c r="BL177" s="336"/>
      <c r="BM177" s="336"/>
      <c r="BN177" s="336"/>
      <c r="BO177" s="336"/>
      <c r="BP177" s="336"/>
      <c r="BQ177" s="336"/>
      <c r="BR177" s="336"/>
      <c r="BS177" s="336"/>
      <c r="BT177" s="336"/>
      <c r="BU177" s="336"/>
      <c r="BV177" s="336"/>
      <c r="BW177" s="336"/>
      <c r="BX177" s="336"/>
      <c r="BY177" s="336"/>
    </row>
    <row r="178" spans="1:77" customFormat="1" ht="12.75">
      <c r="A178" s="139"/>
      <c r="B178" s="139"/>
      <c r="C178" s="139"/>
      <c r="D178" s="139"/>
      <c r="E178" s="139"/>
      <c r="F178" s="139"/>
      <c r="G178" s="139"/>
      <c r="H178" s="139"/>
      <c r="I178" s="197"/>
      <c r="J178" s="139"/>
      <c r="K178" s="139"/>
      <c r="L178" s="139"/>
      <c r="M178" s="139"/>
      <c r="N178" s="139"/>
      <c r="O178" s="139"/>
      <c r="P178" s="139"/>
      <c r="Q178" s="139"/>
      <c r="R178" s="139"/>
      <c r="S178" s="140"/>
      <c r="T178" s="338"/>
      <c r="U178" s="337"/>
      <c r="V178" s="336"/>
      <c r="W178" s="351"/>
      <c r="X178" s="351"/>
      <c r="Y178" s="351"/>
      <c r="Z178" s="351"/>
      <c r="AA178" s="351"/>
      <c r="AB178" s="351"/>
      <c r="AC178" s="351"/>
      <c r="AD178" s="351"/>
      <c r="AE178" s="351"/>
      <c r="AF178" s="351"/>
      <c r="AG178" s="351"/>
      <c r="AH178" s="351"/>
      <c r="AI178" s="336"/>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336"/>
      <c r="BF178" s="336"/>
      <c r="BG178" s="336"/>
      <c r="BH178" s="336"/>
      <c r="BI178" s="336"/>
      <c r="BJ178" s="336"/>
      <c r="BK178" s="336"/>
      <c r="BL178" s="336"/>
      <c r="BM178" s="336"/>
      <c r="BN178" s="336"/>
      <c r="BO178" s="336"/>
      <c r="BP178" s="336"/>
      <c r="BQ178" s="336"/>
      <c r="BR178" s="336"/>
      <c r="BS178" s="336"/>
      <c r="BT178" s="336"/>
      <c r="BU178" s="336"/>
      <c r="BV178" s="336"/>
      <c r="BW178" s="336"/>
      <c r="BX178" s="336"/>
      <c r="BY178" s="336"/>
    </row>
    <row r="179" spans="1:77" customFormat="1" ht="12.75">
      <c r="A179" s="139"/>
      <c r="B179" s="139"/>
      <c r="C179" s="139"/>
      <c r="D179" s="139"/>
      <c r="E179" s="139"/>
      <c r="F179" s="139"/>
      <c r="G179" s="139"/>
      <c r="H179" s="139"/>
      <c r="I179" s="197"/>
      <c r="J179" s="139"/>
      <c r="K179" s="139"/>
      <c r="L179" s="139"/>
      <c r="M179" s="139"/>
      <c r="N179" s="139"/>
      <c r="O179" s="139"/>
      <c r="P179" s="139"/>
      <c r="Q179" s="139"/>
      <c r="R179" s="139"/>
      <c r="S179" s="140"/>
      <c r="T179" s="338"/>
      <c r="U179" s="337"/>
      <c r="V179" s="336"/>
      <c r="W179" s="351"/>
      <c r="X179" s="351"/>
      <c r="Y179" s="351"/>
      <c r="Z179" s="351"/>
      <c r="AA179" s="351"/>
      <c r="AB179" s="351"/>
      <c r="AC179" s="351"/>
      <c r="AD179" s="351"/>
      <c r="AE179" s="351"/>
      <c r="AF179" s="351"/>
      <c r="AG179" s="351"/>
      <c r="AH179" s="351"/>
      <c r="AI179" s="336"/>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336"/>
      <c r="BF179" s="336"/>
      <c r="BG179" s="336"/>
      <c r="BH179" s="336"/>
      <c r="BI179" s="336"/>
      <c r="BJ179" s="336"/>
      <c r="BK179" s="336"/>
      <c r="BL179" s="336"/>
      <c r="BM179" s="336"/>
      <c r="BN179" s="336"/>
      <c r="BO179" s="336"/>
      <c r="BP179" s="336"/>
      <c r="BQ179" s="336"/>
      <c r="BR179" s="336"/>
      <c r="BS179" s="336"/>
      <c r="BT179" s="336"/>
      <c r="BU179" s="336"/>
      <c r="BV179" s="336"/>
      <c r="BW179" s="336"/>
      <c r="BX179" s="336"/>
      <c r="BY179" s="336"/>
    </row>
    <row r="180" spans="1:77" customFormat="1" ht="12.75">
      <c r="A180" s="139"/>
      <c r="B180" s="139"/>
      <c r="C180" s="139"/>
      <c r="D180" s="139"/>
      <c r="E180" s="139"/>
      <c r="F180" s="139"/>
      <c r="G180" s="139"/>
      <c r="H180" s="139"/>
      <c r="I180" s="197"/>
      <c r="J180" s="139"/>
      <c r="K180" s="139"/>
      <c r="L180" s="139"/>
      <c r="M180" s="139"/>
      <c r="N180" s="139"/>
      <c r="O180" s="139"/>
      <c r="P180" s="139"/>
      <c r="Q180" s="139"/>
      <c r="R180" s="139"/>
      <c r="S180" s="140"/>
      <c r="T180" s="338"/>
      <c r="U180" s="337"/>
      <c r="V180" s="336"/>
      <c r="W180" s="351"/>
      <c r="X180" s="351"/>
      <c r="Y180" s="351"/>
      <c r="Z180" s="351"/>
      <c r="AA180" s="351"/>
      <c r="AB180" s="351"/>
      <c r="AC180" s="351"/>
      <c r="AD180" s="351"/>
      <c r="AE180" s="351"/>
      <c r="AF180" s="351"/>
      <c r="AG180" s="351"/>
      <c r="AH180" s="351"/>
      <c r="AI180" s="336"/>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336"/>
      <c r="BF180" s="336"/>
      <c r="BG180" s="336"/>
      <c r="BH180" s="336"/>
      <c r="BI180" s="336"/>
      <c r="BJ180" s="336"/>
      <c r="BK180" s="336"/>
      <c r="BL180" s="336"/>
      <c r="BM180" s="336"/>
      <c r="BN180" s="336"/>
      <c r="BO180" s="336"/>
      <c r="BP180" s="336"/>
      <c r="BQ180" s="336"/>
      <c r="BR180" s="336"/>
      <c r="BS180" s="336"/>
      <c r="BT180" s="336"/>
      <c r="BU180" s="336"/>
      <c r="BV180" s="336"/>
      <c r="BW180" s="336"/>
      <c r="BX180" s="336"/>
      <c r="BY180" s="336"/>
    </row>
    <row r="181" spans="1:77" customFormat="1" ht="12.75">
      <c r="A181" s="139"/>
      <c r="B181" s="139"/>
      <c r="C181" s="139"/>
      <c r="D181" s="139"/>
      <c r="E181" s="139"/>
      <c r="F181" s="139"/>
      <c r="G181" s="139"/>
      <c r="H181" s="139"/>
      <c r="I181" s="197"/>
      <c r="J181" s="139"/>
      <c r="K181" s="139"/>
      <c r="L181" s="139"/>
      <c r="M181" s="139"/>
      <c r="N181" s="139"/>
      <c r="O181" s="139"/>
      <c r="P181" s="139"/>
      <c r="Q181" s="139"/>
      <c r="R181" s="139"/>
      <c r="S181" s="140"/>
      <c r="T181" s="338"/>
      <c r="U181" s="337"/>
      <c r="V181" s="336"/>
      <c r="W181" s="351"/>
      <c r="X181" s="351"/>
      <c r="Y181" s="351"/>
      <c r="Z181" s="351"/>
      <c r="AA181" s="351"/>
      <c r="AB181" s="351"/>
      <c r="AC181" s="351"/>
      <c r="AD181" s="351"/>
      <c r="AE181" s="351"/>
      <c r="AF181" s="351"/>
      <c r="AG181" s="351"/>
      <c r="AH181" s="351"/>
      <c r="AI181" s="336"/>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336"/>
      <c r="BF181" s="336"/>
      <c r="BG181" s="336"/>
      <c r="BH181" s="336"/>
      <c r="BI181" s="336"/>
      <c r="BJ181" s="336"/>
      <c r="BK181" s="336"/>
      <c r="BL181" s="336"/>
      <c r="BM181" s="336"/>
      <c r="BN181" s="336"/>
      <c r="BO181" s="336"/>
      <c r="BP181" s="336"/>
      <c r="BQ181" s="336"/>
      <c r="BR181" s="336"/>
      <c r="BS181" s="336"/>
      <c r="BT181" s="336"/>
      <c r="BU181" s="336"/>
      <c r="BV181" s="336"/>
      <c r="BW181" s="336"/>
      <c r="BX181" s="336"/>
      <c r="BY181" s="336"/>
    </row>
    <row r="182" spans="1:77" customFormat="1" ht="12.75">
      <c r="A182" s="139"/>
      <c r="B182" s="139"/>
      <c r="C182" s="139"/>
      <c r="D182" s="139"/>
      <c r="E182" s="139"/>
      <c r="F182" s="139"/>
      <c r="G182" s="139"/>
      <c r="H182" s="139"/>
      <c r="I182" s="197"/>
      <c r="J182" s="139"/>
      <c r="K182" s="139"/>
      <c r="L182" s="139"/>
      <c r="M182" s="139"/>
      <c r="N182" s="139"/>
      <c r="O182" s="139"/>
      <c r="P182" s="139"/>
      <c r="Q182" s="139"/>
      <c r="R182" s="139"/>
      <c r="S182" s="140"/>
      <c r="T182" s="338"/>
      <c r="U182" s="337"/>
      <c r="V182" s="336"/>
      <c r="W182" s="351"/>
      <c r="X182" s="351"/>
      <c r="Y182" s="351"/>
      <c r="Z182" s="351"/>
      <c r="AA182" s="351"/>
      <c r="AB182" s="351"/>
      <c r="AC182" s="351"/>
      <c r="AD182" s="351"/>
      <c r="AE182" s="351"/>
      <c r="AF182" s="351"/>
      <c r="AG182" s="351"/>
      <c r="AH182" s="351"/>
      <c r="AI182" s="336"/>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336"/>
      <c r="BF182" s="336"/>
      <c r="BG182" s="336"/>
      <c r="BH182" s="336"/>
      <c r="BI182" s="336"/>
      <c r="BJ182" s="336"/>
      <c r="BK182" s="336"/>
      <c r="BL182" s="336"/>
      <c r="BM182" s="336"/>
      <c r="BN182" s="336"/>
      <c r="BO182" s="336"/>
      <c r="BP182" s="336"/>
      <c r="BQ182" s="336"/>
      <c r="BR182" s="336"/>
      <c r="BS182" s="336"/>
      <c r="BT182" s="336"/>
      <c r="BU182" s="336"/>
      <c r="BV182" s="336"/>
      <c r="BW182" s="336"/>
      <c r="BX182" s="336"/>
      <c r="BY182" s="336"/>
    </row>
    <row r="183" spans="1:77" customFormat="1" ht="12.75">
      <c r="A183" s="139"/>
      <c r="B183" s="139"/>
      <c r="C183" s="139"/>
      <c r="D183" s="139"/>
      <c r="E183" s="139"/>
      <c r="F183" s="139"/>
      <c r="G183" s="139"/>
      <c r="H183" s="139"/>
      <c r="I183" s="197"/>
      <c r="J183" s="139"/>
      <c r="K183" s="139"/>
      <c r="L183" s="139"/>
      <c r="M183" s="139"/>
      <c r="N183" s="139"/>
      <c r="O183" s="139"/>
      <c r="P183" s="139"/>
      <c r="Q183" s="139"/>
      <c r="R183" s="139"/>
      <c r="S183" s="140"/>
      <c r="T183" s="338"/>
      <c r="U183" s="337"/>
      <c r="V183" s="336"/>
      <c r="W183" s="351"/>
      <c r="X183" s="351"/>
      <c r="Y183" s="351"/>
      <c r="Z183" s="351"/>
      <c r="AA183" s="351"/>
      <c r="AB183" s="351"/>
      <c r="AC183" s="351"/>
      <c r="AD183" s="351"/>
      <c r="AE183" s="351"/>
      <c r="AF183" s="351"/>
      <c r="AG183" s="351"/>
      <c r="AH183" s="351"/>
      <c r="AI183" s="336"/>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336"/>
      <c r="BF183" s="336"/>
      <c r="BG183" s="336"/>
      <c r="BH183" s="336"/>
      <c r="BI183" s="336"/>
      <c r="BJ183" s="336"/>
      <c r="BK183" s="336"/>
      <c r="BL183" s="336"/>
      <c r="BM183" s="336"/>
      <c r="BN183" s="336"/>
      <c r="BO183" s="336"/>
      <c r="BP183" s="336"/>
      <c r="BQ183" s="336"/>
      <c r="BR183" s="336"/>
      <c r="BS183" s="336"/>
      <c r="BT183" s="336"/>
      <c r="BU183" s="336"/>
      <c r="BV183" s="336"/>
      <c r="BW183" s="336"/>
      <c r="BX183" s="336"/>
      <c r="BY183" s="336"/>
    </row>
    <row r="184" spans="1:77" customFormat="1" ht="12.75">
      <c r="A184" s="139"/>
      <c r="B184" s="139"/>
      <c r="C184" s="139"/>
      <c r="D184" s="139"/>
      <c r="E184" s="139"/>
      <c r="F184" s="139"/>
      <c r="G184" s="139"/>
      <c r="H184" s="139"/>
      <c r="I184" s="197"/>
      <c r="J184" s="139"/>
      <c r="K184" s="139"/>
      <c r="L184" s="139"/>
      <c r="M184" s="139"/>
      <c r="N184" s="139"/>
      <c r="O184" s="139"/>
      <c r="P184" s="139"/>
      <c r="Q184" s="139"/>
      <c r="R184" s="139"/>
      <c r="S184" s="140"/>
      <c r="T184" s="338"/>
      <c r="U184" s="337"/>
      <c r="V184" s="336"/>
      <c r="W184" s="351"/>
      <c r="X184" s="351"/>
      <c r="Y184" s="351"/>
      <c r="Z184" s="351"/>
      <c r="AA184" s="351"/>
      <c r="AB184" s="351"/>
      <c r="AC184" s="351"/>
      <c r="AD184" s="351"/>
      <c r="AE184" s="351"/>
      <c r="AF184" s="351"/>
      <c r="AG184" s="351"/>
      <c r="AH184" s="351"/>
      <c r="AI184" s="336"/>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336"/>
      <c r="BF184" s="336"/>
      <c r="BG184" s="336"/>
      <c r="BH184" s="336"/>
      <c r="BI184" s="336"/>
      <c r="BJ184" s="336"/>
      <c r="BK184" s="336"/>
      <c r="BL184" s="336"/>
      <c r="BM184" s="336"/>
      <c r="BN184" s="336"/>
      <c r="BO184" s="336"/>
      <c r="BP184" s="336"/>
      <c r="BQ184" s="336"/>
      <c r="BR184" s="336"/>
      <c r="BS184" s="336"/>
      <c r="BT184" s="336"/>
      <c r="BU184" s="336"/>
      <c r="BV184" s="336"/>
      <c r="BW184" s="336"/>
      <c r="BX184" s="336"/>
      <c r="BY184" s="336"/>
    </row>
    <row r="185" spans="1:77" customFormat="1" ht="12.75">
      <c r="A185" s="139"/>
      <c r="B185" s="139"/>
      <c r="C185" s="139"/>
      <c r="D185" s="139"/>
      <c r="E185" s="139"/>
      <c r="F185" s="139"/>
      <c r="G185" s="139"/>
      <c r="H185" s="139"/>
      <c r="I185" s="197"/>
      <c r="J185" s="139"/>
      <c r="K185" s="139"/>
      <c r="L185" s="139"/>
      <c r="M185" s="139"/>
      <c r="N185" s="139"/>
      <c r="O185" s="139"/>
      <c r="P185" s="139"/>
      <c r="Q185" s="139"/>
      <c r="R185" s="139"/>
      <c r="S185" s="140"/>
      <c r="T185" s="338"/>
      <c r="U185" s="337"/>
      <c r="V185" s="336"/>
      <c r="W185" s="351"/>
      <c r="X185" s="351"/>
      <c r="Y185" s="351"/>
      <c r="Z185" s="351"/>
      <c r="AA185" s="351"/>
      <c r="AB185" s="351"/>
      <c r="AC185" s="351"/>
      <c r="AD185" s="351"/>
      <c r="AE185" s="351"/>
      <c r="AF185" s="351"/>
      <c r="AG185" s="351"/>
      <c r="AH185" s="351"/>
      <c r="AI185" s="336"/>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336"/>
      <c r="BF185" s="336"/>
      <c r="BG185" s="336"/>
      <c r="BH185" s="336"/>
      <c r="BI185" s="336"/>
      <c r="BJ185" s="336"/>
      <c r="BK185" s="336"/>
      <c r="BL185" s="336"/>
      <c r="BM185" s="336"/>
      <c r="BN185" s="336"/>
      <c r="BO185" s="336"/>
      <c r="BP185" s="336"/>
      <c r="BQ185" s="336"/>
      <c r="BR185" s="336"/>
      <c r="BS185" s="336"/>
      <c r="BT185" s="336"/>
      <c r="BU185" s="336"/>
      <c r="BV185" s="336"/>
      <c r="BW185" s="336"/>
      <c r="BX185" s="336"/>
      <c r="BY185" s="336"/>
    </row>
    <row r="186" spans="1:77" customFormat="1" ht="12.75">
      <c r="A186" s="139"/>
      <c r="B186" s="139"/>
      <c r="C186" s="139"/>
      <c r="D186" s="139"/>
      <c r="E186" s="139"/>
      <c r="F186" s="139"/>
      <c r="G186" s="139"/>
      <c r="H186" s="139"/>
      <c r="I186" s="197"/>
      <c r="J186" s="139"/>
      <c r="K186" s="139"/>
      <c r="L186" s="139"/>
      <c r="M186" s="139"/>
      <c r="N186" s="139"/>
      <c r="O186" s="139"/>
      <c r="P186" s="139"/>
      <c r="Q186" s="139"/>
      <c r="R186" s="139"/>
      <c r="S186" s="140"/>
      <c r="T186" s="338"/>
      <c r="U186" s="337"/>
      <c r="V186" s="336"/>
      <c r="W186" s="351"/>
      <c r="X186" s="351"/>
      <c r="Y186" s="351"/>
      <c r="Z186" s="351"/>
      <c r="AA186" s="351"/>
      <c r="AB186" s="351"/>
      <c r="AC186" s="351"/>
      <c r="AD186" s="351"/>
      <c r="AE186" s="351"/>
      <c r="AF186" s="351"/>
      <c r="AG186" s="351"/>
      <c r="AH186" s="351"/>
      <c r="AI186" s="336"/>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336"/>
      <c r="BF186" s="336"/>
      <c r="BG186" s="336"/>
      <c r="BH186" s="336"/>
      <c r="BI186" s="336"/>
      <c r="BJ186" s="336"/>
      <c r="BK186" s="336"/>
      <c r="BL186" s="336"/>
      <c r="BM186" s="336"/>
      <c r="BN186" s="336"/>
      <c r="BO186" s="336"/>
      <c r="BP186" s="336"/>
      <c r="BQ186" s="336"/>
      <c r="BR186" s="336"/>
      <c r="BS186" s="336"/>
      <c r="BT186" s="336"/>
      <c r="BU186" s="336"/>
      <c r="BV186" s="336"/>
      <c r="BW186" s="336"/>
      <c r="BX186" s="336"/>
      <c r="BY186" s="336"/>
    </row>
    <row r="187" spans="1:77" customFormat="1" ht="12.75">
      <c r="A187" s="139"/>
      <c r="B187" s="139"/>
      <c r="C187" s="139"/>
      <c r="D187" s="139"/>
      <c r="E187" s="139"/>
      <c r="F187" s="139"/>
      <c r="G187" s="139"/>
      <c r="H187" s="139"/>
      <c r="I187" s="197"/>
      <c r="J187" s="139"/>
      <c r="K187" s="139"/>
      <c r="L187" s="139"/>
      <c r="M187" s="139"/>
      <c r="N187" s="139"/>
      <c r="O187" s="139"/>
      <c r="P187" s="139"/>
      <c r="Q187" s="139"/>
      <c r="R187" s="139"/>
      <c r="S187" s="140"/>
      <c r="T187" s="338"/>
      <c r="U187" s="337"/>
      <c r="V187" s="336"/>
      <c r="W187" s="351"/>
      <c r="X187" s="351"/>
      <c r="Y187" s="351"/>
      <c r="Z187" s="351"/>
      <c r="AA187" s="351"/>
      <c r="AB187" s="351"/>
      <c r="AC187" s="351"/>
      <c r="AD187" s="351"/>
      <c r="AE187" s="351"/>
      <c r="AF187" s="351"/>
      <c r="AG187" s="351"/>
      <c r="AH187" s="351"/>
      <c r="AI187" s="336"/>
      <c r="AJ187" s="140"/>
      <c r="AK187" s="140"/>
      <c r="AL187" s="140"/>
      <c r="AM187" s="140"/>
      <c r="AN187" s="140"/>
      <c r="AO187" s="140"/>
      <c r="AP187" s="140"/>
      <c r="AQ187" s="140"/>
      <c r="AR187" s="140"/>
      <c r="AS187" s="140"/>
      <c r="AT187" s="140"/>
      <c r="AU187" s="140"/>
      <c r="AV187" s="140"/>
      <c r="AW187" s="140"/>
      <c r="AX187" s="140"/>
      <c r="AY187" s="140"/>
      <c r="AZ187" s="140"/>
      <c r="BA187" s="140"/>
      <c r="BB187" s="140"/>
      <c r="BC187" s="140"/>
      <c r="BD187" s="140"/>
      <c r="BE187" s="336"/>
      <c r="BF187" s="336"/>
      <c r="BG187" s="336"/>
      <c r="BH187" s="336"/>
      <c r="BI187" s="336"/>
      <c r="BJ187" s="336"/>
      <c r="BK187" s="336"/>
      <c r="BL187" s="336"/>
      <c r="BM187" s="336"/>
      <c r="BN187" s="336"/>
      <c r="BO187" s="336"/>
      <c r="BP187" s="336"/>
      <c r="BQ187" s="336"/>
      <c r="BR187" s="336"/>
      <c r="BS187" s="336"/>
      <c r="BT187" s="336"/>
      <c r="BU187" s="336"/>
      <c r="BV187" s="336"/>
      <c r="BW187" s="336"/>
      <c r="BX187" s="336"/>
      <c r="BY187" s="336"/>
    </row>
    <row r="188" spans="1:77" customFormat="1" ht="12.75">
      <c r="A188" s="139"/>
      <c r="B188" s="139"/>
      <c r="C188" s="139"/>
      <c r="D188" s="139"/>
      <c r="E188" s="139"/>
      <c r="F188" s="139"/>
      <c r="G188" s="139"/>
      <c r="H188" s="139"/>
      <c r="I188" s="197"/>
      <c r="J188" s="139"/>
      <c r="K188" s="139"/>
      <c r="L188" s="139"/>
      <c r="M188" s="139"/>
      <c r="N188" s="139"/>
      <c r="O188" s="139"/>
      <c r="P188" s="139"/>
      <c r="Q188" s="139"/>
      <c r="R188" s="139"/>
      <c r="S188" s="140"/>
      <c r="T188" s="337"/>
      <c r="U188" s="337"/>
      <c r="V188" s="336"/>
      <c r="W188" s="351"/>
      <c r="X188" s="351"/>
      <c r="Y188" s="351"/>
      <c r="Z188" s="351"/>
      <c r="AA188" s="351"/>
      <c r="AB188" s="351"/>
      <c r="AC188" s="351"/>
      <c r="AD188" s="351"/>
      <c r="AE188" s="351"/>
      <c r="AF188" s="351"/>
      <c r="AG188" s="351"/>
      <c r="AH188" s="351"/>
      <c r="AI188" s="336"/>
      <c r="AJ188" s="140"/>
      <c r="AK188" s="140"/>
      <c r="AL188" s="140"/>
      <c r="AM188" s="140"/>
      <c r="AN188" s="140"/>
      <c r="AO188" s="140"/>
      <c r="AP188" s="140"/>
      <c r="AQ188" s="140"/>
      <c r="AR188" s="140"/>
      <c r="AS188" s="140"/>
      <c r="AT188" s="140"/>
      <c r="AU188" s="140"/>
      <c r="AV188" s="140"/>
      <c r="AW188" s="140"/>
      <c r="AX188" s="140"/>
      <c r="AY188" s="140"/>
      <c r="AZ188" s="140"/>
      <c r="BA188" s="140"/>
      <c r="BB188" s="140"/>
      <c r="BC188" s="140"/>
      <c r="BD188" s="140"/>
      <c r="BE188" s="336"/>
      <c r="BF188" s="336"/>
      <c r="BG188" s="336"/>
      <c r="BH188" s="336"/>
      <c r="BI188" s="336"/>
      <c r="BJ188" s="336"/>
      <c r="BK188" s="336"/>
      <c r="BL188" s="336"/>
      <c r="BM188" s="336"/>
      <c r="BN188" s="336"/>
      <c r="BO188" s="336"/>
      <c r="BP188" s="336"/>
      <c r="BQ188" s="336"/>
      <c r="BR188" s="336"/>
      <c r="BS188" s="336"/>
      <c r="BT188" s="336"/>
      <c r="BU188" s="336"/>
      <c r="BV188" s="336"/>
      <c r="BW188" s="336"/>
      <c r="BX188" s="336"/>
      <c r="BY188" s="336"/>
    </row>
    <row r="189" spans="1:77" customFormat="1" ht="12.75">
      <c r="A189" s="139"/>
      <c r="B189" s="139"/>
      <c r="C189" s="139"/>
      <c r="D189" s="139"/>
      <c r="E189" s="139"/>
      <c r="F189" s="139"/>
      <c r="G189" s="139"/>
      <c r="H189" s="139"/>
      <c r="I189" s="197"/>
      <c r="J189" s="139"/>
      <c r="K189" s="139"/>
      <c r="L189" s="139"/>
      <c r="M189" s="139"/>
      <c r="N189" s="139"/>
      <c r="O189" s="139"/>
      <c r="P189" s="139"/>
      <c r="Q189" s="139"/>
      <c r="R189" s="139"/>
      <c r="S189" s="140"/>
      <c r="T189" s="338"/>
      <c r="U189" s="337"/>
      <c r="V189" s="336"/>
      <c r="W189" s="351"/>
      <c r="X189" s="351"/>
      <c r="Y189" s="351"/>
      <c r="Z189" s="351"/>
      <c r="AA189" s="351"/>
      <c r="AB189" s="351"/>
      <c r="AC189" s="351"/>
      <c r="AD189" s="351"/>
      <c r="AE189" s="351"/>
      <c r="AF189" s="351"/>
      <c r="AG189" s="351"/>
      <c r="AH189" s="351"/>
      <c r="AI189" s="336"/>
      <c r="AJ189" s="140"/>
      <c r="AK189" s="140"/>
      <c r="AL189" s="140"/>
      <c r="AM189" s="140"/>
      <c r="AN189" s="140"/>
      <c r="AO189" s="140"/>
      <c r="AP189" s="140"/>
      <c r="AQ189" s="140"/>
      <c r="AR189" s="140"/>
      <c r="AS189" s="140"/>
      <c r="AT189" s="140"/>
      <c r="AU189" s="140"/>
      <c r="AV189" s="140"/>
      <c r="AW189" s="140"/>
      <c r="AX189" s="140"/>
      <c r="AY189" s="140"/>
      <c r="AZ189" s="140"/>
      <c r="BA189" s="140"/>
      <c r="BB189" s="140"/>
      <c r="BC189" s="140"/>
      <c r="BD189" s="140"/>
      <c r="BE189" s="336"/>
      <c r="BF189" s="336"/>
      <c r="BG189" s="336"/>
      <c r="BH189" s="336"/>
      <c r="BI189" s="336"/>
      <c r="BJ189" s="336"/>
      <c r="BK189" s="336"/>
      <c r="BL189" s="336"/>
      <c r="BM189" s="336"/>
      <c r="BN189" s="336"/>
      <c r="BO189" s="336"/>
      <c r="BP189" s="336"/>
      <c r="BQ189" s="336"/>
      <c r="BR189" s="336"/>
      <c r="BS189" s="336"/>
      <c r="BT189" s="336"/>
      <c r="BU189" s="336"/>
      <c r="BV189" s="336"/>
      <c r="BW189" s="336"/>
      <c r="BX189" s="336"/>
      <c r="BY189" s="336"/>
    </row>
    <row r="190" spans="1:77" customFormat="1" ht="12.75">
      <c r="A190" s="139"/>
      <c r="B190" s="139"/>
      <c r="C190" s="139"/>
      <c r="D190" s="139"/>
      <c r="E190" s="139"/>
      <c r="F190" s="139"/>
      <c r="G190" s="139"/>
      <c r="H190" s="139"/>
      <c r="I190" s="197"/>
      <c r="J190" s="139"/>
      <c r="K190" s="139"/>
      <c r="L190" s="139"/>
      <c r="M190" s="139"/>
      <c r="N190" s="139"/>
      <c r="O190" s="139"/>
      <c r="P190" s="139"/>
      <c r="Q190" s="139"/>
      <c r="R190" s="139"/>
      <c r="S190" s="140"/>
      <c r="T190" s="338"/>
      <c r="U190" s="337"/>
      <c r="V190" s="336"/>
      <c r="W190" s="351"/>
      <c r="X190" s="351"/>
      <c r="Y190" s="351"/>
      <c r="Z190" s="351"/>
      <c r="AA190" s="351"/>
      <c r="AB190" s="351"/>
      <c r="AC190" s="351"/>
      <c r="AD190" s="351"/>
      <c r="AE190" s="351"/>
      <c r="AF190" s="351"/>
      <c r="AG190" s="351"/>
      <c r="AH190" s="351"/>
      <c r="AI190" s="336"/>
      <c r="AJ190" s="140"/>
      <c r="AK190" s="140"/>
      <c r="AL190" s="140"/>
      <c r="AM190" s="140"/>
      <c r="AN190" s="140"/>
      <c r="AO190" s="140"/>
      <c r="AP190" s="140"/>
      <c r="AQ190" s="140"/>
      <c r="AR190" s="140"/>
      <c r="AS190" s="140"/>
      <c r="AT190" s="140"/>
      <c r="AU190" s="140"/>
      <c r="AV190" s="140"/>
      <c r="AW190" s="140"/>
      <c r="AX190" s="140"/>
      <c r="AY190" s="140"/>
      <c r="AZ190" s="140"/>
      <c r="BA190" s="140"/>
      <c r="BB190" s="140"/>
      <c r="BC190" s="140"/>
      <c r="BD190" s="140"/>
      <c r="BE190" s="336"/>
      <c r="BF190" s="336"/>
      <c r="BG190" s="336"/>
      <c r="BH190" s="336"/>
      <c r="BI190" s="336"/>
      <c r="BJ190" s="336"/>
      <c r="BK190" s="336"/>
      <c r="BL190" s="336"/>
      <c r="BM190" s="336"/>
      <c r="BN190" s="336"/>
      <c r="BO190" s="336"/>
      <c r="BP190" s="336"/>
      <c r="BQ190" s="336"/>
      <c r="BR190" s="336"/>
      <c r="BS190" s="336"/>
      <c r="BT190" s="336"/>
      <c r="BU190" s="336"/>
      <c r="BV190" s="336"/>
      <c r="BW190" s="336"/>
      <c r="BX190" s="336"/>
      <c r="BY190" s="336"/>
    </row>
    <row r="191" spans="1:77" customFormat="1" ht="12.75">
      <c r="A191" s="139"/>
      <c r="B191" s="139"/>
      <c r="C191" s="139"/>
      <c r="D191" s="139"/>
      <c r="E191" s="139"/>
      <c r="F191" s="139"/>
      <c r="G191" s="139"/>
      <c r="H191" s="139"/>
      <c r="I191" s="197"/>
      <c r="J191" s="139"/>
      <c r="K191" s="139"/>
      <c r="L191" s="139"/>
      <c r="M191" s="139"/>
      <c r="N191" s="139"/>
      <c r="O191" s="139"/>
      <c r="P191" s="139"/>
      <c r="Q191" s="139"/>
      <c r="R191" s="139"/>
      <c r="S191" s="140"/>
      <c r="T191" s="338"/>
      <c r="U191" s="337"/>
      <c r="V191" s="336"/>
      <c r="W191" s="351"/>
      <c r="X191" s="351"/>
      <c r="Y191" s="351"/>
      <c r="Z191" s="351"/>
      <c r="AA191" s="351"/>
      <c r="AB191" s="351"/>
      <c r="AC191" s="351"/>
      <c r="AD191" s="351"/>
      <c r="AE191" s="351"/>
      <c r="AF191" s="351"/>
      <c r="AG191" s="351"/>
      <c r="AH191" s="351"/>
      <c r="AI191" s="336"/>
      <c r="AJ191" s="140"/>
      <c r="AK191" s="140"/>
      <c r="AL191" s="140"/>
      <c r="AM191" s="140"/>
      <c r="AN191" s="140"/>
      <c r="AO191" s="140"/>
      <c r="AP191" s="140"/>
      <c r="AQ191" s="140"/>
      <c r="AR191" s="140"/>
      <c r="AS191" s="140"/>
      <c r="AT191" s="140"/>
      <c r="AU191" s="140"/>
      <c r="AV191" s="140"/>
      <c r="AW191" s="140"/>
      <c r="AX191" s="140"/>
      <c r="AY191" s="140"/>
      <c r="AZ191" s="140"/>
      <c r="BA191" s="140"/>
      <c r="BB191" s="140"/>
      <c r="BC191" s="140"/>
      <c r="BD191" s="140"/>
      <c r="BE191" s="336"/>
      <c r="BF191" s="336"/>
      <c r="BG191" s="336"/>
      <c r="BH191" s="336"/>
      <c r="BI191" s="336"/>
      <c r="BJ191" s="336"/>
      <c r="BK191" s="336"/>
      <c r="BL191" s="336"/>
      <c r="BM191" s="336"/>
      <c r="BN191" s="336"/>
      <c r="BO191" s="336"/>
      <c r="BP191" s="336"/>
      <c r="BQ191" s="336"/>
      <c r="BR191" s="336"/>
      <c r="BS191" s="336"/>
      <c r="BT191" s="336"/>
      <c r="BU191" s="336"/>
      <c r="BV191" s="336"/>
      <c r="BW191" s="336"/>
      <c r="BX191" s="336"/>
      <c r="BY191" s="336"/>
    </row>
    <row r="192" spans="1:77" customFormat="1" ht="12.75">
      <c r="A192" s="139"/>
      <c r="B192" s="139"/>
      <c r="C192" s="139"/>
      <c r="D192" s="139"/>
      <c r="E192" s="139"/>
      <c r="F192" s="139"/>
      <c r="G192" s="139"/>
      <c r="H192" s="139"/>
      <c r="I192" s="197"/>
      <c r="J192" s="139"/>
      <c r="K192" s="139"/>
      <c r="L192" s="139"/>
      <c r="M192" s="139"/>
      <c r="N192" s="139"/>
      <c r="O192" s="139"/>
      <c r="P192" s="139"/>
      <c r="Q192" s="139"/>
      <c r="R192" s="139"/>
      <c r="S192" s="140"/>
      <c r="T192" s="338"/>
      <c r="U192" s="337"/>
      <c r="V192" s="336"/>
      <c r="W192" s="351"/>
      <c r="X192" s="351"/>
      <c r="Y192" s="351"/>
      <c r="Z192" s="351"/>
      <c r="AA192" s="351"/>
      <c r="AB192" s="351"/>
      <c r="AC192" s="351"/>
      <c r="AD192" s="351"/>
      <c r="AE192" s="351"/>
      <c r="AF192" s="351"/>
      <c r="AG192" s="351"/>
      <c r="AH192" s="351"/>
      <c r="AI192" s="336"/>
      <c r="AJ192" s="140"/>
      <c r="AK192" s="140"/>
      <c r="AL192" s="140"/>
      <c r="AM192" s="140"/>
      <c r="AN192" s="140"/>
      <c r="AO192" s="140"/>
      <c r="AP192" s="140"/>
      <c r="AQ192" s="140"/>
      <c r="AR192" s="140"/>
      <c r="AS192" s="140"/>
      <c r="AT192" s="140"/>
      <c r="AU192" s="140"/>
      <c r="AV192" s="140"/>
      <c r="AW192" s="140"/>
      <c r="AX192" s="140"/>
      <c r="AY192" s="140"/>
      <c r="AZ192" s="140"/>
      <c r="BA192" s="140"/>
      <c r="BB192" s="140"/>
      <c r="BC192" s="140"/>
      <c r="BD192" s="140"/>
      <c r="BE192" s="336"/>
      <c r="BF192" s="336"/>
      <c r="BG192" s="336"/>
      <c r="BH192" s="336"/>
      <c r="BI192" s="336"/>
      <c r="BJ192" s="336"/>
      <c r="BK192" s="336"/>
      <c r="BL192" s="336"/>
      <c r="BM192" s="336"/>
      <c r="BN192" s="336"/>
      <c r="BO192" s="336"/>
      <c r="BP192" s="336"/>
      <c r="BQ192" s="336"/>
      <c r="BR192" s="336"/>
      <c r="BS192" s="336"/>
      <c r="BT192" s="336"/>
      <c r="BU192" s="336"/>
      <c r="BV192" s="336"/>
      <c r="BW192" s="336"/>
      <c r="BX192" s="336"/>
      <c r="BY192" s="336"/>
    </row>
    <row r="193" spans="1:77" customFormat="1" ht="12.75">
      <c r="A193" s="139"/>
      <c r="B193" s="139"/>
      <c r="C193" s="139"/>
      <c r="D193" s="139"/>
      <c r="E193" s="139"/>
      <c r="F193" s="139"/>
      <c r="G193" s="139"/>
      <c r="H193" s="139"/>
      <c r="I193" s="197"/>
      <c r="J193" s="139"/>
      <c r="K193" s="139"/>
      <c r="L193" s="139"/>
      <c r="M193" s="139"/>
      <c r="N193" s="139"/>
      <c r="O193" s="139"/>
      <c r="P193" s="139"/>
      <c r="Q193" s="139"/>
      <c r="R193" s="139"/>
      <c r="S193" s="140"/>
      <c r="T193" s="338"/>
      <c r="U193" s="337"/>
      <c r="V193" s="336"/>
      <c r="W193" s="351"/>
      <c r="X193" s="351"/>
      <c r="Y193" s="351"/>
      <c r="Z193" s="351"/>
      <c r="AA193" s="351"/>
      <c r="AB193" s="351"/>
      <c r="AC193" s="351"/>
      <c r="AD193" s="351"/>
      <c r="AE193" s="351"/>
      <c r="AF193" s="351"/>
      <c r="AG193" s="351"/>
      <c r="AH193" s="351"/>
      <c r="AI193" s="336"/>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c r="BE193" s="336"/>
      <c r="BF193" s="336"/>
      <c r="BG193" s="336"/>
      <c r="BH193" s="336"/>
      <c r="BI193" s="336"/>
      <c r="BJ193" s="336"/>
      <c r="BK193" s="336"/>
      <c r="BL193" s="336"/>
      <c r="BM193" s="336"/>
      <c r="BN193" s="336"/>
      <c r="BO193" s="336"/>
      <c r="BP193" s="336"/>
      <c r="BQ193" s="336"/>
      <c r="BR193" s="336"/>
      <c r="BS193" s="336"/>
      <c r="BT193" s="336"/>
      <c r="BU193" s="336"/>
      <c r="BV193" s="336"/>
      <c r="BW193" s="336"/>
      <c r="BX193" s="336"/>
      <c r="BY193" s="336"/>
    </row>
    <row r="194" spans="1:77" customFormat="1" ht="12.75">
      <c r="A194" s="139"/>
      <c r="B194" s="139"/>
      <c r="C194" s="139"/>
      <c r="D194" s="139"/>
      <c r="E194" s="139"/>
      <c r="F194" s="139"/>
      <c r="G194" s="139"/>
      <c r="H194" s="139"/>
      <c r="I194" s="197"/>
      <c r="J194" s="139"/>
      <c r="K194" s="139"/>
      <c r="L194" s="139"/>
      <c r="M194" s="139"/>
      <c r="N194" s="139"/>
      <c r="O194" s="139"/>
      <c r="P194" s="139"/>
      <c r="Q194" s="139"/>
      <c r="R194" s="139"/>
      <c r="S194" s="140"/>
      <c r="T194" s="338"/>
      <c r="U194" s="337"/>
      <c r="V194" s="336"/>
      <c r="W194" s="351"/>
      <c r="X194" s="351"/>
      <c r="Y194" s="351"/>
      <c r="Z194" s="351"/>
      <c r="AA194" s="351"/>
      <c r="AB194" s="351"/>
      <c r="AC194" s="351"/>
      <c r="AD194" s="351"/>
      <c r="AE194" s="351"/>
      <c r="AF194" s="351"/>
      <c r="AG194" s="351"/>
      <c r="AH194" s="351"/>
      <c r="AI194" s="336"/>
      <c r="AJ194" s="140"/>
      <c r="AK194" s="140"/>
      <c r="AL194" s="140"/>
      <c r="AM194" s="140"/>
      <c r="AN194" s="140"/>
      <c r="AO194" s="140"/>
      <c r="AP194" s="140"/>
      <c r="AQ194" s="140"/>
      <c r="AR194" s="140"/>
      <c r="AS194" s="140"/>
      <c r="AT194" s="140"/>
      <c r="AU194" s="140"/>
      <c r="AV194" s="140"/>
      <c r="AW194" s="140"/>
      <c r="AX194" s="140"/>
      <c r="AY194" s="140"/>
      <c r="AZ194" s="140"/>
      <c r="BA194" s="140"/>
      <c r="BB194" s="140"/>
      <c r="BC194" s="140"/>
      <c r="BD194" s="140"/>
      <c r="BE194" s="336"/>
      <c r="BF194" s="336"/>
      <c r="BG194" s="336"/>
      <c r="BH194" s="336"/>
      <c r="BI194" s="336"/>
      <c r="BJ194" s="336"/>
      <c r="BK194" s="336"/>
      <c r="BL194" s="336"/>
      <c r="BM194" s="336"/>
      <c r="BN194" s="336"/>
      <c r="BO194" s="336"/>
      <c r="BP194" s="336"/>
      <c r="BQ194" s="336"/>
      <c r="BR194" s="336"/>
      <c r="BS194" s="336"/>
      <c r="BT194" s="336"/>
      <c r="BU194" s="336"/>
      <c r="BV194" s="336"/>
      <c r="BW194" s="336"/>
      <c r="BX194" s="336"/>
      <c r="BY194" s="336"/>
    </row>
    <row r="195" spans="1:77" customFormat="1" ht="12.75">
      <c r="A195" s="139"/>
      <c r="B195" s="139"/>
      <c r="C195" s="139"/>
      <c r="D195" s="139"/>
      <c r="E195" s="139"/>
      <c r="F195" s="139"/>
      <c r="G195" s="139"/>
      <c r="H195" s="139"/>
      <c r="I195" s="197"/>
      <c r="J195" s="139"/>
      <c r="K195" s="139"/>
      <c r="L195" s="139"/>
      <c r="M195" s="139"/>
      <c r="N195" s="139"/>
      <c r="O195" s="139"/>
      <c r="P195" s="139"/>
      <c r="Q195" s="139"/>
      <c r="R195" s="139"/>
      <c r="S195" s="140"/>
      <c r="T195" s="338"/>
      <c r="U195" s="337"/>
      <c r="V195" s="336"/>
      <c r="W195" s="351"/>
      <c r="X195" s="351"/>
      <c r="Y195" s="351"/>
      <c r="Z195" s="351"/>
      <c r="AA195" s="351"/>
      <c r="AB195" s="351"/>
      <c r="AC195" s="351"/>
      <c r="AD195" s="351"/>
      <c r="AE195" s="351"/>
      <c r="AF195" s="351"/>
      <c r="AG195" s="351"/>
      <c r="AH195" s="351"/>
      <c r="AI195" s="336"/>
      <c r="AJ195" s="140"/>
      <c r="AK195" s="140"/>
      <c r="AL195" s="140"/>
      <c r="AM195" s="140"/>
      <c r="AN195" s="140"/>
      <c r="AO195" s="140"/>
      <c r="AP195" s="140"/>
      <c r="AQ195" s="140"/>
      <c r="AR195" s="140"/>
      <c r="AS195" s="140"/>
      <c r="AT195" s="140"/>
      <c r="AU195" s="140"/>
      <c r="AV195" s="140"/>
      <c r="AW195" s="140"/>
      <c r="AX195" s="140"/>
      <c r="AY195" s="140"/>
      <c r="AZ195" s="140"/>
      <c r="BA195" s="140"/>
      <c r="BB195" s="140"/>
      <c r="BC195" s="140"/>
      <c r="BD195" s="140"/>
      <c r="BE195" s="336"/>
      <c r="BF195" s="336"/>
      <c r="BG195" s="336"/>
      <c r="BH195" s="336"/>
      <c r="BI195" s="336"/>
      <c r="BJ195" s="336"/>
      <c r="BK195" s="336"/>
      <c r="BL195" s="336"/>
      <c r="BM195" s="336"/>
      <c r="BN195" s="336"/>
      <c r="BO195" s="336"/>
      <c r="BP195" s="336"/>
      <c r="BQ195" s="336"/>
      <c r="BR195" s="336"/>
      <c r="BS195" s="336"/>
      <c r="BT195" s="336"/>
      <c r="BU195" s="336"/>
      <c r="BV195" s="336"/>
      <c r="BW195" s="336"/>
      <c r="BX195" s="336"/>
      <c r="BY195" s="336"/>
    </row>
    <row r="196" spans="1:77" customFormat="1" ht="12.75">
      <c r="A196" s="139"/>
      <c r="B196" s="139"/>
      <c r="C196" s="139"/>
      <c r="D196" s="139"/>
      <c r="E196" s="139"/>
      <c r="F196" s="139"/>
      <c r="G196" s="139"/>
      <c r="H196" s="139"/>
      <c r="I196" s="197"/>
      <c r="J196" s="139"/>
      <c r="K196" s="139"/>
      <c r="L196" s="139"/>
      <c r="M196" s="139"/>
      <c r="N196" s="139"/>
      <c r="O196" s="139"/>
      <c r="P196" s="139"/>
      <c r="Q196" s="139"/>
      <c r="R196" s="139"/>
      <c r="S196" s="140"/>
      <c r="T196" s="338"/>
      <c r="U196" s="337"/>
      <c r="V196" s="336"/>
      <c r="W196" s="351"/>
      <c r="X196" s="351"/>
      <c r="Y196" s="351"/>
      <c r="Z196" s="351"/>
      <c r="AA196" s="351"/>
      <c r="AB196" s="351"/>
      <c r="AC196" s="351"/>
      <c r="AD196" s="351"/>
      <c r="AE196" s="351"/>
      <c r="AF196" s="351"/>
      <c r="AG196" s="351"/>
      <c r="AH196" s="351"/>
      <c r="AI196" s="336"/>
      <c r="AJ196" s="140"/>
      <c r="AK196" s="140"/>
      <c r="AL196" s="140"/>
      <c r="AM196" s="140"/>
      <c r="AN196" s="140"/>
      <c r="AO196" s="140"/>
      <c r="AP196" s="140"/>
      <c r="AQ196" s="140"/>
      <c r="AR196" s="140"/>
      <c r="AS196" s="140"/>
      <c r="AT196" s="140"/>
      <c r="AU196" s="140"/>
      <c r="AV196" s="140"/>
      <c r="AW196" s="140"/>
      <c r="AX196" s="140"/>
      <c r="AY196" s="140"/>
      <c r="AZ196" s="140"/>
      <c r="BA196" s="140"/>
      <c r="BB196" s="140"/>
      <c r="BC196" s="140"/>
      <c r="BD196" s="140"/>
      <c r="BE196" s="336"/>
      <c r="BF196" s="336"/>
      <c r="BG196" s="336"/>
      <c r="BH196" s="336"/>
      <c r="BI196" s="336"/>
      <c r="BJ196" s="336"/>
      <c r="BK196" s="336"/>
      <c r="BL196" s="336"/>
      <c r="BM196" s="336"/>
      <c r="BN196" s="336"/>
      <c r="BO196" s="336"/>
      <c r="BP196" s="336"/>
      <c r="BQ196" s="336"/>
      <c r="BR196" s="336"/>
      <c r="BS196" s="336"/>
      <c r="BT196" s="336"/>
      <c r="BU196" s="336"/>
      <c r="BV196" s="336"/>
      <c r="BW196" s="336"/>
      <c r="BX196" s="336"/>
      <c r="BY196" s="336"/>
    </row>
    <row r="197" spans="1:77" customFormat="1" ht="12.75">
      <c r="A197" s="139"/>
      <c r="B197" s="139"/>
      <c r="C197" s="139"/>
      <c r="D197" s="139"/>
      <c r="E197" s="139"/>
      <c r="F197" s="139"/>
      <c r="G197" s="139"/>
      <c r="H197" s="139"/>
      <c r="I197" s="197"/>
      <c r="J197" s="139"/>
      <c r="K197" s="139"/>
      <c r="L197" s="139"/>
      <c r="M197" s="139"/>
      <c r="N197" s="139"/>
      <c r="O197" s="139"/>
      <c r="P197" s="139"/>
      <c r="Q197" s="139"/>
      <c r="R197" s="139"/>
      <c r="S197" s="140"/>
      <c r="T197" s="338"/>
      <c r="U197" s="337"/>
      <c r="V197" s="336"/>
      <c r="W197" s="351"/>
      <c r="X197" s="351"/>
      <c r="Y197" s="351"/>
      <c r="Z197" s="351"/>
      <c r="AA197" s="351"/>
      <c r="AB197" s="351"/>
      <c r="AC197" s="351"/>
      <c r="AD197" s="351"/>
      <c r="AE197" s="351"/>
      <c r="AF197" s="351"/>
      <c r="AG197" s="351"/>
      <c r="AH197" s="351"/>
      <c r="AI197" s="336"/>
      <c r="AJ197" s="140"/>
      <c r="AK197" s="140"/>
      <c r="AL197" s="140"/>
      <c r="AM197" s="140"/>
      <c r="AN197" s="140"/>
      <c r="AO197" s="140"/>
      <c r="AP197" s="140"/>
      <c r="AQ197" s="140"/>
      <c r="AR197" s="140"/>
      <c r="AS197" s="140"/>
      <c r="AT197" s="140"/>
      <c r="AU197" s="140"/>
      <c r="AV197" s="140"/>
      <c r="AW197" s="140"/>
      <c r="AX197" s="140"/>
      <c r="AY197" s="140"/>
      <c r="AZ197" s="140"/>
      <c r="BA197" s="140"/>
      <c r="BB197" s="140"/>
      <c r="BC197" s="140"/>
      <c r="BD197" s="140"/>
      <c r="BE197" s="336"/>
      <c r="BF197" s="336"/>
      <c r="BG197" s="336"/>
      <c r="BH197" s="336"/>
      <c r="BI197" s="336"/>
      <c r="BJ197" s="336"/>
      <c r="BK197" s="336"/>
      <c r="BL197" s="336"/>
      <c r="BM197" s="336"/>
      <c r="BN197" s="336"/>
      <c r="BO197" s="336"/>
      <c r="BP197" s="336"/>
      <c r="BQ197" s="336"/>
      <c r="BR197" s="336"/>
      <c r="BS197" s="336"/>
      <c r="BT197" s="336"/>
      <c r="BU197" s="336"/>
      <c r="BV197" s="336"/>
      <c r="BW197" s="336"/>
      <c r="BX197" s="336"/>
      <c r="BY197" s="336"/>
    </row>
    <row r="198" spans="1:77" customFormat="1" ht="12.75">
      <c r="A198" s="139"/>
      <c r="B198" s="139"/>
      <c r="C198" s="139"/>
      <c r="D198" s="139"/>
      <c r="E198" s="139"/>
      <c r="F198" s="139"/>
      <c r="G198" s="139"/>
      <c r="H198" s="139"/>
      <c r="I198" s="197"/>
      <c r="J198" s="139"/>
      <c r="K198" s="139"/>
      <c r="L198" s="139"/>
      <c r="M198" s="139"/>
      <c r="N198" s="139"/>
      <c r="O198" s="139"/>
      <c r="P198" s="139"/>
      <c r="Q198" s="139"/>
      <c r="R198" s="139"/>
      <c r="S198" s="140"/>
      <c r="T198" s="338"/>
      <c r="U198" s="337"/>
      <c r="V198" s="336"/>
      <c r="W198" s="351"/>
      <c r="X198" s="351"/>
      <c r="Y198" s="351"/>
      <c r="Z198" s="351"/>
      <c r="AA198" s="351"/>
      <c r="AB198" s="351"/>
      <c r="AC198" s="351"/>
      <c r="AD198" s="351"/>
      <c r="AE198" s="351"/>
      <c r="AF198" s="351"/>
      <c r="AG198" s="351"/>
      <c r="AH198" s="351"/>
      <c r="AI198" s="336"/>
      <c r="AJ198" s="140"/>
      <c r="AK198" s="140"/>
      <c r="AL198" s="140"/>
      <c r="AM198" s="140"/>
      <c r="AN198" s="140"/>
      <c r="AO198" s="140"/>
      <c r="AP198" s="140"/>
      <c r="AQ198" s="140"/>
      <c r="AR198" s="140"/>
      <c r="AS198" s="140"/>
      <c r="AT198" s="140"/>
      <c r="AU198" s="140"/>
      <c r="AV198" s="140"/>
      <c r="AW198" s="140"/>
      <c r="AX198" s="140"/>
      <c r="AY198" s="140"/>
      <c r="AZ198" s="140"/>
      <c r="BA198" s="140"/>
      <c r="BB198" s="140"/>
      <c r="BC198" s="140"/>
      <c r="BD198" s="140"/>
      <c r="BE198" s="336"/>
      <c r="BF198" s="336"/>
      <c r="BG198" s="336"/>
      <c r="BH198" s="336"/>
      <c r="BI198" s="336"/>
      <c r="BJ198" s="336"/>
      <c r="BK198" s="336"/>
      <c r="BL198" s="336"/>
      <c r="BM198" s="336"/>
      <c r="BN198" s="336"/>
      <c r="BO198" s="336"/>
      <c r="BP198" s="336"/>
      <c r="BQ198" s="336"/>
      <c r="BR198" s="336"/>
      <c r="BS198" s="336"/>
      <c r="BT198" s="336"/>
      <c r="BU198" s="336"/>
      <c r="BV198" s="336"/>
      <c r="BW198" s="336"/>
      <c r="BX198" s="336"/>
      <c r="BY198" s="336"/>
    </row>
    <row r="199" spans="1:77" customFormat="1" ht="12.75">
      <c r="A199" s="139"/>
      <c r="B199" s="139"/>
      <c r="C199" s="139"/>
      <c r="D199" s="139"/>
      <c r="E199" s="139"/>
      <c r="F199" s="139"/>
      <c r="G199" s="139"/>
      <c r="H199" s="139"/>
      <c r="I199" s="197"/>
      <c r="J199" s="139"/>
      <c r="K199" s="139"/>
      <c r="L199" s="139"/>
      <c r="M199" s="139"/>
      <c r="N199" s="139"/>
      <c r="O199" s="139"/>
      <c r="P199" s="139"/>
      <c r="Q199" s="139"/>
      <c r="R199" s="139"/>
      <c r="S199" s="140"/>
      <c r="T199" s="338"/>
      <c r="U199" s="337"/>
      <c r="V199" s="336"/>
      <c r="W199" s="351"/>
      <c r="X199" s="351"/>
      <c r="Y199" s="351"/>
      <c r="Z199" s="351"/>
      <c r="AA199" s="351"/>
      <c r="AB199" s="351"/>
      <c r="AC199" s="351"/>
      <c r="AD199" s="351"/>
      <c r="AE199" s="351"/>
      <c r="AF199" s="351"/>
      <c r="AG199" s="351"/>
      <c r="AH199" s="351"/>
      <c r="AI199" s="336"/>
      <c r="AJ199" s="140"/>
      <c r="AK199" s="140"/>
      <c r="AL199" s="140"/>
      <c r="AM199" s="140"/>
      <c r="AN199" s="140"/>
      <c r="AO199" s="140"/>
      <c r="AP199" s="140"/>
      <c r="AQ199" s="140"/>
      <c r="AR199" s="140"/>
      <c r="AS199" s="140"/>
      <c r="AT199" s="140"/>
      <c r="AU199" s="140"/>
      <c r="AV199" s="140"/>
      <c r="AW199" s="140"/>
      <c r="AX199" s="140"/>
      <c r="AY199" s="140"/>
      <c r="AZ199" s="140"/>
      <c r="BA199" s="140"/>
      <c r="BB199" s="140"/>
      <c r="BC199" s="140"/>
      <c r="BD199" s="140"/>
      <c r="BE199" s="336"/>
      <c r="BF199" s="336"/>
      <c r="BG199" s="336"/>
      <c r="BH199" s="336"/>
      <c r="BI199" s="336"/>
      <c r="BJ199" s="336"/>
      <c r="BK199" s="336"/>
      <c r="BL199" s="336"/>
      <c r="BM199" s="336"/>
      <c r="BN199" s="336"/>
      <c r="BO199" s="336"/>
      <c r="BP199" s="336"/>
      <c r="BQ199" s="336"/>
      <c r="BR199" s="336"/>
      <c r="BS199" s="336"/>
      <c r="BT199" s="336"/>
      <c r="BU199" s="336"/>
      <c r="BV199" s="336"/>
      <c r="BW199" s="336"/>
      <c r="BX199" s="336"/>
      <c r="BY199" s="336"/>
    </row>
    <row r="200" spans="1:77" customFormat="1" ht="12.75">
      <c r="A200" s="139"/>
      <c r="B200" s="139"/>
      <c r="C200" s="139"/>
      <c r="D200" s="139"/>
      <c r="E200" s="139"/>
      <c r="F200" s="139"/>
      <c r="G200" s="139"/>
      <c r="H200" s="139"/>
      <c r="I200" s="197"/>
      <c r="J200" s="139"/>
      <c r="K200" s="139"/>
      <c r="L200" s="139"/>
      <c r="M200" s="139"/>
      <c r="N200" s="139"/>
      <c r="O200" s="139"/>
      <c r="P200" s="139"/>
      <c r="Q200" s="139"/>
      <c r="R200" s="139"/>
      <c r="S200" s="140"/>
      <c r="T200" s="338"/>
      <c r="U200" s="337"/>
      <c r="V200" s="336"/>
      <c r="W200" s="351"/>
      <c r="X200" s="351"/>
      <c r="Y200" s="351"/>
      <c r="Z200" s="351"/>
      <c r="AA200" s="351"/>
      <c r="AB200" s="351"/>
      <c r="AC200" s="351"/>
      <c r="AD200" s="351"/>
      <c r="AE200" s="351"/>
      <c r="AF200" s="351"/>
      <c r="AG200" s="351"/>
      <c r="AH200" s="351"/>
      <c r="AI200" s="336"/>
      <c r="AJ200" s="140"/>
      <c r="AK200" s="140"/>
      <c r="AL200" s="140"/>
      <c r="AM200" s="140"/>
      <c r="AN200" s="140"/>
      <c r="AO200" s="140"/>
      <c r="AP200" s="140"/>
      <c r="AQ200" s="140"/>
      <c r="AR200" s="140"/>
      <c r="AS200" s="140"/>
      <c r="AT200" s="140"/>
      <c r="AU200" s="140"/>
      <c r="AV200" s="140"/>
      <c r="AW200" s="140"/>
      <c r="AX200" s="140"/>
      <c r="AY200" s="140"/>
      <c r="AZ200" s="140"/>
      <c r="BA200" s="140"/>
      <c r="BB200" s="140"/>
      <c r="BC200" s="140"/>
      <c r="BD200" s="140"/>
      <c r="BE200" s="336"/>
      <c r="BF200" s="336"/>
      <c r="BG200" s="336"/>
      <c r="BH200" s="336"/>
      <c r="BI200" s="336"/>
      <c r="BJ200" s="336"/>
      <c r="BK200" s="336"/>
      <c r="BL200" s="336"/>
      <c r="BM200" s="336"/>
      <c r="BN200" s="336"/>
      <c r="BO200" s="336"/>
      <c r="BP200" s="336"/>
      <c r="BQ200" s="336"/>
      <c r="BR200" s="336"/>
      <c r="BS200" s="336"/>
      <c r="BT200" s="336"/>
      <c r="BU200" s="336"/>
      <c r="BV200" s="336"/>
      <c r="BW200" s="336"/>
      <c r="BX200" s="336"/>
      <c r="BY200" s="336"/>
    </row>
    <row r="201" spans="1:77" customFormat="1" ht="12.75">
      <c r="A201" s="139"/>
      <c r="B201" s="139"/>
      <c r="C201" s="139"/>
      <c r="D201" s="139"/>
      <c r="E201" s="139"/>
      <c r="F201" s="139"/>
      <c r="G201" s="139"/>
      <c r="H201" s="139"/>
      <c r="I201" s="197"/>
      <c r="J201" s="139"/>
      <c r="K201" s="139"/>
      <c r="L201" s="139"/>
      <c r="M201" s="139"/>
      <c r="N201" s="139"/>
      <c r="O201" s="139"/>
      <c r="P201" s="139"/>
      <c r="Q201" s="139"/>
      <c r="R201" s="139"/>
      <c r="S201" s="140"/>
      <c r="T201" s="338"/>
      <c r="U201" s="337"/>
      <c r="V201" s="336"/>
      <c r="W201" s="351"/>
      <c r="X201" s="351"/>
      <c r="Y201" s="351"/>
      <c r="Z201" s="351"/>
      <c r="AA201" s="351"/>
      <c r="AB201" s="351"/>
      <c r="AC201" s="351"/>
      <c r="AD201" s="351"/>
      <c r="AE201" s="351"/>
      <c r="AF201" s="351"/>
      <c r="AG201" s="351"/>
      <c r="AH201" s="351"/>
      <c r="AI201" s="336"/>
      <c r="AJ201" s="140"/>
      <c r="AK201" s="140"/>
      <c r="AL201" s="140"/>
      <c r="AM201" s="140"/>
      <c r="AN201" s="140"/>
      <c r="AO201" s="140"/>
      <c r="AP201" s="140"/>
      <c r="AQ201" s="140"/>
      <c r="AR201" s="140"/>
      <c r="AS201" s="140"/>
      <c r="AT201" s="140"/>
      <c r="AU201" s="140"/>
      <c r="AV201" s="140"/>
      <c r="AW201" s="140"/>
      <c r="AX201" s="140"/>
      <c r="AY201" s="140"/>
      <c r="AZ201" s="140"/>
      <c r="BA201" s="140"/>
      <c r="BB201" s="140"/>
      <c r="BC201" s="140"/>
      <c r="BD201" s="140"/>
      <c r="BE201" s="336"/>
      <c r="BF201" s="336"/>
      <c r="BG201" s="336"/>
      <c r="BH201" s="336"/>
      <c r="BI201" s="336"/>
      <c r="BJ201" s="336"/>
      <c r="BK201" s="336"/>
      <c r="BL201" s="336"/>
      <c r="BM201" s="336"/>
      <c r="BN201" s="336"/>
      <c r="BO201" s="336"/>
      <c r="BP201" s="336"/>
      <c r="BQ201" s="336"/>
      <c r="BR201" s="336"/>
      <c r="BS201" s="336"/>
      <c r="BT201" s="336"/>
      <c r="BU201" s="336"/>
      <c r="BV201" s="336"/>
      <c r="BW201" s="336"/>
      <c r="BX201" s="336"/>
      <c r="BY201" s="336"/>
    </row>
    <row r="202" spans="1:77" customFormat="1" ht="12.75">
      <c r="A202" s="139"/>
      <c r="B202" s="139"/>
      <c r="C202" s="139"/>
      <c r="D202" s="139"/>
      <c r="E202" s="139"/>
      <c r="F202" s="139"/>
      <c r="G202" s="139"/>
      <c r="H202" s="139"/>
      <c r="I202" s="197"/>
      <c r="J202" s="139"/>
      <c r="K202" s="139"/>
      <c r="L202" s="139"/>
      <c r="M202" s="139"/>
      <c r="N202" s="139"/>
      <c r="O202" s="139"/>
      <c r="P202" s="139"/>
      <c r="Q202" s="139"/>
      <c r="R202" s="139"/>
      <c r="S202" s="140"/>
      <c r="T202" s="338"/>
      <c r="U202" s="337"/>
      <c r="V202" s="336"/>
      <c r="W202" s="351"/>
      <c r="X202" s="351"/>
      <c r="Y202" s="351"/>
      <c r="Z202" s="351"/>
      <c r="AA202" s="351"/>
      <c r="AB202" s="351"/>
      <c r="AC202" s="351"/>
      <c r="AD202" s="351"/>
      <c r="AE202" s="351"/>
      <c r="AF202" s="351"/>
      <c r="AG202" s="351"/>
      <c r="AH202" s="351"/>
      <c r="AI202" s="336"/>
      <c r="AJ202" s="140"/>
      <c r="AK202" s="140"/>
      <c r="AL202" s="140"/>
      <c r="AM202" s="140"/>
      <c r="AN202" s="140"/>
      <c r="AO202" s="140"/>
      <c r="AP202" s="140"/>
      <c r="AQ202" s="140"/>
      <c r="AR202" s="140"/>
      <c r="AS202" s="140"/>
      <c r="AT202" s="140"/>
      <c r="AU202" s="140"/>
      <c r="AV202" s="140"/>
      <c r="AW202" s="140"/>
      <c r="AX202" s="140"/>
      <c r="AY202" s="140"/>
      <c r="AZ202" s="140"/>
      <c r="BA202" s="140"/>
      <c r="BB202" s="140"/>
      <c r="BC202" s="140"/>
      <c r="BD202" s="140"/>
      <c r="BE202" s="336"/>
      <c r="BF202" s="336"/>
      <c r="BG202" s="336"/>
      <c r="BH202" s="336"/>
      <c r="BI202" s="336"/>
      <c r="BJ202" s="336"/>
      <c r="BK202" s="336"/>
      <c r="BL202" s="336"/>
      <c r="BM202" s="336"/>
      <c r="BN202" s="336"/>
      <c r="BO202" s="336"/>
      <c r="BP202" s="336"/>
      <c r="BQ202" s="336"/>
      <c r="BR202" s="336"/>
      <c r="BS202" s="336"/>
      <c r="BT202" s="336"/>
      <c r="BU202" s="336"/>
      <c r="BV202" s="336"/>
      <c r="BW202" s="336"/>
      <c r="BX202" s="336"/>
      <c r="BY202" s="336"/>
    </row>
    <row r="203" spans="1:77" customFormat="1" ht="12.75">
      <c r="A203" s="139"/>
      <c r="B203" s="139"/>
      <c r="C203" s="139"/>
      <c r="D203" s="139"/>
      <c r="E203" s="139"/>
      <c r="F203" s="139"/>
      <c r="G203" s="139"/>
      <c r="H203" s="139"/>
      <c r="I203" s="197"/>
      <c r="J203" s="139"/>
      <c r="K203" s="139"/>
      <c r="L203" s="139"/>
      <c r="M203" s="139"/>
      <c r="N203" s="139"/>
      <c r="O203" s="139"/>
      <c r="P203" s="139"/>
      <c r="Q203" s="139"/>
      <c r="R203" s="139"/>
      <c r="S203" s="140"/>
      <c r="T203" s="338"/>
      <c r="U203" s="337"/>
      <c r="V203" s="336"/>
      <c r="W203" s="351"/>
      <c r="X203" s="351"/>
      <c r="Y203" s="351"/>
      <c r="Z203" s="351"/>
      <c r="AA203" s="351"/>
      <c r="AB203" s="351"/>
      <c r="AC203" s="351"/>
      <c r="AD203" s="351"/>
      <c r="AE203" s="351"/>
      <c r="AF203" s="351"/>
      <c r="AG203" s="351"/>
      <c r="AH203" s="351"/>
      <c r="AI203" s="336"/>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c r="BE203" s="336"/>
      <c r="BF203" s="336"/>
      <c r="BG203" s="336"/>
      <c r="BH203" s="336"/>
      <c r="BI203" s="336"/>
      <c r="BJ203" s="336"/>
      <c r="BK203" s="336"/>
      <c r="BL203" s="336"/>
      <c r="BM203" s="336"/>
      <c r="BN203" s="336"/>
      <c r="BO203" s="336"/>
      <c r="BP203" s="336"/>
      <c r="BQ203" s="336"/>
      <c r="BR203" s="336"/>
      <c r="BS203" s="336"/>
      <c r="BT203" s="336"/>
      <c r="BU203" s="336"/>
      <c r="BV203" s="336"/>
      <c r="BW203" s="336"/>
      <c r="BX203" s="336"/>
      <c r="BY203" s="336"/>
    </row>
    <row r="204" spans="1:77" customFormat="1" ht="12.75">
      <c r="A204" s="139"/>
      <c r="B204" s="139"/>
      <c r="C204" s="139"/>
      <c r="D204" s="139"/>
      <c r="E204" s="139"/>
      <c r="F204" s="139"/>
      <c r="G204" s="139"/>
      <c r="H204" s="139"/>
      <c r="I204" s="197"/>
      <c r="J204" s="139"/>
      <c r="K204" s="139"/>
      <c r="L204" s="139"/>
      <c r="M204" s="139"/>
      <c r="N204" s="139"/>
      <c r="O204" s="139"/>
      <c r="P204" s="139"/>
      <c r="Q204" s="139"/>
      <c r="R204" s="139"/>
      <c r="S204" s="140"/>
      <c r="T204" s="338"/>
      <c r="U204" s="337"/>
      <c r="V204" s="336"/>
      <c r="W204" s="351"/>
      <c r="X204" s="351"/>
      <c r="Y204" s="351"/>
      <c r="Z204" s="351"/>
      <c r="AA204" s="351"/>
      <c r="AB204" s="351"/>
      <c r="AC204" s="351"/>
      <c r="AD204" s="351"/>
      <c r="AE204" s="351"/>
      <c r="AF204" s="351"/>
      <c r="AG204" s="351"/>
      <c r="AH204" s="351"/>
      <c r="AI204" s="336"/>
      <c r="AJ204" s="140"/>
      <c r="AK204" s="140"/>
      <c r="AL204" s="140"/>
      <c r="AM204" s="140"/>
      <c r="AN204" s="140"/>
      <c r="AO204" s="140"/>
      <c r="AP204" s="140"/>
      <c r="AQ204" s="140"/>
      <c r="AR204" s="140"/>
      <c r="AS204" s="140"/>
      <c r="AT204" s="140"/>
      <c r="AU204" s="140"/>
      <c r="AV204" s="140"/>
      <c r="AW204" s="140"/>
      <c r="AX204" s="140"/>
      <c r="AY204" s="140"/>
      <c r="AZ204" s="140"/>
      <c r="BA204" s="140"/>
      <c r="BB204" s="140"/>
      <c r="BC204" s="140"/>
      <c r="BD204" s="140"/>
      <c r="BE204" s="336"/>
      <c r="BF204" s="336"/>
      <c r="BG204" s="336"/>
      <c r="BH204" s="336"/>
      <c r="BI204" s="336"/>
      <c r="BJ204" s="336"/>
      <c r="BK204" s="336"/>
      <c r="BL204" s="336"/>
      <c r="BM204" s="336"/>
      <c r="BN204" s="336"/>
      <c r="BO204" s="336"/>
      <c r="BP204" s="336"/>
      <c r="BQ204" s="336"/>
      <c r="BR204" s="336"/>
      <c r="BS204" s="336"/>
      <c r="BT204" s="336"/>
      <c r="BU204" s="336"/>
      <c r="BV204" s="336"/>
      <c r="BW204" s="336"/>
      <c r="BX204" s="336"/>
      <c r="BY204" s="336"/>
    </row>
    <row r="205" spans="1:77" customFormat="1" ht="12.75">
      <c r="A205" s="139"/>
      <c r="B205" s="139"/>
      <c r="C205" s="139"/>
      <c r="D205" s="139"/>
      <c r="E205" s="139"/>
      <c r="F205" s="139"/>
      <c r="G205" s="139"/>
      <c r="H205" s="139"/>
      <c r="I205" s="197"/>
      <c r="J205" s="139"/>
      <c r="K205" s="139"/>
      <c r="L205" s="139"/>
      <c r="M205" s="139"/>
      <c r="N205" s="139"/>
      <c r="O205" s="139"/>
      <c r="P205" s="139"/>
      <c r="Q205" s="139"/>
      <c r="R205" s="139"/>
      <c r="S205" s="140"/>
      <c r="T205" s="338"/>
      <c r="U205" s="337"/>
      <c r="V205" s="336"/>
      <c r="W205" s="351"/>
      <c r="X205" s="351"/>
      <c r="Y205" s="351"/>
      <c r="Z205" s="351"/>
      <c r="AA205" s="351"/>
      <c r="AB205" s="351"/>
      <c r="AC205" s="351"/>
      <c r="AD205" s="351"/>
      <c r="AE205" s="351"/>
      <c r="AF205" s="351"/>
      <c r="AG205" s="351"/>
      <c r="AH205" s="351"/>
      <c r="AI205" s="336"/>
      <c r="AJ205" s="140"/>
      <c r="AK205" s="140"/>
      <c r="AL205" s="140"/>
      <c r="AM205" s="140"/>
      <c r="AN205" s="140"/>
      <c r="AO205" s="140"/>
      <c r="AP205" s="140"/>
      <c r="AQ205" s="140"/>
      <c r="AR205" s="140"/>
      <c r="AS205" s="140"/>
      <c r="AT205" s="140"/>
      <c r="AU205" s="140"/>
      <c r="AV205" s="140"/>
      <c r="AW205" s="140"/>
      <c r="AX205" s="140"/>
      <c r="AY205" s="140"/>
      <c r="AZ205" s="140"/>
      <c r="BA205" s="140"/>
      <c r="BB205" s="140"/>
      <c r="BC205" s="140"/>
      <c r="BD205" s="140"/>
      <c r="BE205" s="336"/>
      <c r="BF205" s="336"/>
      <c r="BG205" s="336"/>
      <c r="BH205" s="336"/>
      <c r="BI205" s="336"/>
      <c r="BJ205" s="336"/>
      <c r="BK205" s="336"/>
      <c r="BL205" s="336"/>
      <c r="BM205" s="336"/>
      <c r="BN205" s="336"/>
      <c r="BO205" s="336"/>
      <c r="BP205" s="336"/>
      <c r="BQ205" s="336"/>
      <c r="BR205" s="336"/>
      <c r="BS205" s="336"/>
      <c r="BT205" s="336"/>
      <c r="BU205" s="336"/>
      <c r="BV205" s="336"/>
      <c r="BW205" s="336"/>
      <c r="BX205" s="336"/>
      <c r="BY205" s="336"/>
    </row>
    <row r="206" spans="1:77" customFormat="1" ht="12.75">
      <c r="A206" s="139"/>
      <c r="B206" s="139"/>
      <c r="C206" s="139"/>
      <c r="D206" s="139"/>
      <c r="E206" s="139"/>
      <c r="F206" s="139"/>
      <c r="G206" s="139"/>
      <c r="H206" s="139"/>
      <c r="I206" s="197"/>
      <c r="J206" s="139"/>
      <c r="K206" s="139"/>
      <c r="L206" s="139"/>
      <c r="M206" s="139"/>
      <c r="N206" s="139"/>
      <c r="O206" s="139"/>
      <c r="P206" s="139"/>
      <c r="Q206" s="139"/>
      <c r="R206" s="139"/>
      <c r="S206" s="140"/>
      <c r="T206" s="338"/>
      <c r="U206" s="337"/>
      <c r="V206" s="336"/>
      <c r="W206" s="351"/>
      <c r="X206" s="351"/>
      <c r="Y206" s="351"/>
      <c r="Z206" s="351"/>
      <c r="AA206" s="351"/>
      <c r="AB206" s="351"/>
      <c r="AC206" s="351"/>
      <c r="AD206" s="351"/>
      <c r="AE206" s="351"/>
      <c r="AF206" s="351"/>
      <c r="AG206" s="351"/>
      <c r="AH206" s="351"/>
      <c r="AI206" s="336"/>
      <c r="AJ206" s="140"/>
      <c r="AK206" s="140"/>
      <c r="AL206" s="140"/>
      <c r="AM206" s="140"/>
      <c r="AN206" s="140"/>
      <c r="AO206" s="140"/>
      <c r="AP206" s="140"/>
      <c r="AQ206" s="140"/>
      <c r="AR206" s="140"/>
      <c r="AS206" s="140"/>
      <c r="AT206" s="140"/>
      <c r="AU206" s="140"/>
      <c r="AV206" s="140"/>
      <c r="AW206" s="140"/>
      <c r="AX206" s="140"/>
      <c r="AY206" s="140"/>
      <c r="AZ206" s="140"/>
      <c r="BA206" s="140"/>
      <c r="BB206" s="140"/>
      <c r="BC206" s="140"/>
      <c r="BD206" s="140"/>
      <c r="BE206" s="336"/>
      <c r="BF206" s="336"/>
      <c r="BG206" s="336"/>
      <c r="BH206" s="336"/>
      <c r="BI206" s="336"/>
      <c r="BJ206" s="336"/>
      <c r="BK206" s="336"/>
      <c r="BL206" s="336"/>
      <c r="BM206" s="336"/>
      <c r="BN206" s="336"/>
      <c r="BO206" s="336"/>
      <c r="BP206" s="336"/>
      <c r="BQ206" s="336"/>
      <c r="BR206" s="336"/>
      <c r="BS206" s="336"/>
      <c r="BT206" s="336"/>
      <c r="BU206" s="336"/>
      <c r="BV206" s="336"/>
      <c r="BW206" s="336"/>
      <c r="BX206" s="336"/>
      <c r="BY206" s="336"/>
    </row>
    <row r="207" spans="1:77" customFormat="1" ht="12.75">
      <c r="A207" s="139"/>
      <c r="B207" s="139"/>
      <c r="C207" s="139"/>
      <c r="D207" s="139"/>
      <c r="E207" s="139"/>
      <c r="F207" s="139"/>
      <c r="G207" s="139"/>
      <c r="H207" s="139"/>
      <c r="I207" s="197"/>
      <c r="J207" s="139"/>
      <c r="K207" s="139"/>
      <c r="L207" s="139"/>
      <c r="M207" s="139"/>
      <c r="N207" s="139"/>
      <c r="O207" s="139"/>
      <c r="P207" s="139"/>
      <c r="Q207" s="139"/>
      <c r="R207" s="139"/>
      <c r="S207" s="140"/>
      <c r="T207" s="338"/>
      <c r="U207" s="337"/>
      <c r="V207" s="336"/>
      <c r="W207" s="351"/>
      <c r="X207" s="351"/>
      <c r="Y207" s="351"/>
      <c r="Z207" s="351"/>
      <c r="AA207" s="351"/>
      <c r="AB207" s="351"/>
      <c r="AC207" s="351"/>
      <c r="AD207" s="351"/>
      <c r="AE207" s="351"/>
      <c r="AF207" s="351"/>
      <c r="AG207" s="351"/>
      <c r="AH207" s="351"/>
      <c r="AI207" s="336"/>
      <c r="AJ207" s="140"/>
      <c r="AK207" s="140"/>
      <c r="AL207" s="140"/>
      <c r="AM207" s="140"/>
      <c r="AN207" s="140"/>
      <c r="AO207" s="140"/>
      <c r="AP207" s="140"/>
      <c r="AQ207" s="140"/>
      <c r="AR207" s="140"/>
      <c r="AS207" s="140"/>
      <c r="AT207" s="140"/>
      <c r="AU207" s="140"/>
      <c r="AV207" s="140"/>
      <c r="AW207" s="140"/>
      <c r="AX207" s="140"/>
      <c r="AY207" s="140"/>
      <c r="AZ207" s="140"/>
      <c r="BA207" s="140"/>
      <c r="BB207" s="140"/>
      <c r="BC207" s="140"/>
      <c r="BD207" s="140"/>
      <c r="BE207" s="336"/>
      <c r="BF207" s="336"/>
      <c r="BG207" s="336"/>
      <c r="BH207" s="336"/>
      <c r="BI207" s="336"/>
      <c r="BJ207" s="336"/>
      <c r="BK207" s="336"/>
      <c r="BL207" s="336"/>
      <c r="BM207" s="336"/>
      <c r="BN207" s="336"/>
      <c r="BO207" s="336"/>
      <c r="BP207" s="336"/>
      <c r="BQ207" s="336"/>
      <c r="BR207" s="336"/>
      <c r="BS207" s="336"/>
      <c r="BT207" s="336"/>
      <c r="BU207" s="336"/>
      <c r="BV207" s="336"/>
      <c r="BW207" s="336"/>
      <c r="BX207" s="336"/>
      <c r="BY207" s="336"/>
    </row>
    <row r="208" spans="1:77" customFormat="1" ht="12.75">
      <c r="A208" s="139"/>
      <c r="B208" s="139"/>
      <c r="C208" s="139"/>
      <c r="D208" s="139"/>
      <c r="E208" s="139"/>
      <c r="F208" s="139"/>
      <c r="G208" s="139"/>
      <c r="H208" s="139"/>
      <c r="I208" s="197"/>
      <c r="J208" s="139"/>
      <c r="K208" s="139"/>
      <c r="L208" s="139"/>
      <c r="M208" s="139"/>
      <c r="N208" s="139"/>
      <c r="O208" s="139"/>
      <c r="P208" s="139"/>
      <c r="Q208" s="139"/>
      <c r="R208" s="139"/>
      <c r="S208" s="140"/>
      <c r="T208" s="338"/>
      <c r="U208" s="337"/>
      <c r="V208" s="336"/>
      <c r="W208" s="351"/>
      <c r="X208" s="351"/>
      <c r="Y208" s="351"/>
      <c r="Z208" s="351"/>
      <c r="AA208" s="351"/>
      <c r="AB208" s="351"/>
      <c r="AC208" s="351"/>
      <c r="AD208" s="351"/>
      <c r="AE208" s="351"/>
      <c r="AF208" s="351"/>
      <c r="AG208" s="351"/>
      <c r="AH208" s="351"/>
      <c r="AI208" s="336"/>
      <c r="AJ208" s="140"/>
      <c r="AK208" s="140"/>
      <c r="AL208" s="140"/>
      <c r="AM208" s="140"/>
      <c r="AN208" s="140"/>
      <c r="AO208" s="140"/>
      <c r="AP208" s="140"/>
      <c r="AQ208" s="140"/>
      <c r="AR208" s="140"/>
      <c r="AS208" s="140"/>
      <c r="AT208" s="140"/>
      <c r="AU208" s="140"/>
      <c r="AV208" s="140"/>
      <c r="AW208" s="140"/>
      <c r="AX208" s="140"/>
      <c r="AY208" s="140"/>
      <c r="AZ208" s="140"/>
      <c r="BA208" s="140"/>
      <c r="BB208" s="140"/>
      <c r="BC208" s="140"/>
      <c r="BD208" s="140"/>
      <c r="BE208" s="336"/>
      <c r="BF208" s="336"/>
      <c r="BG208" s="336"/>
      <c r="BH208" s="336"/>
      <c r="BI208" s="336"/>
      <c r="BJ208" s="336"/>
      <c r="BK208" s="336"/>
      <c r="BL208" s="336"/>
      <c r="BM208" s="336"/>
      <c r="BN208" s="336"/>
      <c r="BO208" s="336"/>
      <c r="BP208" s="336"/>
      <c r="BQ208" s="336"/>
      <c r="BR208" s="336"/>
      <c r="BS208" s="336"/>
      <c r="BT208" s="336"/>
      <c r="BU208" s="336"/>
      <c r="BV208" s="336"/>
      <c r="BW208" s="336"/>
      <c r="BX208" s="336"/>
      <c r="BY208" s="336"/>
    </row>
    <row r="209" spans="1:77" customFormat="1" ht="12.75">
      <c r="A209" s="139"/>
      <c r="B209" s="139"/>
      <c r="C209" s="139"/>
      <c r="D209" s="139"/>
      <c r="E209" s="139"/>
      <c r="F209" s="139"/>
      <c r="G209" s="139"/>
      <c r="H209" s="139"/>
      <c r="I209" s="197"/>
      <c r="J209" s="139"/>
      <c r="K209" s="139"/>
      <c r="L209" s="139"/>
      <c r="M209" s="139"/>
      <c r="N209" s="139"/>
      <c r="O209" s="139"/>
      <c r="P209" s="139"/>
      <c r="Q209" s="139"/>
      <c r="R209" s="139"/>
      <c r="S209" s="140"/>
      <c r="T209" s="338"/>
      <c r="U209" s="337"/>
      <c r="V209" s="336"/>
      <c r="W209" s="351"/>
      <c r="X209" s="351"/>
      <c r="Y209" s="351"/>
      <c r="Z209" s="351"/>
      <c r="AA209" s="351"/>
      <c r="AB209" s="351"/>
      <c r="AC209" s="351"/>
      <c r="AD209" s="351"/>
      <c r="AE209" s="351"/>
      <c r="AF209" s="351"/>
      <c r="AG209" s="351"/>
      <c r="AH209" s="351"/>
      <c r="AI209" s="336"/>
      <c r="AJ209" s="140"/>
      <c r="AK209" s="140"/>
      <c r="AL209" s="140"/>
      <c r="AM209" s="140"/>
      <c r="AN209" s="140"/>
      <c r="AO209" s="140"/>
      <c r="AP209" s="140"/>
      <c r="AQ209" s="140"/>
      <c r="AR209" s="140"/>
      <c r="AS209" s="140"/>
      <c r="AT209" s="140"/>
      <c r="AU209" s="140"/>
      <c r="AV209" s="140"/>
      <c r="AW209" s="140"/>
      <c r="AX209" s="140"/>
      <c r="AY209" s="140"/>
      <c r="AZ209" s="140"/>
      <c r="BA209" s="140"/>
      <c r="BB209" s="140"/>
      <c r="BC209" s="140"/>
      <c r="BD209" s="140"/>
      <c r="BE209" s="336"/>
      <c r="BF209" s="336"/>
      <c r="BG209" s="336"/>
      <c r="BH209" s="336"/>
      <c r="BI209" s="336"/>
      <c r="BJ209" s="336"/>
      <c r="BK209" s="336"/>
      <c r="BL209" s="336"/>
      <c r="BM209" s="336"/>
      <c r="BN209" s="336"/>
      <c r="BO209" s="336"/>
      <c r="BP209" s="336"/>
      <c r="BQ209" s="336"/>
      <c r="BR209" s="336"/>
      <c r="BS209" s="336"/>
      <c r="BT209" s="336"/>
      <c r="BU209" s="336"/>
      <c r="BV209" s="336"/>
      <c r="BW209" s="336"/>
      <c r="BX209" s="336"/>
      <c r="BY209" s="336"/>
    </row>
    <row r="210" spans="1:77" customFormat="1" ht="12.75">
      <c r="A210" s="139"/>
      <c r="B210" s="139"/>
      <c r="C210" s="139"/>
      <c r="D210" s="139"/>
      <c r="E210" s="139"/>
      <c r="F210" s="139"/>
      <c r="G210" s="139"/>
      <c r="H210" s="139"/>
      <c r="I210" s="197"/>
      <c r="J210" s="139"/>
      <c r="K210" s="139"/>
      <c r="L210" s="139"/>
      <c r="M210" s="139"/>
      <c r="N210" s="139"/>
      <c r="O210" s="139"/>
      <c r="P210" s="139"/>
      <c r="Q210" s="139"/>
      <c r="R210" s="139"/>
      <c r="S210" s="140"/>
      <c r="T210" s="338"/>
      <c r="U210" s="337"/>
      <c r="V210" s="336"/>
      <c r="W210" s="351"/>
      <c r="X210" s="351"/>
      <c r="Y210" s="351"/>
      <c r="Z210" s="351"/>
      <c r="AA210" s="351"/>
      <c r="AB210" s="351"/>
      <c r="AC210" s="351"/>
      <c r="AD210" s="351"/>
      <c r="AE210" s="351"/>
      <c r="AF210" s="351"/>
      <c r="AG210" s="351"/>
      <c r="AH210" s="351"/>
      <c r="AI210" s="336"/>
      <c r="AJ210" s="140"/>
      <c r="AK210" s="140"/>
      <c r="AL210" s="140"/>
      <c r="AM210" s="140"/>
      <c r="AN210" s="140"/>
      <c r="AO210" s="140"/>
      <c r="AP210" s="140"/>
      <c r="AQ210" s="140"/>
      <c r="AR210" s="140"/>
      <c r="AS210" s="140"/>
      <c r="AT210" s="140"/>
      <c r="AU210" s="140"/>
      <c r="AV210" s="140"/>
      <c r="AW210" s="140"/>
      <c r="AX210" s="140"/>
      <c r="AY210" s="140"/>
      <c r="AZ210" s="140"/>
      <c r="BA210" s="140"/>
      <c r="BB210" s="140"/>
      <c r="BC210" s="140"/>
      <c r="BD210" s="140"/>
      <c r="BE210" s="336"/>
      <c r="BF210" s="336"/>
      <c r="BG210" s="336"/>
      <c r="BH210" s="336"/>
      <c r="BI210" s="336"/>
      <c r="BJ210" s="336"/>
      <c r="BK210" s="336"/>
      <c r="BL210" s="336"/>
      <c r="BM210" s="336"/>
      <c r="BN210" s="336"/>
      <c r="BO210" s="336"/>
      <c r="BP210" s="336"/>
      <c r="BQ210" s="336"/>
      <c r="BR210" s="336"/>
      <c r="BS210" s="336"/>
      <c r="BT210" s="336"/>
      <c r="BU210" s="336"/>
      <c r="BV210" s="336"/>
      <c r="BW210" s="336"/>
      <c r="BX210" s="336"/>
      <c r="BY210" s="336"/>
    </row>
    <row r="211" spans="1:77" customFormat="1" ht="12.75">
      <c r="A211" s="139"/>
      <c r="B211" s="139"/>
      <c r="C211" s="139"/>
      <c r="D211" s="139"/>
      <c r="E211" s="139"/>
      <c r="F211" s="139"/>
      <c r="G211" s="139"/>
      <c r="H211" s="139"/>
      <c r="I211" s="197"/>
      <c r="J211" s="139"/>
      <c r="K211" s="139"/>
      <c r="L211" s="139"/>
      <c r="M211" s="139"/>
      <c r="N211" s="139"/>
      <c r="O211" s="139"/>
      <c r="P211" s="139"/>
      <c r="Q211" s="139"/>
      <c r="R211" s="139"/>
      <c r="S211" s="140"/>
      <c r="T211" s="338"/>
      <c r="U211" s="337"/>
      <c r="V211" s="336"/>
      <c r="W211" s="351"/>
      <c r="X211" s="351"/>
      <c r="Y211" s="351"/>
      <c r="Z211" s="351"/>
      <c r="AA211" s="351"/>
      <c r="AB211" s="351"/>
      <c r="AC211" s="351"/>
      <c r="AD211" s="351"/>
      <c r="AE211" s="351"/>
      <c r="AF211" s="351"/>
      <c r="AG211" s="351"/>
      <c r="AH211" s="351"/>
      <c r="AI211" s="336"/>
      <c r="AJ211" s="140"/>
      <c r="AK211" s="140"/>
      <c r="AL211" s="140"/>
      <c r="AM211" s="140"/>
      <c r="AN211" s="140"/>
      <c r="AO211" s="140"/>
      <c r="AP211" s="140"/>
      <c r="AQ211" s="140"/>
      <c r="AR211" s="140"/>
      <c r="AS211" s="140"/>
      <c r="AT211" s="140"/>
      <c r="AU211" s="140"/>
      <c r="AV211" s="140"/>
      <c r="AW211" s="140"/>
      <c r="AX211" s="140"/>
      <c r="AY211" s="140"/>
      <c r="AZ211" s="140"/>
      <c r="BA211" s="140"/>
      <c r="BB211" s="140"/>
      <c r="BC211" s="140"/>
      <c r="BD211" s="140"/>
      <c r="BE211" s="336"/>
      <c r="BF211" s="336"/>
      <c r="BG211" s="336"/>
      <c r="BH211" s="336"/>
      <c r="BI211" s="336"/>
      <c r="BJ211" s="336"/>
      <c r="BK211" s="336"/>
      <c r="BL211" s="336"/>
      <c r="BM211" s="336"/>
      <c r="BN211" s="336"/>
      <c r="BO211" s="336"/>
      <c r="BP211" s="336"/>
      <c r="BQ211" s="336"/>
      <c r="BR211" s="336"/>
      <c r="BS211" s="336"/>
      <c r="BT211" s="336"/>
      <c r="BU211" s="336"/>
      <c r="BV211" s="336"/>
      <c r="BW211" s="336"/>
      <c r="BX211" s="336"/>
      <c r="BY211" s="336"/>
    </row>
    <row r="212" spans="1:77" customFormat="1" ht="12.75">
      <c r="A212" s="139"/>
      <c r="B212" s="139"/>
      <c r="C212" s="139"/>
      <c r="D212" s="139"/>
      <c r="E212" s="139"/>
      <c r="F212" s="139"/>
      <c r="G212" s="139"/>
      <c r="H212" s="139"/>
      <c r="I212" s="197"/>
      <c r="J212" s="139"/>
      <c r="K212" s="139"/>
      <c r="L212" s="139"/>
      <c r="M212" s="139"/>
      <c r="N212" s="139"/>
      <c r="O212" s="139"/>
      <c r="P212" s="139"/>
      <c r="Q212" s="139"/>
      <c r="R212" s="139"/>
      <c r="S212" s="140"/>
      <c r="T212" s="338"/>
      <c r="U212" s="337"/>
      <c r="V212" s="336"/>
      <c r="W212" s="351"/>
      <c r="X212" s="351"/>
      <c r="Y212" s="351"/>
      <c r="Z212" s="351"/>
      <c r="AA212" s="351"/>
      <c r="AB212" s="351"/>
      <c r="AC212" s="351"/>
      <c r="AD212" s="351"/>
      <c r="AE212" s="351"/>
      <c r="AF212" s="351"/>
      <c r="AG212" s="351"/>
      <c r="AH212" s="351"/>
      <c r="AI212" s="336"/>
      <c r="AJ212" s="140"/>
      <c r="AK212" s="140"/>
      <c r="AL212" s="140"/>
      <c r="AM212" s="140"/>
      <c r="AN212" s="140"/>
      <c r="AO212" s="140"/>
      <c r="AP212" s="140"/>
      <c r="AQ212" s="140"/>
      <c r="AR212" s="140"/>
      <c r="AS212" s="140"/>
      <c r="AT212" s="140"/>
      <c r="AU212" s="140"/>
      <c r="AV212" s="140"/>
      <c r="AW212" s="140"/>
      <c r="AX212" s="140"/>
      <c r="AY212" s="140"/>
      <c r="AZ212" s="140"/>
      <c r="BA212" s="140"/>
      <c r="BB212" s="140"/>
      <c r="BC212" s="140"/>
      <c r="BD212" s="140"/>
      <c r="BE212" s="336"/>
      <c r="BF212" s="336"/>
      <c r="BG212" s="336"/>
      <c r="BH212" s="336"/>
      <c r="BI212" s="336"/>
      <c r="BJ212" s="336"/>
      <c r="BK212" s="336"/>
      <c r="BL212" s="336"/>
      <c r="BM212" s="336"/>
      <c r="BN212" s="336"/>
      <c r="BO212" s="336"/>
      <c r="BP212" s="336"/>
      <c r="BQ212" s="336"/>
      <c r="BR212" s="336"/>
      <c r="BS212" s="336"/>
      <c r="BT212" s="336"/>
      <c r="BU212" s="336"/>
      <c r="BV212" s="336"/>
      <c r="BW212" s="336"/>
      <c r="BX212" s="336"/>
      <c r="BY212" s="336"/>
    </row>
    <row r="213" spans="1:77" customFormat="1" ht="12.75">
      <c r="A213" s="139"/>
      <c r="B213" s="139"/>
      <c r="C213" s="139"/>
      <c r="D213" s="139"/>
      <c r="E213" s="139"/>
      <c r="F213" s="139"/>
      <c r="G213" s="139"/>
      <c r="H213" s="139"/>
      <c r="I213" s="197"/>
      <c r="J213" s="139"/>
      <c r="K213" s="139"/>
      <c r="L213" s="139"/>
      <c r="M213" s="139"/>
      <c r="N213" s="139"/>
      <c r="O213" s="139"/>
      <c r="P213" s="139"/>
      <c r="Q213" s="139"/>
      <c r="R213" s="139"/>
      <c r="S213" s="140"/>
      <c r="T213" s="338"/>
      <c r="U213" s="337"/>
      <c r="V213" s="336"/>
      <c r="W213" s="351"/>
      <c r="X213" s="351"/>
      <c r="Y213" s="351"/>
      <c r="Z213" s="351"/>
      <c r="AA213" s="351"/>
      <c r="AB213" s="351"/>
      <c r="AC213" s="351"/>
      <c r="AD213" s="351"/>
      <c r="AE213" s="351"/>
      <c r="AF213" s="351"/>
      <c r="AG213" s="351"/>
      <c r="AH213" s="351"/>
      <c r="AI213" s="336"/>
      <c r="AJ213" s="140"/>
      <c r="AK213" s="140"/>
      <c r="AL213" s="140"/>
      <c r="AM213" s="140"/>
      <c r="AN213" s="140"/>
      <c r="AO213" s="140"/>
      <c r="AP213" s="140"/>
      <c r="AQ213" s="140"/>
      <c r="AR213" s="140"/>
      <c r="AS213" s="140"/>
      <c r="AT213" s="140"/>
      <c r="AU213" s="140"/>
      <c r="AV213" s="140"/>
      <c r="AW213" s="140"/>
      <c r="AX213" s="140"/>
      <c r="AY213" s="140"/>
      <c r="AZ213" s="140"/>
      <c r="BA213" s="140"/>
      <c r="BB213" s="140"/>
      <c r="BC213" s="140"/>
      <c r="BD213" s="140"/>
      <c r="BE213" s="336"/>
      <c r="BF213" s="336"/>
      <c r="BG213" s="336"/>
      <c r="BH213" s="336"/>
      <c r="BI213" s="336"/>
      <c r="BJ213" s="336"/>
      <c r="BK213" s="336"/>
      <c r="BL213" s="336"/>
      <c r="BM213" s="336"/>
      <c r="BN213" s="336"/>
      <c r="BO213" s="336"/>
      <c r="BP213" s="336"/>
      <c r="BQ213" s="336"/>
      <c r="BR213" s="336"/>
      <c r="BS213" s="336"/>
      <c r="BT213" s="336"/>
      <c r="BU213" s="336"/>
      <c r="BV213" s="336"/>
      <c r="BW213" s="336"/>
      <c r="BX213" s="336"/>
      <c r="BY213" s="336"/>
    </row>
    <row r="214" spans="1:77" customFormat="1" ht="12.75">
      <c r="A214" s="139"/>
      <c r="B214" s="139"/>
      <c r="C214" s="139"/>
      <c r="D214" s="139"/>
      <c r="E214" s="139"/>
      <c r="F214" s="139"/>
      <c r="G214" s="139"/>
      <c r="H214" s="139"/>
      <c r="I214" s="197"/>
      <c r="J214" s="139"/>
      <c r="K214" s="139"/>
      <c r="L214" s="139"/>
      <c r="M214" s="139"/>
      <c r="N214" s="139"/>
      <c r="O214" s="139"/>
      <c r="P214" s="139"/>
      <c r="Q214" s="139"/>
      <c r="R214" s="139"/>
      <c r="S214" s="140"/>
      <c r="T214" s="338"/>
      <c r="U214" s="337"/>
      <c r="V214" s="336"/>
      <c r="W214" s="351"/>
      <c r="X214" s="351"/>
      <c r="Y214" s="351"/>
      <c r="Z214" s="351"/>
      <c r="AA214" s="351"/>
      <c r="AB214" s="351"/>
      <c r="AC214" s="351"/>
      <c r="AD214" s="351"/>
      <c r="AE214" s="351"/>
      <c r="AF214" s="351"/>
      <c r="AG214" s="351"/>
      <c r="AH214" s="351"/>
      <c r="AI214" s="336"/>
      <c r="AJ214" s="140"/>
      <c r="AK214" s="140"/>
      <c r="AL214" s="140"/>
      <c r="AM214" s="140"/>
      <c r="AN214" s="140"/>
      <c r="AO214" s="140"/>
      <c r="AP214" s="140"/>
      <c r="AQ214" s="140"/>
      <c r="AR214" s="140"/>
      <c r="AS214" s="140"/>
      <c r="AT214" s="140"/>
      <c r="AU214" s="140"/>
      <c r="AV214" s="140"/>
      <c r="AW214" s="140"/>
      <c r="AX214" s="140"/>
      <c r="AY214" s="140"/>
      <c r="AZ214" s="140"/>
      <c r="BA214" s="140"/>
      <c r="BB214" s="140"/>
      <c r="BC214" s="140"/>
      <c r="BD214" s="140"/>
      <c r="BE214" s="336"/>
      <c r="BF214" s="336"/>
      <c r="BG214" s="336"/>
      <c r="BH214" s="336"/>
      <c r="BI214" s="336"/>
      <c r="BJ214" s="336"/>
      <c r="BK214" s="336"/>
      <c r="BL214" s="336"/>
      <c r="BM214" s="336"/>
      <c r="BN214" s="336"/>
      <c r="BO214" s="336"/>
      <c r="BP214" s="336"/>
      <c r="BQ214" s="336"/>
      <c r="BR214" s="336"/>
      <c r="BS214" s="336"/>
      <c r="BT214" s="336"/>
      <c r="BU214" s="336"/>
      <c r="BV214" s="336"/>
      <c r="BW214" s="336"/>
      <c r="BX214" s="336"/>
      <c r="BY214" s="336"/>
    </row>
    <row r="215" spans="1:77" customFormat="1" ht="12.75">
      <c r="A215" s="139"/>
      <c r="B215" s="139"/>
      <c r="C215" s="139"/>
      <c r="D215" s="139"/>
      <c r="E215" s="139"/>
      <c r="F215" s="139"/>
      <c r="G215" s="139"/>
      <c r="H215" s="139"/>
      <c r="I215" s="197"/>
      <c r="J215" s="139"/>
      <c r="K215" s="139"/>
      <c r="L215" s="139"/>
      <c r="M215" s="139"/>
      <c r="N215" s="139"/>
      <c r="O215" s="139"/>
      <c r="P215" s="139"/>
      <c r="Q215" s="139"/>
      <c r="R215" s="139"/>
      <c r="S215" s="140"/>
      <c r="T215" s="338"/>
      <c r="U215" s="337"/>
      <c r="V215" s="336"/>
      <c r="W215" s="351"/>
      <c r="X215" s="351"/>
      <c r="Y215" s="351"/>
      <c r="Z215" s="351"/>
      <c r="AA215" s="351"/>
      <c r="AB215" s="351"/>
      <c r="AC215" s="351"/>
      <c r="AD215" s="351"/>
      <c r="AE215" s="351"/>
      <c r="AF215" s="351"/>
      <c r="AG215" s="351"/>
      <c r="AH215" s="351"/>
      <c r="AI215" s="336"/>
      <c r="AJ215" s="140"/>
      <c r="AK215" s="140"/>
      <c r="AL215" s="140"/>
      <c r="AM215" s="140"/>
      <c r="AN215" s="140"/>
      <c r="AO215" s="140"/>
      <c r="AP215" s="140"/>
      <c r="AQ215" s="140"/>
      <c r="AR215" s="140"/>
      <c r="AS215" s="140"/>
      <c r="AT215" s="140"/>
      <c r="AU215" s="140"/>
      <c r="AV215" s="140"/>
      <c r="AW215" s="140"/>
      <c r="AX215" s="140"/>
      <c r="AY215" s="140"/>
      <c r="AZ215" s="140"/>
      <c r="BA215" s="140"/>
      <c r="BB215" s="140"/>
      <c r="BC215" s="140"/>
      <c r="BD215" s="140"/>
      <c r="BE215" s="336"/>
      <c r="BF215" s="336"/>
      <c r="BG215" s="336"/>
      <c r="BH215" s="336"/>
      <c r="BI215" s="336"/>
      <c r="BJ215" s="336"/>
      <c r="BK215" s="336"/>
      <c r="BL215" s="336"/>
      <c r="BM215" s="336"/>
      <c r="BN215" s="336"/>
      <c r="BO215" s="336"/>
      <c r="BP215" s="336"/>
      <c r="BQ215" s="336"/>
      <c r="BR215" s="336"/>
      <c r="BS215" s="336"/>
      <c r="BT215" s="336"/>
      <c r="BU215" s="336"/>
      <c r="BV215" s="336"/>
      <c r="BW215" s="336"/>
      <c r="BX215" s="336"/>
      <c r="BY215" s="336"/>
    </row>
    <row r="216" spans="1:77" customFormat="1" ht="12.75">
      <c r="A216" s="139"/>
      <c r="B216" s="139"/>
      <c r="C216" s="139"/>
      <c r="D216" s="139"/>
      <c r="E216" s="139"/>
      <c r="F216" s="139"/>
      <c r="G216" s="139"/>
      <c r="H216" s="139"/>
      <c r="I216" s="197"/>
      <c r="J216" s="139"/>
      <c r="K216" s="139"/>
      <c r="L216" s="139"/>
      <c r="M216" s="139"/>
      <c r="N216" s="139"/>
      <c r="O216" s="139"/>
      <c r="P216" s="139"/>
      <c r="Q216" s="139"/>
      <c r="R216" s="139"/>
      <c r="S216" s="140"/>
      <c r="T216" s="338"/>
      <c r="U216" s="337"/>
      <c r="V216" s="336"/>
      <c r="W216" s="351"/>
      <c r="X216" s="351"/>
      <c r="Y216" s="351"/>
      <c r="Z216" s="351"/>
      <c r="AA216" s="351"/>
      <c r="AB216" s="351"/>
      <c r="AC216" s="351"/>
      <c r="AD216" s="351"/>
      <c r="AE216" s="351"/>
      <c r="AF216" s="351"/>
      <c r="AG216" s="351"/>
      <c r="AH216" s="351"/>
      <c r="AI216" s="336"/>
      <c r="AJ216" s="140"/>
      <c r="AK216" s="140"/>
      <c r="AL216" s="140"/>
      <c r="AM216" s="140"/>
      <c r="AN216" s="140"/>
      <c r="AO216" s="140"/>
      <c r="AP216" s="140"/>
      <c r="AQ216" s="140"/>
      <c r="AR216" s="140"/>
      <c r="AS216" s="140"/>
      <c r="AT216" s="140"/>
      <c r="AU216" s="140"/>
      <c r="AV216" s="140"/>
      <c r="AW216" s="140"/>
      <c r="AX216" s="140"/>
      <c r="AY216" s="140"/>
      <c r="AZ216" s="140"/>
      <c r="BA216" s="140"/>
      <c r="BB216" s="140"/>
      <c r="BC216" s="140"/>
      <c r="BD216" s="140"/>
      <c r="BE216" s="336"/>
      <c r="BF216" s="336"/>
      <c r="BG216" s="336"/>
      <c r="BH216" s="336"/>
      <c r="BI216" s="336"/>
      <c r="BJ216" s="336"/>
      <c r="BK216" s="336"/>
      <c r="BL216" s="336"/>
      <c r="BM216" s="336"/>
      <c r="BN216" s="336"/>
      <c r="BO216" s="336"/>
      <c r="BP216" s="336"/>
      <c r="BQ216" s="336"/>
      <c r="BR216" s="336"/>
      <c r="BS216" s="336"/>
      <c r="BT216" s="336"/>
      <c r="BU216" s="336"/>
      <c r="BV216" s="336"/>
      <c r="BW216" s="336"/>
      <c r="BX216" s="336"/>
      <c r="BY216" s="336"/>
    </row>
    <row r="217" spans="1:77" customFormat="1" ht="12.75">
      <c r="A217" s="139"/>
      <c r="B217" s="139"/>
      <c r="C217" s="139"/>
      <c r="D217" s="139"/>
      <c r="E217" s="139"/>
      <c r="F217" s="139"/>
      <c r="G217" s="139"/>
      <c r="H217" s="139"/>
      <c r="I217" s="197"/>
      <c r="J217" s="139"/>
      <c r="K217" s="139"/>
      <c r="L217" s="139"/>
      <c r="M217" s="139"/>
      <c r="N217" s="139"/>
      <c r="O217" s="139"/>
      <c r="P217" s="139"/>
      <c r="Q217" s="139"/>
      <c r="R217" s="139"/>
      <c r="S217" s="140"/>
      <c r="T217" s="338"/>
      <c r="U217" s="337"/>
      <c r="V217" s="336"/>
      <c r="W217" s="351"/>
      <c r="X217" s="351"/>
      <c r="Y217" s="351"/>
      <c r="Z217" s="351"/>
      <c r="AA217" s="351"/>
      <c r="AB217" s="351"/>
      <c r="AC217" s="351"/>
      <c r="AD217" s="351"/>
      <c r="AE217" s="351"/>
      <c r="AF217" s="351"/>
      <c r="AG217" s="351"/>
      <c r="AH217" s="351"/>
      <c r="AI217" s="336"/>
      <c r="AJ217" s="140"/>
      <c r="AK217" s="140"/>
      <c r="AL217" s="140"/>
      <c r="AM217" s="140"/>
      <c r="AN217" s="140"/>
      <c r="AO217" s="140"/>
      <c r="AP217" s="140"/>
      <c r="AQ217" s="140"/>
      <c r="AR217" s="140"/>
      <c r="AS217" s="140"/>
      <c r="AT217" s="140"/>
      <c r="AU217" s="140"/>
      <c r="AV217" s="140"/>
      <c r="AW217" s="140"/>
      <c r="AX217" s="140"/>
      <c r="AY217" s="140"/>
      <c r="AZ217" s="140"/>
      <c r="BA217" s="140"/>
      <c r="BB217" s="140"/>
      <c r="BC217" s="140"/>
      <c r="BD217" s="140"/>
      <c r="BE217" s="336"/>
      <c r="BF217" s="336"/>
      <c r="BG217" s="336"/>
      <c r="BH217" s="336"/>
      <c r="BI217" s="336"/>
      <c r="BJ217" s="336"/>
      <c r="BK217" s="336"/>
      <c r="BL217" s="336"/>
      <c r="BM217" s="336"/>
      <c r="BN217" s="336"/>
      <c r="BO217" s="336"/>
      <c r="BP217" s="336"/>
      <c r="BQ217" s="336"/>
      <c r="BR217" s="336"/>
      <c r="BS217" s="336"/>
      <c r="BT217" s="336"/>
      <c r="BU217" s="336"/>
      <c r="BV217" s="336"/>
      <c r="BW217" s="336"/>
      <c r="BX217" s="336"/>
      <c r="BY217" s="336"/>
    </row>
    <row r="218" spans="1:77" customFormat="1" ht="12.75">
      <c r="A218" s="139"/>
      <c r="B218" s="139"/>
      <c r="C218" s="139"/>
      <c r="D218" s="139"/>
      <c r="E218" s="139"/>
      <c r="F218" s="139"/>
      <c r="G218" s="139"/>
      <c r="H218" s="139"/>
      <c r="I218" s="197"/>
      <c r="J218" s="139"/>
      <c r="K218" s="139"/>
      <c r="L218" s="139"/>
      <c r="M218" s="139"/>
      <c r="N218" s="139"/>
      <c r="O218" s="139"/>
      <c r="P218" s="139"/>
      <c r="Q218" s="139"/>
      <c r="R218" s="139"/>
      <c r="S218" s="140"/>
      <c r="T218" s="338"/>
      <c r="U218" s="337"/>
      <c r="V218" s="336"/>
      <c r="W218" s="351"/>
      <c r="X218" s="351"/>
      <c r="Y218" s="351"/>
      <c r="Z218" s="351"/>
      <c r="AA218" s="351"/>
      <c r="AB218" s="351"/>
      <c r="AC218" s="351"/>
      <c r="AD218" s="351"/>
      <c r="AE218" s="351"/>
      <c r="AF218" s="351"/>
      <c r="AG218" s="351"/>
      <c r="AH218" s="351"/>
      <c r="AI218" s="336"/>
      <c r="AJ218" s="140"/>
      <c r="AK218" s="140"/>
      <c r="AL218" s="140"/>
      <c r="AM218" s="140"/>
      <c r="AN218" s="140"/>
      <c r="AO218" s="140"/>
      <c r="AP218" s="140"/>
      <c r="AQ218" s="140"/>
      <c r="AR218" s="140"/>
      <c r="AS218" s="140"/>
      <c r="AT218" s="140"/>
      <c r="AU218" s="140"/>
      <c r="AV218" s="140"/>
      <c r="AW218" s="140"/>
      <c r="AX218" s="140"/>
      <c r="AY218" s="140"/>
      <c r="AZ218" s="140"/>
      <c r="BA218" s="140"/>
      <c r="BB218" s="140"/>
      <c r="BC218" s="140"/>
      <c r="BD218" s="140"/>
      <c r="BE218" s="336"/>
      <c r="BF218" s="336"/>
      <c r="BG218" s="336"/>
      <c r="BH218" s="336"/>
      <c r="BI218" s="336"/>
      <c r="BJ218" s="336"/>
      <c r="BK218" s="336"/>
      <c r="BL218" s="336"/>
      <c r="BM218" s="336"/>
      <c r="BN218" s="336"/>
      <c r="BO218" s="336"/>
      <c r="BP218" s="336"/>
      <c r="BQ218" s="336"/>
      <c r="BR218" s="336"/>
      <c r="BS218" s="336"/>
      <c r="BT218" s="336"/>
      <c r="BU218" s="336"/>
      <c r="BV218" s="336"/>
      <c r="BW218" s="336"/>
      <c r="BX218" s="336"/>
      <c r="BY218" s="336"/>
    </row>
    <row r="219" spans="1:77" customFormat="1" ht="12.75">
      <c r="A219" s="139"/>
      <c r="B219" s="139"/>
      <c r="C219" s="139"/>
      <c r="D219" s="139"/>
      <c r="E219" s="139"/>
      <c r="F219" s="139"/>
      <c r="G219" s="139"/>
      <c r="H219" s="139"/>
      <c r="I219" s="197"/>
      <c r="J219" s="139"/>
      <c r="K219" s="139"/>
      <c r="L219" s="139"/>
      <c r="M219" s="139"/>
      <c r="N219" s="139"/>
      <c r="O219" s="139"/>
      <c r="P219" s="139"/>
      <c r="Q219" s="139"/>
      <c r="R219" s="139"/>
      <c r="S219" s="140"/>
      <c r="T219" s="338"/>
      <c r="U219" s="337"/>
      <c r="V219" s="336"/>
      <c r="W219" s="351"/>
      <c r="X219" s="351"/>
      <c r="Y219" s="351"/>
      <c r="Z219" s="351"/>
      <c r="AA219" s="351"/>
      <c r="AB219" s="351"/>
      <c r="AC219" s="351"/>
      <c r="AD219" s="351"/>
      <c r="AE219" s="351"/>
      <c r="AF219" s="351"/>
      <c r="AG219" s="351"/>
      <c r="AH219" s="351"/>
      <c r="AI219" s="336"/>
      <c r="AJ219" s="140"/>
      <c r="AK219" s="140"/>
      <c r="AL219" s="140"/>
      <c r="AM219" s="140"/>
      <c r="AN219" s="140"/>
      <c r="AO219" s="140"/>
      <c r="AP219" s="140"/>
      <c r="AQ219" s="140"/>
      <c r="AR219" s="140"/>
      <c r="AS219" s="140"/>
      <c r="AT219" s="140"/>
      <c r="AU219" s="140"/>
      <c r="AV219" s="140"/>
      <c r="AW219" s="140"/>
      <c r="AX219" s="140"/>
      <c r="AY219" s="140"/>
      <c r="AZ219" s="140"/>
      <c r="BA219" s="140"/>
      <c r="BB219" s="140"/>
      <c r="BC219" s="140"/>
      <c r="BD219" s="140"/>
      <c r="BE219" s="336"/>
      <c r="BF219" s="336"/>
      <c r="BG219" s="336"/>
      <c r="BH219" s="336"/>
      <c r="BI219" s="336"/>
      <c r="BJ219" s="336"/>
      <c r="BK219" s="336"/>
      <c r="BL219" s="336"/>
      <c r="BM219" s="336"/>
      <c r="BN219" s="336"/>
      <c r="BO219" s="336"/>
      <c r="BP219" s="336"/>
      <c r="BQ219" s="336"/>
      <c r="BR219" s="336"/>
      <c r="BS219" s="336"/>
      <c r="BT219" s="336"/>
      <c r="BU219" s="336"/>
      <c r="BV219" s="336"/>
      <c r="BW219" s="336"/>
      <c r="BX219" s="336"/>
      <c r="BY219" s="336"/>
    </row>
    <row r="220" spans="1:77" customFormat="1" ht="12.75">
      <c r="A220" s="139"/>
      <c r="B220" s="139"/>
      <c r="C220" s="139"/>
      <c r="D220" s="139"/>
      <c r="E220" s="139"/>
      <c r="F220" s="139"/>
      <c r="G220" s="139"/>
      <c r="H220" s="139"/>
      <c r="I220" s="197"/>
      <c r="J220" s="139"/>
      <c r="K220" s="139"/>
      <c r="L220" s="139"/>
      <c r="M220" s="139"/>
      <c r="N220" s="139"/>
      <c r="O220" s="139"/>
      <c r="P220" s="139"/>
      <c r="Q220" s="139"/>
      <c r="R220" s="139"/>
      <c r="S220" s="140"/>
      <c r="T220" s="338"/>
      <c r="U220" s="337"/>
      <c r="V220" s="336"/>
      <c r="W220" s="351"/>
      <c r="X220" s="351"/>
      <c r="Y220" s="351"/>
      <c r="Z220" s="351"/>
      <c r="AA220" s="351"/>
      <c r="AB220" s="351"/>
      <c r="AC220" s="351"/>
      <c r="AD220" s="351"/>
      <c r="AE220" s="351"/>
      <c r="AF220" s="351"/>
      <c r="AG220" s="351"/>
      <c r="AH220" s="351"/>
      <c r="AI220" s="336"/>
      <c r="AJ220" s="140"/>
      <c r="AK220" s="140"/>
      <c r="AL220" s="140"/>
      <c r="AM220" s="140"/>
      <c r="AN220" s="140"/>
      <c r="AO220" s="140"/>
      <c r="AP220" s="140"/>
      <c r="AQ220" s="140"/>
      <c r="AR220" s="140"/>
      <c r="AS220" s="140"/>
      <c r="AT220" s="140"/>
      <c r="AU220" s="140"/>
      <c r="AV220" s="140"/>
      <c r="AW220" s="140"/>
      <c r="AX220" s="140"/>
      <c r="AY220" s="140"/>
      <c r="AZ220" s="140"/>
      <c r="BA220" s="140"/>
      <c r="BB220" s="140"/>
      <c r="BC220" s="140"/>
      <c r="BD220" s="140"/>
      <c r="BE220" s="336"/>
      <c r="BF220" s="336"/>
      <c r="BG220" s="336"/>
      <c r="BH220" s="336"/>
      <c r="BI220" s="336"/>
      <c r="BJ220" s="336"/>
      <c r="BK220" s="336"/>
      <c r="BL220" s="336"/>
      <c r="BM220" s="336"/>
      <c r="BN220" s="336"/>
      <c r="BO220" s="336"/>
      <c r="BP220" s="336"/>
      <c r="BQ220" s="336"/>
      <c r="BR220" s="336"/>
      <c r="BS220" s="336"/>
      <c r="BT220" s="336"/>
      <c r="BU220" s="336"/>
      <c r="BV220" s="336"/>
      <c r="BW220" s="336"/>
      <c r="BX220" s="336"/>
      <c r="BY220" s="336"/>
    </row>
    <row r="221" spans="1:77" customFormat="1" ht="12.75">
      <c r="A221" s="139"/>
      <c r="B221" s="139"/>
      <c r="C221" s="139"/>
      <c r="D221" s="139"/>
      <c r="E221" s="139"/>
      <c r="F221" s="139"/>
      <c r="G221" s="139"/>
      <c r="H221" s="139"/>
      <c r="I221" s="197"/>
      <c r="J221" s="139"/>
      <c r="K221" s="139"/>
      <c r="L221" s="139"/>
      <c r="M221" s="139"/>
      <c r="N221" s="139"/>
      <c r="O221" s="139"/>
      <c r="P221" s="139"/>
      <c r="Q221" s="139"/>
      <c r="R221" s="139"/>
      <c r="S221" s="140"/>
      <c r="T221" s="338"/>
      <c r="U221" s="337"/>
      <c r="V221" s="336"/>
      <c r="W221" s="351"/>
      <c r="X221" s="351"/>
      <c r="Y221" s="351"/>
      <c r="Z221" s="351"/>
      <c r="AA221" s="351"/>
      <c r="AB221" s="351"/>
      <c r="AC221" s="351"/>
      <c r="AD221" s="351"/>
      <c r="AE221" s="351"/>
      <c r="AF221" s="351"/>
      <c r="AG221" s="351"/>
      <c r="AH221" s="351"/>
      <c r="AI221" s="336"/>
      <c r="AJ221" s="140"/>
      <c r="AK221" s="140"/>
      <c r="AL221" s="140"/>
      <c r="AM221" s="140"/>
      <c r="AN221" s="140"/>
      <c r="AO221" s="140"/>
      <c r="AP221" s="140"/>
      <c r="AQ221" s="140"/>
      <c r="AR221" s="140"/>
      <c r="AS221" s="140"/>
      <c r="AT221" s="140"/>
      <c r="AU221" s="140"/>
      <c r="AV221" s="140"/>
      <c r="AW221" s="140"/>
      <c r="AX221" s="140"/>
      <c r="AY221" s="140"/>
      <c r="AZ221" s="140"/>
      <c r="BA221" s="140"/>
      <c r="BB221" s="140"/>
      <c r="BC221" s="140"/>
      <c r="BD221" s="140"/>
      <c r="BE221" s="336"/>
      <c r="BF221" s="336"/>
      <c r="BG221" s="336"/>
      <c r="BH221" s="336"/>
      <c r="BI221" s="336"/>
      <c r="BJ221" s="336"/>
      <c r="BK221" s="336"/>
      <c r="BL221" s="336"/>
      <c r="BM221" s="336"/>
      <c r="BN221" s="336"/>
      <c r="BO221" s="336"/>
      <c r="BP221" s="336"/>
      <c r="BQ221" s="336"/>
      <c r="BR221" s="336"/>
      <c r="BS221" s="336"/>
      <c r="BT221" s="336"/>
      <c r="BU221" s="336"/>
      <c r="BV221" s="336"/>
      <c r="BW221" s="336"/>
      <c r="BX221" s="336"/>
      <c r="BY221" s="336"/>
    </row>
    <row r="222" spans="1:77" customFormat="1" ht="12.75">
      <c r="A222" s="139"/>
      <c r="B222" s="139"/>
      <c r="C222" s="139"/>
      <c r="D222" s="139"/>
      <c r="E222" s="139"/>
      <c r="F222" s="139"/>
      <c r="G222" s="139"/>
      <c r="H222" s="139"/>
      <c r="I222" s="197"/>
      <c r="J222" s="139"/>
      <c r="K222" s="139"/>
      <c r="L222" s="139"/>
      <c r="M222" s="139"/>
      <c r="N222" s="139"/>
      <c r="O222" s="139"/>
      <c r="P222" s="139"/>
      <c r="Q222" s="139"/>
      <c r="R222" s="139"/>
      <c r="S222" s="140"/>
      <c r="T222" s="338"/>
      <c r="U222" s="337"/>
      <c r="V222" s="336"/>
      <c r="W222" s="351"/>
      <c r="X222" s="351"/>
      <c r="Y222" s="351"/>
      <c r="Z222" s="351"/>
      <c r="AA222" s="351"/>
      <c r="AB222" s="351"/>
      <c r="AC222" s="351"/>
      <c r="AD222" s="351"/>
      <c r="AE222" s="351"/>
      <c r="AF222" s="351"/>
      <c r="AG222" s="351"/>
      <c r="AH222" s="351"/>
      <c r="AI222" s="336"/>
      <c r="AJ222" s="140"/>
      <c r="AK222" s="140"/>
      <c r="AL222" s="140"/>
      <c r="AM222" s="140"/>
      <c r="AN222" s="140"/>
      <c r="AO222" s="140"/>
      <c r="AP222" s="140"/>
      <c r="AQ222" s="140"/>
      <c r="AR222" s="140"/>
      <c r="AS222" s="140"/>
      <c r="AT222" s="140"/>
      <c r="AU222" s="140"/>
      <c r="AV222" s="140"/>
      <c r="AW222" s="140"/>
      <c r="AX222" s="140"/>
      <c r="AY222" s="140"/>
      <c r="AZ222" s="140"/>
      <c r="BA222" s="140"/>
      <c r="BB222" s="140"/>
      <c r="BC222" s="140"/>
      <c r="BD222" s="140"/>
      <c r="BE222" s="336"/>
      <c r="BF222" s="336"/>
      <c r="BG222" s="336"/>
      <c r="BH222" s="336"/>
      <c r="BI222" s="336"/>
      <c r="BJ222" s="336"/>
      <c r="BK222" s="336"/>
      <c r="BL222" s="336"/>
      <c r="BM222" s="336"/>
      <c r="BN222" s="336"/>
      <c r="BO222" s="336"/>
      <c r="BP222" s="336"/>
      <c r="BQ222" s="336"/>
      <c r="BR222" s="336"/>
      <c r="BS222" s="336"/>
      <c r="BT222" s="336"/>
      <c r="BU222" s="336"/>
      <c r="BV222" s="336"/>
      <c r="BW222" s="336"/>
      <c r="BX222" s="336"/>
      <c r="BY222" s="336"/>
    </row>
    <row r="223" spans="1:77" customFormat="1" ht="12.75">
      <c r="A223" s="139"/>
      <c r="B223" s="139"/>
      <c r="C223" s="139"/>
      <c r="D223" s="139"/>
      <c r="E223" s="139"/>
      <c r="F223" s="139"/>
      <c r="G223" s="139"/>
      <c r="H223" s="139"/>
      <c r="I223" s="197"/>
      <c r="J223" s="139"/>
      <c r="K223" s="139"/>
      <c r="L223" s="139"/>
      <c r="M223" s="139"/>
      <c r="N223" s="139"/>
      <c r="O223" s="139"/>
      <c r="P223" s="139"/>
      <c r="Q223" s="139"/>
      <c r="R223" s="139"/>
      <c r="S223" s="140"/>
      <c r="T223" s="338"/>
      <c r="U223" s="337"/>
      <c r="V223" s="336"/>
      <c r="W223" s="351"/>
      <c r="X223" s="351"/>
      <c r="Y223" s="351"/>
      <c r="Z223" s="351"/>
      <c r="AA223" s="351"/>
      <c r="AB223" s="351"/>
      <c r="AC223" s="351"/>
      <c r="AD223" s="351"/>
      <c r="AE223" s="351"/>
      <c r="AF223" s="351"/>
      <c r="AG223" s="351"/>
      <c r="AH223" s="351"/>
      <c r="AI223" s="336"/>
      <c r="AJ223" s="140"/>
      <c r="AK223" s="140"/>
      <c r="AL223" s="140"/>
      <c r="AM223" s="140"/>
      <c r="AN223" s="140"/>
      <c r="AO223" s="140"/>
      <c r="AP223" s="140"/>
      <c r="AQ223" s="140"/>
      <c r="AR223" s="140"/>
      <c r="AS223" s="140"/>
      <c r="AT223" s="140"/>
      <c r="AU223" s="140"/>
      <c r="AV223" s="140"/>
      <c r="AW223" s="140"/>
      <c r="AX223" s="140"/>
      <c r="AY223" s="140"/>
      <c r="AZ223" s="140"/>
      <c r="BA223" s="140"/>
      <c r="BB223" s="140"/>
      <c r="BC223" s="140"/>
      <c r="BD223" s="140"/>
      <c r="BE223" s="336"/>
      <c r="BF223" s="336"/>
      <c r="BG223" s="336"/>
      <c r="BH223" s="336"/>
      <c r="BI223" s="336"/>
      <c r="BJ223" s="336"/>
      <c r="BK223" s="336"/>
      <c r="BL223" s="336"/>
      <c r="BM223" s="336"/>
      <c r="BN223" s="336"/>
      <c r="BO223" s="336"/>
      <c r="BP223" s="336"/>
      <c r="BQ223" s="336"/>
      <c r="BR223" s="336"/>
      <c r="BS223" s="336"/>
      <c r="BT223" s="336"/>
      <c r="BU223" s="336"/>
      <c r="BV223" s="336"/>
      <c r="BW223" s="336"/>
      <c r="BX223" s="336"/>
      <c r="BY223" s="336"/>
    </row>
    <row r="224" spans="1:77" customFormat="1" ht="12.75">
      <c r="A224" s="139"/>
      <c r="B224" s="139"/>
      <c r="C224" s="139"/>
      <c r="D224" s="139"/>
      <c r="E224" s="139"/>
      <c r="F224" s="139"/>
      <c r="G224" s="139"/>
      <c r="H224" s="139"/>
      <c r="I224" s="197"/>
      <c r="J224" s="139"/>
      <c r="K224" s="139"/>
      <c r="L224" s="139"/>
      <c r="M224" s="139"/>
      <c r="N224" s="139"/>
      <c r="O224" s="139"/>
      <c r="P224" s="139"/>
      <c r="Q224" s="139"/>
      <c r="R224" s="139"/>
      <c r="S224" s="140"/>
      <c r="T224" s="338"/>
      <c r="U224" s="337"/>
      <c r="V224" s="336"/>
      <c r="W224" s="351"/>
      <c r="X224" s="351"/>
      <c r="Y224" s="351"/>
      <c r="Z224" s="351"/>
      <c r="AA224" s="351"/>
      <c r="AB224" s="351"/>
      <c r="AC224" s="351"/>
      <c r="AD224" s="351"/>
      <c r="AE224" s="351"/>
      <c r="AF224" s="351"/>
      <c r="AG224" s="351"/>
      <c r="AH224" s="351"/>
      <c r="AI224" s="336"/>
      <c r="AJ224" s="140"/>
      <c r="AK224" s="140"/>
      <c r="AL224" s="140"/>
      <c r="AM224" s="140"/>
      <c r="AN224" s="140"/>
      <c r="AO224" s="140"/>
      <c r="AP224" s="140"/>
      <c r="AQ224" s="140"/>
      <c r="AR224" s="140"/>
      <c r="AS224" s="140"/>
      <c r="AT224" s="140"/>
      <c r="AU224" s="140"/>
      <c r="AV224" s="140"/>
      <c r="AW224" s="140"/>
      <c r="AX224" s="140"/>
      <c r="AY224" s="140"/>
      <c r="AZ224" s="140"/>
      <c r="BA224" s="140"/>
      <c r="BB224" s="140"/>
      <c r="BC224" s="140"/>
      <c r="BD224" s="140"/>
      <c r="BE224" s="336"/>
      <c r="BF224" s="336"/>
      <c r="BG224" s="336"/>
      <c r="BH224" s="336"/>
      <c r="BI224" s="336"/>
      <c r="BJ224" s="336"/>
      <c r="BK224" s="336"/>
      <c r="BL224" s="336"/>
      <c r="BM224" s="336"/>
      <c r="BN224" s="336"/>
      <c r="BO224" s="336"/>
      <c r="BP224" s="336"/>
      <c r="BQ224" s="336"/>
      <c r="BR224" s="336"/>
      <c r="BS224" s="336"/>
      <c r="BT224" s="336"/>
      <c r="BU224" s="336"/>
      <c r="BV224" s="336"/>
      <c r="BW224" s="336"/>
      <c r="BX224" s="336"/>
      <c r="BY224" s="336"/>
    </row>
    <row r="225" spans="1:77" customFormat="1" ht="12.75">
      <c r="A225" s="139"/>
      <c r="B225" s="139"/>
      <c r="C225" s="139"/>
      <c r="D225" s="139"/>
      <c r="E225" s="139"/>
      <c r="F225" s="139"/>
      <c r="G225" s="139"/>
      <c r="H225" s="139"/>
      <c r="I225" s="197"/>
      <c r="J225" s="139"/>
      <c r="K225" s="139"/>
      <c r="L225" s="139"/>
      <c r="M225" s="139"/>
      <c r="N225" s="139"/>
      <c r="O225" s="139"/>
      <c r="P225" s="139"/>
      <c r="Q225" s="139"/>
      <c r="R225" s="139"/>
      <c r="S225" s="140"/>
      <c r="T225" s="338"/>
      <c r="U225" s="337"/>
      <c r="V225" s="336"/>
      <c r="W225" s="351"/>
      <c r="X225" s="351"/>
      <c r="Y225" s="351"/>
      <c r="Z225" s="351"/>
      <c r="AA225" s="351"/>
      <c r="AB225" s="351"/>
      <c r="AC225" s="351"/>
      <c r="AD225" s="351"/>
      <c r="AE225" s="351"/>
      <c r="AF225" s="351"/>
      <c r="AG225" s="351"/>
      <c r="AH225" s="351"/>
      <c r="AI225" s="336"/>
      <c r="AJ225" s="140"/>
      <c r="AK225" s="140"/>
      <c r="AL225" s="140"/>
      <c r="AM225" s="140"/>
      <c r="AN225" s="140"/>
      <c r="AO225" s="140"/>
      <c r="AP225" s="140"/>
      <c r="AQ225" s="140"/>
      <c r="AR225" s="140"/>
      <c r="AS225" s="140"/>
      <c r="AT225" s="140"/>
      <c r="AU225" s="140"/>
      <c r="AV225" s="140"/>
      <c r="AW225" s="140"/>
      <c r="AX225" s="140"/>
      <c r="AY225" s="140"/>
      <c r="AZ225" s="140"/>
      <c r="BA225" s="140"/>
      <c r="BB225" s="140"/>
      <c r="BC225" s="140"/>
      <c r="BD225" s="140"/>
      <c r="BE225" s="336"/>
      <c r="BF225" s="336"/>
      <c r="BG225" s="336"/>
      <c r="BH225" s="336"/>
      <c r="BI225" s="336"/>
      <c r="BJ225" s="336"/>
      <c r="BK225" s="336"/>
      <c r="BL225" s="336"/>
      <c r="BM225" s="336"/>
      <c r="BN225" s="336"/>
      <c r="BO225" s="336"/>
      <c r="BP225" s="336"/>
      <c r="BQ225" s="336"/>
      <c r="BR225" s="336"/>
      <c r="BS225" s="336"/>
      <c r="BT225" s="336"/>
      <c r="BU225" s="336"/>
      <c r="BV225" s="336"/>
      <c r="BW225" s="336"/>
      <c r="BX225" s="336"/>
      <c r="BY225" s="336"/>
    </row>
    <row r="226" spans="1:77" customFormat="1" ht="12.75">
      <c r="A226" s="139"/>
      <c r="B226" s="139"/>
      <c r="C226" s="139"/>
      <c r="D226" s="139"/>
      <c r="E226" s="139"/>
      <c r="F226" s="139"/>
      <c r="G226" s="139"/>
      <c r="H226" s="139"/>
      <c r="I226" s="197"/>
      <c r="J226" s="139"/>
      <c r="K226" s="139"/>
      <c r="L226" s="139"/>
      <c r="M226" s="139"/>
      <c r="N226" s="139"/>
      <c r="O226" s="139"/>
      <c r="P226" s="139"/>
      <c r="Q226" s="139"/>
      <c r="R226" s="139"/>
      <c r="S226" s="140"/>
      <c r="T226" s="338"/>
      <c r="U226" s="337"/>
      <c r="V226" s="336"/>
      <c r="W226" s="351"/>
      <c r="X226" s="351"/>
      <c r="Y226" s="351"/>
      <c r="Z226" s="351"/>
      <c r="AA226" s="351"/>
      <c r="AB226" s="351"/>
      <c r="AC226" s="351"/>
      <c r="AD226" s="351"/>
      <c r="AE226" s="351"/>
      <c r="AF226" s="351"/>
      <c r="AG226" s="351"/>
      <c r="AH226" s="351"/>
      <c r="AI226" s="336"/>
      <c r="AJ226" s="140"/>
      <c r="AK226" s="140"/>
      <c r="AL226" s="140"/>
      <c r="AM226" s="140"/>
      <c r="AN226" s="140"/>
      <c r="AO226" s="140"/>
      <c r="AP226" s="140"/>
      <c r="AQ226" s="140"/>
      <c r="AR226" s="140"/>
      <c r="AS226" s="140"/>
      <c r="AT226" s="140"/>
      <c r="AU226" s="140"/>
      <c r="AV226" s="140"/>
      <c r="AW226" s="140"/>
      <c r="AX226" s="140"/>
      <c r="AY226" s="140"/>
      <c r="AZ226" s="140"/>
      <c r="BA226" s="140"/>
      <c r="BB226" s="140"/>
      <c r="BC226" s="140"/>
      <c r="BD226" s="140"/>
      <c r="BE226" s="336"/>
      <c r="BF226" s="336"/>
      <c r="BG226" s="336"/>
      <c r="BH226" s="336"/>
      <c r="BI226" s="336"/>
      <c r="BJ226" s="336"/>
      <c r="BK226" s="336"/>
      <c r="BL226" s="336"/>
      <c r="BM226" s="336"/>
      <c r="BN226" s="336"/>
      <c r="BO226" s="336"/>
      <c r="BP226" s="336"/>
      <c r="BQ226" s="336"/>
      <c r="BR226" s="336"/>
      <c r="BS226" s="336"/>
      <c r="BT226" s="336"/>
      <c r="BU226" s="336"/>
      <c r="BV226" s="336"/>
      <c r="BW226" s="336"/>
      <c r="BX226" s="336"/>
      <c r="BY226" s="336"/>
    </row>
    <row r="227" spans="1:77" customFormat="1" ht="12.75">
      <c r="A227" s="139"/>
      <c r="B227" s="139"/>
      <c r="C227" s="139"/>
      <c r="D227" s="139"/>
      <c r="E227" s="139"/>
      <c r="F227" s="139"/>
      <c r="G227" s="139"/>
      <c r="H227" s="139"/>
      <c r="I227" s="197"/>
      <c r="J227" s="139"/>
      <c r="K227" s="139"/>
      <c r="L227" s="139"/>
      <c r="M227" s="139"/>
      <c r="N227" s="139"/>
      <c r="O227" s="139"/>
      <c r="P227" s="139"/>
      <c r="Q227" s="139"/>
      <c r="R227" s="139"/>
      <c r="S227" s="140"/>
      <c r="T227" s="338"/>
      <c r="U227" s="337"/>
      <c r="V227" s="336"/>
      <c r="W227" s="351"/>
      <c r="X227" s="351"/>
      <c r="Y227" s="351"/>
      <c r="Z227" s="351"/>
      <c r="AA227" s="351"/>
      <c r="AB227" s="351"/>
      <c r="AC227" s="351"/>
      <c r="AD227" s="351"/>
      <c r="AE227" s="351"/>
      <c r="AF227" s="351"/>
      <c r="AG227" s="351"/>
      <c r="AH227" s="351"/>
      <c r="AI227" s="336"/>
      <c r="AJ227" s="140"/>
      <c r="AK227" s="140"/>
      <c r="AL227" s="140"/>
      <c r="AM227" s="140"/>
      <c r="AN227" s="140"/>
      <c r="AO227" s="140"/>
      <c r="AP227" s="140"/>
      <c r="AQ227" s="140"/>
      <c r="AR227" s="140"/>
      <c r="AS227" s="140"/>
      <c r="AT227" s="140"/>
      <c r="AU227" s="140"/>
      <c r="AV227" s="140"/>
      <c r="AW227" s="140"/>
      <c r="AX227" s="140"/>
      <c r="AY227" s="140"/>
      <c r="AZ227" s="140"/>
      <c r="BA227" s="140"/>
      <c r="BB227" s="140"/>
      <c r="BC227" s="140"/>
      <c r="BD227" s="140"/>
      <c r="BE227" s="336"/>
      <c r="BF227" s="336"/>
      <c r="BG227" s="336"/>
      <c r="BH227" s="336"/>
      <c r="BI227" s="336"/>
      <c r="BJ227" s="336"/>
      <c r="BK227" s="336"/>
      <c r="BL227" s="336"/>
      <c r="BM227" s="336"/>
      <c r="BN227" s="336"/>
      <c r="BO227" s="336"/>
      <c r="BP227" s="336"/>
      <c r="BQ227" s="336"/>
      <c r="BR227" s="336"/>
      <c r="BS227" s="336"/>
      <c r="BT227" s="336"/>
      <c r="BU227" s="336"/>
      <c r="BV227" s="336"/>
      <c r="BW227" s="336"/>
      <c r="BX227" s="336"/>
      <c r="BY227" s="336"/>
    </row>
    <row r="228" spans="1:77" customFormat="1" ht="12.75">
      <c r="A228" s="139"/>
      <c r="B228" s="139"/>
      <c r="C228" s="139"/>
      <c r="D228" s="139"/>
      <c r="E228" s="139"/>
      <c r="F228" s="139"/>
      <c r="G228" s="139"/>
      <c r="H228" s="139"/>
      <c r="I228" s="197"/>
      <c r="J228" s="139"/>
      <c r="K228" s="139"/>
      <c r="L228" s="139"/>
      <c r="M228" s="139"/>
      <c r="N228" s="139"/>
      <c r="O228" s="139"/>
      <c r="P228" s="139"/>
      <c r="Q228" s="139"/>
      <c r="R228" s="139"/>
      <c r="S228" s="140"/>
      <c r="T228" s="338"/>
      <c r="U228" s="337"/>
      <c r="V228" s="336"/>
      <c r="W228" s="351"/>
      <c r="X228" s="351"/>
      <c r="Y228" s="351"/>
      <c r="Z228" s="351"/>
      <c r="AA228" s="351"/>
      <c r="AB228" s="351"/>
      <c r="AC228" s="351"/>
      <c r="AD228" s="351"/>
      <c r="AE228" s="351"/>
      <c r="AF228" s="351"/>
      <c r="AG228" s="351"/>
      <c r="AH228" s="351"/>
      <c r="AI228" s="336"/>
      <c r="AJ228" s="140"/>
      <c r="AK228" s="140"/>
      <c r="AL228" s="140"/>
      <c r="AM228" s="140"/>
      <c r="AN228" s="140"/>
      <c r="AO228" s="140"/>
      <c r="AP228" s="140"/>
      <c r="AQ228" s="140"/>
      <c r="AR228" s="140"/>
      <c r="AS228" s="140"/>
      <c r="AT228" s="140"/>
      <c r="AU228" s="140"/>
      <c r="AV228" s="140"/>
      <c r="AW228" s="140"/>
      <c r="AX228" s="140"/>
      <c r="AY228" s="140"/>
      <c r="AZ228" s="140"/>
      <c r="BA228" s="140"/>
      <c r="BB228" s="140"/>
      <c r="BC228" s="140"/>
      <c r="BD228" s="140"/>
      <c r="BE228" s="336"/>
      <c r="BF228" s="336"/>
      <c r="BG228" s="336"/>
      <c r="BH228" s="336"/>
      <c r="BI228" s="336"/>
      <c r="BJ228" s="336"/>
      <c r="BK228" s="336"/>
      <c r="BL228" s="336"/>
      <c r="BM228" s="336"/>
      <c r="BN228" s="336"/>
      <c r="BO228" s="336"/>
      <c r="BP228" s="336"/>
      <c r="BQ228" s="336"/>
      <c r="BR228" s="336"/>
      <c r="BS228" s="336"/>
      <c r="BT228" s="336"/>
      <c r="BU228" s="336"/>
      <c r="BV228" s="336"/>
      <c r="BW228" s="336"/>
      <c r="BX228" s="336"/>
      <c r="BY228" s="336"/>
    </row>
    <row r="229" spans="1:77" customFormat="1" ht="12.75">
      <c r="A229" s="139"/>
      <c r="B229" s="139"/>
      <c r="C229" s="139"/>
      <c r="D229" s="139"/>
      <c r="E229" s="139"/>
      <c r="F229" s="139"/>
      <c r="G229" s="139"/>
      <c r="H229" s="139"/>
      <c r="I229" s="197"/>
      <c r="J229" s="139"/>
      <c r="K229" s="139"/>
      <c r="L229" s="139"/>
      <c r="M229" s="139"/>
      <c r="N229" s="139"/>
      <c r="O229" s="139"/>
      <c r="P229" s="139"/>
      <c r="Q229" s="139"/>
      <c r="R229" s="139"/>
      <c r="S229" s="140"/>
      <c r="T229" s="338"/>
      <c r="U229" s="337"/>
      <c r="V229" s="336"/>
      <c r="W229" s="351"/>
      <c r="X229" s="351"/>
      <c r="Y229" s="351"/>
      <c r="Z229" s="351"/>
      <c r="AA229" s="351"/>
      <c r="AB229" s="351"/>
      <c r="AC229" s="351"/>
      <c r="AD229" s="351"/>
      <c r="AE229" s="351"/>
      <c r="AF229" s="351"/>
      <c r="AG229" s="351"/>
      <c r="AH229" s="351"/>
      <c r="AI229" s="336"/>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336"/>
      <c r="BF229" s="336"/>
      <c r="BG229" s="336"/>
      <c r="BH229" s="336"/>
      <c r="BI229" s="336"/>
      <c r="BJ229" s="336"/>
      <c r="BK229" s="336"/>
      <c r="BL229" s="336"/>
      <c r="BM229" s="336"/>
      <c r="BN229" s="336"/>
      <c r="BO229" s="336"/>
      <c r="BP229" s="336"/>
      <c r="BQ229" s="336"/>
      <c r="BR229" s="336"/>
      <c r="BS229" s="336"/>
      <c r="BT229" s="336"/>
      <c r="BU229" s="336"/>
      <c r="BV229" s="336"/>
      <c r="BW229" s="336"/>
      <c r="BX229" s="336"/>
      <c r="BY229" s="336"/>
    </row>
    <row r="230" spans="1:77" customFormat="1" ht="12.75">
      <c r="A230" s="139"/>
      <c r="B230" s="139"/>
      <c r="C230" s="139"/>
      <c r="D230" s="139"/>
      <c r="E230" s="139"/>
      <c r="F230" s="139"/>
      <c r="G230" s="139"/>
      <c r="H230" s="139"/>
      <c r="I230" s="197"/>
      <c r="J230" s="139"/>
      <c r="K230" s="139"/>
      <c r="L230" s="139"/>
      <c r="M230" s="139"/>
      <c r="N230" s="139"/>
      <c r="O230" s="139"/>
      <c r="P230" s="139"/>
      <c r="Q230" s="139"/>
      <c r="R230" s="139"/>
      <c r="S230" s="140"/>
      <c r="T230" s="338"/>
      <c r="U230" s="337"/>
      <c r="V230" s="336"/>
      <c r="W230" s="351"/>
      <c r="X230" s="351"/>
      <c r="Y230" s="351"/>
      <c r="Z230" s="351"/>
      <c r="AA230" s="351"/>
      <c r="AB230" s="351"/>
      <c r="AC230" s="351"/>
      <c r="AD230" s="351"/>
      <c r="AE230" s="351"/>
      <c r="AF230" s="351"/>
      <c r="AG230" s="351"/>
      <c r="AH230" s="351"/>
      <c r="AI230" s="336"/>
      <c r="AJ230" s="140"/>
      <c r="AK230" s="140"/>
      <c r="AL230" s="140"/>
      <c r="AM230" s="140"/>
      <c r="AN230" s="140"/>
      <c r="AO230" s="140"/>
      <c r="AP230" s="140"/>
      <c r="AQ230" s="140"/>
      <c r="AR230" s="140"/>
      <c r="AS230" s="140"/>
      <c r="AT230" s="140"/>
      <c r="AU230" s="140"/>
      <c r="AV230" s="140"/>
      <c r="AW230" s="140"/>
      <c r="AX230" s="140"/>
      <c r="AY230" s="140"/>
      <c r="AZ230" s="140"/>
      <c r="BA230" s="140"/>
      <c r="BB230" s="140"/>
      <c r="BC230" s="140"/>
      <c r="BD230" s="140"/>
      <c r="BE230" s="336"/>
      <c r="BF230" s="336"/>
      <c r="BG230" s="336"/>
      <c r="BH230" s="336"/>
      <c r="BI230" s="336"/>
      <c r="BJ230" s="336"/>
      <c r="BK230" s="336"/>
      <c r="BL230" s="336"/>
      <c r="BM230" s="336"/>
      <c r="BN230" s="336"/>
      <c r="BO230" s="336"/>
      <c r="BP230" s="336"/>
      <c r="BQ230" s="336"/>
      <c r="BR230" s="336"/>
      <c r="BS230" s="336"/>
      <c r="BT230" s="336"/>
      <c r="BU230" s="336"/>
      <c r="BV230" s="336"/>
      <c r="BW230" s="336"/>
      <c r="BX230" s="336"/>
      <c r="BY230" s="336"/>
    </row>
    <row r="231" spans="1:77" customFormat="1" ht="12.75">
      <c r="A231" s="139"/>
      <c r="B231" s="139"/>
      <c r="C231" s="139"/>
      <c r="D231" s="139"/>
      <c r="E231" s="139"/>
      <c r="F231" s="139"/>
      <c r="G231" s="139"/>
      <c r="H231" s="139"/>
      <c r="I231" s="197"/>
      <c r="J231" s="139"/>
      <c r="K231" s="139"/>
      <c r="L231" s="139"/>
      <c r="M231" s="139"/>
      <c r="N231" s="139"/>
      <c r="O231" s="139"/>
      <c r="P231" s="139"/>
      <c r="Q231" s="139"/>
      <c r="R231" s="139"/>
      <c r="S231" s="140"/>
      <c r="T231" s="338"/>
      <c r="U231" s="337"/>
      <c r="V231" s="336"/>
      <c r="W231" s="351"/>
      <c r="X231" s="351"/>
      <c r="Y231" s="351"/>
      <c r="Z231" s="351"/>
      <c r="AA231" s="351"/>
      <c r="AB231" s="351"/>
      <c r="AC231" s="351"/>
      <c r="AD231" s="351"/>
      <c r="AE231" s="351"/>
      <c r="AF231" s="351"/>
      <c r="AG231" s="351"/>
      <c r="AH231" s="351"/>
      <c r="AI231" s="336"/>
      <c r="AJ231" s="140"/>
      <c r="AK231" s="140"/>
      <c r="AL231" s="140"/>
      <c r="AM231" s="140"/>
      <c r="AN231" s="140"/>
      <c r="AO231" s="140"/>
      <c r="AP231" s="140"/>
      <c r="AQ231" s="140"/>
      <c r="AR231" s="140"/>
      <c r="AS231" s="140"/>
      <c r="AT231" s="140"/>
      <c r="AU231" s="140"/>
      <c r="AV231" s="140"/>
      <c r="AW231" s="140"/>
      <c r="AX231" s="140"/>
      <c r="AY231" s="140"/>
      <c r="AZ231" s="140"/>
      <c r="BA231" s="140"/>
      <c r="BB231" s="140"/>
      <c r="BC231" s="140"/>
      <c r="BD231" s="140"/>
      <c r="BE231" s="336"/>
      <c r="BF231" s="336"/>
      <c r="BG231" s="336"/>
      <c r="BH231" s="336"/>
      <c r="BI231" s="336"/>
      <c r="BJ231" s="336"/>
      <c r="BK231" s="336"/>
      <c r="BL231" s="336"/>
      <c r="BM231" s="336"/>
      <c r="BN231" s="336"/>
      <c r="BO231" s="336"/>
      <c r="BP231" s="336"/>
      <c r="BQ231" s="336"/>
      <c r="BR231" s="336"/>
      <c r="BS231" s="336"/>
      <c r="BT231" s="336"/>
      <c r="BU231" s="336"/>
      <c r="BV231" s="336"/>
      <c r="BW231" s="336"/>
      <c r="BX231" s="336"/>
      <c r="BY231" s="336"/>
    </row>
    <row r="232" spans="1:77" customFormat="1" ht="12.75">
      <c r="A232" s="139"/>
      <c r="B232" s="139"/>
      <c r="C232" s="139"/>
      <c r="D232" s="139"/>
      <c r="E232" s="139"/>
      <c r="F232" s="139"/>
      <c r="G232" s="139"/>
      <c r="H232" s="139"/>
      <c r="I232" s="197"/>
      <c r="J232" s="139"/>
      <c r="K232" s="139"/>
      <c r="L232" s="139"/>
      <c r="M232" s="139"/>
      <c r="N232" s="139"/>
      <c r="O232" s="139"/>
      <c r="P232" s="139"/>
      <c r="Q232" s="139"/>
      <c r="R232" s="139"/>
      <c r="S232" s="140"/>
      <c r="T232" s="338"/>
      <c r="U232" s="337"/>
      <c r="V232" s="336"/>
      <c r="W232" s="351"/>
      <c r="X232" s="351"/>
      <c r="Y232" s="351"/>
      <c r="Z232" s="351"/>
      <c r="AA232" s="351"/>
      <c r="AB232" s="351"/>
      <c r="AC232" s="351"/>
      <c r="AD232" s="351"/>
      <c r="AE232" s="351"/>
      <c r="AF232" s="351"/>
      <c r="AG232" s="351"/>
      <c r="AH232" s="351"/>
      <c r="AI232" s="336"/>
      <c r="AJ232" s="140"/>
      <c r="AK232" s="140"/>
      <c r="AL232" s="140"/>
      <c r="AM232" s="140"/>
      <c r="AN232" s="140"/>
      <c r="AO232" s="140"/>
      <c r="AP232" s="140"/>
      <c r="AQ232" s="140"/>
      <c r="AR232" s="140"/>
      <c r="AS232" s="140"/>
      <c r="AT232" s="140"/>
      <c r="AU232" s="140"/>
      <c r="AV232" s="140"/>
      <c r="AW232" s="140"/>
      <c r="AX232" s="140"/>
      <c r="AY232" s="140"/>
      <c r="AZ232" s="140"/>
      <c r="BA232" s="140"/>
      <c r="BB232" s="140"/>
      <c r="BC232" s="140"/>
      <c r="BD232" s="140"/>
      <c r="BE232" s="336"/>
      <c r="BF232" s="336"/>
      <c r="BG232" s="336"/>
      <c r="BH232" s="336"/>
      <c r="BI232" s="336"/>
      <c r="BJ232" s="336"/>
      <c r="BK232" s="336"/>
      <c r="BL232" s="336"/>
      <c r="BM232" s="336"/>
      <c r="BN232" s="336"/>
      <c r="BO232" s="336"/>
      <c r="BP232" s="336"/>
      <c r="BQ232" s="336"/>
      <c r="BR232" s="336"/>
      <c r="BS232" s="336"/>
      <c r="BT232" s="336"/>
      <c r="BU232" s="336"/>
      <c r="BV232" s="336"/>
      <c r="BW232" s="336"/>
      <c r="BX232" s="336"/>
      <c r="BY232" s="336"/>
    </row>
    <row r="233" spans="1:77" customFormat="1" ht="12.75">
      <c r="A233" s="139"/>
      <c r="B233" s="139"/>
      <c r="C233" s="139"/>
      <c r="D233" s="139"/>
      <c r="E233" s="139"/>
      <c r="F233" s="139"/>
      <c r="G233" s="139"/>
      <c r="H233" s="139"/>
      <c r="I233" s="197"/>
      <c r="J233" s="139"/>
      <c r="K233" s="139"/>
      <c r="L233" s="139"/>
      <c r="M233" s="139"/>
      <c r="N233" s="139"/>
      <c r="O233" s="139"/>
      <c r="P233" s="139"/>
      <c r="Q233" s="139"/>
      <c r="R233" s="139"/>
      <c r="S233" s="140"/>
      <c r="T233" s="338"/>
      <c r="U233" s="337"/>
      <c r="V233" s="336"/>
      <c r="W233" s="351"/>
      <c r="X233" s="351"/>
      <c r="Y233" s="351"/>
      <c r="Z233" s="351"/>
      <c r="AA233" s="351"/>
      <c r="AB233" s="351"/>
      <c r="AC233" s="351"/>
      <c r="AD233" s="351"/>
      <c r="AE233" s="351"/>
      <c r="AF233" s="351"/>
      <c r="AG233" s="351"/>
      <c r="AH233" s="351"/>
      <c r="AI233" s="336"/>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336"/>
      <c r="BF233" s="336"/>
      <c r="BG233" s="336"/>
      <c r="BH233" s="336"/>
      <c r="BI233" s="336"/>
      <c r="BJ233" s="336"/>
      <c r="BK233" s="336"/>
      <c r="BL233" s="336"/>
      <c r="BM233" s="336"/>
      <c r="BN233" s="336"/>
      <c r="BO233" s="336"/>
      <c r="BP233" s="336"/>
      <c r="BQ233" s="336"/>
      <c r="BR233" s="336"/>
      <c r="BS233" s="336"/>
      <c r="BT233" s="336"/>
      <c r="BU233" s="336"/>
      <c r="BV233" s="336"/>
      <c r="BW233" s="336"/>
      <c r="BX233" s="336"/>
      <c r="BY233" s="336"/>
    </row>
    <row r="234" spans="1:77" customFormat="1" ht="12.75">
      <c r="A234" s="139"/>
      <c r="B234" s="139"/>
      <c r="C234" s="139"/>
      <c r="D234" s="139"/>
      <c r="E234" s="139"/>
      <c r="F234" s="139"/>
      <c r="G234" s="139"/>
      <c r="H234" s="139"/>
      <c r="I234" s="197"/>
      <c r="J234" s="139"/>
      <c r="K234" s="139"/>
      <c r="L234" s="139"/>
      <c r="M234" s="139"/>
      <c r="N234" s="139"/>
      <c r="O234" s="139"/>
      <c r="P234" s="139"/>
      <c r="Q234" s="139"/>
      <c r="R234" s="139"/>
      <c r="S234" s="140"/>
      <c r="T234" s="338"/>
      <c r="U234" s="337"/>
      <c r="V234" s="336"/>
      <c r="W234" s="351"/>
      <c r="X234" s="351"/>
      <c r="Y234" s="351"/>
      <c r="Z234" s="351"/>
      <c r="AA234" s="351"/>
      <c r="AB234" s="351"/>
      <c r="AC234" s="351"/>
      <c r="AD234" s="351"/>
      <c r="AE234" s="351"/>
      <c r="AF234" s="351"/>
      <c r="AG234" s="351"/>
      <c r="AH234" s="351"/>
      <c r="AI234" s="336"/>
      <c r="AJ234" s="140"/>
      <c r="AK234" s="140"/>
      <c r="AL234" s="140"/>
      <c r="AM234" s="140"/>
      <c r="AN234" s="140"/>
      <c r="AO234" s="140"/>
      <c r="AP234" s="140"/>
      <c r="AQ234" s="140"/>
      <c r="AR234" s="140"/>
      <c r="AS234" s="140"/>
      <c r="AT234" s="140"/>
      <c r="AU234" s="140"/>
      <c r="AV234" s="140"/>
      <c r="AW234" s="140"/>
      <c r="AX234" s="140"/>
      <c r="AY234" s="140"/>
      <c r="AZ234" s="140"/>
      <c r="BA234" s="140"/>
      <c r="BB234" s="140"/>
      <c r="BC234" s="140"/>
      <c r="BD234" s="140"/>
      <c r="BE234" s="336"/>
      <c r="BF234" s="336"/>
      <c r="BG234" s="336"/>
      <c r="BH234" s="336"/>
      <c r="BI234" s="336"/>
      <c r="BJ234" s="336"/>
      <c r="BK234" s="336"/>
      <c r="BL234" s="336"/>
      <c r="BM234" s="336"/>
      <c r="BN234" s="336"/>
      <c r="BO234" s="336"/>
      <c r="BP234" s="336"/>
      <c r="BQ234" s="336"/>
      <c r="BR234" s="336"/>
      <c r="BS234" s="336"/>
      <c r="BT234" s="336"/>
      <c r="BU234" s="336"/>
      <c r="BV234" s="336"/>
      <c r="BW234" s="336"/>
      <c r="BX234" s="336"/>
      <c r="BY234" s="336"/>
    </row>
    <row r="235" spans="1:77" customFormat="1" ht="12.75">
      <c r="A235" s="139"/>
      <c r="B235" s="139"/>
      <c r="C235" s="139"/>
      <c r="D235" s="139"/>
      <c r="E235" s="139"/>
      <c r="F235" s="139"/>
      <c r="G235" s="139"/>
      <c r="H235" s="139"/>
      <c r="I235" s="197"/>
      <c r="J235" s="139"/>
      <c r="K235" s="139"/>
      <c r="L235" s="139"/>
      <c r="M235" s="139"/>
      <c r="N235" s="139"/>
      <c r="O235" s="139"/>
      <c r="P235" s="139"/>
      <c r="Q235" s="139"/>
      <c r="R235" s="139"/>
      <c r="S235" s="140"/>
      <c r="T235" s="338"/>
      <c r="U235" s="337"/>
      <c r="V235" s="336"/>
      <c r="W235" s="351"/>
      <c r="X235" s="351"/>
      <c r="Y235" s="351"/>
      <c r="Z235" s="351"/>
      <c r="AA235" s="351"/>
      <c r="AB235" s="351"/>
      <c r="AC235" s="351"/>
      <c r="AD235" s="351"/>
      <c r="AE235" s="351"/>
      <c r="AF235" s="351"/>
      <c r="AG235" s="351"/>
      <c r="AH235" s="351"/>
      <c r="AI235" s="336"/>
      <c r="AJ235" s="140"/>
      <c r="AK235" s="140"/>
      <c r="AL235" s="140"/>
      <c r="AM235" s="140"/>
      <c r="AN235" s="140"/>
      <c r="AO235" s="140"/>
      <c r="AP235" s="140"/>
      <c r="AQ235" s="140"/>
      <c r="AR235" s="140"/>
      <c r="AS235" s="140"/>
      <c r="AT235" s="140"/>
      <c r="AU235" s="140"/>
      <c r="AV235" s="140"/>
      <c r="AW235" s="140"/>
      <c r="AX235" s="140"/>
      <c r="AY235" s="140"/>
      <c r="AZ235" s="140"/>
      <c r="BA235" s="140"/>
      <c r="BB235" s="140"/>
      <c r="BC235" s="140"/>
      <c r="BD235" s="140"/>
      <c r="BE235" s="336"/>
      <c r="BF235" s="336"/>
      <c r="BG235" s="336"/>
      <c r="BH235" s="336"/>
      <c r="BI235" s="336"/>
      <c r="BJ235" s="336"/>
      <c r="BK235" s="336"/>
      <c r="BL235" s="336"/>
      <c r="BM235" s="336"/>
      <c r="BN235" s="336"/>
      <c r="BO235" s="336"/>
      <c r="BP235" s="336"/>
      <c r="BQ235" s="336"/>
      <c r="BR235" s="336"/>
      <c r="BS235" s="336"/>
      <c r="BT235" s="336"/>
      <c r="BU235" s="336"/>
      <c r="BV235" s="336"/>
      <c r="BW235" s="336"/>
      <c r="BX235" s="336"/>
      <c r="BY235" s="336"/>
    </row>
    <row r="236" spans="1:77" customFormat="1" ht="12.75">
      <c r="A236" s="139"/>
      <c r="B236" s="139"/>
      <c r="C236" s="139"/>
      <c r="D236" s="139"/>
      <c r="E236" s="139"/>
      <c r="F236" s="139"/>
      <c r="G236" s="139"/>
      <c r="H236" s="139"/>
      <c r="I236" s="197"/>
      <c r="J236" s="139"/>
      <c r="K236" s="139"/>
      <c r="L236" s="139"/>
      <c r="M236" s="139"/>
      <c r="N236" s="139"/>
      <c r="O236" s="139"/>
      <c r="P236" s="139"/>
      <c r="Q236" s="139"/>
      <c r="R236" s="139"/>
      <c r="S236" s="140"/>
      <c r="T236" s="338"/>
      <c r="U236" s="337"/>
      <c r="V236" s="336"/>
      <c r="W236" s="351"/>
      <c r="X236" s="351"/>
      <c r="Y236" s="351"/>
      <c r="Z236" s="351"/>
      <c r="AA236" s="351"/>
      <c r="AB236" s="351"/>
      <c r="AC236" s="351"/>
      <c r="AD236" s="351"/>
      <c r="AE236" s="351"/>
      <c r="AF236" s="351"/>
      <c r="AG236" s="351"/>
      <c r="AH236" s="351"/>
      <c r="AI236" s="336"/>
      <c r="AJ236" s="140"/>
      <c r="AK236" s="140"/>
      <c r="AL236" s="140"/>
      <c r="AM236" s="140"/>
      <c r="AN236" s="140"/>
      <c r="AO236" s="140"/>
      <c r="AP236" s="140"/>
      <c r="AQ236" s="140"/>
      <c r="AR236" s="140"/>
      <c r="AS236" s="140"/>
      <c r="AT236" s="140"/>
      <c r="AU236" s="140"/>
      <c r="AV236" s="140"/>
      <c r="AW236" s="140"/>
      <c r="AX236" s="140"/>
      <c r="AY236" s="140"/>
      <c r="AZ236" s="140"/>
      <c r="BA236" s="140"/>
      <c r="BB236" s="140"/>
      <c r="BC236" s="140"/>
      <c r="BD236" s="140"/>
      <c r="BE236" s="336"/>
      <c r="BF236" s="336"/>
      <c r="BG236" s="336"/>
      <c r="BH236" s="336"/>
      <c r="BI236" s="336"/>
      <c r="BJ236" s="336"/>
      <c r="BK236" s="336"/>
      <c r="BL236" s="336"/>
      <c r="BM236" s="336"/>
      <c r="BN236" s="336"/>
      <c r="BO236" s="336"/>
      <c r="BP236" s="336"/>
      <c r="BQ236" s="336"/>
      <c r="BR236" s="336"/>
      <c r="BS236" s="336"/>
      <c r="BT236" s="336"/>
      <c r="BU236" s="336"/>
      <c r="BV236" s="336"/>
      <c r="BW236" s="336"/>
      <c r="BX236" s="336"/>
      <c r="BY236" s="336"/>
    </row>
    <row r="237" spans="1:77" customFormat="1" ht="12.75">
      <c r="A237" s="139"/>
      <c r="B237" s="139"/>
      <c r="C237" s="139"/>
      <c r="D237" s="139"/>
      <c r="E237" s="139"/>
      <c r="F237" s="139"/>
      <c r="G237" s="139"/>
      <c r="H237" s="139"/>
      <c r="I237" s="197"/>
      <c r="J237" s="139"/>
      <c r="K237" s="139"/>
      <c r="L237" s="139"/>
      <c r="M237" s="139"/>
      <c r="N237" s="139"/>
      <c r="O237" s="139"/>
      <c r="P237" s="139"/>
      <c r="Q237" s="139"/>
      <c r="R237" s="139"/>
      <c r="S237" s="140"/>
      <c r="T237" s="338"/>
      <c r="U237" s="337"/>
      <c r="V237" s="336"/>
      <c r="W237" s="351"/>
      <c r="X237" s="351"/>
      <c r="Y237" s="351"/>
      <c r="Z237" s="351"/>
      <c r="AA237" s="351"/>
      <c r="AB237" s="351"/>
      <c r="AC237" s="351"/>
      <c r="AD237" s="351"/>
      <c r="AE237" s="351"/>
      <c r="AF237" s="351"/>
      <c r="AG237" s="351"/>
      <c r="AH237" s="351"/>
      <c r="AI237" s="336"/>
      <c r="AJ237" s="140"/>
      <c r="AK237" s="140"/>
      <c r="AL237" s="140"/>
      <c r="AM237" s="140"/>
      <c r="AN237" s="140"/>
      <c r="AO237" s="140"/>
      <c r="AP237" s="140"/>
      <c r="AQ237" s="140"/>
      <c r="AR237" s="140"/>
      <c r="AS237" s="140"/>
      <c r="AT237" s="140"/>
      <c r="AU237" s="140"/>
      <c r="AV237" s="140"/>
      <c r="AW237" s="140"/>
      <c r="AX237" s="140"/>
      <c r="AY237" s="140"/>
      <c r="AZ237" s="140"/>
      <c r="BA237" s="140"/>
      <c r="BB237" s="140"/>
      <c r="BC237" s="140"/>
      <c r="BD237" s="140"/>
      <c r="BE237" s="336"/>
      <c r="BF237" s="336"/>
      <c r="BG237" s="336"/>
      <c r="BH237" s="336"/>
      <c r="BI237" s="336"/>
      <c r="BJ237" s="336"/>
      <c r="BK237" s="336"/>
      <c r="BL237" s="336"/>
      <c r="BM237" s="336"/>
      <c r="BN237" s="336"/>
      <c r="BO237" s="336"/>
      <c r="BP237" s="336"/>
      <c r="BQ237" s="336"/>
      <c r="BR237" s="336"/>
      <c r="BS237" s="336"/>
      <c r="BT237" s="336"/>
      <c r="BU237" s="336"/>
      <c r="BV237" s="336"/>
      <c r="BW237" s="336"/>
      <c r="BX237" s="336"/>
      <c r="BY237" s="336"/>
    </row>
    <row r="238" spans="1:77" customFormat="1" ht="12.75">
      <c r="A238" s="139"/>
      <c r="B238" s="139"/>
      <c r="C238" s="139"/>
      <c r="D238" s="139"/>
      <c r="E238" s="139"/>
      <c r="F238" s="139"/>
      <c r="G238" s="139"/>
      <c r="H238" s="139"/>
      <c r="I238" s="197"/>
      <c r="J238" s="139"/>
      <c r="K238" s="139"/>
      <c r="L238" s="139"/>
      <c r="M238" s="139"/>
      <c r="N238" s="139"/>
      <c r="O238" s="139"/>
      <c r="P238" s="139"/>
      <c r="Q238" s="139"/>
      <c r="R238" s="139"/>
      <c r="S238" s="140"/>
      <c r="T238" s="338"/>
      <c r="U238" s="337"/>
      <c r="V238" s="336"/>
      <c r="W238" s="351"/>
      <c r="X238" s="351"/>
      <c r="Y238" s="351"/>
      <c r="Z238" s="351"/>
      <c r="AA238" s="351"/>
      <c r="AB238" s="351"/>
      <c r="AC238" s="351"/>
      <c r="AD238" s="351"/>
      <c r="AE238" s="351"/>
      <c r="AF238" s="351"/>
      <c r="AG238" s="351"/>
      <c r="AH238" s="351"/>
      <c r="AI238" s="336"/>
      <c r="AJ238" s="140"/>
      <c r="AK238" s="140"/>
      <c r="AL238" s="140"/>
      <c r="AM238" s="140"/>
      <c r="AN238" s="140"/>
      <c r="AO238" s="140"/>
      <c r="AP238" s="140"/>
      <c r="AQ238" s="140"/>
      <c r="AR238" s="140"/>
      <c r="AS238" s="140"/>
      <c r="AT238" s="140"/>
      <c r="AU238" s="140"/>
      <c r="AV238" s="140"/>
      <c r="AW238" s="140"/>
      <c r="AX238" s="140"/>
      <c r="AY238" s="140"/>
      <c r="AZ238" s="140"/>
      <c r="BA238" s="140"/>
      <c r="BB238" s="140"/>
      <c r="BC238" s="140"/>
      <c r="BD238" s="140"/>
      <c r="BE238" s="336"/>
      <c r="BF238" s="336"/>
      <c r="BG238" s="336"/>
      <c r="BH238" s="336"/>
      <c r="BI238" s="336"/>
      <c r="BJ238" s="336"/>
      <c r="BK238" s="336"/>
      <c r="BL238" s="336"/>
      <c r="BM238" s="336"/>
      <c r="BN238" s="336"/>
      <c r="BO238" s="336"/>
      <c r="BP238" s="336"/>
      <c r="BQ238" s="336"/>
      <c r="BR238" s="336"/>
      <c r="BS238" s="336"/>
      <c r="BT238" s="336"/>
      <c r="BU238" s="336"/>
      <c r="BV238" s="336"/>
      <c r="BW238" s="336"/>
      <c r="BX238" s="336"/>
      <c r="BY238" s="336"/>
    </row>
    <row r="239" spans="1:77" customFormat="1" ht="12.75">
      <c r="A239" s="139"/>
      <c r="B239" s="139"/>
      <c r="C239" s="139"/>
      <c r="D239" s="139"/>
      <c r="E239" s="139"/>
      <c r="F239" s="139"/>
      <c r="G239" s="139"/>
      <c r="H239" s="139"/>
      <c r="I239" s="197"/>
      <c r="J239" s="139"/>
      <c r="K239" s="139"/>
      <c r="L239" s="139"/>
      <c r="M239" s="139"/>
      <c r="N239" s="139"/>
      <c r="O239" s="139"/>
      <c r="P239" s="139"/>
      <c r="Q239" s="139"/>
      <c r="R239" s="139"/>
      <c r="S239" s="140"/>
      <c r="T239" s="338"/>
      <c r="U239" s="337"/>
      <c r="V239" s="336"/>
      <c r="W239" s="351"/>
      <c r="X239" s="351"/>
      <c r="Y239" s="351"/>
      <c r="Z239" s="351"/>
      <c r="AA239" s="351"/>
      <c r="AB239" s="351"/>
      <c r="AC239" s="351"/>
      <c r="AD239" s="351"/>
      <c r="AE239" s="351"/>
      <c r="AF239" s="351"/>
      <c r="AG239" s="351"/>
      <c r="AH239" s="351"/>
      <c r="AI239" s="336"/>
      <c r="AJ239" s="140"/>
      <c r="AK239" s="140"/>
      <c r="AL239" s="140"/>
      <c r="AM239" s="140"/>
      <c r="AN239" s="140"/>
      <c r="AO239" s="140"/>
      <c r="AP239" s="140"/>
      <c r="AQ239" s="140"/>
      <c r="AR239" s="140"/>
      <c r="AS239" s="140"/>
      <c r="AT239" s="140"/>
      <c r="AU239" s="140"/>
      <c r="AV239" s="140"/>
      <c r="AW239" s="140"/>
      <c r="AX239" s="140"/>
      <c r="AY239" s="140"/>
      <c r="AZ239" s="140"/>
      <c r="BA239" s="140"/>
      <c r="BB239" s="140"/>
      <c r="BC239" s="140"/>
      <c r="BD239" s="140"/>
      <c r="BE239" s="336"/>
      <c r="BF239" s="336"/>
      <c r="BG239" s="336"/>
      <c r="BH239" s="336"/>
      <c r="BI239" s="336"/>
      <c r="BJ239" s="336"/>
      <c r="BK239" s="336"/>
      <c r="BL239" s="336"/>
      <c r="BM239" s="336"/>
      <c r="BN239" s="336"/>
      <c r="BO239" s="336"/>
      <c r="BP239" s="336"/>
      <c r="BQ239" s="336"/>
      <c r="BR239" s="336"/>
      <c r="BS239" s="336"/>
      <c r="BT239" s="336"/>
      <c r="BU239" s="336"/>
      <c r="BV239" s="336"/>
      <c r="BW239" s="336"/>
      <c r="BX239" s="336"/>
      <c r="BY239" s="336"/>
    </row>
    <row r="240" spans="1:77" customFormat="1" ht="12.75">
      <c r="A240" s="139"/>
      <c r="B240" s="139"/>
      <c r="C240" s="139"/>
      <c r="D240" s="139"/>
      <c r="E240" s="139"/>
      <c r="F240" s="139"/>
      <c r="G240" s="139"/>
      <c r="H240" s="139"/>
      <c r="I240" s="197"/>
      <c r="J240" s="139"/>
      <c r="K240" s="139"/>
      <c r="L240" s="139"/>
      <c r="M240" s="139"/>
      <c r="N240" s="139"/>
      <c r="O240" s="139"/>
      <c r="P240" s="139"/>
      <c r="Q240" s="139"/>
      <c r="R240" s="139"/>
      <c r="S240" s="140"/>
      <c r="T240" s="337"/>
      <c r="U240" s="337"/>
      <c r="V240" s="336"/>
      <c r="W240" s="352"/>
      <c r="X240" s="352"/>
      <c r="Y240" s="352"/>
      <c r="Z240" s="352"/>
      <c r="AA240" s="352"/>
      <c r="AB240" s="352"/>
      <c r="AC240" s="352"/>
      <c r="AD240" s="352"/>
      <c r="AE240" s="352"/>
      <c r="AF240" s="352"/>
      <c r="AG240" s="352"/>
      <c r="AH240" s="352"/>
      <c r="AI240" s="336"/>
      <c r="AJ240" s="140"/>
      <c r="AK240" s="140"/>
      <c r="AL240" s="140"/>
      <c r="AM240" s="140"/>
      <c r="AN240" s="140"/>
      <c r="AO240" s="140"/>
      <c r="AP240" s="140"/>
      <c r="AQ240" s="140"/>
      <c r="AR240" s="140"/>
      <c r="AS240" s="140"/>
      <c r="AT240" s="140"/>
      <c r="AU240" s="140"/>
      <c r="AV240" s="140"/>
      <c r="AW240" s="140"/>
      <c r="AX240" s="140"/>
      <c r="AY240" s="140"/>
      <c r="AZ240" s="140"/>
      <c r="BA240" s="140"/>
      <c r="BB240" s="140"/>
      <c r="BC240" s="140"/>
      <c r="BD240" s="140"/>
      <c r="BE240" s="336"/>
      <c r="BF240" s="336"/>
      <c r="BG240" s="336"/>
      <c r="BH240" s="336"/>
      <c r="BI240" s="336"/>
      <c r="BJ240" s="336"/>
      <c r="BK240" s="336"/>
      <c r="BL240" s="336"/>
      <c r="BM240" s="336"/>
      <c r="BN240" s="336"/>
      <c r="BO240" s="336"/>
      <c r="BP240" s="336"/>
      <c r="BQ240" s="336"/>
      <c r="BR240" s="336"/>
      <c r="BS240" s="336"/>
      <c r="BT240" s="336"/>
      <c r="BU240" s="336"/>
      <c r="BV240" s="336"/>
      <c r="BW240" s="336"/>
      <c r="BX240" s="336"/>
      <c r="BY240" s="336"/>
    </row>
    <row r="241" spans="1:77" customFormat="1" ht="12.75">
      <c r="A241" s="139"/>
      <c r="B241" s="139"/>
      <c r="C241" s="139"/>
      <c r="D241" s="139"/>
      <c r="E241" s="139"/>
      <c r="F241" s="139"/>
      <c r="G241" s="139"/>
      <c r="H241" s="139"/>
      <c r="I241" s="197"/>
      <c r="J241" s="139"/>
      <c r="K241" s="139"/>
      <c r="L241" s="139"/>
      <c r="M241" s="139"/>
      <c r="N241" s="139"/>
      <c r="O241" s="139"/>
      <c r="P241" s="139"/>
      <c r="Q241" s="139"/>
      <c r="R241" s="139"/>
      <c r="S241" s="140"/>
      <c r="T241" s="338"/>
      <c r="U241" s="337"/>
      <c r="V241" s="336"/>
      <c r="W241" s="352"/>
      <c r="X241" s="352"/>
      <c r="Y241" s="352"/>
      <c r="Z241" s="352"/>
      <c r="AA241" s="352"/>
      <c r="AB241" s="352"/>
      <c r="AC241" s="352"/>
      <c r="AD241" s="352"/>
      <c r="AE241" s="352"/>
      <c r="AF241" s="352"/>
      <c r="AG241" s="352"/>
      <c r="AH241" s="352"/>
      <c r="AI241" s="336"/>
      <c r="AJ241" s="140"/>
      <c r="AK241" s="140"/>
      <c r="AL241" s="140"/>
      <c r="AM241" s="140"/>
      <c r="AN241" s="140"/>
      <c r="AO241" s="140"/>
      <c r="AP241" s="140"/>
      <c r="AQ241" s="140"/>
      <c r="AR241" s="140"/>
      <c r="AS241" s="140"/>
      <c r="AT241" s="140"/>
      <c r="AU241" s="140"/>
      <c r="AV241" s="140"/>
      <c r="AW241" s="140"/>
      <c r="AX241" s="140"/>
      <c r="AY241" s="140"/>
      <c r="AZ241" s="140"/>
      <c r="BA241" s="140"/>
      <c r="BB241" s="140"/>
      <c r="BC241" s="140"/>
      <c r="BD241" s="140"/>
      <c r="BE241" s="336"/>
      <c r="BF241" s="336"/>
      <c r="BG241" s="336"/>
      <c r="BH241" s="336"/>
      <c r="BI241" s="336"/>
      <c r="BJ241" s="336"/>
      <c r="BK241" s="336"/>
      <c r="BL241" s="336"/>
      <c r="BM241" s="336"/>
      <c r="BN241" s="336"/>
      <c r="BO241" s="336"/>
      <c r="BP241" s="336"/>
      <c r="BQ241" s="336"/>
      <c r="BR241" s="336"/>
      <c r="BS241" s="336"/>
      <c r="BT241" s="336"/>
      <c r="BU241" s="336"/>
      <c r="BV241" s="336"/>
      <c r="BW241" s="336"/>
      <c r="BX241" s="336"/>
      <c r="BY241" s="336"/>
    </row>
    <row r="242" spans="1:77" customFormat="1" ht="12.75">
      <c r="A242" s="139"/>
      <c r="B242" s="139"/>
      <c r="C242" s="139"/>
      <c r="D242" s="139"/>
      <c r="E242" s="139"/>
      <c r="F242" s="139"/>
      <c r="G242" s="139"/>
      <c r="H242" s="139"/>
      <c r="I242" s="197"/>
      <c r="J242" s="139"/>
      <c r="K242" s="139"/>
      <c r="L242" s="139"/>
      <c r="M242" s="139"/>
      <c r="N242" s="139"/>
      <c r="O242" s="139"/>
      <c r="P242" s="139"/>
      <c r="Q242" s="139"/>
      <c r="R242" s="139"/>
      <c r="S242" s="140"/>
      <c r="T242" s="338"/>
      <c r="U242" s="337"/>
      <c r="V242" s="336"/>
      <c r="W242" s="352"/>
      <c r="X242" s="352"/>
      <c r="Y242" s="352"/>
      <c r="Z242" s="352"/>
      <c r="AA242" s="352"/>
      <c r="AB242" s="352"/>
      <c r="AC242" s="352"/>
      <c r="AD242" s="352"/>
      <c r="AE242" s="352"/>
      <c r="AF242" s="352"/>
      <c r="AG242" s="352"/>
      <c r="AH242" s="352"/>
      <c r="AI242" s="336"/>
      <c r="AJ242" s="140"/>
      <c r="AK242" s="140"/>
      <c r="AL242" s="140"/>
      <c r="AM242" s="140"/>
      <c r="AN242" s="140"/>
      <c r="AO242" s="140"/>
      <c r="AP242" s="140"/>
      <c r="AQ242" s="140"/>
      <c r="AR242" s="140"/>
      <c r="AS242" s="140"/>
      <c r="AT242" s="140"/>
      <c r="AU242" s="140"/>
      <c r="AV242" s="140"/>
      <c r="AW242" s="140"/>
      <c r="AX242" s="140"/>
      <c r="AY242" s="140"/>
      <c r="AZ242" s="140"/>
      <c r="BA242" s="140"/>
      <c r="BB242" s="140"/>
      <c r="BC242" s="140"/>
      <c r="BD242" s="140"/>
      <c r="BE242" s="336"/>
      <c r="BF242" s="336"/>
      <c r="BG242" s="336"/>
      <c r="BH242" s="336"/>
      <c r="BI242" s="336"/>
      <c r="BJ242" s="336"/>
      <c r="BK242" s="336"/>
      <c r="BL242" s="336"/>
      <c r="BM242" s="336"/>
      <c r="BN242" s="336"/>
      <c r="BO242" s="336"/>
      <c r="BP242" s="336"/>
      <c r="BQ242" s="336"/>
      <c r="BR242" s="336"/>
      <c r="BS242" s="336"/>
      <c r="BT242" s="336"/>
      <c r="BU242" s="336"/>
      <c r="BV242" s="336"/>
      <c r="BW242" s="336"/>
      <c r="BX242" s="336"/>
      <c r="BY242" s="336"/>
    </row>
    <row r="243" spans="1:77" customFormat="1" ht="12.75">
      <c r="A243" s="139"/>
      <c r="B243" s="139"/>
      <c r="C243" s="139"/>
      <c r="D243" s="139"/>
      <c r="E243" s="139"/>
      <c r="F243" s="139"/>
      <c r="G243" s="139"/>
      <c r="H243" s="139"/>
      <c r="I243" s="197"/>
      <c r="J243" s="139"/>
      <c r="K243" s="139"/>
      <c r="L243" s="139"/>
      <c r="M243" s="139"/>
      <c r="N243" s="139"/>
      <c r="O243" s="139"/>
      <c r="P243" s="139"/>
      <c r="Q243" s="139"/>
      <c r="R243" s="139"/>
      <c r="S243" s="140"/>
      <c r="T243" s="338"/>
      <c r="U243" s="337"/>
      <c r="V243" s="336"/>
      <c r="W243" s="352"/>
      <c r="X243" s="352"/>
      <c r="Y243" s="352"/>
      <c r="Z243" s="352"/>
      <c r="AA243" s="352"/>
      <c r="AB243" s="352"/>
      <c r="AC243" s="352"/>
      <c r="AD243" s="352"/>
      <c r="AE243" s="352"/>
      <c r="AF243" s="352"/>
      <c r="AG243" s="352"/>
      <c r="AH243" s="352"/>
      <c r="AI243" s="336"/>
      <c r="AJ243" s="140"/>
      <c r="AK243" s="140"/>
      <c r="AL243" s="140"/>
      <c r="AM243" s="140"/>
      <c r="AN243" s="140"/>
      <c r="AO243" s="140"/>
      <c r="AP243" s="140"/>
      <c r="AQ243" s="140"/>
      <c r="AR243" s="140"/>
      <c r="AS243" s="140"/>
      <c r="AT243" s="140"/>
      <c r="AU243" s="140"/>
      <c r="AV243" s="140"/>
      <c r="AW243" s="140"/>
      <c r="AX243" s="140"/>
      <c r="AY243" s="140"/>
      <c r="AZ243" s="140"/>
      <c r="BA243" s="140"/>
      <c r="BB243" s="140"/>
      <c r="BC243" s="140"/>
      <c r="BD243" s="140"/>
      <c r="BE243" s="336"/>
      <c r="BF243" s="336"/>
      <c r="BG243" s="336"/>
      <c r="BH243" s="336"/>
      <c r="BI243" s="336"/>
      <c r="BJ243" s="336"/>
      <c r="BK243" s="336"/>
      <c r="BL243" s="336"/>
      <c r="BM243" s="336"/>
      <c r="BN243" s="336"/>
      <c r="BO243" s="336"/>
      <c r="BP243" s="336"/>
      <c r="BQ243" s="336"/>
      <c r="BR243" s="336"/>
      <c r="BS243" s="336"/>
      <c r="BT243" s="336"/>
      <c r="BU243" s="336"/>
      <c r="BV243" s="336"/>
      <c r="BW243" s="336"/>
      <c r="BX243" s="336"/>
      <c r="BY243" s="336"/>
    </row>
    <row r="244" spans="1:77" customFormat="1" ht="12.75">
      <c r="A244" s="139"/>
      <c r="B244" s="139"/>
      <c r="C244" s="139"/>
      <c r="D244" s="139"/>
      <c r="E244" s="139"/>
      <c r="F244" s="139"/>
      <c r="G244" s="139"/>
      <c r="H244" s="139"/>
      <c r="I244" s="197"/>
      <c r="J244" s="139"/>
      <c r="K244" s="139"/>
      <c r="L244" s="139"/>
      <c r="M244" s="139"/>
      <c r="N244" s="139"/>
      <c r="O244" s="139"/>
      <c r="P244" s="139"/>
      <c r="Q244" s="139"/>
      <c r="R244" s="139"/>
      <c r="S244" s="140"/>
      <c r="T244" s="338"/>
      <c r="U244" s="337"/>
      <c r="V244" s="336"/>
      <c r="W244" s="352"/>
      <c r="X244" s="352"/>
      <c r="Y244" s="352"/>
      <c r="Z244" s="352"/>
      <c r="AA244" s="352"/>
      <c r="AB244" s="352"/>
      <c r="AC244" s="352"/>
      <c r="AD244" s="352"/>
      <c r="AE244" s="352"/>
      <c r="AF244" s="352"/>
      <c r="AG244" s="352"/>
      <c r="AH244" s="352"/>
      <c r="AI244" s="336"/>
      <c r="AJ244" s="140"/>
      <c r="AK244" s="140"/>
      <c r="AL244" s="140"/>
      <c r="AM244" s="140"/>
      <c r="AN244" s="140"/>
      <c r="AO244" s="140"/>
      <c r="AP244" s="140"/>
      <c r="AQ244" s="140"/>
      <c r="AR244" s="140"/>
      <c r="AS244" s="140"/>
      <c r="AT244" s="140"/>
      <c r="AU244" s="140"/>
      <c r="AV244" s="140"/>
      <c r="AW244" s="140"/>
      <c r="AX244" s="140"/>
      <c r="AY244" s="140"/>
      <c r="AZ244" s="140"/>
      <c r="BA244" s="140"/>
      <c r="BB244" s="140"/>
      <c r="BC244" s="140"/>
      <c r="BD244" s="140"/>
      <c r="BE244" s="336"/>
      <c r="BF244" s="336"/>
      <c r="BG244" s="336"/>
      <c r="BH244" s="336"/>
      <c r="BI244" s="336"/>
      <c r="BJ244" s="336"/>
      <c r="BK244" s="336"/>
      <c r="BL244" s="336"/>
      <c r="BM244" s="336"/>
      <c r="BN244" s="336"/>
      <c r="BO244" s="336"/>
      <c r="BP244" s="336"/>
      <c r="BQ244" s="336"/>
      <c r="BR244" s="336"/>
      <c r="BS244" s="336"/>
      <c r="BT244" s="336"/>
      <c r="BU244" s="336"/>
      <c r="BV244" s="336"/>
      <c r="BW244" s="336"/>
      <c r="BX244" s="336"/>
      <c r="BY244" s="336"/>
    </row>
    <row r="245" spans="1:77" customFormat="1" ht="12.75">
      <c r="A245" s="139"/>
      <c r="B245" s="139"/>
      <c r="C245" s="139"/>
      <c r="D245" s="139"/>
      <c r="E245" s="139"/>
      <c r="F245" s="139"/>
      <c r="G245" s="139"/>
      <c r="H245" s="139"/>
      <c r="I245" s="197"/>
      <c r="J245" s="139"/>
      <c r="K245" s="139"/>
      <c r="L245" s="139"/>
      <c r="M245" s="139"/>
      <c r="N245" s="139"/>
      <c r="O245" s="139"/>
      <c r="P245" s="139"/>
      <c r="Q245" s="139"/>
      <c r="R245" s="139"/>
      <c r="S245" s="140"/>
      <c r="T245" s="338"/>
      <c r="U245" s="337"/>
      <c r="V245" s="336"/>
      <c r="W245" s="352"/>
      <c r="X245" s="352"/>
      <c r="Y245" s="352"/>
      <c r="Z245" s="352"/>
      <c r="AA245" s="352"/>
      <c r="AB245" s="352"/>
      <c r="AC245" s="352"/>
      <c r="AD245" s="352"/>
      <c r="AE245" s="352"/>
      <c r="AF245" s="352"/>
      <c r="AG245" s="352"/>
      <c r="AH245" s="352"/>
      <c r="AI245" s="336"/>
      <c r="AJ245" s="140"/>
      <c r="AK245" s="140"/>
      <c r="AL245" s="140"/>
      <c r="AM245" s="140"/>
      <c r="AN245" s="140"/>
      <c r="AO245" s="140"/>
      <c r="AP245" s="140"/>
      <c r="AQ245" s="140"/>
      <c r="AR245" s="140"/>
      <c r="AS245" s="140"/>
      <c r="AT245" s="140"/>
      <c r="AU245" s="140"/>
      <c r="AV245" s="140"/>
      <c r="AW245" s="140"/>
      <c r="AX245" s="140"/>
      <c r="AY245" s="140"/>
      <c r="AZ245" s="140"/>
      <c r="BA245" s="140"/>
      <c r="BB245" s="140"/>
      <c r="BC245" s="140"/>
      <c r="BD245" s="140"/>
      <c r="BE245" s="336"/>
      <c r="BF245" s="336"/>
      <c r="BG245" s="336"/>
      <c r="BH245" s="336"/>
      <c r="BI245" s="336"/>
      <c r="BJ245" s="336"/>
      <c r="BK245" s="336"/>
      <c r="BL245" s="336"/>
      <c r="BM245" s="336"/>
      <c r="BN245" s="336"/>
      <c r="BO245" s="336"/>
      <c r="BP245" s="336"/>
      <c r="BQ245" s="336"/>
      <c r="BR245" s="336"/>
      <c r="BS245" s="336"/>
      <c r="BT245" s="336"/>
      <c r="BU245" s="336"/>
      <c r="BV245" s="336"/>
      <c r="BW245" s="336"/>
      <c r="BX245" s="336"/>
      <c r="BY245" s="336"/>
    </row>
    <row r="246" spans="1:77" customFormat="1" ht="12.75">
      <c r="A246" s="139"/>
      <c r="B246" s="139"/>
      <c r="C246" s="139"/>
      <c r="D246" s="139"/>
      <c r="E246" s="139"/>
      <c r="F246" s="139"/>
      <c r="G246" s="139"/>
      <c r="H246" s="139"/>
      <c r="I246" s="197"/>
      <c r="J246" s="139"/>
      <c r="K246" s="139"/>
      <c r="L246" s="139"/>
      <c r="M246" s="139"/>
      <c r="N246" s="139"/>
      <c r="O246" s="139"/>
      <c r="P246" s="139"/>
      <c r="Q246" s="139"/>
      <c r="R246" s="139"/>
      <c r="S246" s="140"/>
      <c r="T246" s="338"/>
      <c r="U246" s="337"/>
      <c r="V246" s="336"/>
      <c r="W246" s="352"/>
      <c r="X246" s="352"/>
      <c r="Y246" s="352"/>
      <c r="Z246" s="352"/>
      <c r="AA246" s="352"/>
      <c r="AB246" s="352"/>
      <c r="AC246" s="352"/>
      <c r="AD246" s="352"/>
      <c r="AE246" s="352"/>
      <c r="AF246" s="352"/>
      <c r="AG246" s="352"/>
      <c r="AH246" s="352"/>
      <c r="AI246" s="336"/>
      <c r="AJ246" s="140"/>
      <c r="AK246" s="140"/>
      <c r="AL246" s="140"/>
      <c r="AM246" s="140"/>
      <c r="AN246" s="140"/>
      <c r="AO246" s="140"/>
      <c r="AP246" s="140"/>
      <c r="AQ246" s="140"/>
      <c r="AR246" s="140"/>
      <c r="AS246" s="140"/>
      <c r="AT246" s="140"/>
      <c r="AU246" s="140"/>
      <c r="AV246" s="140"/>
      <c r="AW246" s="140"/>
      <c r="AX246" s="140"/>
      <c r="AY246" s="140"/>
      <c r="AZ246" s="140"/>
      <c r="BA246" s="140"/>
      <c r="BB246" s="140"/>
      <c r="BC246" s="140"/>
      <c r="BD246" s="140"/>
      <c r="BE246" s="336"/>
      <c r="BF246" s="336"/>
      <c r="BG246" s="336"/>
      <c r="BH246" s="336"/>
      <c r="BI246" s="336"/>
      <c r="BJ246" s="336"/>
      <c r="BK246" s="336"/>
      <c r="BL246" s="336"/>
      <c r="BM246" s="336"/>
      <c r="BN246" s="336"/>
      <c r="BO246" s="336"/>
      <c r="BP246" s="336"/>
      <c r="BQ246" s="336"/>
      <c r="BR246" s="336"/>
      <c r="BS246" s="336"/>
      <c r="BT246" s="336"/>
      <c r="BU246" s="336"/>
      <c r="BV246" s="336"/>
      <c r="BW246" s="336"/>
      <c r="BX246" s="336"/>
      <c r="BY246" s="336"/>
    </row>
    <row r="247" spans="1:77" customFormat="1" ht="12.75">
      <c r="A247" s="139"/>
      <c r="B247" s="139"/>
      <c r="C247" s="139"/>
      <c r="D247" s="139"/>
      <c r="E247" s="139"/>
      <c r="F247" s="139"/>
      <c r="G247" s="139"/>
      <c r="H247" s="139"/>
      <c r="I247" s="197"/>
      <c r="J247" s="139"/>
      <c r="K247" s="139"/>
      <c r="L247" s="139"/>
      <c r="M247" s="139"/>
      <c r="N247" s="139"/>
      <c r="O247" s="139"/>
      <c r="P247" s="139"/>
      <c r="Q247" s="139"/>
      <c r="R247" s="139"/>
      <c r="S247" s="140"/>
      <c r="T247" s="338"/>
      <c r="U247" s="337"/>
      <c r="V247" s="336"/>
      <c r="W247" s="352"/>
      <c r="X247" s="352"/>
      <c r="Y247" s="352"/>
      <c r="Z247" s="352"/>
      <c r="AA247" s="352"/>
      <c r="AB247" s="352"/>
      <c r="AC247" s="352"/>
      <c r="AD247" s="352"/>
      <c r="AE247" s="352"/>
      <c r="AF247" s="352"/>
      <c r="AG247" s="352"/>
      <c r="AH247" s="352"/>
      <c r="AI247" s="336"/>
      <c r="AJ247" s="140"/>
      <c r="AK247" s="140"/>
      <c r="AL247" s="140"/>
      <c r="AM247" s="140"/>
      <c r="AN247" s="140"/>
      <c r="AO247" s="140"/>
      <c r="AP247" s="140"/>
      <c r="AQ247" s="140"/>
      <c r="AR247" s="140"/>
      <c r="AS247" s="140"/>
      <c r="AT247" s="140"/>
      <c r="AU247" s="140"/>
      <c r="AV247" s="140"/>
      <c r="AW247" s="140"/>
      <c r="AX247" s="140"/>
      <c r="AY247" s="140"/>
      <c r="AZ247" s="140"/>
      <c r="BA247" s="140"/>
      <c r="BB247" s="140"/>
      <c r="BC247" s="140"/>
      <c r="BD247" s="140"/>
      <c r="BE247" s="336"/>
      <c r="BF247" s="336"/>
      <c r="BG247" s="336"/>
      <c r="BH247" s="336"/>
      <c r="BI247" s="336"/>
      <c r="BJ247" s="336"/>
      <c r="BK247" s="336"/>
      <c r="BL247" s="336"/>
      <c r="BM247" s="336"/>
      <c r="BN247" s="336"/>
      <c r="BO247" s="336"/>
      <c r="BP247" s="336"/>
      <c r="BQ247" s="336"/>
      <c r="BR247" s="336"/>
      <c r="BS247" s="336"/>
      <c r="BT247" s="336"/>
      <c r="BU247" s="336"/>
      <c r="BV247" s="336"/>
      <c r="BW247" s="336"/>
      <c r="BX247" s="336"/>
      <c r="BY247" s="336"/>
    </row>
    <row r="248" spans="1:77" customFormat="1" ht="12.75">
      <c r="A248" s="139"/>
      <c r="B248" s="139"/>
      <c r="C248" s="139"/>
      <c r="D248" s="139"/>
      <c r="E248" s="139"/>
      <c r="F248" s="139"/>
      <c r="G248" s="139"/>
      <c r="H248" s="139"/>
      <c r="I248" s="197"/>
      <c r="J248" s="139"/>
      <c r="K248" s="139"/>
      <c r="L248" s="139"/>
      <c r="M248" s="139"/>
      <c r="N248" s="139"/>
      <c r="O248" s="139"/>
      <c r="P248" s="139"/>
      <c r="Q248" s="139"/>
      <c r="R248" s="139"/>
      <c r="S248" s="140"/>
      <c r="T248" s="338"/>
      <c r="U248" s="337"/>
      <c r="V248" s="336"/>
      <c r="W248" s="352"/>
      <c r="X248" s="352"/>
      <c r="Y248" s="352"/>
      <c r="Z248" s="352"/>
      <c r="AA248" s="352"/>
      <c r="AB248" s="352"/>
      <c r="AC248" s="352"/>
      <c r="AD248" s="352"/>
      <c r="AE248" s="352"/>
      <c r="AF248" s="352"/>
      <c r="AG248" s="352"/>
      <c r="AH248" s="352"/>
      <c r="AI248" s="336"/>
      <c r="AJ248" s="140"/>
      <c r="AK248" s="140"/>
      <c r="AL248" s="140"/>
      <c r="AM248" s="140"/>
      <c r="AN248" s="140"/>
      <c r="AO248" s="140"/>
      <c r="AP248" s="140"/>
      <c r="AQ248" s="140"/>
      <c r="AR248" s="140"/>
      <c r="AS248" s="140"/>
      <c r="AT248" s="140"/>
      <c r="AU248" s="140"/>
      <c r="AV248" s="140"/>
      <c r="AW248" s="140"/>
      <c r="AX248" s="140"/>
      <c r="AY248" s="140"/>
      <c r="AZ248" s="140"/>
      <c r="BA248" s="140"/>
      <c r="BB248" s="140"/>
      <c r="BC248" s="140"/>
      <c r="BD248" s="140"/>
      <c r="BE248" s="336"/>
      <c r="BF248" s="336"/>
      <c r="BG248" s="336"/>
      <c r="BH248" s="336"/>
      <c r="BI248" s="336"/>
      <c r="BJ248" s="336"/>
      <c r="BK248" s="336"/>
      <c r="BL248" s="336"/>
      <c r="BM248" s="336"/>
      <c r="BN248" s="336"/>
      <c r="BO248" s="336"/>
      <c r="BP248" s="336"/>
      <c r="BQ248" s="336"/>
      <c r="BR248" s="336"/>
      <c r="BS248" s="336"/>
      <c r="BT248" s="336"/>
      <c r="BU248" s="336"/>
      <c r="BV248" s="336"/>
      <c r="BW248" s="336"/>
      <c r="BX248" s="336"/>
      <c r="BY248" s="336"/>
    </row>
    <row r="249" spans="1:77" customFormat="1" ht="12.75">
      <c r="A249" s="139"/>
      <c r="B249" s="139"/>
      <c r="C249" s="139"/>
      <c r="D249" s="139"/>
      <c r="E249" s="139"/>
      <c r="F249" s="139"/>
      <c r="G249" s="139"/>
      <c r="H249" s="139"/>
      <c r="I249" s="197"/>
      <c r="J249" s="139"/>
      <c r="K249" s="139"/>
      <c r="L249" s="139"/>
      <c r="M249" s="139"/>
      <c r="N249" s="139"/>
      <c r="O249" s="139"/>
      <c r="P249" s="139"/>
      <c r="Q249" s="139"/>
      <c r="R249" s="139"/>
      <c r="S249" s="140"/>
      <c r="T249" s="338"/>
      <c r="U249" s="337"/>
      <c r="V249" s="336"/>
      <c r="W249" s="352"/>
      <c r="X249" s="352"/>
      <c r="Y249" s="352"/>
      <c r="Z249" s="352"/>
      <c r="AA249" s="352"/>
      <c r="AB249" s="352"/>
      <c r="AC249" s="352"/>
      <c r="AD249" s="352"/>
      <c r="AE249" s="352"/>
      <c r="AF249" s="352"/>
      <c r="AG249" s="352"/>
      <c r="AH249" s="352"/>
      <c r="AI249" s="336"/>
      <c r="AJ249" s="140"/>
      <c r="AK249" s="140"/>
      <c r="AL249" s="140"/>
      <c r="AM249" s="140"/>
      <c r="AN249" s="140"/>
      <c r="AO249" s="140"/>
      <c r="AP249" s="140"/>
      <c r="AQ249" s="140"/>
      <c r="AR249" s="140"/>
      <c r="AS249" s="140"/>
      <c r="AT249" s="140"/>
      <c r="AU249" s="140"/>
      <c r="AV249" s="140"/>
      <c r="AW249" s="140"/>
      <c r="AX249" s="140"/>
      <c r="AY249" s="140"/>
      <c r="AZ249" s="140"/>
      <c r="BA249" s="140"/>
      <c r="BB249" s="140"/>
      <c r="BC249" s="140"/>
      <c r="BD249" s="140"/>
      <c r="BE249" s="336"/>
      <c r="BF249" s="336"/>
      <c r="BG249" s="336"/>
      <c r="BH249" s="336"/>
      <c r="BI249" s="336"/>
      <c r="BJ249" s="336"/>
      <c r="BK249" s="336"/>
      <c r="BL249" s="336"/>
      <c r="BM249" s="336"/>
      <c r="BN249" s="336"/>
      <c r="BO249" s="336"/>
      <c r="BP249" s="336"/>
      <c r="BQ249" s="336"/>
      <c r="BR249" s="336"/>
      <c r="BS249" s="336"/>
      <c r="BT249" s="336"/>
      <c r="BU249" s="336"/>
      <c r="BV249" s="336"/>
      <c r="BW249" s="336"/>
      <c r="BX249" s="336"/>
      <c r="BY249" s="336"/>
    </row>
    <row r="250" spans="1:77" customFormat="1" ht="12.75">
      <c r="A250" s="139"/>
      <c r="B250" s="139"/>
      <c r="C250" s="139"/>
      <c r="D250" s="139"/>
      <c r="E250" s="139"/>
      <c r="F250" s="139"/>
      <c r="G250" s="139"/>
      <c r="H250" s="139"/>
      <c r="I250" s="197"/>
      <c r="J250" s="139"/>
      <c r="K250" s="139"/>
      <c r="L250" s="139"/>
      <c r="M250" s="139"/>
      <c r="N250" s="139"/>
      <c r="O250" s="139"/>
      <c r="P250" s="139"/>
      <c r="Q250" s="139"/>
      <c r="R250" s="139"/>
      <c r="S250" s="140"/>
      <c r="T250" s="338"/>
      <c r="U250" s="337"/>
      <c r="V250" s="336"/>
      <c r="W250" s="352"/>
      <c r="X250" s="352"/>
      <c r="Y250" s="352"/>
      <c r="Z250" s="352"/>
      <c r="AA250" s="352"/>
      <c r="AB250" s="352"/>
      <c r="AC250" s="352"/>
      <c r="AD250" s="352"/>
      <c r="AE250" s="352"/>
      <c r="AF250" s="352"/>
      <c r="AG250" s="352"/>
      <c r="AH250" s="352"/>
      <c r="AI250" s="336"/>
      <c r="AJ250" s="140"/>
      <c r="AK250" s="140"/>
      <c r="AL250" s="140"/>
      <c r="AM250" s="140"/>
      <c r="AN250" s="140"/>
      <c r="AO250" s="140"/>
      <c r="AP250" s="140"/>
      <c r="AQ250" s="140"/>
      <c r="AR250" s="140"/>
      <c r="AS250" s="140"/>
      <c r="AT250" s="140"/>
      <c r="AU250" s="140"/>
      <c r="AV250" s="140"/>
      <c r="AW250" s="140"/>
      <c r="AX250" s="140"/>
      <c r="AY250" s="140"/>
      <c r="AZ250" s="140"/>
      <c r="BA250" s="140"/>
      <c r="BB250" s="140"/>
      <c r="BC250" s="140"/>
      <c r="BD250" s="140"/>
      <c r="BE250" s="336"/>
      <c r="BF250" s="336"/>
      <c r="BG250" s="336"/>
      <c r="BH250" s="336"/>
      <c r="BI250" s="336"/>
      <c r="BJ250" s="336"/>
      <c r="BK250" s="336"/>
      <c r="BL250" s="336"/>
      <c r="BM250" s="336"/>
      <c r="BN250" s="336"/>
      <c r="BO250" s="336"/>
      <c r="BP250" s="336"/>
      <c r="BQ250" s="336"/>
      <c r="BR250" s="336"/>
      <c r="BS250" s="336"/>
      <c r="BT250" s="336"/>
      <c r="BU250" s="336"/>
      <c r="BV250" s="336"/>
      <c r="BW250" s="336"/>
      <c r="BX250" s="336"/>
      <c r="BY250" s="336"/>
    </row>
    <row r="251" spans="1:77" customFormat="1" ht="12.75">
      <c r="A251" s="139"/>
      <c r="B251" s="139"/>
      <c r="C251" s="139"/>
      <c r="D251" s="139"/>
      <c r="E251" s="139"/>
      <c r="F251" s="139"/>
      <c r="G251" s="139"/>
      <c r="H251" s="139"/>
      <c r="I251" s="197"/>
      <c r="J251" s="139"/>
      <c r="K251" s="139"/>
      <c r="L251" s="139"/>
      <c r="M251" s="139"/>
      <c r="N251" s="139"/>
      <c r="O251" s="139"/>
      <c r="P251" s="139"/>
      <c r="Q251" s="139"/>
      <c r="R251" s="139"/>
      <c r="S251" s="140"/>
      <c r="T251" s="338"/>
      <c r="U251" s="337"/>
      <c r="V251" s="336"/>
      <c r="W251" s="352"/>
      <c r="X251" s="352"/>
      <c r="Y251" s="352"/>
      <c r="Z251" s="352"/>
      <c r="AA251" s="352"/>
      <c r="AB251" s="352"/>
      <c r="AC251" s="352"/>
      <c r="AD251" s="352"/>
      <c r="AE251" s="352"/>
      <c r="AF251" s="352"/>
      <c r="AG251" s="352"/>
      <c r="AH251" s="352"/>
      <c r="AI251" s="336"/>
      <c r="AJ251" s="140"/>
      <c r="AK251" s="140"/>
      <c r="AL251" s="140"/>
      <c r="AM251" s="140"/>
      <c r="AN251" s="140"/>
      <c r="AO251" s="140"/>
      <c r="AP251" s="140"/>
      <c r="AQ251" s="140"/>
      <c r="AR251" s="140"/>
      <c r="AS251" s="140"/>
      <c r="AT251" s="140"/>
      <c r="AU251" s="140"/>
      <c r="AV251" s="140"/>
      <c r="AW251" s="140"/>
      <c r="AX251" s="140"/>
      <c r="AY251" s="140"/>
      <c r="AZ251" s="140"/>
      <c r="BA251" s="140"/>
      <c r="BB251" s="140"/>
      <c r="BC251" s="140"/>
      <c r="BD251" s="140"/>
      <c r="BE251" s="336"/>
      <c r="BF251" s="336"/>
      <c r="BG251" s="336"/>
      <c r="BH251" s="336"/>
      <c r="BI251" s="336"/>
      <c r="BJ251" s="336"/>
      <c r="BK251" s="336"/>
      <c r="BL251" s="336"/>
      <c r="BM251" s="336"/>
      <c r="BN251" s="336"/>
      <c r="BO251" s="336"/>
      <c r="BP251" s="336"/>
      <c r="BQ251" s="336"/>
      <c r="BR251" s="336"/>
      <c r="BS251" s="336"/>
      <c r="BT251" s="336"/>
      <c r="BU251" s="336"/>
      <c r="BV251" s="336"/>
      <c r="BW251" s="336"/>
      <c r="BX251" s="336"/>
      <c r="BY251" s="336"/>
    </row>
    <row r="252" spans="1:77" customFormat="1" ht="12.75">
      <c r="A252" s="139"/>
      <c r="B252" s="139"/>
      <c r="C252" s="139"/>
      <c r="D252" s="139"/>
      <c r="E252" s="139"/>
      <c r="F252" s="139"/>
      <c r="G252" s="139"/>
      <c r="H252" s="139"/>
      <c r="I252" s="197"/>
      <c r="J252" s="139"/>
      <c r="K252" s="139"/>
      <c r="L252" s="139"/>
      <c r="M252" s="139"/>
      <c r="N252" s="139"/>
      <c r="O252" s="139"/>
      <c r="P252" s="139"/>
      <c r="Q252" s="139"/>
      <c r="R252" s="139"/>
      <c r="S252" s="140"/>
      <c r="T252" s="338"/>
      <c r="U252" s="337"/>
      <c r="V252" s="336"/>
      <c r="W252" s="352"/>
      <c r="X252" s="352"/>
      <c r="Y252" s="352"/>
      <c r="Z252" s="352"/>
      <c r="AA252" s="352"/>
      <c r="AB252" s="352"/>
      <c r="AC252" s="352"/>
      <c r="AD252" s="352"/>
      <c r="AE252" s="352"/>
      <c r="AF252" s="352"/>
      <c r="AG252" s="352"/>
      <c r="AH252" s="352"/>
      <c r="AI252" s="336"/>
      <c r="AJ252" s="140"/>
      <c r="AK252" s="140"/>
      <c r="AL252" s="140"/>
      <c r="AM252" s="140"/>
      <c r="AN252" s="140"/>
      <c r="AO252" s="140"/>
      <c r="AP252" s="140"/>
      <c r="AQ252" s="140"/>
      <c r="AR252" s="140"/>
      <c r="AS252" s="140"/>
      <c r="AT252" s="140"/>
      <c r="AU252" s="140"/>
      <c r="AV252" s="140"/>
      <c r="AW252" s="140"/>
      <c r="AX252" s="140"/>
      <c r="AY252" s="140"/>
      <c r="AZ252" s="140"/>
      <c r="BA252" s="140"/>
      <c r="BB252" s="140"/>
      <c r="BC252" s="140"/>
      <c r="BD252" s="140"/>
      <c r="BE252" s="336"/>
      <c r="BF252" s="336"/>
      <c r="BG252" s="336"/>
      <c r="BH252" s="336"/>
      <c r="BI252" s="336"/>
      <c r="BJ252" s="336"/>
      <c r="BK252" s="336"/>
      <c r="BL252" s="336"/>
      <c r="BM252" s="336"/>
      <c r="BN252" s="336"/>
      <c r="BO252" s="336"/>
      <c r="BP252" s="336"/>
      <c r="BQ252" s="336"/>
      <c r="BR252" s="336"/>
      <c r="BS252" s="336"/>
      <c r="BT252" s="336"/>
      <c r="BU252" s="336"/>
      <c r="BV252" s="336"/>
      <c r="BW252" s="336"/>
      <c r="BX252" s="336"/>
      <c r="BY252" s="336"/>
    </row>
    <row r="253" spans="1:77" customFormat="1" ht="12.75">
      <c r="A253" s="139"/>
      <c r="B253" s="139"/>
      <c r="C253" s="139"/>
      <c r="D253" s="139"/>
      <c r="E253" s="139"/>
      <c r="F253" s="139"/>
      <c r="G253" s="139"/>
      <c r="H253" s="139"/>
      <c r="I253" s="197"/>
      <c r="J253" s="139"/>
      <c r="K253" s="139"/>
      <c r="L253" s="139"/>
      <c r="M253" s="139"/>
      <c r="N253" s="139"/>
      <c r="O253" s="139"/>
      <c r="P253" s="139"/>
      <c r="Q253" s="139"/>
      <c r="R253" s="139"/>
      <c r="S253" s="140"/>
      <c r="T253" s="338"/>
      <c r="U253" s="337"/>
      <c r="V253" s="336"/>
      <c r="W253" s="352"/>
      <c r="X253" s="352"/>
      <c r="Y253" s="352"/>
      <c r="Z253" s="352"/>
      <c r="AA253" s="352"/>
      <c r="AB253" s="352"/>
      <c r="AC253" s="352"/>
      <c r="AD253" s="352"/>
      <c r="AE253" s="352"/>
      <c r="AF253" s="352"/>
      <c r="AG253" s="352"/>
      <c r="AH253" s="352"/>
      <c r="AI253" s="336"/>
      <c r="AJ253" s="140"/>
      <c r="AK253" s="140"/>
      <c r="AL253" s="140"/>
      <c r="AM253" s="140"/>
      <c r="AN253" s="140"/>
      <c r="AO253" s="140"/>
      <c r="AP253" s="140"/>
      <c r="AQ253" s="140"/>
      <c r="AR253" s="140"/>
      <c r="AS253" s="140"/>
      <c r="AT253" s="140"/>
      <c r="AU253" s="140"/>
      <c r="AV253" s="140"/>
      <c r="AW253" s="140"/>
      <c r="AX253" s="140"/>
      <c r="AY253" s="140"/>
      <c r="AZ253" s="140"/>
      <c r="BA253" s="140"/>
      <c r="BB253" s="140"/>
      <c r="BC253" s="140"/>
      <c r="BD253" s="140"/>
      <c r="BE253" s="336"/>
      <c r="BF253" s="336"/>
      <c r="BG253" s="336"/>
      <c r="BH253" s="336"/>
      <c r="BI253" s="336"/>
      <c r="BJ253" s="336"/>
      <c r="BK253" s="336"/>
      <c r="BL253" s="336"/>
      <c r="BM253" s="336"/>
      <c r="BN253" s="336"/>
      <c r="BO253" s="336"/>
      <c r="BP253" s="336"/>
      <c r="BQ253" s="336"/>
      <c r="BR253" s="336"/>
      <c r="BS253" s="336"/>
      <c r="BT253" s="336"/>
      <c r="BU253" s="336"/>
      <c r="BV253" s="336"/>
      <c r="BW253" s="336"/>
      <c r="BX253" s="336"/>
      <c r="BY253" s="336"/>
    </row>
    <row r="254" spans="1:77" customFormat="1" ht="12.75">
      <c r="A254" s="139"/>
      <c r="B254" s="139"/>
      <c r="C254" s="139"/>
      <c r="D254" s="139"/>
      <c r="E254" s="139"/>
      <c r="F254" s="139"/>
      <c r="G254" s="139"/>
      <c r="H254" s="139"/>
      <c r="I254" s="197"/>
      <c r="J254" s="139"/>
      <c r="K254" s="139"/>
      <c r="L254" s="139"/>
      <c r="M254" s="139"/>
      <c r="N254" s="139"/>
      <c r="O254" s="139"/>
      <c r="P254" s="139"/>
      <c r="Q254" s="139"/>
      <c r="R254" s="139"/>
      <c r="S254" s="140"/>
      <c r="T254" s="338"/>
      <c r="U254" s="337"/>
      <c r="V254" s="336"/>
      <c r="W254" s="352"/>
      <c r="X254" s="352"/>
      <c r="Y254" s="352"/>
      <c r="Z254" s="352"/>
      <c r="AA254" s="352"/>
      <c r="AB254" s="352"/>
      <c r="AC254" s="352"/>
      <c r="AD254" s="352"/>
      <c r="AE254" s="352"/>
      <c r="AF254" s="352"/>
      <c r="AG254" s="352"/>
      <c r="AH254" s="352"/>
      <c r="AI254" s="336"/>
      <c r="AJ254" s="140"/>
      <c r="AK254" s="140"/>
      <c r="AL254" s="140"/>
      <c r="AM254" s="140"/>
      <c r="AN254" s="140"/>
      <c r="AO254" s="140"/>
      <c r="AP254" s="140"/>
      <c r="AQ254" s="140"/>
      <c r="AR254" s="140"/>
      <c r="AS254" s="140"/>
      <c r="AT254" s="140"/>
      <c r="AU254" s="140"/>
      <c r="AV254" s="140"/>
      <c r="AW254" s="140"/>
      <c r="AX254" s="140"/>
      <c r="AY254" s="140"/>
      <c r="AZ254" s="140"/>
      <c r="BA254" s="140"/>
      <c r="BB254" s="140"/>
      <c r="BC254" s="140"/>
      <c r="BD254" s="140"/>
      <c r="BE254" s="336"/>
      <c r="BF254" s="336"/>
      <c r="BG254" s="336"/>
      <c r="BH254" s="336"/>
      <c r="BI254" s="336"/>
      <c r="BJ254" s="336"/>
      <c r="BK254" s="336"/>
      <c r="BL254" s="336"/>
      <c r="BM254" s="336"/>
      <c r="BN254" s="336"/>
      <c r="BO254" s="336"/>
      <c r="BP254" s="336"/>
      <c r="BQ254" s="336"/>
      <c r="BR254" s="336"/>
      <c r="BS254" s="336"/>
      <c r="BT254" s="336"/>
      <c r="BU254" s="336"/>
      <c r="BV254" s="336"/>
      <c r="BW254" s="336"/>
      <c r="BX254" s="336"/>
      <c r="BY254" s="336"/>
    </row>
    <row r="255" spans="1:77" customFormat="1" ht="12.75">
      <c r="A255" s="139"/>
      <c r="B255" s="139"/>
      <c r="C255" s="139"/>
      <c r="D255" s="139"/>
      <c r="E255" s="139"/>
      <c r="F255" s="139"/>
      <c r="G255" s="139"/>
      <c r="H255" s="139"/>
      <c r="I255" s="197"/>
      <c r="J255" s="139"/>
      <c r="K255" s="139"/>
      <c r="L255" s="139"/>
      <c r="M255" s="139"/>
      <c r="N255" s="139"/>
      <c r="O255" s="139"/>
      <c r="P255" s="139"/>
      <c r="Q255" s="139"/>
      <c r="R255" s="139"/>
      <c r="S255" s="140"/>
      <c r="T255" s="338"/>
      <c r="U255" s="337"/>
      <c r="V255" s="336"/>
      <c r="W255" s="352"/>
      <c r="X255" s="352"/>
      <c r="Y255" s="352"/>
      <c r="Z255" s="352"/>
      <c r="AA255" s="352"/>
      <c r="AB255" s="352"/>
      <c r="AC255" s="352"/>
      <c r="AD255" s="352"/>
      <c r="AE255" s="352"/>
      <c r="AF255" s="352"/>
      <c r="AG255" s="352"/>
      <c r="AH255" s="352"/>
      <c r="AI255" s="336"/>
      <c r="AJ255" s="140"/>
      <c r="AK255" s="140"/>
      <c r="AL255" s="140"/>
      <c r="AM255" s="140"/>
      <c r="AN255" s="140"/>
      <c r="AO255" s="140"/>
      <c r="AP255" s="140"/>
      <c r="AQ255" s="140"/>
      <c r="AR255" s="140"/>
      <c r="AS255" s="140"/>
      <c r="AT255" s="140"/>
      <c r="AU255" s="140"/>
      <c r="AV255" s="140"/>
      <c r="AW255" s="140"/>
      <c r="AX255" s="140"/>
      <c r="AY255" s="140"/>
      <c r="AZ255" s="140"/>
      <c r="BA255" s="140"/>
      <c r="BB255" s="140"/>
      <c r="BC255" s="140"/>
      <c r="BD255" s="140"/>
      <c r="BE255" s="336"/>
      <c r="BF255" s="336"/>
      <c r="BG255" s="336"/>
      <c r="BH255" s="336"/>
      <c r="BI255" s="336"/>
      <c r="BJ255" s="336"/>
      <c r="BK255" s="336"/>
      <c r="BL255" s="336"/>
      <c r="BM255" s="336"/>
      <c r="BN255" s="336"/>
      <c r="BO255" s="336"/>
      <c r="BP255" s="336"/>
      <c r="BQ255" s="336"/>
      <c r="BR255" s="336"/>
      <c r="BS255" s="336"/>
      <c r="BT255" s="336"/>
      <c r="BU255" s="336"/>
      <c r="BV255" s="336"/>
      <c r="BW255" s="336"/>
      <c r="BX255" s="336"/>
      <c r="BY255" s="336"/>
    </row>
    <row r="256" spans="1:77" customFormat="1" ht="12.75">
      <c r="A256" s="139"/>
      <c r="B256" s="139"/>
      <c r="C256" s="139"/>
      <c r="D256" s="139"/>
      <c r="E256" s="139"/>
      <c r="F256" s="139"/>
      <c r="G256" s="139"/>
      <c r="H256" s="139"/>
      <c r="I256" s="197"/>
      <c r="J256" s="139"/>
      <c r="K256" s="139"/>
      <c r="L256" s="139"/>
      <c r="M256" s="139"/>
      <c r="N256" s="139"/>
      <c r="O256" s="139"/>
      <c r="P256" s="139"/>
      <c r="Q256" s="139"/>
      <c r="R256" s="139"/>
      <c r="S256" s="140"/>
      <c r="T256" s="338"/>
      <c r="U256" s="337"/>
      <c r="V256" s="336"/>
      <c r="W256" s="352"/>
      <c r="X256" s="352"/>
      <c r="Y256" s="352"/>
      <c r="Z256" s="352"/>
      <c r="AA256" s="352"/>
      <c r="AB256" s="352"/>
      <c r="AC256" s="352"/>
      <c r="AD256" s="352"/>
      <c r="AE256" s="352"/>
      <c r="AF256" s="352"/>
      <c r="AG256" s="352"/>
      <c r="AH256" s="352"/>
      <c r="AI256" s="336"/>
      <c r="AJ256" s="140"/>
      <c r="AK256" s="140"/>
      <c r="AL256" s="140"/>
      <c r="AM256" s="140"/>
      <c r="AN256" s="140"/>
      <c r="AO256" s="140"/>
      <c r="AP256" s="140"/>
      <c r="AQ256" s="140"/>
      <c r="AR256" s="140"/>
      <c r="AS256" s="140"/>
      <c r="AT256" s="140"/>
      <c r="AU256" s="140"/>
      <c r="AV256" s="140"/>
      <c r="AW256" s="140"/>
      <c r="AX256" s="140"/>
      <c r="AY256" s="140"/>
      <c r="AZ256" s="140"/>
      <c r="BA256" s="140"/>
      <c r="BB256" s="140"/>
      <c r="BC256" s="140"/>
      <c r="BD256" s="140"/>
      <c r="BE256" s="336"/>
      <c r="BF256" s="336"/>
      <c r="BG256" s="336"/>
      <c r="BH256" s="336"/>
      <c r="BI256" s="336"/>
      <c r="BJ256" s="336"/>
      <c r="BK256" s="336"/>
      <c r="BL256" s="336"/>
      <c r="BM256" s="336"/>
      <c r="BN256" s="336"/>
      <c r="BO256" s="336"/>
      <c r="BP256" s="336"/>
      <c r="BQ256" s="336"/>
      <c r="BR256" s="336"/>
      <c r="BS256" s="336"/>
      <c r="BT256" s="336"/>
      <c r="BU256" s="336"/>
      <c r="BV256" s="336"/>
      <c r="BW256" s="336"/>
      <c r="BX256" s="336"/>
      <c r="BY256" s="336"/>
    </row>
    <row r="257" spans="1:77" customFormat="1" ht="12.75">
      <c r="A257" s="139"/>
      <c r="B257" s="139"/>
      <c r="C257" s="139"/>
      <c r="D257" s="139"/>
      <c r="E257" s="139"/>
      <c r="F257" s="139"/>
      <c r="G257" s="139"/>
      <c r="H257" s="139"/>
      <c r="I257" s="197"/>
      <c r="J257" s="139"/>
      <c r="K257" s="139"/>
      <c r="L257" s="139"/>
      <c r="M257" s="139"/>
      <c r="N257" s="139"/>
      <c r="O257" s="139"/>
      <c r="P257" s="139"/>
      <c r="Q257" s="139"/>
      <c r="R257" s="139"/>
      <c r="S257" s="140"/>
      <c r="T257" s="338"/>
      <c r="U257" s="337"/>
      <c r="V257" s="336"/>
      <c r="W257" s="352"/>
      <c r="X257" s="352"/>
      <c r="Y257" s="352"/>
      <c r="Z257" s="352"/>
      <c r="AA257" s="352"/>
      <c r="AB257" s="352"/>
      <c r="AC257" s="352"/>
      <c r="AD257" s="352"/>
      <c r="AE257" s="352"/>
      <c r="AF257" s="352"/>
      <c r="AG257" s="352"/>
      <c r="AH257" s="352"/>
      <c r="AI257" s="336"/>
      <c r="AJ257" s="140"/>
      <c r="AK257" s="140"/>
      <c r="AL257" s="140"/>
      <c r="AM257" s="140"/>
      <c r="AN257" s="140"/>
      <c r="AO257" s="140"/>
      <c r="AP257" s="140"/>
      <c r="AQ257" s="140"/>
      <c r="AR257" s="140"/>
      <c r="AS257" s="140"/>
      <c r="AT257" s="140"/>
      <c r="AU257" s="140"/>
      <c r="AV257" s="140"/>
      <c r="AW257" s="140"/>
      <c r="AX257" s="140"/>
      <c r="AY257" s="140"/>
      <c r="AZ257" s="140"/>
      <c r="BA257" s="140"/>
      <c r="BB257" s="140"/>
      <c r="BC257" s="140"/>
      <c r="BD257" s="140"/>
      <c r="BE257" s="336"/>
      <c r="BF257" s="336"/>
      <c r="BG257" s="336"/>
      <c r="BH257" s="336"/>
      <c r="BI257" s="336"/>
      <c r="BJ257" s="336"/>
      <c r="BK257" s="336"/>
      <c r="BL257" s="336"/>
      <c r="BM257" s="336"/>
      <c r="BN257" s="336"/>
      <c r="BO257" s="336"/>
      <c r="BP257" s="336"/>
      <c r="BQ257" s="336"/>
      <c r="BR257" s="336"/>
      <c r="BS257" s="336"/>
      <c r="BT257" s="336"/>
      <c r="BU257" s="336"/>
      <c r="BV257" s="336"/>
      <c r="BW257" s="336"/>
      <c r="BX257" s="336"/>
      <c r="BY257" s="336"/>
    </row>
    <row r="258" spans="1:77" customFormat="1" ht="12.75">
      <c r="A258" s="139"/>
      <c r="B258" s="139"/>
      <c r="C258" s="139"/>
      <c r="D258" s="139"/>
      <c r="E258" s="139"/>
      <c r="F258" s="139"/>
      <c r="G258" s="139"/>
      <c r="H258" s="139"/>
      <c r="I258" s="197"/>
      <c r="J258" s="139"/>
      <c r="K258" s="139"/>
      <c r="L258" s="139"/>
      <c r="M258" s="139"/>
      <c r="N258" s="139"/>
      <c r="O258" s="139"/>
      <c r="P258" s="139"/>
      <c r="Q258" s="139"/>
      <c r="R258" s="139"/>
      <c r="S258" s="140"/>
      <c r="T258" s="338"/>
      <c r="U258" s="337"/>
      <c r="V258" s="336"/>
      <c r="W258" s="352"/>
      <c r="X258" s="352"/>
      <c r="Y258" s="352"/>
      <c r="Z258" s="352"/>
      <c r="AA258" s="352"/>
      <c r="AB258" s="352"/>
      <c r="AC258" s="352"/>
      <c r="AD258" s="352"/>
      <c r="AE258" s="352"/>
      <c r="AF258" s="352"/>
      <c r="AG258" s="352"/>
      <c r="AH258" s="352"/>
      <c r="AI258" s="336"/>
      <c r="AJ258" s="140"/>
      <c r="AK258" s="140"/>
      <c r="AL258" s="140"/>
      <c r="AM258" s="140"/>
      <c r="AN258" s="140"/>
      <c r="AO258" s="140"/>
      <c r="AP258" s="140"/>
      <c r="AQ258" s="140"/>
      <c r="AR258" s="140"/>
      <c r="AS258" s="140"/>
      <c r="AT258" s="140"/>
      <c r="AU258" s="140"/>
      <c r="AV258" s="140"/>
      <c r="AW258" s="140"/>
      <c r="AX258" s="140"/>
      <c r="AY258" s="140"/>
      <c r="AZ258" s="140"/>
      <c r="BA258" s="140"/>
      <c r="BB258" s="140"/>
      <c r="BC258" s="140"/>
      <c r="BD258" s="140"/>
      <c r="BE258" s="336"/>
      <c r="BF258" s="336"/>
      <c r="BG258" s="336"/>
      <c r="BH258" s="336"/>
      <c r="BI258" s="336"/>
      <c r="BJ258" s="336"/>
      <c r="BK258" s="336"/>
      <c r="BL258" s="336"/>
      <c r="BM258" s="336"/>
      <c r="BN258" s="336"/>
      <c r="BO258" s="336"/>
      <c r="BP258" s="336"/>
      <c r="BQ258" s="336"/>
      <c r="BR258" s="336"/>
      <c r="BS258" s="336"/>
      <c r="BT258" s="336"/>
      <c r="BU258" s="336"/>
      <c r="BV258" s="336"/>
      <c r="BW258" s="336"/>
      <c r="BX258" s="336"/>
      <c r="BY258" s="336"/>
    </row>
    <row r="259" spans="1:77" customFormat="1" ht="12.75">
      <c r="A259" s="139"/>
      <c r="B259" s="139"/>
      <c r="C259" s="139"/>
      <c r="D259" s="139"/>
      <c r="E259" s="139"/>
      <c r="F259" s="139"/>
      <c r="G259" s="139"/>
      <c r="H259" s="139"/>
      <c r="I259" s="197"/>
      <c r="J259" s="139"/>
      <c r="K259" s="139"/>
      <c r="L259" s="139"/>
      <c r="M259" s="139"/>
      <c r="N259" s="139"/>
      <c r="O259" s="139"/>
      <c r="P259" s="139"/>
      <c r="Q259" s="139"/>
      <c r="R259" s="139"/>
      <c r="S259" s="140"/>
      <c r="T259" s="338"/>
      <c r="U259" s="337"/>
      <c r="V259" s="336"/>
      <c r="W259" s="352"/>
      <c r="X259" s="352"/>
      <c r="Y259" s="352"/>
      <c r="Z259" s="352"/>
      <c r="AA259" s="352"/>
      <c r="AB259" s="352"/>
      <c r="AC259" s="352"/>
      <c r="AD259" s="352"/>
      <c r="AE259" s="352"/>
      <c r="AF259" s="352"/>
      <c r="AG259" s="352"/>
      <c r="AH259" s="352"/>
      <c r="AI259" s="336"/>
      <c r="AJ259" s="140"/>
      <c r="AK259" s="140"/>
      <c r="AL259" s="140"/>
      <c r="AM259" s="140"/>
      <c r="AN259" s="140"/>
      <c r="AO259" s="140"/>
      <c r="AP259" s="140"/>
      <c r="AQ259" s="140"/>
      <c r="AR259" s="140"/>
      <c r="AS259" s="140"/>
      <c r="AT259" s="140"/>
      <c r="AU259" s="140"/>
      <c r="AV259" s="140"/>
      <c r="AW259" s="140"/>
      <c r="AX259" s="140"/>
      <c r="AY259" s="140"/>
      <c r="AZ259" s="140"/>
      <c r="BA259" s="140"/>
      <c r="BB259" s="140"/>
      <c r="BC259" s="140"/>
      <c r="BD259" s="140"/>
      <c r="BE259" s="336"/>
      <c r="BF259" s="336"/>
      <c r="BG259" s="336"/>
      <c r="BH259" s="336"/>
      <c r="BI259" s="336"/>
      <c r="BJ259" s="336"/>
      <c r="BK259" s="336"/>
      <c r="BL259" s="336"/>
      <c r="BM259" s="336"/>
      <c r="BN259" s="336"/>
      <c r="BO259" s="336"/>
      <c r="BP259" s="336"/>
      <c r="BQ259" s="336"/>
      <c r="BR259" s="336"/>
      <c r="BS259" s="336"/>
      <c r="BT259" s="336"/>
      <c r="BU259" s="336"/>
      <c r="BV259" s="336"/>
      <c r="BW259" s="336"/>
      <c r="BX259" s="336"/>
      <c r="BY259" s="336"/>
    </row>
    <row r="260" spans="1:77" customFormat="1" ht="12.75">
      <c r="A260" s="139"/>
      <c r="B260" s="139"/>
      <c r="C260" s="139"/>
      <c r="D260" s="139"/>
      <c r="E260" s="139"/>
      <c r="F260" s="139"/>
      <c r="G260" s="139"/>
      <c r="H260" s="139"/>
      <c r="I260" s="197"/>
      <c r="J260" s="139"/>
      <c r="K260" s="139"/>
      <c r="L260" s="139"/>
      <c r="M260" s="139"/>
      <c r="N260" s="139"/>
      <c r="O260" s="139"/>
      <c r="P260" s="139"/>
      <c r="Q260" s="139"/>
      <c r="R260" s="139"/>
      <c r="S260" s="140"/>
      <c r="T260" s="338"/>
      <c r="U260" s="337"/>
      <c r="V260" s="336"/>
      <c r="W260" s="352"/>
      <c r="X260" s="352"/>
      <c r="Y260" s="352"/>
      <c r="Z260" s="352"/>
      <c r="AA260" s="352"/>
      <c r="AB260" s="352"/>
      <c r="AC260" s="352"/>
      <c r="AD260" s="352"/>
      <c r="AE260" s="352"/>
      <c r="AF260" s="352"/>
      <c r="AG260" s="352"/>
      <c r="AH260" s="352"/>
      <c r="AI260" s="336"/>
      <c r="AJ260" s="140"/>
      <c r="AK260" s="140"/>
      <c r="AL260" s="140"/>
      <c r="AM260" s="140"/>
      <c r="AN260" s="140"/>
      <c r="AO260" s="140"/>
      <c r="AP260" s="140"/>
      <c r="AQ260" s="140"/>
      <c r="AR260" s="140"/>
      <c r="AS260" s="140"/>
      <c r="AT260" s="140"/>
      <c r="AU260" s="140"/>
      <c r="AV260" s="140"/>
      <c r="AW260" s="140"/>
      <c r="AX260" s="140"/>
      <c r="AY260" s="140"/>
      <c r="AZ260" s="140"/>
      <c r="BA260" s="140"/>
      <c r="BB260" s="140"/>
      <c r="BC260" s="140"/>
      <c r="BD260" s="140"/>
      <c r="BE260" s="336"/>
      <c r="BF260" s="336"/>
      <c r="BG260" s="336"/>
      <c r="BH260" s="336"/>
      <c r="BI260" s="336"/>
      <c r="BJ260" s="336"/>
      <c r="BK260" s="336"/>
      <c r="BL260" s="336"/>
      <c r="BM260" s="336"/>
      <c r="BN260" s="336"/>
      <c r="BO260" s="336"/>
      <c r="BP260" s="336"/>
      <c r="BQ260" s="336"/>
      <c r="BR260" s="336"/>
      <c r="BS260" s="336"/>
      <c r="BT260" s="336"/>
      <c r="BU260" s="336"/>
      <c r="BV260" s="336"/>
      <c r="BW260" s="336"/>
      <c r="BX260" s="336"/>
      <c r="BY260" s="336"/>
    </row>
    <row r="261" spans="1:77" customFormat="1" ht="12.75">
      <c r="A261" s="139"/>
      <c r="B261" s="139"/>
      <c r="C261" s="139"/>
      <c r="D261" s="139"/>
      <c r="E261" s="139"/>
      <c r="F261" s="139"/>
      <c r="G261" s="139"/>
      <c r="H261" s="139"/>
      <c r="I261" s="197"/>
      <c r="J261" s="139"/>
      <c r="K261" s="139"/>
      <c r="L261" s="139"/>
      <c r="M261" s="139"/>
      <c r="N261" s="139"/>
      <c r="O261" s="139"/>
      <c r="P261" s="139"/>
      <c r="Q261" s="139"/>
      <c r="R261" s="139"/>
      <c r="S261" s="140"/>
      <c r="T261" s="338"/>
      <c r="U261" s="337"/>
      <c r="V261" s="336"/>
      <c r="W261" s="352"/>
      <c r="X261" s="352"/>
      <c r="Y261" s="352"/>
      <c r="Z261" s="352"/>
      <c r="AA261" s="352"/>
      <c r="AB261" s="352"/>
      <c r="AC261" s="352"/>
      <c r="AD261" s="352"/>
      <c r="AE261" s="352"/>
      <c r="AF261" s="352"/>
      <c r="AG261" s="352"/>
      <c r="AH261" s="352"/>
      <c r="AI261" s="336"/>
      <c r="AJ261" s="140"/>
      <c r="AK261" s="140"/>
      <c r="AL261" s="140"/>
      <c r="AM261" s="140"/>
      <c r="AN261" s="140"/>
      <c r="AO261" s="140"/>
      <c r="AP261" s="140"/>
      <c r="AQ261" s="140"/>
      <c r="AR261" s="140"/>
      <c r="AS261" s="140"/>
      <c r="AT261" s="140"/>
      <c r="AU261" s="140"/>
      <c r="AV261" s="140"/>
      <c r="AW261" s="140"/>
      <c r="AX261" s="140"/>
      <c r="AY261" s="140"/>
      <c r="AZ261" s="140"/>
      <c r="BA261" s="140"/>
      <c r="BB261" s="140"/>
      <c r="BC261" s="140"/>
      <c r="BD261" s="140"/>
      <c r="BE261" s="336"/>
      <c r="BF261" s="336"/>
      <c r="BG261" s="336"/>
      <c r="BH261" s="336"/>
      <c r="BI261" s="336"/>
      <c r="BJ261" s="336"/>
      <c r="BK261" s="336"/>
      <c r="BL261" s="336"/>
      <c r="BM261" s="336"/>
      <c r="BN261" s="336"/>
      <c r="BO261" s="336"/>
      <c r="BP261" s="336"/>
      <c r="BQ261" s="336"/>
      <c r="BR261" s="336"/>
      <c r="BS261" s="336"/>
      <c r="BT261" s="336"/>
      <c r="BU261" s="336"/>
      <c r="BV261" s="336"/>
      <c r="BW261" s="336"/>
      <c r="BX261" s="336"/>
      <c r="BY261" s="336"/>
    </row>
    <row r="262" spans="1:77" customFormat="1" ht="12.75">
      <c r="A262" s="139"/>
      <c r="B262" s="139"/>
      <c r="C262" s="139"/>
      <c r="D262" s="139"/>
      <c r="E262" s="139"/>
      <c r="F262" s="139"/>
      <c r="G262" s="139"/>
      <c r="H262" s="139"/>
      <c r="I262" s="197"/>
      <c r="J262" s="139"/>
      <c r="K262" s="139"/>
      <c r="L262" s="139"/>
      <c r="M262" s="139"/>
      <c r="N262" s="139"/>
      <c r="O262" s="139"/>
      <c r="P262" s="139"/>
      <c r="Q262" s="139"/>
      <c r="R262" s="139"/>
      <c r="S262" s="140"/>
      <c r="T262" s="338"/>
      <c r="U262" s="337"/>
      <c r="V262" s="336"/>
      <c r="W262" s="352"/>
      <c r="X262" s="352"/>
      <c r="Y262" s="352"/>
      <c r="Z262" s="352"/>
      <c r="AA262" s="352"/>
      <c r="AB262" s="352"/>
      <c r="AC262" s="352"/>
      <c r="AD262" s="352"/>
      <c r="AE262" s="352"/>
      <c r="AF262" s="352"/>
      <c r="AG262" s="352"/>
      <c r="AH262" s="352"/>
      <c r="AI262" s="336"/>
      <c r="AJ262" s="140"/>
      <c r="AK262" s="140"/>
      <c r="AL262" s="140"/>
      <c r="AM262" s="140"/>
      <c r="AN262" s="140"/>
      <c r="AO262" s="140"/>
      <c r="AP262" s="140"/>
      <c r="AQ262" s="140"/>
      <c r="AR262" s="140"/>
      <c r="AS262" s="140"/>
      <c r="AT262" s="140"/>
      <c r="AU262" s="140"/>
      <c r="AV262" s="140"/>
      <c r="AW262" s="140"/>
      <c r="AX262" s="140"/>
      <c r="AY262" s="140"/>
      <c r="AZ262" s="140"/>
      <c r="BA262" s="140"/>
      <c r="BB262" s="140"/>
      <c r="BC262" s="140"/>
      <c r="BD262" s="140"/>
      <c r="BE262" s="336"/>
      <c r="BF262" s="336"/>
      <c r="BG262" s="336"/>
      <c r="BH262" s="336"/>
      <c r="BI262" s="336"/>
      <c r="BJ262" s="336"/>
      <c r="BK262" s="336"/>
      <c r="BL262" s="336"/>
      <c r="BM262" s="336"/>
      <c r="BN262" s="336"/>
      <c r="BO262" s="336"/>
      <c r="BP262" s="336"/>
      <c r="BQ262" s="336"/>
      <c r="BR262" s="336"/>
      <c r="BS262" s="336"/>
      <c r="BT262" s="336"/>
      <c r="BU262" s="336"/>
      <c r="BV262" s="336"/>
      <c r="BW262" s="336"/>
      <c r="BX262" s="336"/>
      <c r="BY262" s="336"/>
    </row>
    <row r="263" spans="1:77" customFormat="1" ht="12.75">
      <c r="A263" s="139"/>
      <c r="B263" s="139"/>
      <c r="C263" s="139"/>
      <c r="D263" s="139"/>
      <c r="E263" s="139"/>
      <c r="F263" s="139"/>
      <c r="G263" s="139"/>
      <c r="H263" s="139"/>
      <c r="I263" s="197"/>
      <c r="J263" s="139"/>
      <c r="K263" s="139"/>
      <c r="L263" s="139"/>
      <c r="M263" s="139"/>
      <c r="N263" s="139"/>
      <c r="O263" s="139"/>
      <c r="P263" s="139"/>
      <c r="Q263" s="139"/>
      <c r="R263" s="139"/>
      <c r="S263" s="140"/>
      <c r="T263" s="338"/>
      <c r="U263" s="337"/>
      <c r="V263" s="336"/>
      <c r="W263" s="352"/>
      <c r="X263" s="352"/>
      <c r="Y263" s="352"/>
      <c r="Z263" s="352"/>
      <c r="AA263" s="352"/>
      <c r="AB263" s="352"/>
      <c r="AC263" s="352"/>
      <c r="AD263" s="352"/>
      <c r="AE263" s="352"/>
      <c r="AF263" s="352"/>
      <c r="AG263" s="352"/>
      <c r="AH263" s="352"/>
      <c r="AI263" s="336"/>
      <c r="AJ263" s="140"/>
      <c r="AK263" s="140"/>
      <c r="AL263" s="140"/>
      <c r="AM263" s="140"/>
      <c r="AN263" s="140"/>
      <c r="AO263" s="140"/>
      <c r="AP263" s="140"/>
      <c r="AQ263" s="140"/>
      <c r="AR263" s="140"/>
      <c r="AS263" s="140"/>
      <c r="AT263" s="140"/>
      <c r="AU263" s="140"/>
      <c r="AV263" s="140"/>
      <c r="AW263" s="140"/>
      <c r="AX263" s="140"/>
      <c r="AY263" s="140"/>
      <c r="AZ263" s="140"/>
      <c r="BA263" s="140"/>
      <c r="BB263" s="140"/>
      <c r="BC263" s="140"/>
      <c r="BD263" s="140"/>
      <c r="BE263" s="336"/>
      <c r="BF263" s="336"/>
      <c r="BG263" s="336"/>
      <c r="BH263" s="336"/>
      <c r="BI263" s="336"/>
      <c r="BJ263" s="336"/>
      <c r="BK263" s="336"/>
      <c r="BL263" s="336"/>
      <c r="BM263" s="336"/>
      <c r="BN263" s="336"/>
      <c r="BO263" s="336"/>
      <c r="BP263" s="336"/>
      <c r="BQ263" s="336"/>
      <c r="BR263" s="336"/>
      <c r="BS263" s="336"/>
      <c r="BT263" s="336"/>
      <c r="BU263" s="336"/>
      <c r="BV263" s="336"/>
      <c r="BW263" s="336"/>
      <c r="BX263" s="336"/>
      <c r="BY263" s="336"/>
    </row>
    <row r="264" spans="1:77" customFormat="1" ht="12.75">
      <c r="A264" s="139"/>
      <c r="B264" s="139"/>
      <c r="C264" s="139"/>
      <c r="D264" s="139"/>
      <c r="E264" s="139"/>
      <c r="F264" s="139"/>
      <c r="G264" s="139"/>
      <c r="H264" s="139"/>
      <c r="I264" s="197"/>
      <c r="J264" s="139"/>
      <c r="K264" s="139"/>
      <c r="L264" s="139"/>
      <c r="M264" s="139"/>
      <c r="N264" s="139"/>
      <c r="O264" s="139"/>
      <c r="P264" s="139"/>
      <c r="Q264" s="139"/>
      <c r="R264" s="139"/>
      <c r="S264" s="140"/>
      <c r="T264" s="338"/>
      <c r="U264" s="337"/>
      <c r="V264" s="336"/>
      <c r="W264" s="352"/>
      <c r="X264" s="352"/>
      <c r="Y264" s="352"/>
      <c r="Z264" s="352"/>
      <c r="AA264" s="352"/>
      <c r="AB264" s="352"/>
      <c r="AC264" s="352"/>
      <c r="AD264" s="352"/>
      <c r="AE264" s="352"/>
      <c r="AF264" s="352"/>
      <c r="AG264" s="352"/>
      <c r="AH264" s="352"/>
      <c r="AI264" s="336"/>
      <c r="AJ264" s="140"/>
      <c r="AK264" s="140"/>
      <c r="AL264" s="140"/>
      <c r="AM264" s="140"/>
      <c r="AN264" s="140"/>
      <c r="AO264" s="140"/>
      <c r="AP264" s="140"/>
      <c r="AQ264" s="140"/>
      <c r="AR264" s="140"/>
      <c r="AS264" s="140"/>
      <c r="AT264" s="140"/>
      <c r="AU264" s="140"/>
      <c r="AV264" s="140"/>
      <c r="AW264" s="140"/>
      <c r="AX264" s="140"/>
      <c r="AY264" s="140"/>
      <c r="AZ264" s="140"/>
      <c r="BA264" s="140"/>
      <c r="BB264" s="140"/>
      <c r="BC264" s="140"/>
      <c r="BD264" s="140"/>
      <c r="BE264" s="336"/>
      <c r="BF264" s="336"/>
      <c r="BG264" s="336"/>
      <c r="BH264" s="336"/>
      <c r="BI264" s="336"/>
      <c r="BJ264" s="336"/>
      <c r="BK264" s="336"/>
      <c r="BL264" s="336"/>
      <c r="BM264" s="336"/>
      <c r="BN264" s="336"/>
      <c r="BO264" s="336"/>
      <c r="BP264" s="336"/>
      <c r="BQ264" s="336"/>
      <c r="BR264" s="336"/>
      <c r="BS264" s="336"/>
      <c r="BT264" s="336"/>
      <c r="BU264" s="336"/>
      <c r="BV264" s="336"/>
      <c r="BW264" s="336"/>
      <c r="BX264" s="336"/>
      <c r="BY264" s="336"/>
    </row>
    <row r="265" spans="1:77" customFormat="1" ht="12.75">
      <c r="A265" s="139"/>
      <c r="B265" s="139"/>
      <c r="C265" s="139"/>
      <c r="D265" s="139"/>
      <c r="E265" s="139"/>
      <c r="F265" s="139"/>
      <c r="G265" s="139"/>
      <c r="H265" s="139"/>
      <c r="I265" s="197"/>
      <c r="J265" s="139"/>
      <c r="K265" s="139"/>
      <c r="L265" s="139"/>
      <c r="M265" s="139"/>
      <c r="N265" s="139"/>
      <c r="O265" s="139"/>
      <c r="P265" s="139"/>
      <c r="Q265" s="139"/>
      <c r="R265" s="139"/>
      <c r="S265" s="140"/>
      <c r="T265" s="338"/>
      <c r="U265" s="337"/>
      <c r="V265" s="336"/>
      <c r="W265" s="352"/>
      <c r="X265" s="352"/>
      <c r="Y265" s="352"/>
      <c r="Z265" s="352"/>
      <c r="AA265" s="352"/>
      <c r="AB265" s="352"/>
      <c r="AC265" s="352"/>
      <c r="AD265" s="352"/>
      <c r="AE265" s="352"/>
      <c r="AF265" s="352"/>
      <c r="AG265" s="352"/>
      <c r="AH265" s="352"/>
      <c r="AI265" s="336"/>
      <c r="AJ265" s="140"/>
      <c r="AK265" s="140"/>
      <c r="AL265" s="140"/>
      <c r="AM265" s="140"/>
      <c r="AN265" s="140"/>
      <c r="AO265" s="140"/>
      <c r="AP265" s="140"/>
      <c r="AQ265" s="140"/>
      <c r="AR265" s="140"/>
      <c r="AS265" s="140"/>
      <c r="AT265" s="140"/>
      <c r="AU265" s="140"/>
      <c r="AV265" s="140"/>
      <c r="AW265" s="140"/>
      <c r="AX265" s="140"/>
      <c r="AY265" s="140"/>
      <c r="AZ265" s="140"/>
      <c r="BA265" s="140"/>
      <c r="BB265" s="140"/>
      <c r="BC265" s="140"/>
      <c r="BD265" s="140"/>
      <c r="BE265" s="336"/>
      <c r="BF265" s="336"/>
      <c r="BG265" s="336"/>
      <c r="BH265" s="336"/>
      <c r="BI265" s="336"/>
      <c r="BJ265" s="336"/>
      <c r="BK265" s="336"/>
      <c r="BL265" s="336"/>
      <c r="BM265" s="336"/>
      <c r="BN265" s="336"/>
      <c r="BO265" s="336"/>
      <c r="BP265" s="336"/>
      <c r="BQ265" s="336"/>
      <c r="BR265" s="336"/>
      <c r="BS265" s="336"/>
      <c r="BT265" s="336"/>
      <c r="BU265" s="336"/>
      <c r="BV265" s="336"/>
      <c r="BW265" s="336"/>
      <c r="BX265" s="336"/>
      <c r="BY265" s="336"/>
    </row>
    <row r="266" spans="1:77" customFormat="1" ht="12.75">
      <c r="A266" s="139"/>
      <c r="B266" s="139"/>
      <c r="C266" s="139"/>
      <c r="D266" s="139"/>
      <c r="E266" s="139"/>
      <c r="F266" s="139"/>
      <c r="G266" s="139"/>
      <c r="H266" s="139"/>
      <c r="I266" s="197"/>
      <c r="J266" s="139"/>
      <c r="K266" s="139"/>
      <c r="L266" s="139"/>
      <c r="M266" s="139"/>
      <c r="N266" s="139"/>
      <c r="O266" s="139"/>
      <c r="P266" s="139"/>
      <c r="Q266" s="139"/>
      <c r="R266" s="139"/>
      <c r="S266" s="140"/>
      <c r="T266" s="338"/>
      <c r="U266" s="337"/>
      <c r="V266" s="336"/>
      <c r="W266" s="352"/>
      <c r="X266" s="352"/>
      <c r="Y266" s="352"/>
      <c r="Z266" s="352"/>
      <c r="AA266" s="352"/>
      <c r="AB266" s="352"/>
      <c r="AC266" s="352"/>
      <c r="AD266" s="352"/>
      <c r="AE266" s="352"/>
      <c r="AF266" s="352"/>
      <c r="AG266" s="353"/>
      <c r="AH266" s="352"/>
      <c r="AI266" s="336"/>
      <c r="AJ266" s="140"/>
      <c r="AK266" s="140"/>
      <c r="AL266" s="140"/>
      <c r="AM266" s="140"/>
      <c r="AN266" s="140"/>
      <c r="AO266" s="140"/>
      <c r="AP266" s="140"/>
      <c r="AQ266" s="140"/>
      <c r="AR266" s="140"/>
      <c r="AS266" s="140"/>
      <c r="AT266" s="140"/>
      <c r="AU266" s="140"/>
      <c r="AV266" s="140"/>
      <c r="AW266" s="140"/>
      <c r="AX266" s="140"/>
      <c r="AY266" s="140"/>
      <c r="AZ266" s="140"/>
      <c r="BA266" s="140"/>
      <c r="BB266" s="140"/>
      <c r="BC266" s="140"/>
      <c r="BD266" s="140"/>
      <c r="BE266" s="336"/>
      <c r="BF266" s="336"/>
      <c r="BG266" s="336"/>
      <c r="BH266" s="336"/>
      <c r="BI266" s="336"/>
      <c r="BJ266" s="336"/>
      <c r="BK266" s="336"/>
      <c r="BL266" s="336"/>
      <c r="BM266" s="336"/>
      <c r="BN266" s="336"/>
      <c r="BO266" s="336"/>
      <c r="BP266" s="336"/>
      <c r="BQ266" s="336"/>
      <c r="BR266" s="336"/>
      <c r="BS266" s="336"/>
      <c r="BT266" s="336"/>
      <c r="BU266" s="336"/>
      <c r="BV266" s="336"/>
      <c r="BW266" s="336"/>
      <c r="BX266" s="336"/>
      <c r="BY266" s="336"/>
    </row>
    <row r="267" spans="1:77" customFormat="1" ht="12.75">
      <c r="A267" s="139"/>
      <c r="B267" s="139"/>
      <c r="C267" s="139"/>
      <c r="D267" s="139"/>
      <c r="E267" s="139"/>
      <c r="F267" s="139"/>
      <c r="G267" s="139"/>
      <c r="H267" s="139"/>
      <c r="I267" s="197"/>
      <c r="J267" s="139"/>
      <c r="K267" s="139"/>
      <c r="L267" s="139"/>
      <c r="M267" s="139"/>
      <c r="N267" s="139"/>
      <c r="O267" s="139"/>
      <c r="P267" s="139"/>
      <c r="Q267" s="139"/>
      <c r="R267" s="139"/>
      <c r="S267" s="140"/>
      <c r="T267" s="338"/>
      <c r="U267" s="337"/>
      <c r="V267" s="336"/>
      <c r="W267" s="352"/>
      <c r="X267" s="352"/>
      <c r="Y267" s="352"/>
      <c r="Z267" s="352"/>
      <c r="AA267" s="352"/>
      <c r="AB267" s="352"/>
      <c r="AC267" s="352"/>
      <c r="AD267" s="352"/>
      <c r="AE267" s="352"/>
      <c r="AF267" s="352"/>
      <c r="AG267" s="352"/>
      <c r="AH267" s="352"/>
      <c r="AI267" s="336"/>
      <c r="AJ267" s="140"/>
      <c r="AK267" s="140"/>
      <c r="AL267" s="140"/>
      <c r="AM267" s="140"/>
      <c r="AN267" s="140"/>
      <c r="AO267" s="140"/>
      <c r="AP267" s="140"/>
      <c r="AQ267" s="140"/>
      <c r="AR267" s="140"/>
      <c r="AS267" s="140"/>
      <c r="AT267" s="140"/>
      <c r="AU267" s="140"/>
      <c r="AV267" s="140"/>
      <c r="AW267" s="140"/>
      <c r="AX267" s="140"/>
      <c r="AY267" s="140"/>
      <c r="AZ267" s="140"/>
      <c r="BA267" s="140"/>
      <c r="BB267" s="140"/>
      <c r="BC267" s="140"/>
      <c r="BD267" s="140"/>
      <c r="BE267" s="336"/>
      <c r="BF267" s="336"/>
      <c r="BG267" s="336"/>
      <c r="BH267" s="336"/>
      <c r="BI267" s="336"/>
      <c r="BJ267" s="336"/>
      <c r="BK267" s="336"/>
      <c r="BL267" s="336"/>
      <c r="BM267" s="336"/>
      <c r="BN267" s="336"/>
      <c r="BO267" s="336"/>
      <c r="BP267" s="336"/>
      <c r="BQ267" s="336"/>
      <c r="BR267" s="336"/>
      <c r="BS267" s="336"/>
      <c r="BT267" s="336"/>
      <c r="BU267" s="336"/>
      <c r="BV267" s="336"/>
      <c r="BW267" s="336"/>
      <c r="BX267" s="336"/>
      <c r="BY267" s="336"/>
    </row>
    <row r="268" spans="1:77" customFormat="1" ht="12.75">
      <c r="A268" s="139"/>
      <c r="B268" s="139"/>
      <c r="C268" s="139"/>
      <c r="D268" s="139"/>
      <c r="E268" s="139"/>
      <c r="F268" s="139"/>
      <c r="G268" s="139"/>
      <c r="H268" s="139"/>
      <c r="I268" s="197"/>
      <c r="J268" s="139"/>
      <c r="K268" s="139"/>
      <c r="L268" s="139"/>
      <c r="M268" s="139"/>
      <c r="N268" s="139"/>
      <c r="O268" s="139"/>
      <c r="P268" s="139"/>
      <c r="Q268" s="139"/>
      <c r="R268" s="139"/>
      <c r="S268" s="140"/>
      <c r="T268" s="338"/>
      <c r="U268" s="337"/>
      <c r="V268" s="336"/>
      <c r="W268" s="352"/>
      <c r="X268" s="352"/>
      <c r="Y268" s="352"/>
      <c r="Z268" s="352"/>
      <c r="AA268" s="352"/>
      <c r="AB268" s="352"/>
      <c r="AC268" s="352"/>
      <c r="AD268" s="352"/>
      <c r="AE268" s="352"/>
      <c r="AF268" s="352"/>
      <c r="AG268" s="352"/>
      <c r="AH268" s="352"/>
      <c r="AI268" s="336"/>
      <c r="AJ268" s="140"/>
      <c r="AK268" s="140"/>
      <c r="AL268" s="140"/>
      <c r="AM268" s="140"/>
      <c r="AN268" s="140"/>
      <c r="AO268" s="140"/>
      <c r="AP268" s="140"/>
      <c r="AQ268" s="140"/>
      <c r="AR268" s="140"/>
      <c r="AS268" s="140"/>
      <c r="AT268" s="140"/>
      <c r="AU268" s="140"/>
      <c r="AV268" s="140"/>
      <c r="AW268" s="140"/>
      <c r="AX268" s="140"/>
      <c r="AY268" s="140"/>
      <c r="AZ268" s="140"/>
      <c r="BA268" s="140"/>
      <c r="BB268" s="140"/>
      <c r="BC268" s="140"/>
      <c r="BD268" s="140"/>
      <c r="BE268" s="336"/>
      <c r="BF268" s="336"/>
      <c r="BG268" s="336"/>
      <c r="BH268" s="336"/>
      <c r="BI268" s="336"/>
      <c r="BJ268" s="336"/>
      <c r="BK268" s="336"/>
      <c r="BL268" s="336"/>
      <c r="BM268" s="336"/>
      <c r="BN268" s="336"/>
      <c r="BO268" s="336"/>
      <c r="BP268" s="336"/>
      <c r="BQ268" s="336"/>
      <c r="BR268" s="336"/>
      <c r="BS268" s="336"/>
      <c r="BT268" s="336"/>
      <c r="BU268" s="336"/>
      <c r="BV268" s="336"/>
      <c r="BW268" s="336"/>
      <c r="BX268" s="336"/>
      <c r="BY268" s="336"/>
    </row>
    <row r="269" spans="1:77" customFormat="1" ht="12.75">
      <c r="A269" s="139"/>
      <c r="B269" s="139"/>
      <c r="C269" s="139"/>
      <c r="D269" s="139"/>
      <c r="E269" s="139"/>
      <c r="F269" s="139"/>
      <c r="G269" s="139"/>
      <c r="H269" s="139"/>
      <c r="I269" s="197"/>
      <c r="J269" s="139"/>
      <c r="K269" s="139"/>
      <c r="L269" s="139"/>
      <c r="M269" s="139"/>
      <c r="N269" s="139"/>
      <c r="O269" s="139"/>
      <c r="P269" s="139"/>
      <c r="Q269" s="139"/>
      <c r="R269" s="139"/>
      <c r="S269" s="140"/>
      <c r="T269" s="338"/>
      <c r="U269" s="337"/>
      <c r="V269" s="336"/>
      <c r="W269" s="352"/>
      <c r="X269" s="352"/>
      <c r="Y269" s="352"/>
      <c r="Z269" s="352"/>
      <c r="AA269" s="352"/>
      <c r="AB269" s="352"/>
      <c r="AC269" s="352"/>
      <c r="AD269" s="352"/>
      <c r="AE269" s="352"/>
      <c r="AF269" s="352"/>
      <c r="AG269" s="352"/>
      <c r="AH269" s="352"/>
      <c r="AI269" s="336"/>
      <c r="AJ269" s="140"/>
      <c r="AK269" s="140"/>
      <c r="AL269" s="140"/>
      <c r="AM269" s="140"/>
      <c r="AN269" s="140"/>
      <c r="AO269" s="140"/>
      <c r="AP269" s="140"/>
      <c r="AQ269" s="140"/>
      <c r="AR269" s="140"/>
      <c r="AS269" s="140"/>
      <c r="AT269" s="140"/>
      <c r="AU269" s="140"/>
      <c r="AV269" s="140"/>
      <c r="AW269" s="140"/>
      <c r="AX269" s="140"/>
      <c r="AY269" s="140"/>
      <c r="AZ269" s="140"/>
      <c r="BA269" s="140"/>
      <c r="BB269" s="140"/>
      <c r="BC269" s="140"/>
      <c r="BD269" s="140"/>
      <c r="BE269" s="336"/>
      <c r="BF269" s="336"/>
      <c r="BG269" s="336"/>
      <c r="BH269" s="336"/>
      <c r="BI269" s="336"/>
      <c r="BJ269" s="336"/>
      <c r="BK269" s="336"/>
      <c r="BL269" s="336"/>
      <c r="BM269" s="336"/>
      <c r="BN269" s="336"/>
      <c r="BO269" s="336"/>
      <c r="BP269" s="336"/>
      <c r="BQ269" s="336"/>
      <c r="BR269" s="336"/>
      <c r="BS269" s="336"/>
      <c r="BT269" s="336"/>
      <c r="BU269" s="336"/>
      <c r="BV269" s="336"/>
      <c r="BW269" s="336"/>
      <c r="BX269" s="336"/>
      <c r="BY269" s="336"/>
    </row>
    <row r="270" spans="1:77" customFormat="1" ht="12.75">
      <c r="A270" s="139"/>
      <c r="B270" s="139"/>
      <c r="C270" s="139"/>
      <c r="D270" s="139"/>
      <c r="E270" s="139"/>
      <c r="F270" s="139"/>
      <c r="G270" s="139"/>
      <c r="H270" s="139"/>
      <c r="I270" s="197"/>
      <c r="J270" s="139"/>
      <c r="K270" s="139"/>
      <c r="L270" s="139"/>
      <c r="M270" s="139"/>
      <c r="N270" s="139"/>
      <c r="O270" s="139"/>
      <c r="P270" s="139"/>
      <c r="Q270" s="139"/>
      <c r="R270" s="139"/>
      <c r="S270" s="140"/>
      <c r="T270" s="338"/>
      <c r="U270" s="337"/>
      <c r="V270" s="336"/>
      <c r="W270" s="352"/>
      <c r="X270" s="352"/>
      <c r="Y270" s="352"/>
      <c r="Z270" s="352"/>
      <c r="AA270" s="352"/>
      <c r="AB270" s="352"/>
      <c r="AC270" s="352"/>
      <c r="AD270" s="352"/>
      <c r="AE270" s="352"/>
      <c r="AF270" s="352"/>
      <c r="AG270" s="352"/>
      <c r="AH270" s="352"/>
      <c r="AI270" s="336"/>
      <c r="AJ270" s="140"/>
      <c r="AK270" s="140"/>
      <c r="AL270" s="140"/>
      <c r="AM270" s="140"/>
      <c r="AN270" s="140"/>
      <c r="AO270" s="140"/>
      <c r="AP270" s="140"/>
      <c r="AQ270" s="140"/>
      <c r="AR270" s="140"/>
      <c r="AS270" s="140"/>
      <c r="AT270" s="140"/>
      <c r="AU270" s="140"/>
      <c r="AV270" s="140"/>
      <c r="AW270" s="140"/>
      <c r="AX270" s="140"/>
      <c r="AY270" s="140"/>
      <c r="AZ270" s="140"/>
      <c r="BA270" s="140"/>
      <c r="BB270" s="140"/>
      <c r="BC270" s="140"/>
      <c r="BD270" s="140"/>
      <c r="BE270" s="336"/>
      <c r="BF270" s="336"/>
      <c r="BG270" s="336"/>
      <c r="BH270" s="336"/>
      <c r="BI270" s="336"/>
      <c r="BJ270" s="336"/>
      <c r="BK270" s="336"/>
      <c r="BL270" s="336"/>
      <c r="BM270" s="336"/>
      <c r="BN270" s="336"/>
      <c r="BO270" s="336"/>
      <c r="BP270" s="336"/>
      <c r="BQ270" s="336"/>
      <c r="BR270" s="336"/>
      <c r="BS270" s="336"/>
      <c r="BT270" s="336"/>
      <c r="BU270" s="336"/>
      <c r="BV270" s="336"/>
      <c r="BW270" s="336"/>
      <c r="BX270" s="336"/>
      <c r="BY270" s="336"/>
    </row>
    <row r="271" spans="1:77" customFormat="1" ht="12.75">
      <c r="A271" s="139"/>
      <c r="B271" s="139"/>
      <c r="C271" s="139"/>
      <c r="D271" s="139"/>
      <c r="E271" s="139"/>
      <c r="F271" s="139"/>
      <c r="G271" s="139"/>
      <c r="H271" s="139"/>
      <c r="I271" s="197"/>
      <c r="J271" s="139"/>
      <c r="K271" s="139"/>
      <c r="L271" s="139"/>
      <c r="M271" s="139"/>
      <c r="N271" s="139"/>
      <c r="O271" s="139"/>
      <c r="P271" s="139"/>
      <c r="Q271" s="139"/>
      <c r="R271" s="139"/>
      <c r="S271" s="140"/>
      <c r="T271" s="338"/>
      <c r="U271" s="337"/>
      <c r="V271" s="336"/>
      <c r="W271" s="352"/>
      <c r="X271" s="352"/>
      <c r="Y271" s="352"/>
      <c r="Z271" s="352"/>
      <c r="AA271" s="352"/>
      <c r="AB271" s="352"/>
      <c r="AC271" s="352"/>
      <c r="AD271" s="352"/>
      <c r="AE271" s="352"/>
      <c r="AF271" s="352"/>
      <c r="AG271" s="352"/>
      <c r="AH271" s="352"/>
      <c r="AI271" s="336"/>
      <c r="AJ271" s="140"/>
      <c r="AK271" s="140"/>
      <c r="AL271" s="140"/>
      <c r="AM271" s="140"/>
      <c r="AN271" s="140"/>
      <c r="AO271" s="140"/>
      <c r="AP271" s="140"/>
      <c r="AQ271" s="140"/>
      <c r="AR271" s="140"/>
      <c r="AS271" s="140"/>
      <c r="AT271" s="140"/>
      <c r="AU271" s="140"/>
      <c r="AV271" s="140"/>
      <c r="AW271" s="140"/>
      <c r="AX271" s="140"/>
      <c r="AY271" s="140"/>
      <c r="AZ271" s="140"/>
      <c r="BA271" s="140"/>
      <c r="BB271" s="140"/>
      <c r="BC271" s="140"/>
      <c r="BD271" s="140"/>
      <c r="BE271" s="336"/>
      <c r="BF271" s="336"/>
      <c r="BG271" s="336"/>
      <c r="BH271" s="336"/>
      <c r="BI271" s="336"/>
      <c r="BJ271" s="336"/>
      <c r="BK271" s="336"/>
      <c r="BL271" s="336"/>
      <c r="BM271" s="336"/>
      <c r="BN271" s="336"/>
      <c r="BO271" s="336"/>
      <c r="BP271" s="336"/>
      <c r="BQ271" s="336"/>
      <c r="BR271" s="336"/>
      <c r="BS271" s="336"/>
      <c r="BT271" s="336"/>
      <c r="BU271" s="336"/>
      <c r="BV271" s="336"/>
      <c r="BW271" s="336"/>
      <c r="BX271" s="336"/>
      <c r="BY271" s="336"/>
    </row>
    <row r="272" spans="1:77" customFormat="1" ht="12.75">
      <c r="A272" s="139"/>
      <c r="B272" s="139"/>
      <c r="C272" s="139"/>
      <c r="D272" s="139"/>
      <c r="E272" s="139"/>
      <c r="F272" s="139"/>
      <c r="G272" s="139"/>
      <c r="H272" s="139"/>
      <c r="I272" s="197"/>
      <c r="J272" s="139"/>
      <c r="K272" s="139"/>
      <c r="L272" s="139"/>
      <c r="M272" s="139"/>
      <c r="N272" s="139"/>
      <c r="O272" s="139"/>
      <c r="P272" s="139"/>
      <c r="Q272" s="139"/>
      <c r="R272" s="139"/>
      <c r="S272" s="140"/>
      <c r="T272" s="338"/>
      <c r="U272" s="337"/>
      <c r="V272" s="336"/>
      <c r="W272" s="352"/>
      <c r="X272" s="352"/>
      <c r="Y272" s="352"/>
      <c r="Z272" s="352"/>
      <c r="AA272" s="352"/>
      <c r="AB272" s="352"/>
      <c r="AC272" s="352"/>
      <c r="AD272" s="352"/>
      <c r="AE272" s="352"/>
      <c r="AF272" s="352"/>
      <c r="AG272" s="352"/>
      <c r="AH272" s="352"/>
      <c r="AI272" s="336"/>
      <c r="AJ272" s="140"/>
      <c r="AK272" s="140"/>
      <c r="AL272" s="140"/>
      <c r="AM272" s="140"/>
      <c r="AN272" s="140"/>
      <c r="AO272" s="140"/>
      <c r="AP272" s="140"/>
      <c r="AQ272" s="140"/>
      <c r="AR272" s="140"/>
      <c r="AS272" s="140"/>
      <c r="AT272" s="140"/>
      <c r="AU272" s="140"/>
      <c r="AV272" s="140"/>
      <c r="AW272" s="140"/>
      <c r="AX272" s="140"/>
      <c r="AY272" s="140"/>
      <c r="AZ272" s="140"/>
      <c r="BA272" s="140"/>
      <c r="BB272" s="140"/>
      <c r="BC272" s="140"/>
      <c r="BD272" s="140"/>
      <c r="BE272" s="336"/>
      <c r="BF272" s="336"/>
      <c r="BG272" s="336"/>
      <c r="BH272" s="336"/>
      <c r="BI272" s="336"/>
      <c r="BJ272" s="336"/>
      <c r="BK272" s="336"/>
      <c r="BL272" s="336"/>
      <c r="BM272" s="336"/>
      <c r="BN272" s="336"/>
      <c r="BO272" s="336"/>
      <c r="BP272" s="336"/>
      <c r="BQ272" s="336"/>
      <c r="BR272" s="336"/>
      <c r="BS272" s="336"/>
      <c r="BT272" s="336"/>
      <c r="BU272" s="336"/>
      <c r="BV272" s="336"/>
      <c r="BW272" s="336"/>
      <c r="BX272" s="336"/>
      <c r="BY272" s="336"/>
    </row>
    <row r="273" spans="1:77" customFormat="1" ht="12.75">
      <c r="A273" s="139"/>
      <c r="B273" s="139"/>
      <c r="C273" s="139"/>
      <c r="D273" s="139"/>
      <c r="E273" s="139"/>
      <c r="F273" s="139"/>
      <c r="G273" s="139"/>
      <c r="H273" s="139"/>
      <c r="I273" s="197"/>
      <c r="J273" s="139"/>
      <c r="K273" s="139"/>
      <c r="L273" s="139"/>
      <c r="M273" s="139"/>
      <c r="N273" s="139"/>
      <c r="O273" s="139"/>
      <c r="P273" s="139"/>
      <c r="Q273" s="139"/>
      <c r="R273" s="139"/>
      <c r="S273" s="140"/>
      <c r="T273" s="338"/>
      <c r="U273" s="337"/>
      <c r="V273" s="336"/>
      <c r="W273" s="352"/>
      <c r="X273" s="352"/>
      <c r="Y273" s="352"/>
      <c r="Z273" s="352"/>
      <c r="AA273" s="352"/>
      <c r="AB273" s="352"/>
      <c r="AC273" s="352"/>
      <c r="AD273" s="352"/>
      <c r="AE273" s="352"/>
      <c r="AF273" s="352"/>
      <c r="AG273" s="352"/>
      <c r="AH273" s="352"/>
      <c r="AI273" s="336"/>
      <c r="AJ273" s="140"/>
      <c r="AK273" s="140"/>
      <c r="AL273" s="140"/>
      <c r="AM273" s="140"/>
      <c r="AN273" s="140"/>
      <c r="AO273" s="140"/>
      <c r="AP273" s="140"/>
      <c r="AQ273" s="140"/>
      <c r="AR273" s="140"/>
      <c r="AS273" s="140"/>
      <c r="AT273" s="140"/>
      <c r="AU273" s="140"/>
      <c r="AV273" s="140"/>
      <c r="AW273" s="140"/>
      <c r="AX273" s="140"/>
      <c r="AY273" s="140"/>
      <c r="AZ273" s="140"/>
      <c r="BA273" s="140"/>
      <c r="BB273" s="140"/>
      <c r="BC273" s="140"/>
      <c r="BD273" s="140"/>
      <c r="BE273" s="336"/>
      <c r="BF273" s="336"/>
      <c r="BG273" s="336"/>
      <c r="BH273" s="336"/>
      <c r="BI273" s="336"/>
      <c r="BJ273" s="336"/>
      <c r="BK273" s="336"/>
      <c r="BL273" s="336"/>
      <c r="BM273" s="336"/>
      <c r="BN273" s="336"/>
      <c r="BO273" s="336"/>
      <c r="BP273" s="336"/>
      <c r="BQ273" s="336"/>
      <c r="BR273" s="336"/>
      <c r="BS273" s="336"/>
      <c r="BT273" s="336"/>
      <c r="BU273" s="336"/>
      <c r="BV273" s="336"/>
      <c r="BW273" s="336"/>
      <c r="BX273" s="336"/>
      <c r="BY273" s="336"/>
    </row>
    <row r="274" spans="1:77" customFormat="1" ht="12.75">
      <c r="A274" s="139"/>
      <c r="B274" s="139"/>
      <c r="C274" s="139"/>
      <c r="D274" s="139"/>
      <c r="E274" s="139"/>
      <c r="F274" s="139"/>
      <c r="G274" s="139"/>
      <c r="H274" s="139"/>
      <c r="I274" s="197"/>
      <c r="J274" s="139"/>
      <c r="K274" s="139"/>
      <c r="L274" s="139"/>
      <c r="M274" s="139"/>
      <c r="N274" s="139"/>
      <c r="O274" s="139"/>
      <c r="P274" s="139"/>
      <c r="Q274" s="139"/>
      <c r="R274" s="139"/>
      <c r="S274" s="140"/>
      <c r="T274" s="338"/>
      <c r="U274" s="337"/>
      <c r="V274" s="336"/>
      <c r="W274" s="352"/>
      <c r="X274" s="352"/>
      <c r="Y274" s="352"/>
      <c r="Z274" s="352"/>
      <c r="AA274" s="352"/>
      <c r="AB274" s="352"/>
      <c r="AC274" s="352"/>
      <c r="AD274" s="352"/>
      <c r="AE274" s="352"/>
      <c r="AF274" s="352"/>
      <c r="AG274" s="352"/>
      <c r="AH274" s="352"/>
      <c r="AI274" s="336"/>
      <c r="AJ274" s="140"/>
      <c r="AK274" s="140"/>
      <c r="AL274" s="140"/>
      <c r="AM274" s="140"/>
      <c r="AN274" s="140"/>
      <c r="AO274" s="140"/>
      <c r="AP274" s="140"/>
      <c r="AQ274" s="140"/>
      <c r="AR274" s="140"/>
      <c r="AS274" s="140"/>
      <c r="AT274" s="140"/>
      <c r="AU274" s="140"/>
      <c r="AV274" s="140"/>
      <c r="AW274" s="140"/>
      <c r="AX274" s="140"/>
      <c r="AY274" s="140"/>
      <c r="AZ274" s="140"/>
      <c r="BA274" s="140"/>
      <c r="BB274" s="140"/>
      <c r="BC274" s="140"/>
      <c r="BD274" s="140"/>
      <c r="BE274" s="336"/>
      <c r="BF274" s="336"/>
      <c r="BG274" s="336"/>
      <c r="BH274" s="336"/>
      <c r="BI274" s="336"/>
      <c r="BJ274" s="336"/>
      <c r="BK274" s="336"/>
      <c r="BL274" s="336"/>
      <c r="BM274" s="336"/>
      <c r="BN274" s="336"/>
      <c r="BO274" s="336"/>
      <c r="BP274" s="336"/>
      <c r="BQ274" s="336"/>
      <c r="BR274" s="336"/>
      <c r="BS274" s="336"/>
      <c r="BT274" s="336"/>
      <c r="BU274" s="336"/>
      <c r="BV274" s="336"/>
      <c r="BW274" s="336"/>
      <c r="BX274" s="336"/>
      <c r="BY274" s="336"/>
    </row>
    <row r="275" spans="1:77" customFormat="1" ht="12.75">
      <c r="A275" s="139"/>
      <c r="B275" s="139"/>
      <c r="C275" s="139"/>
      <c r="D275" s="139"/>
      <c r="E275" s="139"/>
      <c r="F275" s="139"/>
      <c r="G275" s="139"/>
      <c r="H275" s="139"/>
      <c r="I275" s="197"/>
      <c r="J275" s="139"/>
      <c r="K275" s="139"/>
      <c r="L275" s="139"/>
      <c r="M275" s="139"/>
      <c r="N275" s="139"/>
      <c r="O275" s="139"/>
      <c r="P275" s="139"/>
      <c r="Q275" s="139"/>
      <c r="R275" s="139"/>
      <c r="S275" s="140"/>
      <c r="T275" s="338"/>
      <c r="U275" s="337"/>
      <c r="V275" s="336"/>
      <c r="W275" s="352"/>
      <c r="X275" s="352"/>
      <c r="Y275" s="352"/>
      <c r="Z275" s="352"/>
      <c r="AA275" s="352"/>
      <c r="AB275" s="352"/>
      <c r="AC275" s="352"/>
      <c r="AD275" s="352"/>
      <c r="AE275" s="352"/>
      <c r="AF275" s="352"/>
      <c r="AG275" s="352"/>
      <c r="AH275" s="352"/>
      <c r="AI275" s="336"/>
      <c r="AJ275" s="140"/>
      <c r="AK275" s="140"/>
      <c r="AL275" s="140"/>
      <c r="AM275" s="140"/>
      <c r="AN275" s="140"/>
      <c r="AO275" s="140"/>
      <c r="AP275" s="140"/>
      <c r="AQ275" s="140"/>
      <c r="AR275" s="140"/>
      <c r="AS275" s="140"/>
      <c r="AT275" s="140"/>
      <c r="AU275" s="140"/>
      <c r="AV275" s="140"/>
      <c r="AW275" s="140"/>
      <c r="AX275" s="140"/>
      <c r="AY275" s="140"/>
      <c r="AZ275" s="140"/>
      <c r="BA275" s="140"/>
      <c r="BB275" s="140"/>
      <c r="BC275" s="140"/>
      <c r="BD275" s="140"/>
      <c r="BE275" s="336"/>
      <c r="BF275" s="336"/>
      <c r="BG275" s="336"/>
      <c r="BH275" s="336"/>
      <c r="BI275" s="336"/>
      <c r="BJ275" s="336"/>
      <c r="BK275" s="336"/>
      <c r="BL275" s="336"/>
      <c r="BM275" s="336"/>
      <c r="BN275" s="336"/>
      <c r="BO275" s="336"/>
      <c r="BP275" s="336"/>
      <c r="BQ275" s="336"/>
      <c r="BR275" s="336"/>
      <c r="BS275" s="336"/>
      <c r="BT275" s="336"/>
      <c r="BU275" s="336"/>
      <c r="BV275" s="336"/>
      <c r="BW275" s="336"/>
      <c r="BX275" s="336"/>
      <c r="BY275" s="336"/>
    </row>
    <row r="276" spans="1:77" customFormat="1" ht="12.75">
      <c r="A276" s="139"/>
      <c r="B276" s="139"/>
      <c r="C276" s="139"/>
      <c r="D276" s="139"/>
      <c r="E276" s="139"/>
      <c r="F276" s="139"/>
      <c r="G276" s="139"/>
      <c r="H276" s="139"/>
      <c r="I276" s="197"/>
      <c r="J276" s="139"/>
      <c r="K276" s="139"/>
      <c r="L276" s="139"/>
      <c r="M276" s="139"/>
      <c r="N276" s="139"/>
      <c r="O276" s="139"/>
      <c r="P276" s="139"/>
      <c r="Q276" s="139"/>
      <c r="R276" s="139"/>
      <c r="S276" s="140"/>
      <c r="T276" s="338"/>
      <c r="U276" s="337"/>
      <c r="V276" s="336"/>
      <c r="W276" s="352"/>
      <c r="X276" s="352"/>
      <c r="Y276" s="352"/>
      <c r="Z276" s="352"/>
      <c r="AA276" s="352"/>
      <c r="AB276" s="352"/>
      <c r="AC276" s="352"/>
      <c r="AD276" s="352"/>
      <c r="AE276" s="352"/>
      <c r="AF276" s="352"/>
      <c r="AG276" s="352"/>
      <c r="AH276" s="352"/>
      <c r="AI276" s="336"/>
      <c r="AJ276" s="140"/>
      <c r="AK276" s="140"/>
      <c r="AL276" s="140"/>
      <c r="AM276" s="140"/>
      <c r="AN276" s="140"/>
      <c r="AO276" s="140"/>
      <c r="AP276" s="140"/>
      <c r="AQ276" s="140"/>
      <c r="AR276" s="140"/>
      <c r="AS276" s="140"/>
      <c r="AT276" s="140"/>
      <c r="AU276" s="140"/>
      <c r="AV276" s="140"/>
      <c r="AW276" s="140"/>
      <c r="AX276" s="140"/>
      <c r="AY276" s="140"/>
      <c r="AZ276" s="140"/>
      <c r="BA276" s="140"/>
      <c r="BB276" s="140"/>
      <c r="BC276" s="140"/>
      <c r="BD276" s="140"/>
      <c r="BE276" s="336"/>
      <c r="BF276" s="336"/>
      <c r="BG276" s="336"/>
      <c r="BH276" s="336"/>
      <c r="BI276" s="336"/>
      <c r="BJ276" s="336"/>
      <c r="BK276" s="336"/>
      <c r="BL276" s="336"/>
      <c r="BM276" s="336"/>
      <c r="BN276" s="336"/>
      <c r="BO276" s="336"/>
      <c r="BP276" s="336"/>
      <c r="BQ276" s="336"/>
      <c r="BR276" s="336"/>
      <c r="BS276" s="336"/>
      <c r="BT276" s="336"/>
      <c r="BU276" s="336"/>
      <c r="BV276" s="336"/>
      <c r="BW276" s="336"/>
      <c r="BX276" s="336"/>
      <c r="BY276" s="336"/>
    </row>
    <row r="277" spans="1:77" customFormat="1" ht="12.75">
      <c r="A277" s="139"/>
      <c r="B277" s="139"/>
      <c r="C277" s="139"/>
      <c r="D277" s="139"/>
      <c r="E277" s="139"/>
      <c r="F277" s="139"/>
      <c r="G277" s="139"/>
      <c r="H277" s="139"/>
      <c r="I277" s="197"/>
      <c r="J277" s="139"/>
      <c r="K277" s="139"/>
      <c r="L277" s="139"/>
      <c r="M277" s="139"/>
      <c r="N277" s="139"/>
      <c r="O277" s="139"/>
      <c r="P277" s="139"/>
      <c r="Q277" s="139"/>
      <c r="R277" s="139"/>
      <c r="S277" s="140"/>
      <c r="T277" s="338"/>
      <c r="U277" s="337"/>
      <c r="V277" s="336"/>
      <c r="W277" s="352"/>
      <c r="X277" s="352"/>
      <c r="Y277" s="352"/>
      <c r="Z277" s="352"/>
      <c r="AA277" s="352"/>
      <c r="AB277" s="352"/>
      <c r="AC277" s="352"/>
      <c r="AD277" s="352"/>
      <c r="AE277" s="352"/>
      <c r="AF277" s="352"/>
      <c r="AG277" s="352"/>
      <c r="AH277" s="352"/>
      <c r="AI277" s="336"/>
      <c r="AJ277" s="140"/>
      <c r="AK277" s="140"/>
      <c r="AL277" s="140"/>
      <c r="AM277" s="140"/>
      <c r="AN277" s="140"/>
      <c r="AO277" s="140"/>
      <c r="AP277" s="140"/>
      <c r="AQ277" s="140"/>
      <c r="AR277" s="140"/>
      <c r="AS277" s="140"/>
      <c r="AT277" s="140"/>
      <c r="AU277" s="140"/>
      <c r="AV277" s="140"/>
      <c r="AW277" s="140"/>
      <c r="AX277" s="140"/>
      <c r="AY277" s="140"/>
      <c r="AZ277" s="140"/>
      <c r="BA277" s="140"/>
      <c r="BB277" s="140"/>
      <c r="BC277" s="140"/>
      <c r="BD277" s="140"/>
      <c r="BE277" s="336"/>
      <c r="BF277" s="336"/>
      <c r="BG277" s="336"/>
      <c r="BH277" s="336"/>
      <c r="BI277" s="336"/>
      <c r="BJ277" s="336"/>
      <c r="BK277" s="336"/>
      <c r="BL277" s="336"/>
      <c r="BM277" s="336"/>
      <c r="BN277" s="336"/>
      <c r="BO277" s="336"/>
      <c r="BP277" s="336"/>
      <c r="BQ277" s="336"/>
      <c r="BR277" s="336"/>
      <c r="BS277" s="336"/>
      <c r="BT277" s="336"/>
      <c r="BU277" s="336"/>
      <c r="BV277" s="336"/>
      <c r="BW277" s="336"/>
      <c r="BX277" s="336"/>
      <c r="BY277" s="336"/>
    </row>
    <row r="278" spans="1:77" customFormat="1" ht="12.75">
      <c r="A278" s="139"/>
      <c r="B278" s="139"/>
      <c r="C278" s="139"/>
      <c r="D278" s="139"/>
      <c r="E278" s="139"/>
      <c r="F278" s="139"/>
      <c r="G278" s="139"/>
      <c r="H278" s="139"/>
      <c r="I278" s="197"/>
      <c r="J278" s="139"/>
      <c r="K278" s="139"/>
      <c r="L278" s="139"/>
      <c r="M278" s="139"/>
      <c r="N278" s="139"/>
      <c r="O278" s="139"/>
      <c r="P278" s="139"/>
      <c r="Q278" s="139"/>
      <c r="R278" s="139"/>
      <c r="S278" s="140"/>
      <c r="T278" s="338"/>
      <c r="U278" s="337"/>
      <c r="V278" s="336"/>
      <c r="W278" s="352"/>
      <c r="X278" s="352"/>
      <c r="Y278" s="352"/>
      <c r="Z278" s="352"/>
      <c r="AA278" s="352"/>
      <c r="AB278" s="352"/>
      <c r="AC278" s="352"/>
      <c r="AD278" s="352"/>
      <c r="AE278" s="352"/>
      <c r="AF278" s="352"/>
      <c r="AG278" s="352"/>
      <c r="AH278" s="352"/>
      <c r="AI278" s="336"/>
      <c r="AJ278" s="140"/>
      <c r="AK278" s="140"/>
      <c r="AL278" s="140"/>
      <c r="AM278" s="140"/>
      <c r="AN278" s="140"/>
      <c r="AO278" s="140"/>
      <c r="AP278" s="140"/>
      <c r="AQ278" s="140"/>
      <c r="AR278" s="140"/>
      <c r="AS278" s="140"/>
      <c r="AT278" s="140"/>
      <c r="AU278" s="140"/>
      <c r="AV278" s="140"/>
      <c r="AW278" s="140"/>
      <c r="AX278" s="140"/>
      <c r="AY278" s="140"/>
      <c r="AZ278" s="140"/>
      <c r="BA278" s="140"/>
      <c r="BB278" s="140"/>
      <c r="BC278" s="140"/>
      <c r="BD278" s="140"/>
      <c r="BE278" s="336"/>
      <c r="BF278" s="336"/>
      <c r="BG278" s="336"/>
      <c r="BH278" s="336"/>
      <c r="BI278" s="336"/>
      <c r="BJ278" s="336"/>
      <c r="BK278" s="336"/>
      <c r="BL278" s="336"/>
      <c r="BM278" s="336"/>
      <c r="BN278" s="336"/>
      <c r="BO278" s="336"/>
      <c r="BP278" s="336"/>
      <c r="BQ278" s="336"/>
      <c r="BR278" s="336"/>
      <c r="BS278" s="336"/>
      <c r="BT278" s="336"/>
      <c r="BU278" s="336"/>
      <c r="BV278" s="336"/>
      <c r="BW278" s="336"/>
      <c r="BX278" s="336"/>
      <c r="BY278" s="336"/>
    </row>
    <row r="279" spans="1:77" customFormat="1" ht="12.75">
      <c r="A279" s="139"/>
      <c r="B279" s="139"/>
      <c r="C279" s="139"/>
      <c r="D279" s="139"/>
      <c r="E279" s="139"/>
      <c r="F279" s="139"/>
      <c r="G279" s="139"/>
      <c r="H279" s="139"/>
      <c r="I279" s="197"/>
      <c r="J279" s="139"/>
      <c r="K279" s="139"/>
      <c r="L279" s="139"/>
      <c r="M279" s="139"/>
      <c r="N279" s="139"/>
      <c r="O279" s="139"/>
      <c r="P279" s="139"/>
      <c r="Q279" s="139"/>
      <c r="R279" s="139"/>
      <c r="S279" s="140"/>
      <c r="T279" s="338"/>
      <c r="U279" s="337"/>
      <c r="V279" s="336"/>
      <c r="W279" s="352"/>
      <c r="X279" s="352"/>
      <c r="Y279" s="352"/>
      <c r="Z279" s="352"/>
      <c r="AA279" s="352"/>
      <c r="AB279" s="352"/>
      <c r="AC279" s="352"/>
      <c r="AD279" s="352"/>
      <c r="AE279" s="352"/>
      <c r="AF279" s="352"/>
      <c r="AG279" s="352"/>
      <c r="AH279" s="352"/>
      <c r="AI279" s="336"/>
      <c r="AJ279" s="140"/>
      <c r="AK279" s="140"/>
      <c r="AL279" s="140"/>
      <c r="AM279" s="140"/>
      <c r="AN279" s="140"/>
      <c r="AO279" s="140"/>
      <c r="AP279" s="140"/>
      <c r="AQ279" s="140"/>
      <c r="AR279" s="140"/>
      <c r="AS279" s="140"/>
      <c r="AT279" s="140"/>
      <c r="AU279" s="140"/>
      <c r="AV279" s="140"/>
      <c r="AW279" s="140"/>
      <c r="AX279" s="140"/>
      <c r="AY279" s="140"/>
      <c r="AZ279" s="140"/>
      <c r="BA279" s="140"/>
      <c r="BB279" s="140"/>
      <c r="BC279" s="140"/>
      <c r="BD279" s="140"/>
      <c r="BE279" s="336"/>
      <c r="BF279" s="336"/>
      <c r="BG279" s="336"/>
      <c r="BH279" s="336"/>
      <c r="BI279" s="336"/>
      <c r="BJ279" s="336"/>
      <c r="BK279" s="336"/>
      <c r="BL279" s="336"/>
      <c r="BM279" s="336"/>
      <c r="BN279" s="336"/>
      <c r="BO279" s="336"/>
      <c r="BP279" s="336"/>
      <c r="BQ279" s="336"/>
      <c r="BR279" s="336"/>
      <c r="BS279" s="336"/>
      <c r="BT279" s="336"/>
      <c r="BU279" s="336"/>
      <c r="BV279" s="336"/>
      <c r="BW279" s="336"/>
      <c r="BX279" s="336"/>
      <c r="BY279" s="336"/>
    </row>
    <row r="280" spans="1:77" customFormat="1" ht="12.75">
      <c r="A280" s="139"/>
      <c r="B280" s="139"/>
      <c r="C280" s="139"/>
      <c r="D280" s="139"/>
      <c r="E280" s="139"/>
      <c r="F280" s="139"/>
      <c r="G280" s="139"/>
      <c r="H280" s="139"/>
      <c r="I280" s="197"/>
      <c r="J280" s="139"/>
      <c r="K280" s="139"/>
      <c r="L280" s="139"/>
      <c r="M280" s="139"/>
      <c r="N280" s="139"/>
      <c r="O280" s="139"/>
      <c r="P280" s="139"/>
      <c r="Q280" s="139"/>
      <c r="R280" s="139"/>
      <c r="S280" s="140"/>
      <c r="T280" s="338"/>
      <c r="U280" s="337"/>
      <c r="V280" s="336"/>
      <c r="W280" s="352"/>
      <c r="X280" s="352"/>
      <c r="Y280" s="352"/>
      <c r="Z280" s="352"/>
      <c r="AA280" s="352"/>
      <c r="AB280" s="352"/>
      <c r="AC280" s="352"/>
      <c r="AD280" s="352"/>
      <c r="AE280" s="352"/>
      <c r="AF280" s="352"/>
      <c r="AG280" s="352"/>
      <c r="AH280" s="352"/>
      <c r="AI280" s="336"/>
      <c r="AJ280" s="140"/>
      <c r="AK280" s="140"/>
      <c r="AL280" s="140"/>
      <c r="AM280" s="140"/>
      <c r="AN280" s="140"/>
      <c r="AO280" s="140"/>
      <c r="AP280" s="140"/>
      <c r="AQ280" s="140"/>
      <c r="AR280" s="140"/>
      <c r="AS280" s="140"/>
      <c r="AT280" s="140"/>
      <c r="AU280" s="140"/>
      <c r="AV280" s="140"/>
      <c r="AW280" s="140"/>
      <c r="AX280" s="140"/>
      <c r="AY280" s="140"/>
      <c r="AZ280" s="140"/>
      <c r="BA280" s="140"/>
      <c r="BB280" s="140"/>
      <c r="BC280" s="140"/>
      <c r="BD280" s="140"/>
      <c r="BE280" s="336"/>
      <c r="BF280" s="336"/>
      <c r="BG280" s="336"/>
      <c r="BH280" s="336"/>
      <c r="BI280" s="336"/>
      <c r="BJ280" s="336"/>
      <c r="BK280" s="336"/>
      <c r="BL280" s="336"/>
      <c r="BM280" s="336"/>
      <c r="BN280" s="336"/>
      <c r="BO280" s="336"/>
      <c r="BP280" s="336"/>
      <c r="BQ280" s="336"/>
      <c r="BR280" s="336"/>
      <c r="BS280" s="336"/>
      <c r="BT280" s="336"/>
      <c r="BU280" s="336"/>
      <c r="BV280" s="336"/>
      <c r="BW280" s="336"/>
      <c r="BX280" s="336"/>
      <c r="BY280" s="336"/>
    </row>
    <row r="281" spans="1:77" customFormat="1" ht="12.75">
      <c r="A281" s="139"/>
      <c r="B281" s="139"/>
      <c r="C281" s="139"/>
      <c r="D281" s="139"/>
      <c r="E281" s="139"/>
      <c r="F281" s="139"/>
      <c r="G281" s="139"/>
      <c r="H281" s="139"/>
      <c r="I281" s="197"/>
      <c r="J281" s="139"/>
      <c r="K281" s="139"/>
      <c r="L281" s="139"/>
      <c r="M281" s="139"/>
      <c r="N281" s="139"/>
      <c r="O281" s="139"/>
      <c r="P281" s="139"/>
      <c r="Q281" s="139"/>
      <c r="R281" s="139"/>
      <c r="S281" s="140"/>
      <c r="T281" s="338"/>
      <c r="U281" s="337"/>
      <c r="V281" s="336"/>
      <c r="W281" s="352"/>
      <c r="X281" s="352"/>
      <c r="Y281" s="352"/>
      <c r="Z281" s="352"/>
      <c r="AA281" s="352"/>
      <c r="AB281" s="352"/>
      <c r="AC281" s="352"/>
      <c r="AD281" s="352"/>
      <c r="AE281" s="352"/>
      <c r="AF281" s="352"/>
      <c r="AG281" s="352"/>
      <c r="AH281" s="352"/>
      <c r="AI281" s="336"/>
      <c r="AJ281" s="140"/>
      <c r="AK281" s="140"/>
      <c r="AL281" s="140"/>
      <c r="AM281" s="140"/>
      <c r="AN281" s="140"/>
      <c r="AO281" s="140"/>
      <c r="AP281" s="140"/>
      <c r="AQ281" s="140"/>
      <c r="AR281" s="140"/>
      <c r="AS281" s="140"/>
      <c r="AT281" s="140"/>
      <c r="AU281" s="140"/>
      <c r="AV281" s="140"/>
      <c r="AW281" s="140"/>
      <c r="AX281" s="140"/>
      <c r="AY281" s="140"/>
      <c r="AZ281" s="140"/>
      <c r="BA281" s="140"/>
      <c r="BB281" s="140"/>
      <c r="BC281" s="140"/>
      <c r="BD281" s="140"/>
      <c r="BE281" s="336"/>
      <c r="BF281" s="336"/>
      <c r="BG281" s="336"/>
      <c r="BH281" s="336"/>
      <c r="BI281" s="336"/>
      <c r="BJ281" s="336"/>
      <c r="BK281" s="336"/>
      <c r="BL281" s="336"/>
      <c r="BM281" s="336"/>
      <c r="BN281" s="336"/>
      <c r="BO281" s="336"/>
      <c r="BP281" s="336"/>
      <c r="BQ281" s="336"/>
      <c r="BR281" s="336"/>
      <c r="BS281" s="336"/>
      <c r="BT281" s="336"/>
      <c r="BU281" s="336"/>
      <c r="BV281" s="336"/>
      <c r="BW281" s="336"/>
      <c r="BX281" s="336"/>
      <c r="BY281" s="336"/>
    </row>
    <row r="282" spans="1:77" customFormat="1" ht="12.75">
      <c r="A282" s="139"/>
      <c r="B282" s="139"/>
      <c r="C282" s="139"/>
      <c r="D282" s="139"/>
      <c r="E282" s="139"/>
      <c r="F282" s="139"/>
      <c r="G282" s="139"/>
      <c r="H282" s="139"/>
      <c r="I282" s="197"/>
      <c r="J282" s="139"/>
      <c r="K282" s="139"/>
      <c r="L282" s="139"/>
      <c r="M282" s="139"/>
      <c r="N282" s="139"/>
      <c r="O282" s="139"/>
      <c r="P282" s="139"/>
      <c r="Q282" s="139"/>
      <c r="R282" s="139"/>
      <c r="S282" s="140"/>
      <c r="T282" s="338"/>
      <c r="U282" s="337"/>
      <c r="V282" s="336"/>
      <c r="W282" s="352"/>
      <c r="X282" s="352"/>
      <c r="Y282" s="352"/>
      <c r="Z282" s="352"/>
      <c r="AA282" s="352"/>
      <c r="AB282" s="352"/>
      <c r="AC282" s="352"/>
      <c r="AD282" s="352"/>
      <c r="AE282" s="352"/>
      <c r="AF282" s="352"/>
      <c r="AG282" s="352"/>
      <c r="AH282" s="352"/>
      <c r="AI282" s="336"/>
      <c r="AJ282" s="140"/>
      <c r="AK282" s="140"/>
      <c r="AL282" s="140"/>
      <c r="AM282" s="140"/>
      <c r="AN282" s="140"/>
      <c r="AO282" s="140"/>
      <c r="AP282" s="140"/>
      <c r="AQ282" s="140"/>
      <c r="AR282" s="140"/>
      <c r="AS282" s="140"/>
      <c r="AT282" s="140"/>
      <c r="AU282" s="140"/>
      <c r="AV282" s="140"/>
      <c r="AW282" s="140"/>
      <c r="AX282" s="140"/>
      <c r="AY282" s="140"/>
      <c r="AZ282" s="140"/>
      <c r="BA282" s="140"/>
      <c r="BB282" s="140"/>
      <c r="BC282" s="140"/>
      <c r="BD282" s="140"/>
      <c r="BE282" s="336"/>
      <c r="BF282" s="336"/>
      <c r="BG282" s="336"/>
      <c r="BH282" s="336"/>
      <c r="BI282" s="336"/>
      <c r="BJ282" s="336"/>
      <c r="BK282" s="336"/>
      <c r="BL282" s="336"/>
      <c r="BM282" s="336"/>
      <c r="BN282" s="336"/>
      <c r="BO282" s="336"/>
      <c r="BP282" s="336"/>
      <c r="BQ282" s="336"/>
      <c r="BR282" s="336"/>
      <c r="BS282" s="336"/>
      <c r="BT282" s="336"/>
      <c r="BU282" s="336"/>
      <c r="BV282" s="336"/>
      <c r="BW282" s="336"/>
      <c r="BX282" s="336"/>
      <c r="BY282" s="336"/>
    </row>
    <row r="283" spans="1:77" customFormat="1" ht="12.75">
      <c r="A283" s="139"/>
      <c r="B283" s="139"/>
      <c r="C283" s="139"/>
      <c r="D283" s="139"/>
      <c r="E283" s="139"/>
      <c r="F283" s="139"/>
      <c r="G283" s="139"/>
      <c r="H283" s="139"/>
      <c r="I283" s="197"/>
      <c r="J283" s="139"/>
      <c r="K283" s="139"/>
      <c r="L283" s="139"/>
      <c r="M283" s="139"/>
      <c r="N283" s="139"/>
      <c r="O283" s="139"/>
      <c r="P283" s="139"/>
      <c r="Q283" s="139"/>
      <c r="R283" s="139"/>
      <c r="S283" s="140"/>
      <c r="T283" s="338"/>
      <c r="U283" s="337"/>
      <c r="V283" s="336"/>
      <c r="W283" s="352"/>
      <c r="X283" s="352"/>
      <c r="Y283" s="352"/>
      <c r="Z283" s="352"/>
      <c r="AA283" s="352"/>
      <c r="AB283" s="352"/>
      <c r="AC283" s="352"/>
      <c r="AD283" s="352"/>
      <c r="AE283" s="352"/>
      <c r="AF283" s="352"/>
      <c r="AG283" s="352"/>
      <c r="AH283" s="352"/>
      <c r="AI283" s="336"/>
      <c r="AJ283" s="140"/>
      <c r="AK283" s="140"/>
      <c r="AL283" s="140"/>
      <c r="AM283" s="140"/>
      <c r="AN283" s="140"/>
      <c r="AO283" s="140"/>
      <c r="AP283" s="140"/>
      <c r="AQ283" s="140"/>
      <c r="AR283" s="140"/>
      <c r="AS283" s="140"/>
      <c r="AT283" s="140"/>
      <c r="AU283" s="140"/>
      <c r="AV283" s="140"/>
      <c r="AW283" s="140"/>
      <c r="AX283" s="140"/>
      <c r="AY283" s="140"/>
      <c r="AZ283" s="140"/>
      <c r="BA283" s="140"/>
      <c r="BB283" s="140"/>
      <c r="BC283" s="140"/>
      <c r="BD283" s="140"/>
      <c r="BE283" s="336"/>
      <c r="BF283" s="336"/>
      <c r="BG283" s="336"/>
      <c r="BH283" s="336"/>
      <c r="BI283" s="336"/>
      <c r="BJ283" s="336"/>
      <c r="BK283" s="336"/>
      <c r="BL283" s="336"/>
      <c r="BM283" s="336"/>
      <c r="BN283" s="336"/>
      <c r="BO283" s="336"/>
      <c r="BP283" s="336"/>
      <c r="BQ283" s="336"/>
      <c r="BR283" s="336"/>
      <c r="BS283" s="336"/>
      <c r="BT283" s="336"/>
      <c r="BU283" s="336"/>
      <c r="BV283" s="336"/>
      <c r="BW283" s="336"/>
      <c r="BX283" s="336"/>
      <c r="BY283" s="336"/>
    </row>
    <row r="284" spans="1:77" customFormat="1" ht="12.75">
      <c r="A284" s="139"/>
      <c r="B284" s="139"/>
      <c r="C284" s="139"/>
      <c r="D284" s="139"/>
      <c r="E284" s="139"/>
      <c r="F284" s="139"/>
      <c r="G284" s="139"/>
      <c r="H284" s="139"/>
      <c r="I284" s="197"/>
      <c r="J284" s="139"/>
      <c r="K284" s="139"/>
      <c r="L284" s="139"/>
      <c r="M284" s="139"/>
      <c r="N284" s="139"/>
      <c r="O284" s="139"/>
      <c r="P284" s="139"/>
      <c r="Q284" s="139"/>
      <c r="R284" s="139"/>
      <c r="S284" s="140"/>
      <c r="T284" s="338"/>
      <c r="U284" s="337"/>
      <c r="V284" s="336"/>
      <c r="W284" s="352"/>
      <c r="X284" s="352"/>
      <c r="Y284" s="352"/>
      <c r="Z284" s="352"/>
      <c r="AA284" s="352"/>
      <c r="AB284" s="352"/>
      <c r="AC284" s="352"/>
      <c r="AD284" s="352"/>
      <c r="AE284" s="352"/>
      <c r="AF284" s="352"/>
      <c r="AG284" s="352"/>
      <c r="AH284" s="352"/>
      <c r="AI284" s="336"/>
      <c r="AJ284" s="140"/>
      <c r="AK284" s="140"/>
      <c r="AL284" s="140"/>
      <c r="AM284" s="140"/>
      <c r="AN284" s="140"/>
      <c r="AO284" s="140"/>
      <c r="AP284" s="140"/>
      <c r="AQ284" s="140"/>
      <c r="AR284" s="140"/>
      <c r="AS284" s="140"/>
      <c r="AT284" s="140"/>
      <c r="AU284" s="140"/>
      <c r="AV284" s="140"/>
      <c r="AW284" s="140"/>
      <c r="AX284" s="140"/>
      <c r="AY284" s="140"/>
      <c r="AZ284" s="140"/>
      <c r="BA284" s="140"/>
      <c r="BB284" s="140"/>
      <c r="BC284" s="140"/>
      <c r="BD284" s="140"/>
      <c r="BE284" s="336"/>
      <c r="BF284" s="336"/>
      <c r="BG284" s="336"/>
      <c r="BH284" s="336"/>
      <c r="BI284" s="336"/>
      <c r="BJ284" s="336"/>
      <c r="BK284" s="336"/>
      <c r="BL284" s="336"/>
      <c r="BM284" s="336"/>
      <c r="BN284" s="336"/>
      <c r="BO284" s="336"/>
      <c r="BP284" s="336"/>
      <c r="BQ284" s="336"/>
      <c r="BR284" s="336"/>
      <c r="BS284" s="336"/>
      <c r="BT284" s="336"/>
      <c r="BU284" s="336"/>
      <c r="BV284" s="336"/>
      <c r="BW284" s="336"/>
      <c r="BX284" s="336"/>
      <c r="BY284" s="336"/>
    </row>
    <row r="285" spans="1:77" customFormat="1" ht="12.75">
      <c r="A285" s="139"/>
      <c r="B285" s="139"/>
      <c r="C285" s="139"/>
      <c r="D285" s="139"/>
      <c r="E285" s="139"/>
      <c r="F285" s="139"/>
      <c r="G285" s="139"/>
      <c r="H285" s="139"/>
      <c r="I285" s="197"/>
      <c r="J285" s="139"/>
      <c r="K285" s="139"/>
      <c r="L285" s="139"/>
      <c r="M285" s="139"/>
      <c r="N285" s="139"/>
      <c r="O285" s="139"/>
      <c r="P285" s="139"/>
      <c r="Q285" s="139"/>
      <c r="R285" s="139"/>
      <c r="S285" s="140"/>
      <c r="T285" s="338"/>
      <c r="U285" s="337"/>
      <c r="V285" s="336"/>
      <c r="W285" s="352"/>
      <c r="X285" s="352"/>
      <c r="Y285" s="352"/>
      <c r="Z285" s="352"/>
      <c r="AA285" s="352"/>
      <c r="AB285" s="352"/>
      <c r="AC285" s="352"/>
      <c r="AD285" s="352"/>
      <c r="AE285" s="352"/>
      <c r="AF285" s="352"/>
      <c r="AG285" s="352"/>
      <c r="AH285" s="352"/>
      <c r="AI285" s="336"/>
      <c r="AJ285" s="140"/>
      <c r="AK285" s="140"/>
      <c r="AL285" s="140"/>
      <c r="AM285" s="140"/>
      <c r="AN285" s="140"/>
      <c r="AO285" s="140"/>
      <c r="AP285" s="140"/>
      <c r="AQ285" s="140"/>
      <c r="AR285" s="140"/>
      <c r="AS285" s="140"/>
      <c r="AT285" s="140"/>
      <c r="AU285" s="140"/>
      <c r="AV285" s="140"/>
      <c r="AW285" s="140"/>
      <c r="AX285" s="140"/>
      <c r="AY285" s="140"/>
      <c r="AZ285" s="140"/>
      <c r="BA285" s="140"/>
      <c r="BB285" s="140"/>
      <c r="BC285" s="140"/>
      <c r="BD285" s="140"/>
      <c r="BE285" s="336"/>
      <c r="BF285" s="336"/>
      <c r="BG285" s="336"/>
      <c r="BH285" s="336"/>
      <c r="BI285" s="336"/>
      <c r="BJ285" s="336"/>
      <c r="BK285" s="336"/>
      <c r="BL285" s="336"/>
      <c r="BM285" s="336"/>
      <c r="BN285" s="336"/>
      <c r="BO285" s="336"/>
      <c r="BP285" s="336"/>
      <c r="BQ285" s="336"/>
      <c r="BR285" s="336"/>
      <c r="BS285" s="336"/>
      <c r="BT285" s="336"/>
      <c r="BU285" s="336"/>
      <c r="BV285" s="336"/>
      <c r="BW285" s="336"/>
      <c r="BX285" s="336"/>
      <c r="BY285" s="336"/>
    </row>
    <row r="286" spans="1:77" customFormat="1" ht="12.75">
      <c r="A286" s="139"/>
      <c r="B286" s="139"/>
      <c r="C286" s="139"/>
      <c r="D286" s="139"/>
      <c r="E286" s="139"/>
      <c r="F286" s="139"/>
      <c r="G286" s="139"/>
      <c r="H286" s="139"/>
      <c r="I286" s="197"/>
      <c r="J286" s="139"/>
      <c r="K286" s="139"/>
      <c r="L286" s="139"/>
      <c r="M286" s="139"/>
      <c r="N286" s="139"/>
      <c r="O286" s="139"/>
      <c r="P286" s="139"/>
      <c r="Q286" s="139"/>
      <c r="R286" s="139"/>
      <c r="S286" s="140"/>
      <c r="T286" s="338"/>
      <c r="U286" s="337"/>
      <c r="V286" s="336"/>
      <c r="W286" s="352"/>
      <c r="X286" s="352"/>
      <c r="Y286" s="352"/>
      <c r="Z286" s="352"/>
      <c r="AA286" s="352"/>
      <c r="AB286" s="352"/>
      <c r="AC286" s="352"/>
      <c r="AD286" s="352"/>
      <c r="AE286" s="352"/>
      <c r="AF286" s="352"/>
      <c r="AG286" s="352"/>
      <c r="AH286" s="352"/>
      <c r="AI286" s="336"/>
      <c r="AJ286" s="140"/>
      <c r="AK286" s="140"/>
      <c r="AL286" s="140"/>
      <c r="AM286" s="140"/>
      <c r="AN286" s="140"/>
      <c r="AO286" s="140"/>
      <c r="AP286" s="140"/>
      <c r="AQ286" s="140"/>
      <c r="AR286" s="140"/>
      <c r="AS286" s="140"/>
      <c r="AT286" s="140"/>
      <c r="AU286" s="140"/>
      <c r="AV286" s="140"/>
      <c r="AW286" s="140"/>
      <c r="AX286" s="140"/>
      <c r="AY286" s="140"/>
      <c r="AZ286" s="140"/>
      <c r="BA286" s="140"/>
      <c r="BB286" s="140"/>
      <c r="BC286" s="140"/>
      <c r="BD286" s="140"/>
      <c r="BE286" s="336"/>
      <c r="BF286" s="336"/>
      <c r="BG286" s="336"/>
      <c r="BH286" s="336"/>
      <c r="BI286" s="336"/>
      <c r="BJ286" s="336"/>
      <c r="BK286" s="336"/>
      <c r="BL286" s="336"/>
      <c r="BM286" s="336"/>
      <c r="BN286" s="336"/>
      <c r="BO286" s="336"/>
      <c r="BP286" s="336"/>
      <c r="BQ286" s="336"/>
      <c r="BR286" s="336"/>
      <c r="BS286" s="336"/>
      <c r="BT286" s="336"/>
      <c r="BU286" s="336"/>
      <c r="BV286" s="336"/>
      <c r="BW286" s="336"/>
      <c r="BX286" s="336"/>
      <c r="BY286" s="336"/>
    </row>
    <row r="287" spans="1:77" customFormat="1" ht="12.75">
      <c r="A287" s="139"/>
      <c r="B287" s="139"/>
      <c r="C287" s="139"/>
      <c r="D287" s="139"/>
      <c r="E287" s="139"/>
      <c r="F287" s="139"/>
      <c r="G287" s="139"/>
      <c r="H287" s="139"/>
      <c r="I287" s="197"/>
      <c r="J287" s="139"/>
      <c r="K287" s="139"/>
      <c r="L287" s="139"/>
      <c r="M287" s="139"/>
      <c r="N287" s="139"/>
      <c r="O287" s="139"/>
      <c r="P287" s="139"/>
      <c r="Q287" s="139"/>
      <c r="R287" s="139"/>
      <c r="S287" s="140"/>
      <c r="T287" s="338"/>
      <c r="U287" s="337"/>
      <c r="V287" s="336"/>
      <c r="W287" s="352"/>
      <c r="X287" s="352"/>
      <c r="Y287" s="352"/>
      <c r="Z287" s="352"/>
      <c r="AA287" s="352"/>
      <c r="AB287" s="352"/>
      <c r="AC287" s="352"/>
      <c r="AD287" s="352"/>
      <c r="AE287" s="352"/>
      <c r="AF287" s="352"/>
      <c r="AG287" s="352"/>
      <c r="AH287" s="352"/>
      <c r="AI287" s="336"/>
      <c r="AJ287" s="140"/>
      <c r="AK287" s="140"/>
      <c r="AL287" s="140"/>
      <c r="AM287" s="140"/>
      <c r="AN287" s="140"/>
      <c r="AO287" s="140"/>
      <c r="AP287" s="140"/>
      <c r="AQ287" s="140"/>
      <c r="AR287" s="140"/>
      <c r="AS287" s="140"/>
      <c r="AT287" s="140"/>
      <c r="AU287" s="140"/>
      <c r="AV287" s="140"/>
      <c r="AW287" s="140"/>
      <c r="AX287" s="140"/>
      <c r="AY287" s="140"/>
      <c r="AZ287" s="140"/>
      <c r="BA287" s="140"/>
      <c r="BB287" s="140"/>
      <c r="BC287" s="140"/>
      <c r="BD287" s="140"/>
      <c r="BE287" s="336"/>
      <c r="BF287" s="336"/>
      <c r="BG287" s="336"/>
      <c r="BH287" s="336"/>
      <c r="BI287" s="336"/>
      <c r="BJ287" s="336"/>
      <c r="BK287" s="336"/>
      <c r="BL287" s="336"/>
      <c r="BM287" s="336"/>
      <c r="BN287" s="336"/>
      <c r="BO287" s="336"/>
      <c r="BP287" s="336"/>
      <c r="BQ287" s="336"/>
      <c r="BR287" s="336"/>
      <c r="BS287" s="336"/>
      <c r="BT287" s="336"/>
      <c r="BU287" s="336"/>
      <c r="BV287" s="336"/>
      <c r="BW287" s="336"/>
      <c r="BX287" s="336"/>
      <c r="BY287" s="336"/>
    </row>
    <row r="288" spans="1:77" customFormat="1" ht="12.75">
      <c r="A288" s="139"/>
      <c r="B288" s="139"/>
      <c r="C288" s="139"/>
      <c r="D288" s="139"/>
      <c r="E288" s="139"/>
      <c r="F288" s="139"/>
      <c r="G288" s="139"/>
      <c r="H288" s="139"/>
      <c r="I288" s="197"/>
      <c r="J288" s="139"/>
      <c r="K288" s="139"/>
      <c r="L288" s="139"/>
      <c r="M288" s="139"/>
      <c r="N288" s="139"/>
      <c r="O288" s="139"/>
      <c r="P288" s="139"/>
      <c r="Q288" s="139"/>
      <c r="R288" s="139"/>
      <c r="S288" s="140"/>
      <c r="T288" s="338"/>
      <c r="U288" s="337"/>
      <c r="V288" s="336"/>
      <c r="W288" s="352"/>
      <c r="X288" s="352"/>
      <c r="Y288" s="352"/>
      <c r="Z288" s="352"/>
      <c r="AA288" s="352"/>
      <c r="AB288" s="352"/>
      <c r="AC288" s="352"/>
      <c r="AD288" s="352"/>
      <c r="AE288" s="352"/>
      <c r="AF288" s="352"/>
      <c r="AG288" s="352"/>
      <c r="AH288" s="352"/>
      <c r="AI288" s="336"/>
      <c r="AJ288" s="140"/>
      <c r="AK288" s="140"/>
      <c r="AL288" s="140"/>
      <c r="AM288" s="140"/>
      <c r="AN288" s="140"/>
      <c r="AO288" s="140"/>
      <c r="AP288" s="140"/>
      <c r="AQ288" s="140"/>
      <c r="AR288" s="140"/>
      <c r="AS288" s="140"/>
      <c r="AT288" s="140"/>
      <c r="AU288" s="140"/>
      <c r="AV288" s="140"/>
      <c r="AW288" s="140"/>
      <c r="AX288" s="140"/>
      <c r="AY288" s="140"/>
      <c r="AZ288" s="140"/>
      <c r="BA288" s="140"/>
      <c r="BB288" s="140"/>
      <c r="BC288" s="140"/>
      <c r="BD288" s="140"/>
      <c r="BE288" s="336"/>
      <c r="BF288" s="336"/>
      <c r="BG288" s="336"/>
      <c r="BH288" s="336"/>
      <c r="BI288" s="336"/>
      <c r="BJ288" s="336"/>
      <c r="BK288" s="336"/>
      <c r="BL288" s="336"/>
      <c r="BM288" s="336"/>
      <c r="BN288" s="336"/>
      <c r="BO288" s="336"/>
      <c r="BP288" s="336"/>
      <c r="BQ288" s="336"/>
      <c r="BR288" s="336"/>
      <c r="BS288" s="336"/>
      <c r="BT288" s="336"/>
      <c r="BU288" s="336"/>
      <c r="BV288" s="336"/>
      <c r="BW288" s="336"/>
      <c r="BX288" s="336"/>
      <c r="BY288" s="336"/>
    </row>
    <row r="289" spans="1:77" customFormat="1" ht="12.75">
      <c r="A289" s="139"/>
      <c r="B289" s="139"/>
      <c r="C289" s="139"/>
      <c r="D289" s="139"/>
      <c r="E289" s="139"/>
      <c r="F289" s="139"/>
      <c r="G289" s="139"/>
      <c r="H289" s="139"/>
      <c r="I289" s="197"/>
      <c r="J289" s="139"/>
      <c r="K289" s="139"/>
      <c r="L289" s="139"/>
      <c r="M289" s="139"/>
      <c r="N289" s="139"/>
      <c r="O289" s="139"/>
      <c r="P289" s="139"/>
      <c r="Q289" s="139"/>
      <c r="R289" s="139"/>
      <c r="S289" s="140"/>
      <c r="T289" s="338"/>
      <c r="U289" s="337"/>
      <c r="V289" s="336"/>
      <c r="W289" s="352"/>
      <c r="X289" s="352"/>
      <c r="Y289" s="352"/>
      <c r="Z289" s="352"/>
      <c r="AA289" s="352"/>
      <c r="AB289" s="352"/>
      <c r="AC289" s="352"/>
      <c r="AD289" s="352"/>
      <c r="AE289" s="352"/>
      <c r="AF289" s="352"/>
      <c r="AG289" s="352"/>
      <c r="AH289" s="352"/>
      <c r="AI289" s="336"/>
      <c r="AJ289" s="140"/>
      <c r="AK289" s="140"/>
      <c r="AL289" s="140"/>
      <c r="AM289" s="140"/>
      <c r="AN289" s="140"/>
      <c r="AO289" s="140"/>
      <c r="AP289" s="140"/>
      <c r="AQ289" s="140"/>
      <c r="AR289" s="140"/>
      <c r="AS289" s="140"/>
      <c r="AT289" s="140"/>
      <c r="AU289" s="140"/>
      <c r="AV289" s="140"/>
      <c r="AW289" s="140"/>
      <c r="AX289" s="140"/>
      <c r="AY289" s="140"/>
      <c r="AZ289" s="140"/>
      <c r="BA289" s="140"/>
      <c r="BB289" s="140"/>
      <c r="BC289" s="140"/>
      <c r="BD289" s="140"/>
      <c r="BE289" s="336"/>
      <c r="BF289" s="336"/>
      <c r="BG289" s="336"/>
      <c r="BH289" s="336"/>
      <c r="BI289" s="336"/>
      <c r="BJ289" s="336"/>
      <c r="BK289" s="336"/>
      <c r="BL289" s="336"/>
      <c r="BM289" s="336"/>
      <c r="BN289" s="336"/>
      <c r="BO289" s="336"/>
      <c r="BP289" s="336"/>
      <c r="BQ289" s="336"/>
      <c r="BR289" s="336"/>
      <c r="BS289" s="336"/>
      <c r="BT289" s="336"/>
      <c r="BU289" s="336"/>
      <c r="BV289" s="336"/>
      <c r="BW289" s="336"/>
      <c r="BX289" s="336"/>
      <c r="BY289" s="336"/>
    </row>
    <row r="290" spans="1:77" customFormat="1" ht="12.75">
      <c r="A290" s="139"/>
      <c r="B290" s="139"/>
      <c r="C290" s="139"/>
      <c r="D290" s="139"/>
      <c r="E290" s="139"/>
      <c r="F290" s="139"/>
      <c r="G290" s="139"/>
      <c r="H290" s="139"/>
      <c r="I290" s="197"/>
      <c r="J290" s="139"/>
      <c r="K290" s="139"/>
      <c r="L290" s="139"/>
      <c r="M290" s="139"/>
      <c r="N290" s="139"/>
      <c r="O290" s="139"/>
      <c r="P290" s="139"/>
      <c r="Q290" s="139"/>
      <c r="R290" s="139"/>
      <c r="S290" s="140"/>
      <c r="T290" s="338"/>
      <c r="U290" s="337"/>
      <c r="V290" s="336"/>
      <c r="W290" s="352"/>
      <c r="X290" s="352"/>
      <c r="Y290" s="352"/>
      <c r="Z290" s="352"/>
      <c r="AA290" s="352"/>
      <c r="AB290" s="352"/>
      <c r="AC290" s="352"/>
      <c r="AD290" s="352"/>
      <c r="AE290" s="352"/>
      <c r="AF290" s="352"/>
      <c r="AG290" s="352"/>
      <c r="AH290" s="352"/>
      <c r="AI290" s="336"/>
      <c r="AJ290" s="140"/>
      <c r="AK290" s="140"/>
      <c r="AL290" s="140"/>
      <c r="AM290" s="140"/>
      <c r="AN290" s="140"/>
      <c r="AO290" s="140"/>
      <c r="AP290" s="140"/>
      <c r="AQ290" s="140"/>
      <c r="AR290" s="140"/>
      <c r="AS290" s="140"/>
      <c r="AT290" s="140"/>
      <c r="AU290" s="140"/>
      <c r="AV290" s="140"/>
      <c r="AW290" s="140"/>
      <c r="AX290" s="140"/>
      <c r="AY290" s="140"/>
      <c r="AZ290" s="140"/>
      <c r="BA290" s="140"/>
      <c r="BB290" s="140"/>
      <c r="BC290" s="140"/>
      <c r="BD290" s="140"/>
      <c r="BE290" s="336"/>
      <c r="BF290" s="336"/>
      <c r="BG290" s="336"/>
      <c r="BH290" s="336"/>
      <c r="BI290" s="336"/>
      <c r="BJ290" s="336"/>
      <c r="BK290" s="336"/>
      <c r="BL290" s="336"/>
      <c r="BM290" s="336"/>
      <c r="BN290" s="336"/>
      <c r="BO290" s="336"/>
      <c r="BP290" s="336"/>
      <c r="BQ290" s="336"/>
      <c r="BR290" s="336"/>
      <c r="BS290" s="336"/>
      <c r="BT290" s="336"/>
      <c r="BU290" s="336"/>
      <c r="BV290" s="336"/>
      <c r="BW290" s="336"/>
      <c r="BX290" s="336"/>
      <c r="BY290" s="336"/>
    </row>
    <row r="291" spans="1:77" customFormat="1" ht="12.75">
      <c r="A291" s="139"/>
      <c r="B291" s="139"/>
      <c r="C291" s="139"/>
      <c r="D291" s="139"/>
      <c r="E291" s="139"/>
      <c r="F291" s="139"/>
      <c r="G291" s="139"/>
      <c r="H291" s="139"/>
      <c r="I291" s="197"/>
      <c r="J291" s="139"/>
      <c r="K291" s="139"/>
      <c r="L291" s="139"/>
      <c r="M291" s="139"/>
      <c r="N291" s="139"/>
      <c r="O291" s="139"/>
      <c r="P291" s="139"/>
      <c r="Q291" s="139"/>
      <c r="R291" s="139"/>
      <c r="S291" s="140"/>
      <c r="T291" s="337"/>
      <c r="U291" s="337"/>
      <c r="V291" s="336"/>
      <c r="W291" s="352"/>
      <c r="X291" s="352"/>
      <c r="Y291" s="352"/>
      <c r="Z291" s="352"/>
      <c r="AA291" s="352"/>
      <c r="AB291" s="352"/>
      <c r="AC291" s="352"/>
      <c r="AD291" s="352"/>
      <c r="AE291" s="352"/>
      <c r="AF291" s="352"/>
      <c r="AG291" s="352"/>
      <c r="AH291" s="352"/>
      <c r="AI291" s="336"/>
      <c r="AJ291" s="140"/>
      <c r="AK291" s="140"/>
      <c r="AL291" s="140"/>
      <c r="AM291" s="140"/>
      <c r="AN291" s="140"/>
      <c r="AO291" s="140"/>
      <c r="AP291" s="140"/>
      <c r="AQ291" s="140"/>
      <c r="AR291" s="140"/>
      <c r="AS291" s="140"/>
      <c r="AT291" s="140"/>
      <c r="AU291" s="140"/>
      <c r="AV291" s="140"/>
      <c r="AW291" s="140"/>
      <c r="AX291" s="140"/>
      <c r="AY291" s="140"/>
      <c r="AZ291" s="140"/>
      <c r="BA291" s="140"/>
      <c r="BB291" s="140"/>
      <c r="BC291" s="140"/>
      <c r="BD291" s="140"/>
      <c r="BE291" s="336"/>
      <c r="BF291" s="336"/>
      <c r="BG291" s="336"/>
      <c r="BH291" s="336"/>
      <c r="BI291" s="336"/>
      <c r="BJ291" s="336"/>
      <c r="BK291" s="336"/>
      <c r="BL291" s="336"/>
      <c r="BM291" s="336"/>
      <c r="BN291" s="336"/>
      <c r="BO291" s="336"/>
      <c r="BP291" s="336"/>
      <c r="BQ291" s="336"/>
      <c r="BR291" s="336"/>
      <c r="BS291" s="336"/>
      <c r="BT291" s="336"/>
      <c r="BU291" s="336"/>
      <c r="BV291" s="336"/>
      <c r="BW291" s="336"/>
      <c r="BX291" s="336"/>
      <c r="BY291" s="336"/>
    </row>
    <row r="292" spans="1:77" customFormat="1" ht="12.75">
      <c r="A292" s="139"/>
      <c r="B292" s="139"/>
      <c r="C292" s="139"/>
      <c r="D292" s="139"/>
      <c r="E292" s="139"/>
      <c r="F292" s="139"/>
      <c r="G292" s="139"/>
      <c r="H292" s="139"/>
      <c r="I292" s="197"/>
      <c r="J292" s="139"/>
      <c r="K292" s="139"/>
      <c r="L292" s="139"/>
      <c r="M292" s="139"/>
      <c r="N292" s="139"/>
      <c r="O292" s="139"/>
      <c r="P292" s="139"/>
      <c r="Q292" s="139"/>
      <c r="R292" s="139"/>
      <c r="S292" s="140"/>
      <c r="T292" s="337"/>
      <c r="U292" s="337"/>
      <c r="V292" s="336"/>
      <c r="W292" s="352"/>
      <c r="X292" s="352"/>
      <c r="Y292" s="352"/>
      <c r="Z292" s="352"/>
      <c r="AA292" s="352"/>
      <c r="AB292" s="352"/>
      <c r="AC292" s="352"/>
      <c r="AD292" s="352"/>
      <c r="AE292" s="352"/>
      <c r="AF292" s="352"/>
      <c r="AG292" s="352"/>
      <c r="AH292" s="352"/>
      <c r="AI292" s="336"/>
      <c r="AJ292" s="140"/>
      <c r="AK292" s="140"/>
      <c r="AL292" s="140"/>
      <c r="AM292" s="140"/>
      <c r="AN292" s="140"/>
      <c r="AO292" s="140"/>
      <c r="AP292" s="140"/>
      <c r="AQ292" s="140"/>
      <c r="AR292" s="140"/>
      <c r="AS292" s="140"/>
      <c r="AT292" s="140"/>
      <c r="AU292" s="140"/>
      <c r="AV292" s="140"/>
      <c r="AW292" s="140"/>
      <c r="AX292" s="140"/>
      <c r="AY292" s="140"/>
      <c r="AZ292" s="140"/>
      <c r="BA292" s="140"/>
      <c r="BB292" s="140"/>
      <c r="BC292" s="140"/>
      <c r="BD292" s="140"/>
      <c r="BE292" s="336"/>
      <c r="BF292" s="336"/>
      <c r="BG292" s="336"/>
      <c r="BH292" s="336"/>
      <c r="BI292" s="336"/>
      <c r="BJ292" s="336"/>
      <c r="BK292" s="336"/>
      <c r="BL292" s="336"/>
      <c r="BM292" s="336"/>
      <c r="BN292" s="336"/>
      <c r="BO292" s="336"/>
      <c r="BP292" s="336"/>
      <c r="BQ292" s="336"/>
      <c r="BR292" s="336"/>
      <c r="BS292" s="336"/>
      <c r="BT292" s="336"/>
      <c r="BU292" s="336"/>
      <c r="BV292" s="336"/>
      <c r="BW292" s="336"/>
      <c r="BX292" s="336"/>
      <c r="BY292" s="336"/>
    </row>
    <row r="293" spans="1:77" customFormat="1" ht="12.75">
      <c r="A293" s="139"/>
      <c r="B293" s="139"/>
      <c r="C293" s="139"/>
      <c r="D293" s="139"/>
      <c r="E293" s="139"/>
      <c r="F293" s="139"/>
      <c r="G293" s="139"/>
      <c r="H293" s="139"/>
      <c r="I293" s="197"/>
      <c r="J293" s="139"/>
      <c r="K293" s="139"/>
      <c r="L293" s="139"/>
      <c r="M293" s="139"/>
      <c r="N293" s="139"/>
      <c r="O293" s="139"/>
      <c r="P293" s="139"/>
      <c r="Q293" s="139"/>
      <c r="R293" s="139"/>
      <c r="S293" s="140"/>
      <c r="T293" s="338"/>
      <c r="U293" s="337"/>
      <c r="V293" s="336"/>
      <c r="W293" s="352"/>
      <c r="X293" s="352"/>
      <c r="Y293" s="352"/>
      <c r="Z293" s="352"/>
      <c r="AA293" s="352"/>
      <c r="AB293" s="352"/>
      <c r="AC293" s="352"/>
      <c r="AD293" s="352"/>
      <c r="AE293" s="352"/>
      <c r="AF293" s="352"/>
      <c r="AG293" s="352"/>
      <c r="AH293" s="352"/>
      <c r="AI293" s="336"/>
      <c r="AJ293" s="140"/>
      <c r="AK293" s="140"/>
      <c r="AL293" s="140"/>
      <c r="AM293" s="140"/>
      <c r="AN293" s="140"/>
      <c r="AO293" s="140"/>
      <c r="AP293" s="140"/>
      <c r="AQ293" s="140"/>
      <c r="AR293" s="140"/>
      <c r="AS293" s="140"/>
      <c r="AT293" s="140"/>
      <c r="AU293" s="140"/>
      <c r="AV293" s="140"/>
      <c r="AW293" s="140"/>
      <c r="AX293" s="140"/>
      <c r="AY293" s="140"/>
      <c r="AZ293" s="140"/>
      <c r="BA293" s="140"/>
      <c r="BB293" s="140"/>
      <c r="BC293" s="140"/>
      <c r="BD293" s="140"/>
      <c r="BE293" s="336"/>
      <c r="BF293" s="336"/>
      <c r="BG293" s="336"/>
      <c r="BH293" s="336"/>
      <c r="BI293" s="336"/>
      <c r="BJ293" s="336"/>
      <c r="BK293" s="336"/>
      <c r="BL293" s="336"/>
      <c r="BM293" s="336"/>
      <c r="BN293" s="336"/>
      <c r="BO293" s="336"/>
      <c r="BP293" s="336"/>
      <c r="BQ293" s="336"/>
      <c r="BR293" s="336"/>
      <c r="BS293" s="336"/>
      <c r="BT293" s="336"/>
      <c r="BU293" s="336"/>
      <c r="BV293" s="336"/>
      <c r="BW293" s="336"/>
      <c r="BX293" s="336"/>
      <c r="BY293" s="336"/>
    </row>
    <row r="294" spans="1:77" customFormat="1" ht="12.75">
      <c r="A294" s="139"/>
      <c r="B294" s="139"/>
      <c r="C294" s="139"/>
      <c r="D294" s="139"/>
      <c r="E294" s="139"/>
      <c r="F294" s="139"/>
      <c r="G294" s="139"/>
      <c r="H294" s="139"/>
      <c r="I294" s="197"/>
      <c r="J294" s="139"/>
      <c r="K294" s="139"/>
      <c r="L294" s="139"/>
      <c r="M294" s="139"/>
      <c r="N294" s="139"/>
      <c r="O294" s="139"/>
      <c r="P294" s="139"/>
      <c r="Q294" s="139"/>
      <c r="R294" s="139"/>
      <c r="S294" s="140"/>
      <c r="T294" s="338"/>
      <c r="U294" s="337"/>
      <c r="V294" s="336"/>
      <c r="W294" s="352"/>
      <c r="X294" s="352"/>
      <c r="Y294" s="352"/>
      <c r="Z294" s="352"/>
      <c r="AA294" s="352"/>
      <c r="AB294" s="352"/>
      <c r="AC294" s="352"/>
      <c r="AD294" s="352"/>
      <c r="AE294" s="352"/>
      <c r="AF294" s="352"/>
      <c r="AG294" s="352"/>
      <c r="AH294" s="352"/>
      <c r="AI294" s="336"/>
      <c r="AJ294" s="140"/>
      <c r="AK294" s="140"/>
      <c r="AL294" s="140"/>
      <c r="AM294" s="140"/>
      <c r="AN294" s="140"/>
      <c r="AO294" s="140"/>
      <c r="AP294" s="140"/>
      <c r="AQ294" s="140"/>
      <c r="AR294" s="140"/>
      <c r="AS294" s="140"/>
      <c r="AT294" s="140"/>
      <c r="AU294" s="140"/>
      <c r="AV294" s="140"/>
      <c r="AW294" s="140"/>
      <c r="AX294" s="140"/>
      <c r="AY294" s="140"/>
      <c r="AZ294" s="140"/>
      <c r="BA294" s="140"/>
      <c r="BB294" s="140"/>
      <c r="BC294" s="140"/>
      <c r="BD294" s="140"/>
      <c r="BE294" s="336"/>
      <c r="BF294" s="336"/>
      <c r="BG294" s="336"/>
      <c r="BH294" s="336"/>
      <c r="BI294" s="336"/>
      <c r="BJ294" s="336"/>
      <c r="BK294" s="336"/>
      <c r="BL294" s="336"/>
      <c r="BM294" s="336"/>
      <c r="BN294" s="336"/>
      <c r="BO294" s="336"/>
      <c r="BP294" s="336"/>
      <c r="BQ294" s="336"/>
      <c r="BR294" s="336"/>
      <c r="BS294" s="336"/>
      <c r="BT294" s="336"/>
      <c r="BU294" s="336"/>
      <c r="BV294" s="336"/>
      <c r="BW294" s="336"/>
      <c r="BX294" s="336"/>
      <c r="BY294" s="336"/>
    </row>
    <row r="295" spans="1:77" customFormat="1" ht="12.75">
      <c r="A295" s="139"/>
      <c r="B295" s="139"/>
      <c r="C295" s="139"/>
      <c r="D295" s="139"/>
      <c r="E295" s="139"/>
      <c r="F295" s="139"/>
      <c r="G295" s="139"/>
      <c r="H295" s="139"/>
      <c r="I295" s="197"/>
      <c r="J295" s="139"/>
      <c r="K295" s="139"/>
      <c r="L295" s="139"/>
      <c r="M295" s="139"/>
      <c r="N295" s="139"/>
      <c r="O295" s="139"/>
      <c r="P295" s="139"/>
      <c r="Q295" s="139"/>
      <c r="R295" s="139"/>
      <c r="S295" s="140"/>
      <c r="T295" s="338"/>
      <c r="U295" s="337"/>
      <c r="V295" s="336"/>
      <c r="W295" s="352"/>
      <c r="X295" s="352"/>
      <c r="Y295" s="352"/>
      <c r="Z295" s="352"/>
      <c r="AA295" s="352"/>
      <c r="AB295" s="352"/>
      <c r="AC295" s="352"/>
      <c r="AD295" s="352"/>
      <c r="AE295" s="352"/>
      <c r="AF295" s="352"/>
      <c r="AG295" s="352"/>
      <c r="AH295" s="352"/>
      <c r="AI295" s="336"/>
      <c r="AJ295" s="140"/>
      <c r="AK295" s="140"/>
      <c r="AL295" s="140"/>
      <c r="AM295" s="140"/>
      <c r="AN295" s="140"/>
      <c r="AO295" s="140"/>
      <c r="AP295" s="140"/>
      <c r="AQ295" s="140"/>
      <c r="AR295" s="140"/>
      <c r="AS295" s="140"/>
      <c r="AT295" s="140"/>
      <c r="AU295" s="140"/>
      <c r="AV295" s="140"/>
      <c r="AW295" s="140"/>
      <c r="AX295" s="140"/>
      <c r="AY295" s="140"/>
      <c r="AZ295" s="140"/>
      <c r="BA295" s="140"/>
      <c r="BB295" s="140"/>
      <c r="BC295" s="140"/>
      <c r="BD295" s="140"/>
      <c r="BE295" s="336"/>
      <c r="BF295" s="336"/>
      <c r="BG295" s="336"/>
      <c r="BH295" s="336"/>
      <c r="BI295" s="336"/>
      <c r="BJ295" s="336"/>
      <c r="BK295" s="336"/>
      <c r="BL295" s="336"/>
      <c r="BM295" s="336"/>
      <c r="BN295" s="336"/>
      <c r="BO295" s="336"/>
      <c r="BP295" s="336"/>
      <c r="BQ295" s="336"/>
      <c r="BR295" s="336"/>
      <c r="BS295" s="336"/>
      <c r="BT295" s="336"/>
      <c r="BU295" s="336"/>
      <c r="BV295" s="336"/>
      <c r="BW295" s="336"/>
      <c r="BX295" s="336"/>
      <c r="BY295" s="336"/>
    </row>
    <row r="296" spans="1:77" customFormat="1" ht="12.75">
      <c r="A296" s="139"/>
      <c r="B296" s="139"/>
      <c r="C296" s="139"/>
      <c r="D296" s="139"/>
      <c r="E296" s="139"/>
      <c r="F296" s="139"/>
      <c r="G296" s="139"/>
      <c r="H296" s="139"/>
      <c r="I296" s="197"/>
      <c r="J296" s="139"/>
      <c r="K296" s="139"/>
      <c r="L296" s="139"/>
      <c r="M296" s="139"/>
      <c r="N296" s="139"/>
      <c r="O296" s="139"/>
      <c r="P296" s="139"/>
      <c r="Q296" s="139"/>
      <c r="R296" s="139"/>
      <c r="S296" s="140"/>
      <c r="T296" s="338"/>
      <c r="U296" s="337"/>
      <c r="V296" s="336"/>
      <c r="W296" s="352"/>
      <c r="X296" s="352"/>
      <c r="Y296" s="352"/>
      <c r="Z296" s="352"/>
      <c r="AA296" s="352"/>
      <c r="AB296" s="352"/>
      <c r="AC296" s="352"/>
      <c r="AD296" s="352"/>
      <c r="AE296" s="352"/>
      <c r="AF296" s="352"/>
      <c r="AG296" s="352"/>
      <c r="AH296" s="352"/>
      <c r="AI296" s="336"/>
      <c r="AJ296" s="140"/>
      <c r="AK296" s="140"/>
      <c r="AL296" s="140"/>
      <c r="AM296" s="140"/>
      <c r="AN296" s="140"/>
      <c r="AO296" s="140"/>
      <c r="AP296" s="140"/>
      <c r="AQ296" s="140"/>
      <c r="AR296" s="140"/>
      <c r="AS296" s="140"/>
      <c r="AT296" s="140"/>
      <c r="AU296" s="140"/>
      <c r="AV296" s="140"/>
      <c r="AW296" s="140"/>
      <c r="AX296" s="140"/>
      <c r="AY296" s="140"/>
      <c r="AZ296" s="140"/>
      <c r="BA296" s="140"/>
      <c r="BB296" s="140"/>
      <c r="BC296" s="140"/>
      <c r="BD296" s="140"/>
      <c r="BE296" s="336"/>
      <c r="BF296" s="336"/>
      <c r="BG296" s="336"/>
      <c r="BH296" s="336"/>
      <c r="BI296" s="336"/>
      <c r="BJ296" s="336"/>
      <c r="BK296" s="336"/>
      <c r="BL296" s="336"/>
      <c r="BM296" s="336"/>
      <c r="BN296" s="336"/>
      <c r="BO296" s="336"/>
      <c r="BP296" s="336"/>
      <c r="BQ296" s="336"/>
      <c r="BR296" s="336"/>
      <c r="BS296" s="336"/>
      <c r="BT296" s="336"/>
      <c r="BU296" s="336"/>
      <c r="BV296" s="336"/>
      <c r="BW296" s="336"/>
      <c r="BX296" s="336"/>
      <c r="BY296" s="336"/>
    </row>
    <row r="297" spans="1:77" customFormat="1" ht="12.75">
      <c r="A297" s="139"/>
      <c r="B297" s="139"/>
      <c r="C297" s="139"/>
      <c r="D297" s="139"/>
      <c r="E297" s="139"/>
      <c r="F297" s="139"/>
      <c r="G297" s="139"/>
      <c r="H297" s="139"/>
      <c r="I297" s="197"/>
      <c r="J297" s="139"/>
      <c r="K297" s="139"/>
      <c r="L297" s="139"/>
      <c r="M297" s="139"/>
      <c r="N297" s="139"/>
      <c r="O297" s="139"/>
      <c r="P297" s="139"/>
      <c r="Q297" s="139"/>
      <c r="R297" s="139"/>
      <c r="S297" s="140"/>
      <c r="T297" s="338"/>
      <c r="U297" s="337"/>
      <c r="V297" s="336"/>
      <c r="W297" s="352"/>
      <c r="X297" s="352"/>
      <c r="Y297" s="352"/>
      <c r="Z297" s="352"/>
      <c r="AA297" s="352"/>
      <c r="AB297" s="352"/>
      <c r="AC297" s="352"/>
      <c r="AD297" s="352"/>
      <c r="AE297" s="352"/>
      <c r="AF297" s="352"/>
      <c r="AG297" s="352"/>
      <c r="AH297" s="352"/>
      <c r="AI297" s="336"/>
      <c r="AJ297" s="140"/>
      <c r="AK297" s="140"/>
      <c r="AL297" s="140"/>
      <c r="AM297" s="140"/>
      <c r="AN297" s="140"/>
      <c r="AO297" s="140"/>
      <c r="AP297" s="140"/>
      <c r="AQ297" s="140"/>
      <c r="AR297" s="140"/>
      <c r="AS297" s="140"/>
      <c r="AT297" s="140"/>
      <c r="AU297" s="140"/>
      <c r="AV297" s="140"/>
      <c r="AW297" s="140"/>
      <c r="AX297" s="140"/>
      <c r="AY297" s="140"/>
      <c r="AZ297" s="140"/>
      <c r="BA297" s="140"/>
      <c r="BB297" s="140"/>
      <c r="BC297" s="140"/>
      <c r="BD297" s="140"/>
      <c r="BE297" s="336"/>
      <c r="BF297" s="336"/>
      <c r="BG297" s="336"/>
      <c r="BH297" s="336"/>
      <c r="BI297" s="336"/>
      <c r="BJ297" s="336"/>
      <c r="BK297" s="336"/>
      <c r="BL297" s="336"/>
      <c r="BM297" s="336"/>
      <c r="BN297" s="336"/>
      <c r="BO297" s="336"/>
      <c r="BP297" s="336"/>
      <c r="BQ297" s="336"/>
      <c r="BR297" s="336"/>
      <c r="BS297" s="336"/>
      <c r="BT297" s="336"/>
      <c r="BU297" s="336"/>
      <c r="BV297" s="336"/>
      <c r="BW297" s="336"/>
      <c r="BX297" s="336"/>
      <c r="BY297" s="336"/>
    </row>
    <row r="298" spans="1:77" customFormat="1" ht="12.75">
      <c r="A298" s="139"/>
      <c r="B298" s="139"/>
      <c r="C298" s="139"/>
      <c r="D298" s="139"/>
      <c r="E298" s="139"/>
      <c r="F298" s="139"/>
      <c r="G298" s="139"/>
      <c r="H298" s="139"/>
      <c r="I298" s="197"/>
      <c r="J298" s="139"/>
      <c r="K298" s="139"/>
      <c r="L298" s="139"/>
      <c r="M298" s="139"/>
      <c r="N298" s="139"/>
      <c r="O298" s="139"/>
      <c r="P298" s="139"/>
      <c r="Q298" s="139"/>
      <c r="R298" s="139"/>
      <c r="S298" s="140"/>
      <c r="T298" s="338"/>
      <c r="U298" s="337"/>
      <c r="V298" s="336"/>
      <c r="W298" s="352"/>
      <c r="X298" s="352"/>
      <c r="Y298" s="352"/>
      <c r="Z298" s="352"/>
      <c r="AA298" s="352"/>
      <c r="AB298" s="352"/>
      <c r="AC298" s="352"/>
      <c r="AD298" s="352"/>
      <c r="AE298" s="352"/>
      <c r="AF298" s="352"/>
      <c r="AG298" s="352"/>
      <c r="AH298" s="352"/>
      <c r="AI298" s="336"/>
      <c r="AJ298" s="140"/>
      <c r="AK298" s="140"/>
      <c r="AL298" s="140"/>
      <c r="AM298" s="140"/>
      <c r="AN298" s="140"/>
      <c r="AO298" s="140"/>
      <c r="AP298" s="140"/>
      <c r="AQ298" s="140"/>
      <c r="AR298" s="140"/>
      <c r="AS298" s="140"/>
      <c r="AT298" s="140"/>
      <c r="AU298" s="140"/>
      <c r="AV298" s="140"/>
      <c r="AW298" s="140"/>
      <c r="AX298" s="140"/>
      <c r="AY298" s="140"/>
      <c r="AZ298" s="140"/>
      <c r="BA298" s="140"/>
      <c r="BB298" s="140"/>
      <c r="BC298" s="140"/>
      <c r="BD298" s="140"/>
      <c r="BE298" s="336"/>
      <c r="BF298" s="336"/>
      <c r="BG298" s="336"/>
      <c r="BH298" s="336"/>
      <c r="BI298" s="336"/>
      <c r="BJ298" s="336"/>
      <c r="BK298" s="336"/>
      <c r="BL298" s="336"/>
      <c r="BM298" s="336"/>
      <c r="BN298" s="336"/>
      <c r="BO298" s="336"/>
      <c r="BP298" s="336"/>
      <c r="BQ298" s="336"/>
      <c r="BR298" s="336"/>
      <c r="BS298" s="336"/>
      <c r="BT298" s="336"/>
      <c r="BU298" s="336"/>
      <c r="BV298" s="336"/>
      <c r="BW298" s="336"/>
      <c r="BX298" s="336"/>
      <c r="BY298" s="336"/>
    </row>
    <row r="299" spans="1:77" customFormat="1" ht="12.75">
      <c r="A299" s="139"/>
      <c r="B299" s="139"/>
      <c r="C299" s="139"/>
      <c r="D299" s="139"/>
      <c r="E299" s="139"/>
      <c r="F299" s="139"/>
      <c r="G299" s="139"/>
      <c r="H299" s="139"/>
      <c r="I299" s="197"/>
      <c r="J299" s="139"/>
      <c r="K299" s="139"/>
      <c r="L299" s="139"/>
      <c r="M299" s="139"/>
      <c r="N299" s="139"/>
      <c r="O299" s="139"/>
      <c r="P299" s="139"/>
      <c r="Q299" s="139"/>
      <c r="R299" s="139"/>
      <c r="S299" s="140"/>
      <c r="T299" s="338"/>
      <c r="U299" s="337"/>
      <c r="V299" s="336"/>
      <c r="W299" s="352"/>
      <c r="X299" s="352"/>
      <c r="Y299" s="352"/>
      <c r="Z299" s="352"/>
      <c r="AA299" s="352"/>
      <c r="AB299" s="352"/>
      <c r="AC299" s="352"/>
      <c r="AD299" s="352"/>
      <c r="AE299" s="352"/>
      <c r="AF299" s="352"/>
      <c r="AG299" s="352"/>
      <c r="AH299" s="352"/>
      <c r="AI299" s="336"/>
      <c r="AJ299" s="140"/>
      <c r="AK299" s="140"/>
      <c r="AL299" s="140"/>
      <c r="AM299" s="140"/>
      <c r="AN299" s="140"/>
      <c r="AO299" s="140"/>
      <c r="AP299" s="140"/>
      <c r="AQ299" s="140"/>
      <c r="AR299" s="140"/>
      <c r="AS299" s="140"/>
      <c r="AT299" s="140"/>
      <c r="AU299" s="140"/>
      <c r="AV299" s="140"/>
      <c r="AW299" s="140"/>
      <c r="AX299" s="140"/>
      <c r="AY299" s="140"/>
      <c r="AZ299" s="140"/>
      <c r="BA299" s="140"/>
      <c r="BB299" s="140"/>
      <c r="BC299" s="140"/>
      <c r="BD299" s="140"/>
      <c r="BE299" s="336"/>
      <c r="BF299" s="336"/>
      <c r="BG299" s="336"/>
      <c r="BH299" s="336"/>
      <c r="BI299" s="336"/>
      <c r="BJ299" s="336"/>
      <c r="BK299" s="336"/>
      <c r="BL299" s="336"/>
      <c r="BM299" s="336"/>
      <c r="BN299" s="336"/>
      <c r="BO299" s="336"/>
      <c r="BP299" s="336"/>
      <c r="BQ299" s="336"/>
      <c r="BR299" s="336"/>
      <c r="BS299" s="336"/>
      <c r="BT299" s="336"/>
      <c r="BU299" s="336"/>
      <c r="BV299" s="336"/>
      <c r="BW299" s="336"/>
      <c r="BX299" s="336"/>
      <c r="BY299" s="336"/>
    </row>
    <row r="300" spans="1:77" customFormat="1" ht="12.75">
      <c r="A300" s="139"/>
      <c r="B300" s="139"/>
      <c r="C300" s="139"/>
      <c r="D300" s="139"/>
      <c r="E300" s="139"/>
      <c r="F300" s="139"/>
      <c r="G300" s="139"/>
      <c r="H300" s="139"/>
      <c r="I300" s="197"/>
      <c r="J300" s="139"/>
      <c r="K300" s="139"/>
      <c r="L300" s="139"/>
      <c r="M300" s="139"/>
      <c r="N300" s="139"/>
      <c r="O300" s="139"/>
      <c r="P300" s="139"/>
      <c r="Q300" s="139"/>
      <c r="R300" s="139"/>
      <c r="S300" s="140"/>
      <c r="T300" s="338"/>
      <c r="U300" s="337"/>
      <c r="V300" s="336"/>
      <c r="W300" s="352"/>
      <c r="X300" s="352"/>
      <c r="Y300" s="352"/>
      <c r="Z300" s="352"/>
      <c r="AA300" s="352"/>
      <c r="AB300" s="352"/>
      <c r="AC300" s="352"/>
      <c r="AD300" s="352"/>
      <c r="AE300" s="352"/>
      <c r="AF300" s="352"/>
      <c r="AG300" s="352"/>
      <c r="AH300" s="352"/>
      <c r="AI300" s="336"/>
      <c r="AJ300" s="140"/>
      <c r="AK300" s="140"/>
      <c r="AL300" s="140"/>
      <c r="AM300" s="140"/>
      <c r="AN300" s="140"/>
      <c r="AO300" s="140"/>
      <c r="AP300" s="140"/>
      <c r="AQ300" s="140"/>
      <c r="AR300" s="140"/>
      <c r="AS300" s="140"/>
      <c r="AT300" s="140"/>
      <c r="AU300" s="140"/>
      <c r="AV300" s="140"/>
      <c r="AW300" s="140"/>
      <c r="AX300" s="140"/>
      <c r="AY300" s="140"/>
      <c r="AZ300" s="140"/>
      <c r="BA300" s="140"/>
      <c r="BB300" s="140"/>
      <c r="BC300" s="140"/>
      <c r="BD300" s="140"/>
      <c r="BE300" s="336"/>
      <c r="BF300" s="336"/>
      <c r="BG300" s="336"/>
      <c r="BH300" s="336"/>
      <c r="BI300" s="336"/>
      <c r="BJ300" s="336"/>
      <c r="BK300" s="336"/>
      <c r="BL300" s="336"/>
      <c r="BM300" s="336"/>
      <c r="BN300" s="336"/>
      <c r="BO300" s="336"/>
      <c r="BP300" s="336"/>
      <c r="BQ300" s="336"/>
      <c r="BR300" s="336"/>
      <c r="BS300" s="336"/>
      <c r="BT300" s="336"/>
      <c r="BU300" s="336"/>
      <c r="BV300" s="336"/>
      <c r="BW300" s="336"/>
      <c r="BX300" s="336"/>
      <c r="BY300" s="336"/>
    </row>
    <row r="301" spans="1:77" customFormat="1" ht="12.75">
      <c r="A301" s="139"/>
      <c r="B301" s="139"/>
      <c r="C301" s="139"/>
      <c r="D301" s="139"/>
      <c r="E301" s="139"/>
      <c r="F301" s="139"/>
      <c r="G301" s="139"/>
      <c r="H301" s="139"/>
      <c r="I301" s="197"/>
      <c r="J301" s="139"/>
      <c r="K301" s="139"/>
      <c r="L301" s="139"/>
      <c r="M301" s="139"/>
      <c r="N301" s="139"/>
      <c r="O301" s="139"/>
      <c r="P301" s="139"/>
      <c r="Q301" s="139"/>
      <c r="R301" s="139"/>
      <c r="S301" s="140"/>
      <c r="T301" s="338"/>
      <c r="U301" s="337"/>
      <c r="V301" s="336"/>
      <c r="W301" s="352"/>
      <c r="X301" s="352"/>
      <c r="Y301" s="352"/>
      <c r="Z301" s="352"/>
      <c r="AA301" s="352"/>
      <c r="AB301" s="352"/>
      <c r="AC301" s="352"/>
      <c r="AD301" s="352"/>
      <c r="AE301" s="352"/>
      <c r="AF301" s="352"/>
      <c r="AG301" s="352"/>
      <c r="AH301" s="352"/>
      <c r="AI301" s="336"/>
      <c r="AJ301" s="140"/>
      <c r="AK301" s="140"/>
      <c r="AL301" s="140"/>
      <c r="AM301" s="140"/>
      <c r="AN301" s="140"/>
      <c r="AO301" s="140"/>
      <c r="AP301" s="140"/>
      <c r="AQ301" s="140"/>
      <c r="AR301" s="140"/>
      <c r="AS301" s="140"/>
      <c r="AT301" s="140"/>
      <c r="AU301" s="140"/>
      <c r="AV301" s="140"/>
      <c r="AW301" s="140"/>
      <c r="AX301" s="140"/>
      <c r="AY301" s="140"/>
      <c r="AZ301" s="140"/>
      <c r="BA301" s="140"/>
      <c r="BB301" s="140"/>
      <c r="BC301" s="140"/>
      <c r="BD301" s="140"/>
      <c r="BE301" s="336"/>
      <c r="BF301" s="336"/>
      <c r="BG301" s="336"/>
      <c r="BH301" s="336"/>
      <c r="BI301" s="336"/>
      <c r="BJ301" s="336"/>
      <c r="BK301" s="336"/>
      <c r="BL301" s="336"/>
      <c r="BM301" s="336"/>
      <c r="BN301" s="336"/>
      <c r="BO301" s="336"/>
      <c r="BP301" s="336"/>
      <c r="BQ301" s="336"/>
      <c r="BR301" s="336"/>
      <c r="BS301" s="336"/>
      <c r="BT301" s="336"/>
      <c r="BU301" s="336"/>
      <c r="BV301" s="336"/>
      <c r="BW301" s="336"/>
      <c r="BX301" s="336"/>
      <c r="BY301" s="336"/>
    </row>
    <row r="302" spans="1:77" customFormat="1" ht="12.75">
      <c r="A302" s="139"/>
      <c r="B302" s="139"/>
      <c r="C302" s="139"/>
      <c r="D302" s="139"/>
      <c r="E302" s="139"/>
      <c r="F302" s="139"/>
      <c r="G302" s="139"/>
      <c r="H302" s="139"/>
      <c r="I302" s="197"/>
      <c r="J302" s="139"/>
      <c r="K302" s="139"/>
      <c r="L302" s="139"/>
      <c r="M302" s="139"/>
      <c r="N302" s="139"/>
      <c r="O302" s="139"/>
      <c r="P302" s="139"/>
      <c r="Q302" s="139"/>
      <c r="R302" s="139"/>
      <c r="S302" s="140"/>
      <c r="T302" s="338"/>
      <c r="U302" s="337"/>
      <c r="V302" s="336"/>
      <c r="W302" s="352"/>
      <c r="X302" s="352"/>
      <c r="Y302" s="352"/>
      <c r="Z302" s="352"/>
      <c r="AA302" s="352"/>
      <c r="AB302" s="352"/>
      <c r="AC302" s="352"/>
      <c r="AD302" s="352"/>
      <c r="AE302" s="352"/>
      <c r="AF302" s="352"/>
      <c r="AG302" s="352"/>
      <c r="AH302" s="352"/>
      <c r="AI302" s="336"/>
      <c r="AJ302" s="140"/>
      <c r="AK302" s="140"/>
      <c r="AL302" s="140"/>
      <c r="AM302" s="140"/>
      <c r="AN302" s="140"/>
      <c r="AO302" s="140"/>
      <c r="AP302" s="140"/>
      <c r="AQ302" s="140"/>
      <c r="AR302" s="140"/>
      <c r="AS302" s="140"/>
      <c r="AT302" s="140"/>
      <c r="AU302" s="140"/>
      <c r="AV302" s="140"/>
      <c r="AW302" s="140"/>
      <c r="AX302" s="140"/>
      <c r="AY302" s="140"/>
      <c r="AZ302" s="140"/>
      <c r="BA302" s="140"/>
      <c r="BB302" s="140"/>
      <c r="BC302" s="140"/>
      <c r="BD302" s="140"/>
      <c r="BE302" s="336"/>
      <c r="BF302" s="336"/>
      <c r="BG302" s="336"/>
      <c r="BH302" s="336"/>
      <c r="BI302" s="336"/>
      <c r="BJ302" s="336"/>
      <c r="BK302" s="336"/>
      <c r="BL302" s="336"/>
      <c r="BM302" s="336"/>
      <c r="BN302" s="336"/>
      <c r="BO302" s="336"/>
      <c r="BP302" s="336"/>
      <c r="BQ302" s="336"/>
      <c r="BR302" s="336"/>
      <c r="BS302" s="336"/>
      <c r="BT302" s="336"/>
      <c r="BU302" s="336"/>
      <c r="BV302" s="336"/>
      <c r="BW302" s="336"/>
      <c r="BX302" s="336"/>
      <c r="BY302" s="336"/>
    </row>
    <row r="303" spans="1:77" customFormat="1" ht="12.75">
      <c r="A303" s="139"/>
      <c r="B303" s="139"/>
      <c r="C303" s="139"/>
      <c r="D303" s="139"/>
      <c r="E303" s="139"/>
      <c r="F303" s="139"/>
      <c r="G303" s="139"/>
      <c r="H303" s="139"/>
      <c r="I303" s="197"/>
      <c r="J303" s="139"/>
      <c r="K303" s="139"/>
      <c r="L303" s="139"/>
      <c r="M303" s="139"/>
      <c r="N303" s="139"/>
      <c r="O303" s="139"/>
      <c r="P303" s="139"/>
      <c r="Q303" s="139"/>
      <c r="R303" s="139"/>
      <c r="S303" s="140"/>
      <c r="T303" s="338"/>
      <c r="U303" s="337"/>
      <c r="V303" s="336"/>
      <c r="W303" s="352"/>
      <c r="X303" s="352"/>
      <c r="Y303" s="352"/>
      <c r="Z303" s="352"/>
      <c r="AA303" s="352"/>
      <c r="AB303" s="352"/>
      <c r="AC303" s="352"/>
      <c r="AD303" s="352"/>
      <c r="AE303" s="352"/>
      <c r="AF303" s="352"/>
      <c r="AG303" s="352"/>
      <c r="AH303" s="352"/>
      <c r="AI303" s="336"/>
      <c r="AJ303" s="140"/>
      <c r="AK303" s="140"/>
      <c r="AL303" s="140"/>
      <c r="AM303" s="140"/>
      <c r="AN303" s="140"/>
      <c r="AO303" s="140"/>
      <c r="AP303" s="140"/>
      <c r="AQ303" s="140"/>
      <c r="AR303" s="140"/>
      <c r="AS303" s="140"/>
      <c r="AT303" s="140"/>
      <c r="AU303" s="140"/>
      <c r="AV303" s="140"/>
      <c r="AW303" s="140"/>
      <c r="AX303" s="140"/>
      <c r="AY303" s="140"/>
      <c r="AZ303" s="140"/>
      <c r="BA303" s="140"/>
      <c r="BB303" s="140"/>
      <c r="BC303" s="140"/>
      <c r="BD303" s="140"/>
      <c r="BE303" s="336"/>
      <c r="BF303" s="336"/>
      <c r="BG303" s="336"/>
      <c r="BH303" s="336"/>
      <c r="BI303" s="336"/>
      <c r="BJ303" s="336"/>
      <c r="BK303" s="336"/>
      <c r="BL303" s="336"/>
      <c r="BM303" s="336"/>
      <c r="BN303" s="336"/>
      <c r="BO303" s="336"/>
      <c r="BP303" s="336"/>
      <c r="BQ303" s="336"/>
      <c r="BR303" s="336"/>
      <c r="BS303" s="336"/>
      <c r="BT303" s="336"/>
      <c r="BU303" s="336"/>
      <c r="BV303" s="336"/>
      <c r="BW303" s="336"/>
      <c r="BX303" s="336"/>
      <c r="BY303" s="336"/>
    </row>
    <row r="304" spans="1:77" customFormat="1" ht="12.75">
      <c r="A304" s="139"/>
      <c r="B304" s="139"/>
      <c r="C304" s="139"/>
      <c r="D304" s="139"/>
      <c r="E304" s="139"/>
      <c r="F304" s="139"/>
      <c r="G304" s="139"/>
      <c r="H304" s="139"/>
      <c r="I304" s="197"/>
      <c r="J304" s="139"/>
      <c r="K304" s="139"/>
      <c r="L304" s="139"/>
      <c r="M304" s="139"/>
      <c r="N304" s="139"/>
      <c r="O304" s="139"/>
      <c r="P304" s="139"/>
      <c r="Q304" s="139"/>
      <c r="R304" s="139"/>
      <c r="S304" s="140"/>
      <c r="T304" s="338"/>
      <c r="U304" s="337"/>
      <c r="V304" s="336"/>
      <c r="W304" s="352"/>
      <c r="X304" s="352"/>
      <c r="Y304" s="352"/>
      <c r="Z304" s="352"/>
      <c r="AA304" s="352"/>
      <c r="AB304" s="352"/>
      <c r="AC304" s="352"/>
      <c r="AD304" s="352"/>
      <c r="AE304" s="352"/>
      <c r="AF304" s="352"/>
      <c r="AG304" s="352"/>
      <c r="AH304" s="352"/>
      <c r="AI304" s="336"/>
      <c r="AJ304" s="140"/>
      <c r="AK304" s="140"/>
      <c r="AL304" s="140"/>
      <c r="AM304" s="140"/>
      <c r="AN304" s="140"/>
      <c r="AO304" s="140"/>
      <c r="AP304" s="140"/>
      <c r="AQ304" s="140"/>
      <c r="AR304" s="140"/>
      <c r="AS304" s="140"/>
      <c r="AT304" s="140"/>
      <c r="AU304" s="140"/>
      <c r="AV304" s="140"/>
      <c r="AW304" s="140"/>
      <c r="AX304" s="140"/>
      <c r="AY304" s="140"/>
      <c r="AZ304" s="140"/>
      <c r="BA304" s="140"/>
      <c r="BB304" s="140"/>
      <c r="BC304" s="140"/>
      <c r="BD304" s="140"/>
      <c r="BE304" s="336"/>
      <c r="BF304" s="336"/>
      <c r="BG304" s="336"/>
      <c r="BH304" s="336"/>
      <c r="BI304" s="336"/>
      <c r="BJ304" s="336"/>
      <c r="BK304" s="336"/>
      <c r="BL304" s="336"/>
      <c r="BM304" s="336"/>
      <c r="BN304" s="336"/>
      <c r="BO304" s="336"/>
      <c r="BP304" s="336"/>
      <c r="BQ304" s="336"/>
      <c r="BR304" s="336"/>
      <c r="BS304" s="336"/>
      <c r="BT304" s="336"/>
      <c r="BU304" s="336"/>
      <c r="BV304" s="336"/>
      <c r="BW304" s="336"/>
      <c r="BX304" s="336"/>
      <c r="BY304" s="336"/>
    </row>
    <row r="305" spans="1:77" customFormat="1" ht="12.75">
      <c r="A305" s="139"/>
      <c r="B305" s="139"/>
      <c r="C305" s="139"/>
      <c r="D305" s="139"/>
      <c r="E305" s="139"/>
      <c r="F305" s="139"/>
      <c r="G305" s="139"/>
      <c r="H305" s="139"/>
      <c r="I305" s="197"/>
      <c r="J305" s="139"/>
      <c r="K305" s="139"/>
      <c r="L305" s="139"/>
      <c r="M305" s="139"/>
      <c r="N305" s="139"/>
      <c r="O305" s="139"/>
      <c r="P305" s="139"/>
      <c r="Q305" s="139"/>
      <c r="R305" s="139"/>
      <c r="S305" s="140"/>
      <c r="T305" s="338"/>
      <c r="U305" s="337"/>
      <c r="V305" s="336"/>
      <c r="W305" s="352"/>
      <c r="X305" s="352"/>
      <c r="Y305" s="352"/>
      <c r="Z305" s="352"/>
      <c r="AA305" s="352"/>
      <c r="AB305" s="352"/>
      <c r="AC305" s="352"/>
      <c r="AD305" s="352"/>
      <c r="AE305" s="352"/>
      <c r="AF305" s="352"/>
      <c r="AG305" s="352"/>
      <c r="AH305" s="352"/>
      <c r="AI305" s="336"/>
      <c r="AJ305" s="140"/>
      <c r="AK305" s="140"/>
      <c r="AL305" s="140"/>
      <c r="AM305" s="140"/>
      <c r="AN305" s="140"/>
      <c r="AO305" s="140"/>
      <c r="AP305" s="140"/>
      <c r="AQ305" s="140"/>
      <c r="AR305" s="140"/>
      <c r="AS305" s="140"/>
      <c r="AT305" s="140"/>
      <c r="AU305" s="140"/>
      <c r="AV305" s="140"/>
      <c r="AW305" s="140"/>
      <c r="AX305" s="140"/>
      <c r="AY305" s="140"/>
      <c r="AZ305" s="140"/>
      <c r="BA305" s="140"/>
      <c r="BB305" s="140"/>
      <c r="BC305" s="140"/>
      <c r="BD305" s="140"/>
      <c r="BE305" s="336"/>
      <c r="BF305" s="336"/>
      <c r="BG305" s="336"/>
      <c r="BH305" s="336"/>
      <c r="BI305" s="336"/>
      <c r="BJ305" s="336"/>
      <c r="BK305" s="336"/>
      <c r="BL305" s="336"/>
      <c r="BM305" s="336"/>
      <c r="BN305" s="336"/>
      <c r="BO305" s="336"/>
      <c r="BP305" s="336"/>
      <c r="BQ305" s="336"/>
      <c r="BR305" s="336"/>
      <c r="BS305" s="336"/>
      <c r="BT305" s="336"/>
      <c r="BU305" s="336"/>
      <c r="BV305" s="336"/>
      <c r="BW305" s="336"/>
      <c r="BX305" s="336"/>
      <c r="BY305" s="336"/>
    </row>
    <row r="306" spans="1:77" customFormat="1" ht="12.75">
      <c r="A306" s="139"/>
      <c r="B306" s="139"/>
      <c r="C306" s="139"/>
      <c r="D306" s="139"/>
      <c r="E306" s="139"/>
      <c r="F306" s="139"/>
      <c r="G306" s="139"/>
      <c r="H306" s="139"/>
      <c r="I306" s="197"/>
      <c r="J306" s="139"/>
      <c r="K306" s="139"/>
      <c r="L306" s="139"/>
      <c r="M306" s="139"/>
      <c r="N306" s="139"/>
      <c r="O306" s="139"/>
      <c r="P306" s="139"/>
      <c r="Q306" s="139"/>
      <c r="R306" s="139"/>
      <c r="S306" s="140"/>
      <c r="T306" s="338"/>
      <c r="U306" s="337"/>
      <c r="V306" s="336"/>
      <c r="W306" s="352"/>
      <c r="X306" s="352"/>
      <c r="Y306" s="352"/>
      <c r="Z306" s="352"/>
      <c r="AA306" s="352"/>
      <c r="AB306" s="352"/>
      <c r="AC306" s="352"/>
      <c r="AD306" s="352"/>
      <c r="AE306" s="352"/>
      <c r="AF306" s="352"/>
      <c r="AG306" s="352"/>
      <c r="AH306" s="352"/>
      <c r="AI306" s="336"/>
      <c r="AJ306" s="140"/>
      <c r="AK306" s="140"/>
      <c r="AL306" s="140"/>
      <c r="AM306" s="140"/>
      <c r="AN306" s="140"/>
      <c r="AO306" s="140"/>
      <c r="AP306" s="140"/>
      <c r="AQ306" s="140"/>
      <c r="AR306" s="140"/>
      <c r="AS306" s="140"/>
      <c r="AT306" s="140"/>
      <c r="AU306" s="140"/>
      <c r="AV306" s="140"/>
      <c r="AW306" s="140"/>
      <c r="AX306" s="140"/>
      <c r="AY306" s="140"/>
      <c r="AZ306" s="140"/>
      <c r="BA306" s="140"/>
      <c r="BB306" s="140"/>
      <c r="BC306" s="140"/>
      <c r="BD306" s="140"/>
      <c r="BE306" s="336"/>
      <c r="BF306" s="336"/>
      <c r="BG306" s="336"/>
      <c r="BH306" s="336"/>
      <c r="BI306" s="336"/>
      <c r="BJ306" s="336"/>
      <c r="BK306" s="336"/>
      <c r="BL306" s="336"/>
      <c r="BM306" s="336"/>
      <c r="BN306" s="336"/>
      <c r="BO306" s="336"/>
      <c r="BP306" s="336"/>
      <c r="BQ306" s="336"/>
      <c r="BR306" s="336"/>
      <c r="BS306" s="336"/>
      <c r="BT306" s="336"/>
      <c r="BU306" s="336"/>
      <c r="BV306" s="336"/>
      <c r="BW306" s="336"/>
      <c r="BX306" s="336"/>
      <c r="BY306" s="336"/>
    </row>
    <row r="307" spans="1:77" customFormat="1" ht="12.75">
      <c r="A307" s="139"/>
      <c r="B307" s="139"/>
      <c r="C307" s="139"/>
      <c r="D307" s="139"/>
      <c r="E307" s="139"/>
      <c r="F307" s="139"/>
      <c r="G307" s="139"/>
      <c r="H307" s="139"/>
      <c r="I307" s="197"/>
      <c r="J307" s="139"/>
      <c r="K307" s="139"/>
      <c r="L307" s="139"/>
      <c r="M307" s="139"/>
      <c r="N307" s="139"/>
      <c r="O307" s="139"/>
      <c r="P307" s="139"/>
      <c r="Q307" s="139"/>
      <c r="R307" s="139"/>
      <c r="S307" s="140"/>
      <c r="T307" s="338"/>
      <c r="U307" s="337"/>
      <c r="V307" s="336"/>
      <c r="W307" s="352"/>
      <c r="X307" s="352"/>
      <c r="Y307" s="352"/>
      <c r="Z307" s="352"/>
      <c r="AA307" s="352"/>
      <c r="AB307" s="352"/>
      <c r="AC307" s="352"/>
      <c r="AD307" s="352"/>
      <c r="AE307" s="352"/>
      <c r="AF307" s="352"/>
      <c r="AG307" s="352"/>
      <c r="AH307" s="352"/>
      <c r="AI307" s="336"/>
      <c r="AJ307" s="140"/>
      <c r="AK307" s="140"/>
      <c r="AL307" s="140"/>
      <c r="AM307" s="140"/>
      <c r="AN307" s="140"/>
      <c r="AO307" s="140"/>
      <c r="AP307" s="140"/>
      <c r="AQ307" s="140"/>
      <c r="AR307" s="140"/>
      <c r="AS307" s="140"/>
      <c r="AT307" s="140"/>
      <c r="AU307" s="140"/>
      <c r="AV307" s="140"/>
      <c r="AW307" s="140"/>
      <c r="AX307" s="140"/>
      <c r="AY307" s="140"/>
      <c r="AZ307" s="140"/>
      <c r="BA307" s="140"/>
      <c r="BB307" s="140"/>
      <c r="BC307" s="140"/>
      <c r="BD307" s="140"/>
      <c r="BE307" s="336"/>
      <c r="BF307" s="336"/>
      <c r="BG307" s="336"/>
      <c r="BH307" s="336"/>
      <c r="BI307" s="336"/>
      <c r="BJ307" s="336"/>
      <c r="BK307" s="336"/>
      <c r="BL307" s="336"/>
      <c r="BM307" s="336"/>
      <c r="BN307" s="336"/>
      <c r="BO307" s="336"/>
      <c r="BP307" s="336"/>
      <c r="BQ307" s="336"/>
      <c r="BR307" s="336"/>
      <c r="BS307" s="336"/>
      <c r="BT307" s="336"/>
      <c r="BU307" s="336"/>
      <c r="BV307" s="336"/>
      <c r="BW307" s="336"/>
      <c r="BX307" s="336"/>
      <c r="BY307" s="336"/>
    </row>
    <row r="308" spans="1:77" customFormat="1" ht="12.75">
      <c r="A308" s="139"/>
      <c r="B308" s="139"/>
      <c r="C308" s="139"/>
      <c r="D308" s="139"/>
      <c r="E308" s="139"/>
      <c r="F308" s="139"/>
      <c r="G308" s="139"/>
      <c r="H308" s="139"/>
      <c r="I308" s="197"/>
      <c r="J308" s="139"/>
      <c r="K308" s="139"/>
      <c r="L308" s="139"/>
      <c r="M308" s="139"/>
      <c r="N308" s="139"/>
      <c r="O308" s="139"/>
      <c r="P308" s="139"/>
      <c r="Q308" s="139"/>
      <c r="R308" s="139"/>
      <c r="S308" s="140"/>
      <c r="T308" s="338"/>
      <c r="U308" s="337"/>
      <c r="V308" s="336"/>
      <c r="W308" s="352"/>
      <c r="X308" s="352"/>
      <c r="Y308" s="352"/>
      <c r="Z308" s="352"/>
      <c r="AA308" s="352"/>
      <c r="AB308" s="352"/>
      <c r="AC308" s="352"/>
      <c r="AD308" s="352"/>
      <c r="AE308" s="352"/>
      <c r="AF308" s="352"/>
      <c r="AG308" s="352"/>
      <c r="AH308" s="352"/>
      <c r="AI308" s="336"/>
      <c r="AJ308" s="140"/>
      <c r="AK308" s="140"/>
      <c r="AL308" s="140"/>
      <c r="AM308" s="140"/>
      <c r="AN308" s="140"/>
      <c r="AO308" s="140"/>
      <c r="AP308" s="140"/>
      <c r="AQ308" s="140"/>
      <c r="AR308" s="140"/>
      <c r="AS308" s="140"/>
      <c r="AT308" s="140"/>
      <c r="AU308" s="140"/>
      <c r="AV308" s="140"/>
      <c r="AW308" s="140"/>
      <c r="AX308" s="140"/>
      <c r="AY308" s="140"/>
      <c r="AZ308" s="140"/>
      <c r="BA308" s="140"/>
      <c r="BB308" s="140"/>
      <c r="BC308" s="140"/>
      <c r="BD308" s="140"/>
      <c r="BE308" s="336"/>
      <c r="BF308" s="336"/>
      <c r="BG308" s="336"/>
      <c r="BH308" s="336"/>
      <c r="BI308" s="336"/>
      <c r="BJ308" s="336"/>
      <c r="BK308" s="336"/>
      <c r="BL308" s="336"/>
      <c r="BM308" s="336"/>
      <c r="BN308" s="336"/>
      <c r="BO308" s="336"/>
      <c r="BP308" s="336"/>
      <c r="BQ308" s="336"/>
      <c r="BR308" s="336"/>
      <c r="BS308" s="336"/>
      <c r="BT308" s="336"/>
      <c r="BU308" s="336"/>
      <c r="BV308" s="336"/>
      <c r="BW308" s="336"/>
      <c r="BX308" s="336"/>
      <c r="BY308" s="336"/>
    </row>
    <row r="309" spans="1:77" customFormat="1" ht="12.75">
      <c r="A309" s="139"/>
      <c r="B309" s="139"/>
      <c r="C309" s="139"/>
      <c r="D309" s="139"/>
      <c r="E309" s="139"/>
      <c r="F309" s="139"/>
      <c r="G309" s="139"/>
      <c r="H309" s="139"/>
      <c r="I309" s="197"/>
      <c r="J309" s="139"/>
      <c r="K309" s="139"/>
      <c r="L309" s="139"/>
      <c r="M309" s="139"/>
      <c r="N309" s="139"/>
      <c r="O309" s="139"/>
      <c r="P309" s="139"/>
      <c r="Q309" s="139"/>
      <c r="R309" s="139"/>
      <c r="S309" s="140"/>
      <c r="T309" s="338"/>
      <c r="U309" s="337"/>
      <c r="V309" s="336"/>
      <c r="W309" s="352"/>
      <c r="X309" s="352"/>
      <c r="Y309" s="352"/>
      <c r="Z309" s="352"/>
      <c r="AA309" s="352"/>
      <c r="AB309" s="352"/>
      <c r="AC309" s="352"/>
      <c r="AD309" s="352"/>
      <c r="AE309" s="352"/>
      <c r="AF309" s="352"/>
      <c r="AG309" s="352"/>
      <c r="AH309" s="352"/>
      <c r="AI309" s="336"/>
      <c r="AJ309" s="140"/>
      <c r="AK309" s="140"/>
      <c r="AL309" s="140"/>
      <c r="AM309" s="140"/>
      <c r="AN309" s="140"/>
      <c r="AO309" s="140"/>
      <c r="AP309" s="140"/>
      <c r="AQ309" s="140"/>
      <c r="AR309" s="140"/>
      <c r="AS309" s="140"/>
      <c r="AT309" s="140"/>
      <c r="AU309" s="140"/>
      <c r="AV309" s="140"/>
      <c r="AW309" s="140"/>
      <c r="AX309" s="140"/>
      <c r="AY309" s="140"/>
      <c r="AZ309" s="140"/>
      <c r="BA309" s="140"/>
      <c r="BB309" s="140"/>
      <c r="BC309" s="140"/>
      <c r="BD309" s="140"/>
      <c r="BE309" s="336"/>
      <c r="BF309" s="336"/>
      <c r="BG309" s="336"/>
      <c r="BH309" s="336"/>
      <c r="BI309" s="336"/>
      <c r="BJ309" s="336"/>
      <c r="BK309" s="336"/>
      <c r="BL309" s="336"/>
      <c r="BM309" s="336"/>
      <c r="BN309" s="336"/>
      <c r="BO309" s="336"/>
      <c r="BP309" s="336"/>
      <c r="BQ309" s="336"/>
      <c r="BR309" s="336"/>
      <c r="BS309" s="336"/>
      <c r="BT309" s="336"/>
      <c r="BU309" s="336"/>
      <c r="BV309" s="336"/>
      <c r="BW309" s="336"/>
      <c r="BX309" s="336"/>
      <c r="BY309" s="336"/>
    </row>
    <row r="310" spans="1:77" customFormat="1" ht="12.75">
      <c r="A310" s="139"/>
      <c r="B310" s="139"/>
      <c r="C310" s="139"/>
      <c r="D310" s="139"/>
      <c r="E310" s="139"/>
      <c r="F310" s="139"/>
      <c r="G310" s="139"/>
      <c r="H310" s="139"/>
      <c r="I310" s="197"/>
      <c r="J310" s="139"/>
      <c r="K310" s="139"/>
      <c r="L310" s="139"/>
      <c r="M310" s="139"/>
      <c r="N310" s="139"/>
      <c r="O310" s="139"/>
      <c r="P310" s="139"/>
      <c r="Q310" s="139"/>
      <c r="R310" s="139"/>
      <c r="S310" s="140"/>
      <c r="T310" s="338"/>
      <c r="U310" s="337"/>
      <c r="V310" s="336"/>
      <c r="W310" s="352"/>
      <c r="X310" s="352"/>
      <c r="Y310" s="352"/>
      <c r="Z310" s="352"/>
      <c r="AA310" s="352"/>
      <c r="AB310" s="352"/>
      <c r="AC310" s="352"/>
      <c r="AD310" s="352"/>
      <c r="AE310" s="352"/>
      <c r="AF310" s="352"/>
      <c r="AG310" s="352"/>
      <c r="AH310" s="352"/>
      <c r="AI310" s="336"/>
      <c r="AJ310" s="140"/>
      <c r="AK310" s="140"/>
      <c r="AL310" s="140"/>
      <c r="AM310" s="140"/>
      <c r="AN310" s="140"/>
      <c r="AO310" s="140"/>
      <c r="AP310" s="140"/>
      <c r="AQ310" s="140"/>
      <c r="AR310" s="140"/>
      <c r="AS310" s="140"/>
      <c r="AT310" s="140"/>
      <c r="AU310" s="140"/>
      <c r="AV310" s="140"/>
      <c r="AW310" s="140"/>
      <c r="AX310" s="140"/>
      <c r="AY310" s="140"/>
      <c r="AZ310" s="140"/>
      <c r="BA310" s="140"/>
      <c r="BB310" s="140"/>
      <c r="BC310" s="140"/>
      <c r="BD310" s="140"/>
      <c r="BE310" s="336"/>
      <c r="BF310" s="336"/>
      <c r="BG310" s="336"/>
      <c r="BH310" s="336"/>
      <c r="BI310" s="336"/>
      <c r="BJ310" s="336"/>
      <c r="BK310" s="336"/>
      <c r="BL310" s="336"/>
      <c r="BM310" s="336"/>
      <c r="BN310" s="336"/>
      <c r="BO310" s="336"/>
      <c r="BP310" s="336"/>
      <c r="BQ310" s="336"/>
      <c r="BR310" s="336"/>
      <c r="BS310" s="336"/>
      <c r="BT310" s="336"/>
      <c r="BU310" s="336"/>
      <c r="BV310" s="336"/>
      <c r="BW310" s="336"/>
      <c r="BX310" s="336"/>
      <c r="BY310" s="336"/>
    </row>
    <row r="311" spans="1:77" customFormat="1" ht="12.75">
      <c r="A311" s="139"/>
      <c r="B311" s="139"/>
      <c r="C311" s="139"/>
      <c r="D311" s="139"/>
      <c r="E311" s="139"/>
      <c r="F311" s="139"/>
      <c r="G311" s="139"/>
      <c r="H311" s="139"/>
      <c r="I311" s="197"/>
      <c r="J311" s="139"/>
      <c r="K311" s="139"/>
      <c r="L311" s="139"/>
      <c r="M311" s="139"/>
      <c r="N311" s="139"/>
      <c r="O311" s="139"/>
      <c r="P311" s="139"/>
      <c r="Q311" s="139"/>
      <c r="R311" s="139"/>
      <c r="S311" s="140"/>
      <c r="T311" s="338"/>
      <c r="U311" s="337"/>
      <c r="V311" s="336"/>
      <c r="W311" s="352"/>
      <c r="X311" s="352"/>
      <c r="Y311" s="352"/>
      <c r="Z311" s="352"/>
      <c r="AA311" s="352"/>
      <c r="AB311" s="352"/>
      <c r="AC311" s="352"/>
      <c r="AD311" s="352"/>
      <c r="AE311" s="352"/>
      <c r="AF311" s="352"/>
      <c r="AG311" s="352"/>
      <c r="AH311" s="352"/>
      <c r="AI311" s="336"/>
      <c r="AJ311" s="140"/>
      <c r="AK311" s="140"/>
      <c r="AL311" s="140"/>
      <c r="AM311" s="140"/>
      <c r="AN311" s="140"/>
      <c r="AO311" s="140"/>
      <c r="AP311" s="140"/>
      <c r="AQ311" s="140"/>
      <c r="AR311" s="140"/>
      <c r="AS311" s="140"/>
      <c r="AT311" s="140"/>
      <c r="AU311" s="140"/>
      <c r="AV311" s="140"/>
      <c r="AW311" s="140"/>
      <c r="AX311" s="140"/>
      <c r="AY311" s="140"/>
      <c r="AZ311" s="140"/>
      <c r="BA311" s="140"/>
      <c r="BB311" s="140"/>
      <c r="BC311" s="140"/>
      <c r="BD311" s="140"/>
      <c r="BE311" s="336"/>
      <c r="BF311" s="336"/>
      <c r="BG311" s="336"/>
      <c r="BH311" s="336"/>
      <c r="BI311" s="336"/>
      <c r="BJ311" s="336"/>
      <c r="BK311" s="336"/>
      <c r="BL311" s="336"/>
      <c r="BM311" s="336"/>
      <c r="BN311" s="336"/>
      <c r="BO311" s="336"/>
      <c r="BP311" s="336"/>
      <c r="BQ311" s="336"/>
      <c r="BR311" s="336"/>
      <c r="BS311" s="336"/>
      <c r="BT311" s="336"/>
      <c r="BU311" s="336"/>
      <c r="BV311" s="336"/>
      <c r="BW311" s="336"/>
      <c r="BX311" s="336"/>
      <c r="BY311" s="336"/>
    </row>
    <row r="312" spans="1:77" customFormat="1" ht="12.75">
      <c r="A312" s="139"/>
      <c r="B312" s="139"/>
      <c r="C312" s="139"/>
      <c r="D312" s="139"/>
      <c r="E312" s="139"/>
      <c r="F312" s="139"/>
      <c r="G312" s="139"/>
      <c r="H312" s="139"/>
      <c r="I312" s="197"/>
      <c r="J312" s="139"/>
      <c r="K312" s="139"/>
      <c r="L312" s="139"/>
      <c r="M312" s="139"/>
      <c r="N312" s="139"/>
      <c r="O312" s="139"/>
      <c r="P312" s="139"/>
      <c r="Q312" s="139"/>
      <c r="R312" s="139"/>
      <c r="S312" s="140"/>
      <c r="T312" s="338"/>
      <c r="U312" s="337"/>
      <c r="V312" s="336"/>
      <c r="W312" s="352"/>
      <c r="X312" s="352"/>
      <c r="Y312" s="352"/>
      <c r="Z312" s="352"/>
      <c r="AA312" s="352"/>
      <c r="AB312" s="352"/>
      <c r="AC312" s="352"/>
      <c r="AD312" s="352"/>
      <c r="AE312" s="352"/>
      <c r="AF312" s="352"/>
      <c r="AG312" s="352"/>
      <c r="AH312" s="352"/>
      <c r="AI312" s="336"/>
      <c r="AJ312" s="140"/>
      <c r="AK312" s="140"/>
      <c r="AL312" s="140"/>
      <c r="AM312" s="140"/>
      <c r="AN312" s="140"/>
      <c r="AO312" s="140"/>
      <c r="AP312" s="140"/>
      <c r="AQ312" s="140"/>
      <c r="AR312" s="140"/>
      <c r="AS312" s="140"/>
      <c r="AT312" s="140"/>
      <c r="AU312" s="140"/>
      <c r="AV312" s="140"/>
      <c r="AW312" s="140"/>
      <c r="AX312" s="140"/>
      <c r="AY312" s="140"/>
      <c r="AZ312" s="140"/>
      <c r="BA312" s="140"/>
      <c r="BB312" s="140"/>
      <c r="BC312" s="140"/>
      <c r="BD312" s="140"/>
      <c r="BE312" s="336"/>
      <c r="BF312" s="336"/>
      <c r="BG312" s="336"/>
      <c r="BH312" s="336"/>
      <c r="BI312" s="336"/>
      <c r="BJ312" s="336"/>
      <c r="BK312" s="336"/>
      <c r="BL312" s="336"/>
      <c r="BM312" s="336"/>
      <c r="BN312" s="336"/>
      <c r="BO312" s="336"/>
      <c r="BP312" s="336"/>
      <c r="BQ312" s="336"/>
      <c r="BR312" s="336"/>
      <c r="BS312" s="336"/>
      <c r="BT312" s="336"/>
      <c r="BU312" s="336"/>
      <c r="BV312" s="336"/>
      <c r="BW312" s="336"/>
      <c r="BX312" s="336"/>
      <c r="BY312" s="336"/>
    </row>
    <row r="313" spans="1:77" customFormat="1" ht="12.75">
      <c r="A313" s="139"/>
      <c r="B313" s="139"/>
      <c r="C313" s="139"/>
      <c r="D313" s="139"/>
      <c r="E313" s="139"/>
      <c r="F313" s="139"/>
      <c r="G313" s="139"/>
      <c r="H313" s="139"/>
      <c r="I313" s="197"/>
      <c r="J313" s="139"/>
      <c r="K313" s="139"/>
      <c r="L313" s="139"/>
      <c r="M313" s="139"/>
      <c r="N313" s="139"/>
      <c r="O313" s="139"/>
      <c r="P313" s="139"/>
      <c r="Q313" s="139"/>
      <c r="R313" s="139"/>
      <c r="S313" s="140"/>
      <c r="T313" s="338"/>
      <c r="U313" s="337"/>
      <c r="V313" s="336"/>
      <c r="W313" s="352"/>
      <c r="X313" s="352"/>
      <c r="Y313" s="352"/>
      <c r="Z313" s="352"/>
      <c r="AA313" s="352"/>
      <c r="AB313" s="352"/>
      <c r="AC313" s="352"/>
      <c r="AD313" s="352"/>
      <c r="AE313" s="352"/>
      <c r="AF313" s="352"/>
      <c r="AG313" s="352"/>
      <c r="AH313" s="352"/>
      <c r="AI313" s="336"/>
      <c r="AJ313" s="140"/>
      <c r="AK313" s="140"/>
      <c r="AL313" s="140"/>
      <c r="AM313" s="140"/>
      <c r="AN313" s="140"/>
      <c r="AO313" s="140"/>
      <c r="AP313" s="140"/>
      <c r="AQ313" s="140"/>
      <c r="AR313" s="140"/>
      <c r="AS313" s="140"/>
      <c r="AT313" s="140"/>
      <c r="AU313" s="140"/>
      <c r="AV313" s="140"/>
      <c r="AW313" s="140"/>
      <c r="AX313" s="140"/>
      <c r="AY313" s="140"/>
      <c r="AZ313" s="140"/>
      <c r="BA313" s="140"/>
      <c r="BB313" s="140"/>
      <c r="BC313" s="140"/>
      <c r="BD313" s="140"/>
      <c r="BE313" s="336"/>
      <c r="BF313" s="336"/>
      <c r="BG313" s="336"/>
      <c r="BH313" s="336"/>
      <c r="BI313" s="336"/>
      <c r="BJ313" s="336"/>
      <c r="BK313" s="336"/>
      <c r="BL313" s="336"/>
      <c r="BM313" s="336"/>
      <c r="BN313" s="336"/>
      <c r="BO313" s="336"/>
      <c r="BP313" s="336"/>
      <c r="BQ313" s="336"/>
      <c r="BR313" s="336"/>
      <c r="BS313" s="336"/>
      <c r="BT313" s="336"/>
      <c r="BU313" s="336"/>
      <c r="BV313" s="336"/>
      <c r="BW313" s="336"/>
      <c r="BX313" s="336"/>
      <c r="BY313" s="336"/>
    </row>
    <row r="314" spans="1:77" customFormat="1" ht="12.75">
      <c r="A314" s="139"/>
      <c r="B314" s="139"/>
      <c r="C314" s="139"/>
      <c r="D314" s="139"/>
      <c r="E314" s="139"/>
      <c r="F314" s="139"/>
      <c r="G314" s="139"/>
      <c r="H314" s="139"/>
      <c r="I314" s="197"/>
      <c r="J314" s="139"/>
      <c r="K314" s="139"/>
      <c r="L314" s="139"/>
      <c r="M314" s="139"/>
      <c r="N314" s="139"/>
      <c r="O314" s="139"/>
      <c r="P314" s="139"/>
      <c r="Q314" s="139"/>
      <c r="R314" s="139"/>
      <c r="S314" s="140"/>
      <c r="T314" s="338"/>
      <c r="U314" s="337"/>
      <c r="V314" s="336"/>
      <c r="W314" s="352"/>
      <c r="X314" s="352"/>
      <c r="Y314" s="352"/>
      <c r="Z314" s="352"/>
      <c r="AA314" s="352"/>
      <c r="AB314" s="352"/>
      <c r="AC314" s="352"/>
      <c r="AD314" s="352"/>
      <c r="AE314" s="352"/>
      <c r="AF314" s="352"/>
      <c r="AG314" s="352"/>
      <c r="AH314" s="352"/>
      <c r="AI314" s="336"/>
      <c r="AJ314" s="140"/>
      <c r="AK314" s="140"/>
      <c r="AL314" s="140"/>
      <c r="AM314" s="140"/>
      <c r="AN314" s="140"/>
      <c r="AO314" s="140"/>
      <c r="AP314" s="140"/>
      <c r="AQ314" s="140"/>
      <c r="AR314" s="140"/>
      <c r="AS314" s="140"/>
      <c r="AT314" s="140"/>
      <c r="AU314" s="140"/>
      <c r="AV314" s="140"/>
      <c r="AW314" s="140"/>
      <c r="AX314" s="140"/>
      <c r="AY314" s="140"/>
      <c r="AZ314" s="140"/>
      <c r="BA314" s="140"/>
      <c r="BB314" s="140"/>
      <c r="BC314" s="140"/>
      <c r="BD314" s="140"/>
      <c r="BE314" s="336"/>
      <c r="BF314" s="336"/>
      <c r="BG314" s="336"/>
      <c r="BH314" s="336"/>
      <c r="BI314" s="336"/>
      <c r="BJ314" s="336"/>
      <c r="BK314" s="336"/>
      <c r="BL314" s="336"/>
      <c r="BM314" s="336"/>
      <c r="BN314" s="336"/>
      <c r="BO314" s="336"/>
      <c r="BP314" s="336"/>
      <c r="BQ314" s="336"/>
      <c r="BR314" s="336"/>
      <c r="BS314" s="336"/>
      <c r="BT314" s="336"/>
      <c r="BU314" s="336"/>
      <c r="BV314" s="336"/>
      <c r="BW314" s="336"/>
      <c r="BX314" s="336"/>
      <c r="BY314" s="336"/>
    </row>
    <row r="315" spans="1:77" customFormat="1" ht="12.75">
      <c r="A315" s="139"/>
      <c r="B315" s="139"/>
      <c r="C315" s="139"/>
      <c r="D315" s="139"/>
      <c r="E315" s="139"/>
      <c r="F315" s="139"/>
      <c r="G315" s="139"/>
      <c r="H315" s="139"/>
      <c r="I315" s="197"/>
      <c r="J315" s="139"/>
      <c r="K315" s="139"/>
      <c r="L315" s="139"/>
      <c r="M315" s="139"/>
      <c r="N315" s="139"/>
      <c r="O315" s="139"/>
      <c r="P315" s="139"/>
      <c r="Q315" s="139"/>
      <c r="R315" s="139"/>
      <c r="S315" s="140"/>
      <c r="T315" s="338"/>
      <c r="U315" s="337"/>
      <c r="V315" s="336"/>
      <c r="W315" s="352"/>
      <c r="X315" s="352"/>
      <c r="Y315" s="352"/>
      <c r="Z315" s="352"/>
      <c r="AA315" s="352"/>
      <c r="AB315" s="352"/>
      <c r="AC315" s="352"/>
      <c r="AD315" s="352"/>
      <c r="AE315" s="352"/>
      <c r="AF315" s="352"/>
      <c r="AG315" s="352"/>
      <c r="AH315" s="352"/>
      <c r="AI315" s="336"/>
      <c r="AJ315" s="140"/>
      <c r="AK315" s="140"/>
      <c r="AL315" s="140"/>
      <c r="AM315" s="140"/>
      <c r="AN315" s="140"/>
      <c r="AO315" s="140"/>
      <c r="AP315" s="140"/>
      <c r="AQ315" s="140"/>
      <c r="AR315" s="140"/>
      <c r="AS315" s="140"/>
      <c r="AT315" s="140"/>
      <c r="AU315" s="140"/>
      <c r="AV315" s="140"/>
      <c r="AW315" s="140"/>
      <c r="AX315" s="140"/>
      <c r="AY315" s="140"/>
      <c r="AZ315" s="140"/>
      <c r="BA315" s="140"/>
      <c r="BB315" s="140"/>
      <c r="BC315" s="140"/>
      <c r="BD315" s="140"/>
      <c r="BE315" s="336"/>
      <c r="BF315" s="336"/>
      <c r="BG315" s="336"/>
      <c r="BH315" s="336"/>
      <c r="BI315" s="336"/>
      <c r="BJ315" s="336"/>
      <c r="BK315" s="336"/>
      <c r="BL315" s="336"/>
      <c r="BM315" s="336"/>
      <c r="BN315" s="336"/>
      <c r="BO315" s="336"/>
      <c r="BP315" s="336"/>
      <c r="BQ315" s="336"/>
      <c r="BR315" s="336"/>
      <c r="BS315" s="336"/>
      <c r="BT315" s="336"/>
      <c r="BU315" s="336"/>
      <c r="BV315" s="336"/>
      <c r="BW315" s="336"/>
      <c r="BX315" s="336"/>
      <c r="BY315" s="336"/>
    </row>
    <row r="316" spans="1:77" customFormat="1" ht="12.75">
      <c r="A316" s="139"/>
      <c r="B316" s="139"/>
      <c r="C316" s="139"/>
      <c r="D316" s="139"/>
      <c r="E316" s="139"/>
      <c r="F316" s="139"/>
      <c r="G316" s="139"/>
      <c r="H316" s="139"/>
      <c r="I316" s="197"/>
      <c r="J316" s="139"/>
      <c r="K316" s="139"/>
      <c r="L316" s="139"/>
      <c r="M316" s="139"/>
      <c r="N316" s="139"/>
      <c r="O316" s="139"/>
      <c r="P316" s="139"/>
      <c r="Q316" s="139"/>
      <c r="R316" s="139"/>
      <c r="S316" s="140"/>
      <c r="T316" s="338"/>
      <c r="U316" s="337"/>
      <c r="V316" s="336"/>
      <c r="W316" s="352"/>
      <c r="X316" s="352"/>
      <c r="Y316" s="352"/>
      <c r="Z316" s="352"/>
      <c r="AA316" s="352"/>
      <c r="AB316" s="352"/>
      <c r="AC316" s="352"/>
      <c r="AD316" s="352"/>
      <c r="AE316" s="352"/>
      <c r="AF316" s="352"/>
      <c r="AG316" s="352"/>
      <c r="AH316" s="352"/>
      <c r="AI316" s="336"/>
      <c r="AJ316" s="140"/>
      <c r="AK316" s="140"/>
      <c r="AL316" s="140"/>
      <c r="AM316" s="140"/>
      <c r="AN316" s="140"/>
      <c r="AO316" s="140"/>
      <c r="AP316" s="140"/>
      <c r="AQ316" s="140"/>
      <c r="AR316" s="140"/>
      <c r="AS316" s="140"/>
      <c r="AT316" s="140"/>
      <c r="AU316" s="140"/>
      <c r="AV316" s="140"/>
      <c r="AW316" s="140"/>
      <c r="AX316" s="140"/>
      <c r="AY316" s="140"/>
      <c r="AZ316" s="140"/>
      <c r="BA316" s="140"/>
      <c r="BB316" s="140"/>
      <c r="BC316" s="140"/>
      <c r="BD316" s="140"/>
      <c r="BE316" s="336"/>
      <c r="BF316" s="336"/>
      <c r="BG316" s="336"/>
      <c r="BH316" s="336"/>
      <c r="BI316" s="336"/>
      <c r="BJ316" s="336"/>
      <c r="BK316" s="336"/>
      <c r="BL316" s="336"/>
      <c r="BM316" s="336"/>
      <c r="BN316" s="336"/>
      <c r="BO316" s="336"/>
      <c r="BP316" s="336"/>
      <c r="BQ316" s="336"/>
      <c r="BR316" s="336"/>
      <c r="BS316" s="336"/>
      <c r="BT316" s="336"/>
      <c r="BU316" s="336"/>
      <c r="BV316" s="336"/>
      <c r="BW316" s="336"/>
      <c r="BX316" s="336"/>
      <c r="BY316" s="336"/>
    </row>
    <row r="317" spans="1:77" customFormat="1" ht="12.75">
      <c r="A317" s="139"/>
      <c r="B317" s="139"/>
      <c r="C317" s="139"/>
      <c r="D317" s="139"/>
      <c r="E317" s="139"/>
      <c r="F317" s="139"/>
      <c r="G317" s="139"/>
      <c r="H317" s="139"/>
      <c r="I317" s="197"/>
      <c r="J317" s="139"/>
      <c r="K317" s="139"/>
      <c r="L317" s="139"/>
      <c r="M317" s="139"/>
      <c r="N317" s="139"/>
      <c r="O317" s="139"/>
      <c r="P317" s="139"/>
      <c r="Q317" s="139"/>
      <c r="R317" s="139"/>
      <c r="S317" s="140"/>
      <c r="T317" s="338"/>
      <c r="U317" s="337"/>
      <c r="V317" s="336"/>
      <c r="W317" s="352"/>
      <c r="X317" s="352"/>
      <c r="Y317" s="352"/>
      <c r="Z317" s="352"/>
      <c r="AA317" s="352"/>
      <c r="AB317" s="352"/>
      <c r="AC317" s="352"/>
      <c r="AD317" s="352"/>
      <c r="AE317" s="352"/>
      <c r="AF317" s="352"/>
      <c r="AG317" s="352"/>
      <c r="AH317" s="352"/>
      <c r="AI317" s="336"/>
      <c r="AJ317" s="140"/>
      <c r="AK317" s="140"/>
      <c r="AL317" s="140"/>
      <c r="AM317" s="140"/>
      <c r="AN317" s="140"/>
      <c r="AO317" s="140"/>
      <c r="AP317" s="140"/>
      <c r="AQ317" s="140"/>
      <c r="AR317" s="140"/>
      <c r="AS317" s="140"/>
      <c r="AT317" s="140"/>
      <c r="AU317" s="140"/>
      <c r="AV317" s="140"/>
      <c r="AW317" s="140"/>
      <c r="AX317" s="140"/>
      <c r="AY317" s="140"/>
      <c r="AZ317" s="140"/>
      <c r="BA317" s="140"/>
      <c r="BB317" s="140"/>
      <c r="BC317" s="140"/>
      <c r="BD317" s="140"/>
      <c r="BE317" s="336"/>
      <c r="BF317" s="336"/>
      <c r="BG317" s="336"/>
      <c r="BH317" s="336"/>
      <c r="BI317" s="336"/>
      <c r="BJ317" s="336"/>
      <c r="BK317" s="336"/>
      <c r="BL317" s="336"/>
      <c r="BM317" s="336"/>
      <c r="BN317" s="336"/>
      <c r="BO317" s="336"/>
      <c r="BP317" s="336"/>
      <c r="BQ317" s="336"/>
      <c r="BR317" s="336"/>
      <c r="BS317" s="336"/>
      <c r="BT317" s="336"/>
      <c r="BU317" s="336"/>
      <c r="BV317" s="336"/>
      <c r="BW317" s="336"/>
      <c r="BX317" s="336"/>
      <c r="BY317" s="336"/>
    </row>
    <row r="318" spans="1:77" customFormat="1" ht="12.75">
      <c r="A318" s="139"/>
      <c r="B318" s="139"/>
      <c r="C318" s="139"/>
      <c r="D318" s="139"/>
      <c r="E318" s="139"/>
      <c r="F318" s="139"/>
      <c r="G318" s="139"/>
      <c r="H318" s="139"/>
      <c r="I318" s="197"/>
      <c r="J318" s="139"/>
      <c r="K318" s="139"/>
      <c r="L318" s="139"/>
      <c r="M318" s="139"/>
      <c r="N318" s="139"/>
      <c r="O318" s="139"/>
      <c r="P318" s="139"/>
      <c r="Q318" s="139"/>
      <c r="R318" s="139"/>
      <c r="S318" s="140"/>
      <c r="T318" s="338"/>
      <c r="U318" s="337"/>
      <c r="V318" s="336"/>
      <c r="W318" s="352"/>
      <c r="X318" s="352"/>
      <c r="Y318" s="352"/>
      <c r="Z318" s="352"/>
      <c r="AA318" s="352"/>
      <c r="AB318" s="316"/>
      <c r="AC318" s="352"/>
      <c r="AD318" s="352"/>
      <c r="AE318" s="352"/>
      <c r="AF318" s="352"/>
      <c r="AG318" s="352"/>
      <c r="AH318" s="352"/>
      <c r="AI318" s="336"/>
      <c r="AJ318" s="140"/>
      <c r="AK318" s="140"/>
      <c r="AL318" s="140"/>
      <c r="AM318" s="140"/>
      <c r="AN318" s="140"/>
      <c r="AO318" s="140"/>
      <c r="AP318" s="140"/>
      <c r="AQ318" s="140"/>
      <c r="AR318" s="140"/>
      <c r="AS318" s="140"/>
      <c r="AT318" s="140"/>
      <c r="AU318" s="140"/>
      <c r="AV318" s="140"/>
      <c r="AW318" s="140"/>
      <c r="AX318" s="140"/>
      <c r="AY318" s="140"/>
      <c r="AZ318" s="140"/>
      <c r="BA318" s="140"/>
      <c r="BB318" s="140"/>
      <c r="BC318" s="140"/>
      <c r="BD318" s="140"/>
      <c r="BE318" s="336"/>
      <c r="BF318" s="336"/>
      <c r="BG318" s="336"/>
      <c r="BH318" s="336"/>
      <c r="BI318" s="336"/>
      <c r="BJ318" s="336"/>
      <c r="BK318" s="336"/>
      <c r="BL318" s="336"/>
      <c r="BM318" s="336"/>
      <c r="BN318" s="336"/>
      <c r="BO318" s="336"/>
      <c r="BP318" s="336"/>
      <c r="BQ318" s="336"/>
      <c r="BR318" s="336"/>
      <c r="BS318" s="336"/>
      <c r="BT318" s="336"/>
      <c r="BU318" s="336"/>
      <c r="BV318" s="336"/>
      <c r="BW318" s="336"/>
      <c r="BX318" s="336"/>
      <c r="BY318" s="336"/>
    </row>
    <row r="319" spans="1:77" customFormat="1" ht="12.75">
      <c r="A319" s="139"/>
      <c r="B319" s="139"/>
      <c r="C319" s="139"/>
      <c r="D319" s="139"/>
      <c r="E319" s="139"/>
      <c r="F319" s="139"/>
      <c r="G319" s="139"/>
      <c r="H319" s="139"/>
      <c r="I319" s="197"/>
      <c r="J319" s="139"/>
      <c r="K319" s="139"/>
      <c r="L319" s="139"/>
      <c r="M319" s="139"/>
      <c r="N319" s="139"/>
      <c r="O319" s="139"/>
      <c r="P319" s="139"/>
      <c r="Q319" s="139"/>
      <c r="R319" s="139"/>
      <c r="S319" s="140"/>
      <c r="T319" s="338"/>
      <c r="U319" s="337"/>
      <c r="V319" s="336"/>
      <c r="W319" s="331"/>
      <c r="X319" s="331"/>
      <c r="Y319" s="331"/>
      <c r="Z319" s="331"/>
      <c r="AA319" s="331"/>
      <c r="AB319" s="316"/>
      <c r="AC319" s="331"/>
      <c r="AD319" s="331"/>
      <c r="AE319" s="354"/>
      <c r="AF319" s="331"/>
      <c r="AG319" s="331"/>
      <c r="AH319" s="331"/>
      <c r="AI319" s="336"/>
      <c r="AJ319" s="140"/>
      <c r="AK319" s="140"/>
      <c r="AL319" s="140"/>
      <c r="AM319" s="140"/>
      <c r="AN319" s="140"/>
      <c r="AO319" s="140"/>
      <c r="AP319" s="140"/>
      <c r="AQ319" s="140"/>
      <c r="AR319" s="140"/>
      <c r="AS319" s="140"/>
      <c r="AT319" s="140"/>
      <c r="AU319" s="140"/>
      <c r="AV319" s="140"/>
      <c r="AW319" s="140"/>
      <c r="AX319" s="140"/>
      <c r="AY319" s="140"/>
      <c r="AZ319" s="140"/>
      <c r="BA319" s="140"/>
      <c r="BB319" s="140"/>
      <c r="BC319" s="140"/>
      <c r="BD319" s="140"/>
      <c r="BE319" s="336"/>
      <c r="BF319" s="336"/>
      <c r="BG319" s="336"/>
      <c r="BH319" s="336"/>
      <c r="BI319" s="336"/>
      <c r="BJ319" s="336"/>
      <c r="BK319" s="336"/>
      <c r="BL319" s="336"/>
      <c r="BM319" s="336"/>
      <c r="BN319" s="336"/>
      <c r="BO319" s="336"/>
      <c r="BP319" s="336"/>
      <c r="BQ319" s="336"/>
      <c r="BR319" s="336"/>
      <c r="BS319" s="336"/>
      <c r="BT319" s="336"/>
      <c r="BU319" s="336"/>
      <c r="BV319" s="336"/>
      <c r="BW319" s="336"/>
      <c r="BX319" s="336"/>
      <c r="BY319" s="336"/>
    </row>
    <row r="320" spans="1:77" customFormat="1" ht="12.75">
      <c r="A320" s="139"/>
      <c r="B320" s="139"/>
      <c r="C320" s="139"/>
      <c r="D320" s="139"/>
      <c r="E320" s="139"/>
      <c r="F320" s="139"/>
      <c r="G320" s="139"/>
      <c r="H320" s="139"/>
      <c r="I320" s="197"/>
      <c r="J320" s="139"/>
      <c r="K320" s="139"/>
      <c r="L320" s="139"/>
      <c r="M320" s="139"/>
      <c r="N320" s="139"/>
      <c r="O320" s="139"/>
      <c r="P320" s="139"/>
      <c r="Q320" s="139"/>
      <c r="R320" s="139"/>
      <c r="S320" s="140"/>
      <c r="T320" s="338"/>
      <c r="U320" s="337"/>
      <c r="V320" s="336"/>
      <c r="W320" s="331"/>
      <c r="X320" s="331"/>
      <c r="Y320" s="331"/>
      <c r="Z320" s="331"/>
      <c r="AA320" s="331"/>
      <c r="AB320" s="316"/>
      <c r="AC320" s="331"/>
      <c r="AD320" s="331"/>
      <c r="AE320" s="354"/>
      <c r="AF320" s="331"/>
      <c r="AG320" s="331"/>
      <c r="AH320" s="331"/>
      <c r="AI320" s="336"/>
      <c r="AJ320" s="140"/>
      <c r="AK320" s="140"/>
      <c r="AL320" s="140"/>
      <c r="AM320" s="140"/>
      <c r="AN320" s="140"/>
      <c r="AO320" s="140"/>
      <c r="AP320" s="140"/>
      <c r="AQ320" s="140"/>
      <c r="AR320" s="140"/>
      <c r="AS320" s="140"/>
      <c r="AT320" s="140"/>
      <c r="AU320" s="140"/>
      <c r="AV320" s="140"/>
      <c r="AW320" s="140"/>
      <c r="AX320" s="140"/>
      <c r="AY320" s="140"/>
      <c r="AZ320" s="140"/>
      <c r="BA320" s="140"/>
      <c r="BB320" s="140"/>
      <c r="BC320" s="140"/>
      <c r="BD320" s="140"/>
      <c r="BE320" s="336"/>
      <c r="BF320" s="336"/>
      <c r="BG320" s="336"/>
      <c r="BH320" s="336"/>
      <c r="BI320" s="336"/>
      <c r="BJ320" s="336"/>
      <c r="BK320" s="336"/>
      <c r="BL320" s="336"/>
      <c r="BM320" s="336"/>
      <c r="BN320" s="336"/>
      <c r="BO320" s="336"/>
      <c r="BP320" s="336"/>
      <c r="BQ320" s="336"/>
      <c r="BR320" s="336"/>
      <c r="BS320" s="336"/>
      <c r="BT320" s="336"/>
      <c r="BU320" s="336"/>
      <c r="BV320" s="336"/>
      <c r="BW320" s="336"/>
      <c r="BX320" s="336"/>
      <c r="BY320" s="336"/>
    </row>
    <row r="321" spans="1:77" customFormat="1" ht="12.75">
      <c r="A321" s="139"/>
      <c r="B321" s="139"/>
      <c r="C321" s="139"/>
      <c r="D321" s="139"/>
      <c r="E321" s="139"/>
      <c r="F321" s="139"/>
      <c r="G321" s="139"/>
      <c r="H321" s="139"/>
      <c r="I321" s="197"/>
      <c r="J321" s="139"/>
      <c r="K321" s="139"/>
      <c r="L321" s="139"/>
      <c r="M321" s="139"/>
      <c r="N321" s="139"/>
      <c r="O321" s="139"/>
      <c r="P321" s="139"/>
      <c r="Q321" s="139"/>
      <c r="R321" s="139"/>
      <c r="S321" s="140"/>
      <c r="T321" s="338"/>
      <c r="U321" s="337"/>
      <c r="V321" s="336"/>
      <c r="W321" s="331"/>
      <c r="X321" s="331"/>
      <c r="Y321" s="331"/>
      <c r="Z321" s="331"/>
      <c r="AA321" s="331"/>
      <c r="AB321" s="316"/>
      <c r="AC321" s="331"/>
      <c r="AD321" s="331"/>
      <c r="AE321" s="354"/>
      <c r="AF321" s="331"/>
      <c r="AG321" s="331"/>
      <c r="AH321" s="331"/>
      <c r="AI321" s="336"/>
      <c r="AJ321" s="140"/>
      <c r="AK321" s="140"/>
      <c r="AL321" s="140"/>
      <c r="AM321" s="140"/>
      <c r="AN321" s="140"/>
      <c r="AO321" s="140"/>
      <c r="AP321" s="140"/>
      <c r="AQ321" s="140"/>
      <c r="AR321" s="140"/>
      <c r="AS321" s="140"/>
      <c r="AT321" s="140"/>
      <c r="AU321" s="140"/>
      <c r="AV321" s="140"/>
      <c r="AW321" s="140"/>
      <c r="AX321" s="140"/>
      <c r="AY321" s="140"/>
      <c r="AZ321" s="140"/>
      <c r="BA321" s="140"/>
      <c r="BB321" s="140"/>
      <c r="BC321" s="140"/>
      <c r="BD321" s="140"/>
      <c r="BE321" s="336"/>
      <c r="BF321" s="336"/>
      <c r="BG321" s="336"/>
      <c r="BH321" s="336"/>
      <c r="BI321" s="336"/>
      <c r="BJ321" s="336"/>
      <c r="BK321" s="336"/>
      <c r="BL321" s="336"/>
      <c r="BM321" s="336"/>
      <c r="BN321" s="336"/>
      <c r="BO321" s="336"/>
      <c r="BP321" s="336"/>
      <c r="BQ321" s="336"/>
      <c r="BR321" s="336"/>
      <c r="BS321" s="336"/>
      <c r="BT321" s="336"/>
      <c r="BU321" s="336"/>
      <c r="BV321" s="336"/>
      <c r="BW321" s="336"/>
      <c r="BX321" s="336"/>
      <c r="BY321" s="336"/>
    </row>
    <row r="322" spans="1:77" customFormat="1" ht="12.75">
      <c r="A322" s="139"/>
      <c r="B322" s="139"/>
      <c r="C322" s="139"/>
      <c r="D322" s="139"/>
      <c r="E322" s="139"/>
      <c r="F322" s="139"/>
      <c r="G322" s="139"/>
      <c r="H322" s="139"/>
      <c r="I322" s="197"/>
      <c r="J322" s="139"/>
      <c r="K322" s="139"/>
      <c r="L322" s="139"/>
      <c r="M322" s="139"/>
      <c r="N322" s="139"/>
      <c r="O322" s="139"/>
      <c r="P322" s="139"/>
      <c r="Q322" s="139"/>
      <c r="R322" s="139"/>
      <c r="S322" s="140"/>
      <c r="T322" s="338"/>
      <c r="U322" s="337"/>
      <c r="V322" s="336"/>
      <c r="W322" s="331"/>
      <c r="X322" s="331"/>
      <c r="Y322" s="331"/>
      <c r="Z322" s="331"/>
      <c r="AA322" s="331"/>
      <c r="AB322" s="316"/>
      <c r="AC322" s="331"/>
      <c r="AD322" s="331"/>
      <c r="AE322" s="354"/>
      <c r="AF322" s="331"/>
      <c r="AG322" s="331"/>
      <c r="AH322" s="331"/>
      <c r="AI322" s="336"/>
      <c r="AJ322" s="140"/>
      <c r="AK322" s="140"/>
      <c r="AL322" s="140"/>
      <c r="AM322" s="140"/>
      <c r="AN322" s="140"/>
      <c r="AO322" s="140"/>
      <c r="AP322" s="140"/>
      <c r="AQ322" s="140"/>
      <c r="AR322" s="140"/>
      <c r="AS322" s="140"/>
      <c r="AT322" s="140"/>
      <c r="AU322" s="140"/>
      <c r="AV322" s="140"/>
      <c r="AW322" s="140"/>
      <c r="AX322" s="140"/>
      <c r="AY322" s="140"/>
      <c r="AZ322" s="140"/>
      <c r="BA322" s="140"/>
      <c r="BB322" s="140"/>
      <c r="BC322" s="140"/>
      <c r="BD322" s="140"/>
      <c r="BE322" s="336"/>
      <c r="BF322" s="336"/>
      <c r="BG322" s="336"/>
      <c r="BH322" s="336"/>
      <c r="BI322" s="336"/>
      <c r="BJ322" s="336"/>
      <c r="BK322" s="336"/>
      <c r="BL322" s="336"/>
      <c r="BM322" s="336"/>
      <c r="BN322" s="336"/>
      <c r="BO322" s="336"/>
      <c r="BP322" s="336"/>
      <c r="BQ322" s="336"/>
      <c r="BR322" s="336"/>
      <c r="BS322" s="336"/>
      <c r="BT322" s="336"/>
      <c r="BU322" s="336"/>
      <c r="BV322" s="336"/>
      <c r="BW322" s="336"/>
      <c r="BX322" s="336"/>
      <c r="BY322" s="336"/>
    </row>
    <row r="323" spans="1:77" customFormat="1" ht="12.75">
      <c r="A323" s="139"/>
      <c r="B323" s="139"/>
      <c r="C323" s="139"/>
      <c r="D323" s="139"/>
      <c r="E323" s="139"/>
      <c r="F323" s="139"/>
      <c r="G323" s="139"/>
      <c r="H323" s="139"/>
      <c r="I323" s="197"/>
      <c r="J323" s="139"/>
      <c r="K323" s="139"/>
      <c r="L323" s="139"/>
      <c r="M323" s="139"/>
      <c r="N323" s="139"/>
      <c r="O323" s="139"/>
      <c r="P323" s="139"/>
      <c r="Q323" s="139"/>
      <c r="R323" s="139"/>
      <c r="S323" s="140"/>
      <c r="T323" s="338"/>
      <c r="U323" s="337"/>
      <c r="V323" s="336"/>
      <c r="W323" s="331"/>
      <c r="X323" s="331"/>
      <c r="Y323" s="331"/>
      <c r="Z323" s="331"/>
      <c r="AA323" s="331"/>
      <c r="AB323" s="316"/>
      <c r="AC323" s="331"/>
      <c r="AD323" s="331"/>
      <c r="AE323" s="354"/>
      <c r="AF323" s="331"/>
      <c r="AG323" s="331"/>
      <c r="AH323" s="331"/>
      <c r="AI323" s="336"/>
      <c r="AJ323" s="140"/>
      <c r="AK323" s="140"/>
      <c r="AL323" s="140"/>
      <c r="AM323" s="140"/>
      <c r="AN323" s="140"/>
      <c r="AO323" s="140"/>
      <c r="AP323" s="140"/>
      <c r="AQ323" s="140"/>
      <c r="AR323" s="140"/>
      <c r="AS323" s="140"/>
      <c r="AT323" s="140"/>
      <c r="AU323" s="140"/>
      <c r="AV323" s="140"/>
      <c r="AW323" s="140"/>
      <c r="AX323" s="140"/>
      <c r="AY323" s="140"/>
      <c r="AZ323" s="140"/>
      <c r="BA323" s="140"/>
      <c r="BB323" s="140"/>
      <c r="BC323" s="140"/>
      <c r="BD323" s="140"/>
      <c r="BE323" s="336"/>
      <c r="BF323" s="336"/>
      <c r="BG323" s="336"/>
      <c r="BH323" s="336"/>
      <c r="BI323" s="336"/>
      <c r="BJ323" s="336"/>
      <c r="BK323" s="336"/>
      <c r="BL323" s="336"/>
      <c r="BM323" s="336"/>
      <c r="BN323" s="336"/>
      <c r="BO323" s="336"/>
      <c r="BP323" s="336"/>
      <c r="BQ323" s="336"/>
      <c r="BR323" s="336"/>
      <c r="BS323" s="336"/>
      <c r="BT323" s="336"/>
      <c r="BU323" s="336"/>
      <c r="BV323" s="336"/>
      <c r="BW323" s="336"/>
      <c r="BX323" s="336"/>
      <c r="BY323" s="336"/>
    </row>
    <row r="324" spans="1:77" customFormat="1" ht="12.75">
      <c r="A324" s="139"/>
      <c r="B324" s="139"/>
      <c r="C324" s="139"/>
      <c r="D324" s="139"/>
      <c r="E324" s="139"/>
      <c r="F324" s="139"/>
      <c r="G324" s="139"/>
      <c r="H324" s="139"/>
      <c r="I324" s="197"/>
      <c r="J324" s="139"/>
      <c r="K324" s="139"/>
      <c r="L324" s="139"/>
      <c r="M324" s="139"/>
      <c r="N324" s="139"/>
      <c r="O324" s="139"/>
      <c r="P324" s="139"/>
      <c r="Q324" s="139"/>
      <c r="R324" s="139"/>
      <c r="S324" s="140"/>
      <c r="T324" s="338"/>
      <c r="U324" s="337"/>
      <c r="V324" s="336"/>
      <c r="W324" s="331"/>
      <c r="X324" s="331"/>
      <c r="Y324" s="331"/>
      <c r="Z324" s="331"/>
      <c r="AA324" s="331"/>
      <c r="AB324" s="316"/>
      <c r="AC324" s="331"/>
      <c r="AD324" s="331"/>
      <c r="AE324" s="354"/>
      <c r="AF324" s="331"/>
      <c r="AG324" s="331"/>
      <c r="AH324" s="331"/>
      <c r="AI324" s="336"/>
      <c r="AJ324" s="140"/>
      <c r="AK324" s="140"/>
      <c r="AL324" s="140"/>
      <c r="AM324" s="140"/>
      <c r="AN324" s="140"/>
      <c r="AO324" s="140"/>
      <c r="AP324" s="140"/>
      <c r="AQ324" s="140"/>
      <c r="AR324" s="140"/>
      <c r="AS324" s="140"/>
      <c r="AT324" s="140"/>
      <c r="AU324" s="140"/>
      <c r="AV324" s="140"/>
      <c r="AW324" s="140"/>
      <c r="AX324" s="140"/>
      <c r="AY324" s="140"/>
      <c r="AZ324" s="140"/>
      <c r="BA324" s="140"/>
      <c r="BB324" s="140"/>
      <c r="BC324" s="140"/>
      <c r="BD324" s="140"/>
      <c r="BE324" s="336"/>
      <c r="BF324" s="336"/>
      <c r="BG324" s="336"/>
      <c r="BH324" s="336"/>
      <c r="BI324" s="336"/>
      <c r="BJ324" s="336"/>
      <c r="BK324" s="336"/>
      <c r="BL324" s="336"/>
      <c r="BM324" s="336"/>
      <c r="BN324" s="336"/>
      <c r="BO324" s="336"/>
      <c r="BP324" s="336"/>
      <c r="BQ324" s="336"/>
      <c r="BR324" s="336"/>
      <c r="BS324" s="336"/>
      <c r="BT324" s="336"/>
      <c r="BU324" s="336"/>
      <c r="BV324" s="336"/>
      <c r="BW324" s="336"/>
      <c r="BX324" s="336"/>
      <c r="BY324" s="336"/>
    </row>
    <row r="325" spans="1:77" customFormat="1" ht="12.75">
      <c r="A325" s="139"/>
      <c r="B325" s="139"/>
      <c r="C325" s="139"/>
      <c r="D325" s="139"/>
      <c r="E325" s="139"/>
      <c r="F325" s="139"/>
      <c r="G325" s="139"/>
      <c r="H325" s="139"/>
      <c r="I325" s="197"/>
      <c r="J325" s="139"/>
      <c r="K325" s="139"/>
      <c r="L325" s="139"/>
      <c r="M325" s="139"/>
      <c r="N325" s="139"/>
      <c r="O325" s="139"/>
      <c r="P325" s="139"/>
      <c r="Q325" s="139"/>
      <c r="R325" s="139"/>
      <c r="S325" s="140"/>
      <c r="T325" s="338"/>
      <c r="U325" s="337"/>
      <c r="V325" s="336"/>
      <c r="W325" s="331"/>
      <c r="X325" s="331"/>
      <c r="Y325" s="331"/>
      <c r="Z325" s="331"/>
      <c r="AA325" s="331"/>
      <c r="AB325" s="316"/>
      <c r="AC325" s="331"/>
      <c r="AD325" s="331"/>
      <c r="AE325" s="354"/>
      <c r="AF325" s="331"/>
      <c r="AG325" s="331"/>
      <c r="AH325" s="331"/>
      <c r="AI325" s="336"/>
      <c r="AJ325" s="140"/>
      <c r="AK325" s="140"/>
      <c r="AL325" s="140"/>
      <c r="AM325" s="140"/>
      <c r="AN325" s="140"/>
      <c r="AO325" s="140"/>
      <c r="AP325" s="140"/>
      <c r="AQ325" s="140"/>
      <c r="AR325" s="140"/>
      <c r="AS325" s="140"/>
      <c r="AT325" s="140"/>
      <c r="AU325" s="140"/>
      <c r="AV325" s="140"/>
      <c r="AW325" s="140"/>
      <c r="AX325" s="140"/>
      <c r="AY325" s="140"/>
      <c r="AZ325" s="140"/>
      <c r="BA325" s="140"/>
      <c r="BB325" s="140"/>
      <c r="BC325" s="140"/>
      <c r="BD325" s="140"/>
      <c r="BE325" s="336"/>
      <c r="BF325" s="336"/>
      <c r="BG325" s="336"/>
      <c r="BH325" s="336"/>
      <c r="BI325" s="336"/>
      <c r="BJ325" s="336"/>
      <c r="BK325" s="336"/>
      <c r="BL325" s="336"/>
      <c r="BM325" s="336"/>
      <c r="BN325" s="336"/>
      <c r="BO325" s="336"/>
      <c r="BP325" s="336"/>
      <c r="BQ325" s="336"/>
      <c r="BR325" s="336"/>
      <c r="BS325" s="336"/>
      <c r="BT325" s="336"/>
      <c r="BU325" s="336"/>
      <c r="BV325" s="336"/>
      <c r="BW325" s="336"/>
      <c r="BX325" s="336"/>
      <c r="BY325" s="336"/>
    </row>
    <row r="326" spans="1:77" customFormat="1" ht="12.75">
      <c r="A326" s="139"/>
      <c r="B326" s="139"/>
      <c r="C326" s="139"/>
      <c r="D326" s="139"/>
      <c r="E326" s="139"/>
      <c r="F326" s="139"/>
      <c r="G326" s="139"/>
      <c r="H326" s="139"/>
      <c r="I326" s="197"/>
      <c r="J326" s="139"/>
      <c r="K326" s="139"/>
      <c r="L326" s="139"/>
      <c r="M326" s="139"/>
      <c r="N326" s="139"/>
      <c r="O326" s="139"/>
      <c r="P326" s="139"/>
      <c r="Q326" s="139"/>
      <c r="R326" s="139"/>
      <c r="S326" s="140"/>
      <c r="T326" s="338"/>
      <c r="U326" s="337"/>
      <c r="V326" s="336"/>
      <c r="W326" s="331"/>
      <c r="X326" s="331"/>
      <c r="Y326" s="331"/>
      <c r="Z326" s="331"/>
      <c r="AA326" s="331"/>
      <c r="AB326" s="316"/>
      <c r="AC326" s="331"/>
      <c r="AD326" s="331"/>
      <c r="AE326" s="354"/>
      <c r="AF326" s="331"/>
      <c r="AG326" s="331"/>
      <c r="AH326" s="331"/>
      <c r="AI326" s="336"/>
      <c r="AJ326" s="140"/>
      <c r="AK326" s="140"/>
      <c r="AL326" s="140"/>
      <c r="AM326" s="140"/>
      <c r="AN326" s="140"/>
      <c r="AO326" s="140"/>
      <c r="AP326" s="140"/>
      <c r="AQ326" s="140"/>
      <c r="AR326" s="140"/>
      <c r="AS326" s="140"/>
      <c r="AT326" s="140"/>
      <c r="AU326" s="140"/>
      <c r="AV326" s="140"/>
      <c r="AW326" s="140"/>
      <c r="AX326" s="140"/>
      <c r="AY326" s="140"/>
      <c r="AZ326" s="140"/>
      <c r="BA326" s="140"/>
      <c r="BB326" s="140"/>
      <c r="BC326" s="140"/>
      <c r="BD326" s="140"/>
      <c r="BE326" s="336"/>
      <c r="BF326" s="336"/>
      <c r="BG326" s="336"/>
      <c r="BH326" s="336"/>
      <c r="BI326" s="336"/>
      <c r="BJ326" s="336"/>
      <c r="BK326" s="336"/>
      <c r="BL326" s="336"/>
      <c r="BM326" s="336"/>
      <c r="BN326" s="336"/>
      <c r="BO326" s="336"/>
      <c r="BP326" s="336"/>
      <c r="BQ326" s="336"/>
      <c r="BR326" s="336"/>
      <c r="BS326" s="336"/>
      <c r="BT326" s="336"/>
      <c r="BU326" s="336"/>
      <c r="BV326" s="336"/>
      <c r="BW326" s="336"/>
      <c r="BX326" s="336"/>
      <c r="BY326" s="336"/>
    </row>
    <row r="327" spans="1:77" customFormat="1" ht="12.75">
      <c r="A327" s="139"/>
      <c r="B327" s="139"/>
      <c r="C327" s="139"/>
      <c r="D327" s="139"/>
      <c r="E327" s="139"/>
      <c r="F327" s="139"/>
      <c r="G327" s="139"/>
      <c r="H327" s="139"/>
      <c r="I327" s="197"/>
      <c r="J327" s="139"/>
      <c r="K327" s="139"/>
      <c r="L327" s="139"/>
      <c r="M327" s="139"/>
      <c r="N327" s="139"/>
      <c r="O327" s="139"/>
      <c r="P327" s="139"/>
      <c r="Q327" s="139"/>
      <c r="R327" s="139"/>
      <c r="S327" s="140"/>
      <c r="T327" s="338"/>
      <c r="U327" s="337"/>
      <c r="V327" s="336"/>
      <c r="W327" s="331"/>
      <c r="X327" s="331"/>
      <c r="Y327" s="331"/>
      <c r="Z327" s="331"/>
      <c r="AA327" s="331"/>
      <c r="AB327" s="316"/>
      <c r="AC327" s="331"/>
      <c r="AD327" s="331"/>
      <c r="AE327" s="331"/>
      <c r="AF327" s="331"/>
      <c r="AG327" s="331"/>
      <c r="AH327" s="331"/>
      <c r="AI327" s="336"/>
      <c r="AJ327" s="140"/>
      <c r="AK327" s="140"/>
      <c r="AL327" s="140"/>
      <c r="AM327" s="140"/>
      <c r="AN327" s="140"/>
      <c r="AO327" s="140"/>
      <c r="AP327" s="140"/>
      <c r="AQ327" s="140"/>
      <c r="AR327" s="140"/>
      <c r="AS327" s="140"/>
      <c r="AT327" s="140"/>
      <c r="AU327" s="140"/>
      <c r="AV327" s="140"/>
      <c r="AW327" s="140"/>
      <c r="AX327" s="140"/>
      <c r="AY327" s="140"/>
      <c r="AZ327" s="140"/>
      <c r="BA327" s="140"/>
      <c r="BB327" s="140"/>
      <c r="BC327" s="140"/>
      <c r="BD327" s="140"/>
      <c r="BE327" s="336"/>
      <c r="BF327" s="336"/>
      <c r="BG327" s="336"/>
      <c r="BH327" s="336"/>
      <c r="BI327" s="336"/>
      <c r="BJ327" s="336"/>
      <c r="BK327" s="336"/>
      <c r="BL327" s="336"/>
      <c r="BM327" s="336"/>
      <c r="BN327" s="336"/>
      <c r="BO327" s="336"/>
      <c r="BP327" s="336"/>
      <c r="BQ327" s="336"/>
      <c r="BR327" s="336"/>
      <c r="BS327" s="336"/>
      <c r="BT327" s="336"/>
      <c r="BU327" s="336"/>
      <c r="BV327" s="336"/>
      <c r="BW327" s="336"/>
      <c r="BX327" s="336"/>
      <c r="BY327" s="336"/>
    </row>
    <row r="328" spans="1:77" customFormat="1" ht="12.75">
      <c r="A328" s="139"/>
      <c r="B328" s="139"/>
      <c r="C328" s="139"/>
      <c r="D328" s="139"/>
      <c r="E328" s="139"/>
      <c r="F328" s="139"/>
      <c r="G328" s="139"/>
      <c r="H328" s="139"/>
      <c r="I328" s="197"/>
      <c r="J328" s="139"/>
      <c r="K328" s="139"/>
      <c r="L328" s="139"/>
      <c r="M328" s="139"/>
      <c r="N328" s="139"/>
      <c r="O328" s="139"/>
      <c r="P328" s="139"/>
      <c r="Q328" s="139"/>
      <c r="R328" s="139"/>
      <c r="S328" s="140"/>
      <c r="T328" s="338"/>
      <c r="U328" s="337"/>
      <c r="V328" s="336"/>
      <c r="W328" s="331"/>
      <c r="X328" s="331"/>
      <c r="Y328" s="331"/>
      <c r="Z328" s="331"/>
      <c r="AA328" s="331"/>
      <c r="AB328" s="316"/>
      <c r="AC328" s="331"/>
      <c r="AD328" s="331"/>
      <c r="AE328" s="331"/>
      <c r="AF328" s="331"/>
      <c r="AG328" s="331"/>
      <c r="AH328" s="331"/>
      <c r="AI328" s="336"/>
      <c r="AJ328" s="140"/>
      <c r="AK328" s="140"/>
      <c r="AL328" s="140"/>
      <c r="AM328" s="140"/>
      <c r="AN328" s="140"/>
      <c r="AO328" s="140"/>
      <c r="AP328" s="140"/>
      <c r="AQ328" s="140"/>
      <c r="AR328" s="140"/>
      <c r="AS328" s="140"/>
      <c r="AT328" s="140"/>
      <c r="AU328" s="140"/>
      <c r="AV328" s="140"/>
      <c r="AW328" s="140"/>
      <c r="AX328" s="140"/>
      <c r="AY328" s="140"/>
      <c r="AZ328" s="140"/>
      <c r="BA328" s="140"/>
      <c r="BB328" s="140"/>
      <c r="BC328" s="140"/>
      <c r="BD328" s="140"/>
      <c r="BE328" s="336"/>
      <c r="BF328" s="336"/>
      <c r="BG328" s="336"/>
      <c r="BH328" s="336"/>
      <c r="BI328" s="336"/>
      <c r="BJ328" s="336"/>
      <c r="BK328" s="336"/>
      <c r="BL328" s="336"/>
      <c r="BM328" s="336"/>
      <c r="BN328" s="336"/>
      <c r="BO328" s="336"/>
      <c r="BP328" s="336"/>
      <c r="BQ328" s="336"/>
      <c r="BR328" s="336"/>
      <c r="BS328" s="336"/>
      <c r="BT328" s="336"/>
      <c r="BU328" s="336"/>
      <c r="BV328" s="336"/>
      <c r="BW328" s="336"/>
      <c r="BX328" s="336"/>
      <c r="BY328" s="336"/>
    </row>
    <row r="329" spans="1:77" customFormat="1" ht="12.75">
      <c r="A329" s="139"/>
      <c r="B329" s="139"/>
      <c r="C329" s="139"/>
      <c r="D329" s="139"/>
      <c r="E329" s="139"/>
      <c r="F329" s="139"/>
      <c r="G329" s="139"/>
      <c r="H329" s="139"/>
      <c r="I329" s="197"/>
      <c r="J329" s="139"/>
      <c r="K329" s="139"/>
      <c r="L329" s="139"/>
      <c r="M329" s="139"/>
      <c r="N329" s="139"/>
      <c r="O329" s="139"/>
      <c r="P329" s="139"/>
      <c r="Q329" s="139"/>
      <c r="R329" s="139"/>
      <c r="S329" s="140"/>
      <c r="T329" s="338"/>
      <c r="U329" s="337"/>
      <c r="V329" s="336"/>
      <c r="W329" s="331"/>
      <c r="X329" s="331"/>
      <c r="Y329" s="331"/>
      <c r="Z329" s="331"/>
      <c r="AA329" s="331"/>
      <c r="AB329" s="316"/>
      <c r="AC329" s="331"/>
      <c r="AD329" s="331"/>
      <c r="AE329" s="331"/>
      <c r="AF329" s="331"/>
      <c r="AG329" s="331"/>
      <c r="AH329" s="331"/>
      <c r="AI329" s="336"/>
      <c r="AJ329" s="140"/>
      <c r="AK329" s="140"/>
      <c r="AL329" s="140"/>
      <c r="AM329" s="140"/>
      <c r="AN329" s="140"/>
      <c r="AO329" s="140"/>
      <c r="AP329" s="140"/>
      <c r="AQ329" s="140"/>
      <c r="AR329" s="140"/>
      <c r="AS329" s="140"/>
      <c r="AT329" s="140"/>
      <c r="AU329" s="140"/>
      <c r="AV329" s="140"/>
      <c r="AW329" s="140"/>
      <c r="AX329" s="140"/>
      <c r="AY329" s="140"/>
      <c r="AZ329" s="140"/>
      <c r="BA329" s="140"/>
      <c r="BB329" s="140"/>
      <c r="BC329" s="140"/>
      <c r="BD329" s="140"/>
      <c r="BE329" s="336"/>
      <c r="BF329" s="336"/>
      <c r="BG329" s="336"/>
      <c r="BH329" s="336"/>
      <c r="BI329" s="336"/>
      <c r="BJ329" s="336"/>
      <c r="BK329" s="336"/>
      <c r="BL329" s="336"/>
      <c r="BM329" s="336"/>
      <c r="BN329" s="336"/>
      <c r="BO329" s="336"/>
      <c r="BP329" s="336"/>
      <c r="BQ329" s="336"/>
      <c r="BR329" s="336"/>
      <c r="BS329" s="336"/>
      <c r="BT329" s="336"/>
      <c r="BU329" s="336"/>
      <c r="BV329" s="336"/>
      <c r="BW329" s="336"/>
      <c r="BX329" s="336"/>
      <c r="BY329" s="336"/>
    </row>
    <row r="330" spans="1:77" customFormat="1" ht="12.75">
      <c r="A330" s="139"/>
      <c r="B330" s="139"/>
      <c r="C330" s="139"/>
      <c r="D330" s="139"/>
      <c r="E330" s="139"/>
      <c r="F330" s="139"/>
      <c r="G330" s="139"/>
      <c r="H330" s="139"/>
      <c r="I330" s="197"/>
      <c r="J330" s="139"/>
      <c r="K330" s="139"/>
      <c r="L330" s="139"/>
      <c r="M330" s="139"/>
      <c r="N330" s="139"/>
      <c r="O330" s="139"/>
      <c r="P330" s="139"/>
      <c r="Q330" s="139"/>
      <c r="R330" s="139"/>
      <c r="S330" s="140"/>
      <c r="T330" s="338"/>
      <c r="U330" s="337"/>
      <c r="V330" s="336"/>
      <c r="W330" s="331"/>
      <c r="X330" s="331"/>
      <c r="Y330" s="331"/>
      <c r="Z330" s="331"/>
      <c r="AA330" s="331"/>
      <c r="AB330" s="316"/>
      <c r="AC330" s="331"/>
      <c r="AD330" s="331"/>
      <c r="AE330" s="331"/>
      <c r="AF330" s="331"/>
      <c r="AG330" s="331"/>
      <c r="AH330" s="331"/>
      <c r="AI330" s="336"/>
      <c r="AJ330" s="140"/>
      <c r="AK330" s="140"/>
      <c r="AL330" s="140"/>
      <c r="AM330" s="140"/>
      <c r="AN330" s="140"/>
      <c r="AO330" s="140"/>
      <c r="AP330" s="140"/>
      <c r="AQ330" s="140"/>
      <c r="AR330" s="140"/>
      <c r="AS330" s="140"/>
      <c r="AT330" s="140"/>
      <c r="AU330" s="140"/>
      <c r="AV330" s="140"/>
      <c r="AW330" s="140"/>
      <c r="AX330" s="140"/>
      <c r="AY330" s="140"/>
      <c r="AZ330" s="140"/>
      <c r="BA330" s="140"/>
      <c r="BB330" s="140"/>
      <c r="BC330" s="140"/>
      <c r="BD330" s="140"/>
      <c r="BE330" s="336"/>
      <c r="BF330" s="336"/>
      <c r="BG330" s="336"/>
      <c r="BH330" s="336"/>
      <c r="BI330" s="336"/>
      <c r="BJ330" s="336"/>
      <c r="BK330" s="336"/>
      <c r="BL330" s="336"/>
      <c r="BM330" s="336"/>
      <c r="BN330" s="336"/>
      <c r="BO330" s="336"/>
      <c r="BP330" s="336"/>
      <c r="BQ330" s="336"/>
      <c r="BR330" s="336"/>
      <c r="BS330" s="336"/>
      <c r="BT330" s="336"/>
      <c r="BU330" s="336"/>
      <c r="BV330" s="336"/>
      <c r="BW330" s="336"/>
      <c r="BX330" s="336"/>
      <c r="BY330" s="336"/>
    </row>
    <row r="331" spans="1:77" customFormat="1" ht="12.75">
      <c r="A331" s="139"/>
      <c r="B331" s="139"/>
      <c r="C331" s="139"/>
      <c r="D331" s="139"/>
      <c r="E331" s="139"/>
      <c r="F331" s="139"/>
      <c r="G331" s="139"/>
      <c r="H331" s="139"/>
      <c r="I331" s="197"/>
      <c r="J331" s="139"/>
      <c r="K331" s="139"/>
      <c r="L331" s="139"/>
      <c r="M331" s="139"/>
      <c r="N331" s="139"/>
      <c r="O331" s="139"/>
      <c r="P331" s="139"/>
      <c r="Q331" s="139"/>
      <c r="R331" s="139"/>
      <c r="S331" s="140"/>
      <c r="T331" s="338"/>
      <c r="U331" s="337"/>
      <c r="V331" s="336"/>
      <c r="W331" s="331"/>
      <c r="X331" s="331"/>
      <c r="Y331" s="331"/>
      <c r="Z331" s="331"/>
      <c r="AA331" s="331"/>
      <c r="AB331" s="316"/>
      <c r="AC331" s="331"/>
      <c r="AD331" s="331"/>
      <c r="AE331" s="331"/>
      <c r="AF331" s="331"/>
      <c r="AG331" s="331"/>
      <c r="AH331" s="331"/>
      <c r="AI331" s="336"/>
      <c r="AJ331" s="140"/>
      <c r="AK331" s="140"/>
      <c r="AL331" s="140"/>
      <c r="AM331" s="140"/>
      <c r="AN331" s="140"/>
      <c r="AO331" s="140"/>
      <c r="AP331" s="140"/>
      <c r="AQ331" s="140"/>
      <c r="AR331" s="140"/>
      <c r="AS331" s="140"/>
      <c r="AT331" s="140"/>
      <c r="AU331" s="140"/>
      <c r="AV331" s="140"/>
      <c r="AW331" s="140"/>
      <c r="AX331" s="140"/>
      <c r="AY331" s="140"/>
      <c r="AZ331" s="140"/>
      <c r="BA331" s="140"/>
      <c r="BB331" s="140"/>
      <c r="BC331" s="140"/>
      <c r="BD331" s="140"/>
      <c r="BE331" s="336"/>
      <c r="BF331" s="336"/>
      <c r="BG331" s="336"/>
      <c r="BH331" s="336"/>
      <c r="BI331" s="336"/>
      <c r="BJ331" s="336"/>
      <c r="BK331" s="336"/>
      <c r="BL331" s="336"/>
      <c r="BM331" s="336"/>
      <c r="BN331" s="336"/>
      <c r="BO331" s="336"/>
      <c r="BP331" s="336"/>
      <c r="BQ331" s="336"/>
      <c r="BR331" s="336"/>
      <c r="BS331" s="336"/>
      <c r="BT331" s="336"/>
      <c r="BU331" s="336"/>
      <c r="BV331" s="336"/>
      <c r="BW331" s="336"/>
      <c r="BX331" s="336"/>
      <c r="BY331" s="336"/>
    </row>
    <row r="332" spans="1:77" customFormat="1" ht="12.75">
      <c r="A332" s="139"/>
      <c r="B332" s="139"/>
      <c r="C332" s="139"/>
      <c r="D332" s="139"/>
      <c r="E332" s="139"/>
      <c r="F332" s="139"/>
      <c r="G332" s="139"/>
      <c r="H332" s="139"/>
      <c r="I332" s="197"/>
      <c r="J332" s="139"/>
      <c r="K332" s="139"/>
      <c r="L332" s="139"/>
      <c r="M332" s="139"/>
      <c r="N332" s="139"/>
      <c r="O332" s="139"/>
      <c r="P332" s="139"/>
      <c r="Q332" s="139"/>
      <c r="R332" s="139"/>
      <c r="S332" s="140"/>
      <c r="T332" s="338"/>
      <c r="U332" s="337"/>
      <c r="V332" s="336"/>
      <c r="W332" s="331"/>
      <c r="X332" s="331"/>
      <c r="Y332" s="331"/>
      <c r="Z332" s="331"/>
      <c r="AA332" s="331"/>
      <c r="AB332" s="316"/>
      <c r="AC332" s="331"/>
      <c r="AD332" s="331"/>
      <c r="AE332" s="331"/>
      <c r="AF332" s="331"/>
      <c r="AG332" s="331"/>
      <c r="AH332" s="331"/>
      <c r="AI332" s="336"/>
      <c r="AJ332" s="140"/>
      <c r="AK332" s="140"/>
      <c r="AL332" s="140"/>
      <c r="AM332" s="140"/>
      <c r="AN332" s="140"/>
      <c r="AO332" s="140"/>
      <c r="AP332" s="140"/>
      <c r="AQ332" s="140"/>
      <c r="AR332" s="140"/>
      <c r="AS332" s="140"/>
      <c r="AT332" s="140"/>
      <c r="AU332" s="140"/>
      <c r="AV332" s="140"/>
      <c r="AW332" s="140"/>
      <c r="AX332" s="140"/>
      <c r="AY332" s="140"/>
      <c r="AZ332" s="140"/>
      <c r="BA332" s="140"/>
      <c r="BB332" s="140"/>
      <c r="BC332" s="140"/>
      <c r="BD332" s="140"/>
      <c r="BE332" s="336"/>
      <c r="BF332" s="336"/>
      <c r="BG332" s="336"/>
      <c r="BH332" s="336"/>
      <c r="BI332" s="336"/>
      <c r="BJ332" s="336"/>
      <c r="BK332" s="336"/>
      <c r="BL332" s="336"/>
      <c r="BM332" s="336"/>
      <c r="BN332" s="336"/>
      <c r="BO332" s="336"/>
      <c r="BP332" s="336"/>
      <c r="BQ332" s="336"/>
      <c r="BR332" s="336"/>
      <c r="BS332" s="336"/>
      <c r="BT332" s="336"/>
      <c r="BU332" s="336"/>
      <c r="BV332" s="336"/>
      <c r="BW332" s="336"/>
      <c r="BX332" s="336"/>
      <c r="BY332" s="336"/>
    </row>
    <row r="333" spans="1:77" customFormat="1" ht="12.75">
      <c r="A333" s="139"/>
      <c r="B333" s="139"/>
      <c r="C333" s="139"/>
      <c r="D333" s="139"/>
      <c r="E333" s="139"/>
      <c r="F333" s="139"/>
      <c r="G333" s="139"/>
      <c r="H333" s="139"/>
      <c r="I333" s="197"/>
      <c r="J333" s="139"/>
      <c r="K333" s="139"/>
      <c r="L333" s="139"/>
      <c r="M333" s="139"/>
      <c r="N333" s="139"/>
      <c r="O333" s="139"/>
      <c r="P333" s="139"/>
      <c r="Q333" s="139"/>
      <c r="R333" s="139"/>
      <c r="S333" s="140"/>
      <c r="T333" s="338"/>
      <c r="U333" s="337"/>
      <c r="V333" s="336"/>
      <c r="W333" s="331"/>
      <c r="X333" s="331"/>
      <c r="Y333" s="331"/>
      <c r="Z333" s="331"/>
      <c r="AA333" s="331"/>
      <c r="AB333" s="316"/>
      <c r="AC333" s="331"/>
      <c r="AD333" s="331"/>
      <c r="AE333" s="331"/>
      <c r="AF333" s="331"/>
      <c r="AG333" s="331"/>
      <c r="AH333" s="331"/>
      <c r="AI333" s="336"/>
      <c r="AJ333" s="140"/>
      <c r="AK333" s="140"/>
      <c r="AL333" s="140"/>
      <c r="AM333" s="140"/>
      <c r="AN333" s="140"/>
      <c r="AO333" s="140"/>
      <c r="AP333" s="140"/>
      <c r="AQ333" s="140"/>
      <c r="AR333" s="140"/>
      <c r="AS333" s="140"/>
      <c r="AT333" s="140"/>
      <c r="AU333" s="140"/>
      <c r="AV333" s="140"/>
      <c r="AW333" s="140"/>
      <c r="AX333" s="140"/>
      <c r="AY333" s="140"/>
      <c r="AZ333" s="140"/>
      <c r="BA333" s="140"/>
      <c r="BB333" s="140"/>
      <c r="BC333" s="140"/>
      <c r="BD333" s="140"/>
      <c r="BE333" s="336"/>
      <c r="BF333" s="336"/>
      <c r="BG333" s="336"/>
      <c r="BH333" s="336"/>
      <c r="BI333" s="336"/>
      <c r="BJ333" s="336"/>
      <c r="BK333" s="336"/>
      <c r="BL333" s="336"/>
      <c r="BM333" s="336"/>
      <c r="BN333" s="336"/>
      <c r="BO333" s="336"/>
      <c r="BP333" s="336"/>
      <c r="BQ333" s="336"/>
      <c r="BR333" s="336"/>
      <c r="BS333" s="336"/>
      <c r="BT333" s="336"/>
      <c r="BU333" s="336"/>
      <c r="BV333" s="336"/>
      <c r="BW333" s="336"/>
      <c r="BX333" s="336"/>
      <c r="BY333" s="336"/>
    </row>
    <row r="334" spans="1:77" customFormat="1" ht="12.75">
      <c r="A334" s="139"/>
      <c r="B334" s="139"/>
      <c r="C334" s="139"/>
      <c r="D334" s="139"/>
      <c r="E334" s="139"/>
      <c r="F334" s="139"/>
      <c r="G334" s="139"/>
      <c r="H334" s="139"/>
      <c r="I334" s="197"/>
      <c r="J334" s="139"/>
      <c r="K334" s="139"/>
      <c r="L334" s="139"/>
      <c r="M334" s="139"/>
      <c r="N334" s="139"/>
      <c r="O334" s="139"/>
      <c r="P334" s="139"/>
      <c r="Q334" s="139"/>
      <c r="R334" s="139"/>
      <c r="S334" s="140"/>
      <c r="T334" s="338"/>
      <c r="U334" s="337"/>
      <c r="V334" s="336"/>
      <c r="W334" s="331"/>
      <c r="X334" s="331"/>
      <c r="Y334" s="331"/>
      <c r="Z334" s="331"/>
      <c r="AA334" s="331"/>
      <c r="AB334" s="316"/>
      <c r="AC334" s="331"/>
      <c r="AD334" s="331"/>
      <c r="AE334" s="331"/>
      <c r="AF334" s="331"/>
      <c r="AG334" s="331"/>
      <c r="AH334" s="331"/>
      <c r="AI334" s="336"/>
      <c r="AJ334" s="140"/>
      <c r="AK334" s="140"/>
      <c r="AL334" s="140"/>
      <c r="AM334" s="140"/>
      <c r="AN334" s="140"/>
      <c r="AO334" s="140"/>
      <c r="AP334" s="140"/>
      <c r="AQ334" s="140"/>
      <c r="AR334" s="140"/>
      <c r="AS334" s="140"/>
      <c r="AT334" s="140"/>
      <c r="AU334" s="140"/>
      <c r="AV334" s="140"/>
      <c r="AW334" s="140"/>
      <c r="AX334" s="140"/>
      <c r="AY334" s="140"/>
      <c r="AZ334" s="140"/>
      <c r="BA334" s="140"/>
      <c r="BB334" s="140"/>
      <c r="BC334" s="140"/>
      <c r="BD334" s="140"/>
      <c r="BE334" s="336"/>
      <c r="BF334" s="336"/>
      <c r="BG334" s="336"/>
      <c r="BH334" s="336"/>
      <c r="BI334" s="336"/>
      <c r="BJ334" s="336"/>
      <c r="BK334" s="336"/>
      <c r="BL334" s="336"/>
      <c r="BM334" s="336"/>
      <c r="BN334" s="336"/>
      <c r="BO334" s="336"/>
      <c r="BP334" s="336"/>
      <c r="BQ334" s="336"/>
      <c r="BR334" s="336"/>
      <c r="BS334" s="336"/>
      <c r="BT334" s="336"/>
      <c r="BU334" s="336"/>
      <c r="BV334" s="336"/>
      <c r="BW334" s="336"/>
      <c r="BX334" s="336"/>
      <c r="BY334" s="336"/>
    </row>
    <row r="335" spans="1:77" customFormat="1" ht="12.75">
      <c r="A335" s="139"/>
      <c r="B335" s="139"/>
      <c r="C335" s="139"/>
      <c r="D335" s="139"/>
      <c r="E335" s="139"/>
      <c r="F335" s="139"/>
      <c r="G335" s="139"/>
      <c r="H335" s="139"/>
      <c r="I335" s="197"/>
      <c r="J335" s="139"/>
      <c r="K335" s="139"/>
      <c r="L335" s="139"/>
      <c r="M335" s="139"/>
      <c r="N335" s="139"/>
      <c r="O335" s="139"/>
      <c r="P335" s="139"/>
      <c r="Q335" s="139"/>
      <c r="R335" s="139"/>
      <c r="S335" s="140"/>
      <c r="T335" s="338"/>
      <c r="U335" s="337"/>
      <c r="V335" s="336"/>
      <c r="W335" s="331"/>
      <c r="X335" s="331"/>
      <c r="Y335" s="331"/>
      <c r="Z335" s="331"/>
      <c r="AA335" s="331"/>
      <c r="AB335" s="316"/>
      <c r="AC335" s="331"/>
      <c r="AD335" s="331"/>
      <c r="AE335" s="331"/>
      <c r="AF335" s="331"/>
      <c r="AG335" s="331"/>
      <c r="AH335" s="331"/>
      <c r="AI335" s="336"/>
      <c r="AJ335" s="140"/>
      <c r="AK335" s="140"/>
      <c r="AL335" s="140"/>
      <c r="AM335" s="140"/>
      <c r="AN335" s="140"/>
      <c r="AO335" s="140"/>
      <c r="AP335" s="140"/>
      <c r="AQ335" s="140"/>
      <c r="AR335" s="140"/>
      <c r="AS335" s="140"/>
      <c r="AT335" s="140"/>
      <c r="AU335" s="140"/>
      <c r="AV335" s="140"/>
      <c r="AW335" s="140"/>
      <c r="AX335" s="140"/>
      <c r="AY335" s="140"/>
      <c r="AZ335" s="140"/>
      <c r="BA335" s="140"/>
      <c r="BB335" s="140"/>
      <c r="BC335" s="140"/>
      <c r="BD335" s="140"/>
      <c r="BE335" s="336"/>
      <c r="BF335" s="336"/>
      <c r="BG335" s="336"/>
      <c r="BH335" s="336"/>
      <c r="BI335" s="336"/>
      <c r="BJ335" s="336"/>
      <c r="BK335" s="336"/>
      <c r="BL335" s="336"/>
      <c r="BM335" s="336"/>
      <c r="BN335" s="336"/>
      <c r="BO335" s="336"/>
      <c r="BP335" s="336"/>
      <c r="BQ335" s="336"/>
      <c r="BR335" s="336"/>
      <c r="BS335" s="336"/>
      <c r="BT335" s="336"/>
      <c r="BU335" s="336"/>
      <c r="BV335" s="336"/>
      <c r="BW335" s="336"/>
      <c r="BX335" s="336"/>
      <c r="BY335" s="336"/>
    </row>
    <row r="336" spans="1:77" customFormat="1" ht="12.75">
      <c r="A336" s="139"/>
      <c r="B336" s="139"/>
      <c r="C336" s="139"/>
      <c r="D336" s="139"/>
      <c r="E336" s="139"/>
      <c r="F336" s="139"/>
      <c r="G336" s="139"/>
      <c r="H336" s="139"/>
      <c r="I336" s="197"/>
      <c r="J336" s="139"/>
      <c r="K336" s="139"/>
      <c r="L336" s="139"/>
      <c r="M336" s="139"/>
      <c r="N336" s="139"/>
      <c r="O336" s="139"/>
      <c r="P336" s="139"/>
      <c r="Q336" s="139"/>
      <c r="R336" s="139"/>
      <c r="S336" s="140"/>
      <c r="T336" s="338"/>
      <c r="U336" s="337"/>
      <c r="V336" s="336"/>
      <c r="W336" s="331"/>
      <c r="X336" s="331"/>
      <c r="Y336" s="331"/>
      <c r="Z336" s="331"/>
      <c r="AA336" s="331"/>
      <c r="AB336" s="316"/>
      <c r="AC336" s="331"/>
      <c r="AD336" s="331"/>
      <c r="AE336" s="331"/>
      <c r="AF336" s="331"/>
      <c r="AG336" s="331"/>
      <c r="AH336" s="331"/>
      <c r="AI336" s="336"/>
      <c r="AJ336" s="140"/>
      <c r="AK336" s="140"/>
      <c r="AL336" s="140"/>
      <c r="AM336" s="140"/>
      <c r="AN336" s="140"/>
      <c r="AO336" s="140"/>
      <c r="AP336" s="140"/>
      <c r="AQ336" s="140"/>
      <c r="AR336" s="140"/>
      <c r="AS336" s="140"/>
      <c r="AT336" s="140"/>
      <c r="AU336" s="140"/>
      <c r="AV336" s="140"/>
      <c r="AW336" s="140"/>
      <c r="AX336" s="140"/>
      <c r="AY336" s="140"/>
      <c r="AZ336" s="140"/>
      <c r="BA336" s="140"/>
      <c r="BB336" s="140"/>
      <c r="BC336" s="140"/>
      <c r="BD336" s="140"/>
      <c r="BE336" s="336"/>
      <c r="BF336" s="336"/>
      <c r="BG336" s="336"/>
      <c r="BH336" s="336"/>
      <c r="BI336" s="336"/>
      <c r="BJ336" s="336"/>
      <c r="BK336" s="336"/>
      <c r="BL336" s="336"/>
      <c r="BM336" s="336"/>
      <c r="BN336" s="336"/>
      <c r="BO336" s="336"/>
      <c r="BP336" s="336"/>
      <c r="BQ336" s="336"/>
      <c r="BR336" s="336"/>
      <c r="BS336" s="336"/>
      <c r="BT336" s="336"/>
      <c r="BU336" s="336"/>
      <c r="BV336" s="336"/>
      <c r="BW336" s="336"/>
      <c r="BX336" s="336"/>
      <c r="BY336" s="336"/>
    </row>
    <row r="337" spans="1:77" customFormat="1" ht="12.75">
      <c r="A337" s="139"/>
      <c r="B337" s="139"/>
      <c r="C337" s="139"/>
      <c r="D337" s="139"/>
      <c r="E337" s="139"/>
      <c r="F337" s="139"/>
      <c r="G337" s="139"/>
      <c r="H337" s="139"/>
      <c r="I337" s="197"/>
      <c r="J337" s="139"/>
      <c r="K337" s="139"/>
      <c r="L337" s="139"/>
      <c r="M337" s="139"/>
      <c r="N337" s="139"/>
      <c r="O337" s="139"/>
      <c r="P337" s="139"/>
      <c r="Q337" s="139"/>
      <c r="R337" s="139"/>
      <c r="S337" s="140"/>
      <c r="T337" s="338"/>
      <c r="U337" s="337"/>
      <c r="V337" s="336"/>
      <c r="W337" s="331"/>
      <c r="X337" s="331"/>
      <c r="Y337" s="331"/>
      <c r="Z337" s="331"/>
      <c r="AA337" s="331"/>
      <c r="AB337" s="316"/>
      <c r="AC337" s="331"/>
      <c r="AD337" s="331"/>
      <c r="AE337" s="331"/>
      <c r="AF337" s="331"/>
      <c r="AG337" s="331"/>
      <c r="AH337" s="331"/>
      <c r="AI337" s="336"/>
      <c r="AJ337" s="140"/>
      <c r="AK337" s="140"/>
      <c r="AL337" s="140"/>
      <c r="AM337" s="140"/>
      <c r="AN337" s="140"/>
      <c r="AO337" s="140"/>
      <c r="AP337" s="140"/>
      <c r="AQ337" s="140"/>
      <c r="AR337" s="140"/>
      <c r="AS337" s="140"/>
      <c r="AT337" s="140"/>
      <c r="AU337" s="140"/>
      <c r="AV337" s="140"/>
      <c r="AW337" s="140"/>
      <c r="AX337" s="140"/>
      <c r="AY337" s="140"/>
      <c r="AZ337" s="140"/>
      <c r="BA337" s="140"/>
      <c r="BB337" s="140"/>
      <c r="BC337" s="140"/>
      <c r="BD337" s="140"/>
      <c r="BE337" s="336"/>
      <c r="BF337" s="336"/>
      <c r="BG337" s="336"/>
      <c r="BH337" s="336"/>
      <c r="BI337" s="336"/>
      <c r="BJ337" s="336"/>
      <c r="BK337" s="336"/>
      <c r="BL337" s="336"/>
      <c r="BM337" s="336"/>
      <c r="BN337" s="336"/>
      <c r="BO337" s="336"/>
      <c r="BP337" s="336"/>
      <c r="BQ337" s="336"/>
      <c r="BR337" s="336"/>
      <c r="BS337" s="336"/>
      <c r="BT337" s="336"/>
      <c r="BU337" s="336"/>
      <c r="BV337" s="336"/>
      <c r="BW337" s="336"/>
      <c r="BX337" s="336"/>
      <c r="BY337" s="336"/>
    </row>
    <row r="338" spans="1:77" customFormat="1" ht="12.75">
      <c r="A338" s="139"/>
      <c r="B338" s="139"/>
      <c r="C338" s="139"/>
      <c r="D338" s="139"/>
      <c r="E338" s="139"/>
      <c r="F338" s="139"/>
      <c r="G338" s="139"/>
      <c r="H338" s="139"/>
      <c r="I338" s="197"/>
      <c r="J338" s="139"/>
      <c r="K338" s="139"/>
      <c r="L338" s="139"/>
      <c r="M338" s="139"/>
      <c r="N338" s="139"/>
      <c r="O338" s="139"/>
      <c r="P338" s="139"/>
      <c r="Q338" s="139"/>
      <c r="R338" s="139"/>
      <c r="S338" s="140"/>
      <c r="T338" s="338"/>
      <c r="U338" s="337"/>
      <c r="V338" s="336"/>
      <c r="W338" s="331"/>
      <c r="X338" s="331"/>
      <c r="Y338" s="331"/>
      <c r="Z338" s="331"/>
      <c r="AA338" s="331"/>
      <c r="AB338" s="316"/>
      <c r="AC338" s="331"/>
      <c r="AD338" s="331"/>
      <c r="AE338" s="331"/>
      <c r="AF338" s="331"/>
      <c r="AG338" s="331"/>
      <c r="AH338" s="331"/>
      <c r="AI338" s="336"/>
      <c r="AJ338" s="140"/>
      <c r="AK338" s="140"/>
      <c r="AL338" s="140"/>
      <c r="AM338" s="140"/>
      <c r="AN338" s="140"/>
      <c r="AO338" s="140"/>
      <c r="AP338" s="140"/>
      <c r="AQ338" s="140"/>
      <c r="AR338" s="140"/>
      <c r="AS338" s="140"/>
      <c r="AT338" s="140"/>
      <c r="AU338" s="140"/>
      <c r="AV338" s="140"/>
      <c r="AW338" s="140"/>
      <c r="AX338" s="140"/>
      <c r="AY338" s="140"/>
      <c r="AZ338" s="140"/>
      <c r="BA338" s="140"/>
      <c r="BB338" s="140"/>
      <c r="BC338" s="140"/>
      <c r="BD338" s="140"/>
      <c r="BE338" s="336"/>
      <c r="BF338" s="336"/>
      <c r="BG338" s="336"/>
      <c r="BH338" s="336"/>
      <c r="BI338" s="336"/>
      <c r="BJ338" s="336"/>
      <c r="BK338" s="336"/>
      <c r="BL338" s="336"/>
      <c r="BM338" s="336"/>
      <c r="BN338" s="336"/>
      <c r="BO338" s="336"/>
      <c r="BP338" s="336"/>
      <c r="BQ338" s="336"/>
      <c r="BR338" s="336"/>
      <c r="BS338" s="336"/>
      <c r="BT338" s="336"/>
      <c r="BU338" s="336"/>
      <c r="BV338" s="336"/>
      <c r="BW338" s="336"/>
      <c r="BX338" s="336"/>
      <c r="BY338" s="336"/>
    </row>
    <row r="339" spans="1:77" customFormat="1" ht="12.75">
      <c r="A339" s="139"/>
      <c r="B339" s="139"/>
      <c r="C339" s="139"/>
      <c r="D339" s="139"/>
      <c r="E339" s="139"/>
      <c r="F339" s="139"/>
      <c r="G339" s="139"/>
      <c r="H339" s="139"/>
      <c r="I339" s="197"/>
      <c r="J339" s="139"/>
      <c r="K339" s="139"/>
      <c r="L339" s="139"/>
      <c r="M339" s="139"/>
      <c r="N339" s="139"/>
      <c r="O339" s="139"/>
      <c r="P339" s="139"/>
      <c r="Q339" s="139"/>
      <c r="R339" s="139"/>
      <c r="S339" s="140"/>
      <c r="T339" s="338"/>
      <c r="U339" s="337"/>
      <c r="V339" s="336"/>
      <c r="W339" s="331"/>
      <c r="X339" s="331"/>
      <c r="Y339" s="331"/>
      <c r="Z339" s="331"/>
      <c r="AA339" s="331"/>
      <c r="AB339" s="316"/>
      <c r="AC339" s="331"/>
      <c r="AD339" s="331"/>
      <c r="AE339" s="331"/>
      <c r="AF339" s="331"/>
      <c r="AG339" s="331"/>
      <c r="AH339" s="331"/>
      <c r="AI339" s="336"/>
      <c r="AJ339" s="140"/>
      <c r="AK339" s="140"/>
      <c r="AL339" s="140"/>
      <c r="AM339" s="140"/>
      <c r="AN339" s="140"/>
      <c r="AO339" s="140"/>
      <c r="AP339" s="140"/>
      <c r="AQ339" s="140"/>
      <c r="AR339" s="140"/>
      <c r="AS339" s="140"/>
      <c r="AT339" s="140"/>
      <c r="AU339" s="140"/>
      <c r="AV339" s="140"/>
      <c r="AW339" s="140"/>
      <c r="AX339" s="140"/>
      <c r="AY339" s="140"/>
      <c r="AZ339" s="140"/>
      <c r="BA339" s="140"/>
      <c r="BB339" s="140"/>
      <c r="BC339" s="140"/>
      <c r="BD339" s="140"/>
      <c r="BE339" s="336"/>
      <c r="BF339" s="336"/>
      <c r="BG339" s="336"/>
      <c r="BH339" s="336"/>
      <c r="BI339" s="336"/>
      <c r="BJ339" s="336"/>
      <c r="BK339" s="336"/>
      <c r="BL339" s="336"/>
      <c r="BM339" s="336"/>
      <c r="BN339" s="336"/>
      <c r="BO339" s="336"/>
      <c r="BP339" s="336"/>
      <c r="BQ339" s="336"/>
      <c r="BR339" s="336"/>
      <c r="BS339" s="336"/>
      <c r="BT339" s="336"/>
      <c r="BU339" s="336"/>
      <c r="BV339" s="336"/>
      <c r="BW339" s="336"/>
      <c r="BX339" s="336"/>
      <c r="BY339" s="336"/>
    </row>
    <row r="340" spans="1:77" customFormat="1" ht="12.75">
      <c r="A340" s="139"/>
      <c r="B340" s="139"/>
      <c r="C340" s="139"/>
      <c r="D340" s="139"/>
      <c r="E340" s="139"/>
      <c r="F340" s="139"/>
      <c r="G340" s="139"/>
      <c r="H340" s="139"/>
      <c r="I340" s="197"/>
      <c r="J340" s="139"/>
      <c r="K340" s="139"/>
      <c r="L340" s="139"/>
      <c r="M340" s="139"/>
      <c r="N340" s="139"/>
      <c r="O340" s="139"/>
      <c r="P340" s="139"/>
      <c r="Q340" s="139"/>
      <c r="R340" s="139"/>
      <c r="S340" s="140"/>
      <c r="T340" s="338"/>
      <c r="U340" s="337"/>
      <c r="V340" s="336"/>
      <c r="W340" s="331"/>
      <c r="X340" s="331"/>
      <c r="Y340" s="331"/>
      <c r="Z340" s="331"/>
      <c r="AA340" s="331"/>
      <c r="AB340" s="316"/>
      <c r="AC340" s="331"/>
      <c r="AD340" s="331"/>
      <c r="AE340" s="331"/>
      <c r="AF340" s="331"/>
      <c r="AG340" s="331"/>
      <c r="AH340" s="331"/>
      <c r="AI340" s="336"/>
      <c r="AJ340" s="140"/>
      <c r="AK340" s="140"/>
      <c r="AL340" s="140"/>
      <c r="AM340" s="140"/>
      <c r="AN340" s="140"/>
      <c r="AO340" s="140"/>
      <c r="AP340" s="140"/>
      <c r="AQ340" s="140"/>
      <c r="AR340" s="140"/>
      <c r="AS340" s="140"/>
      <c r="AT340" s="140"/>
      <c r="AU340" s="140"/>
      <c r="AV340" s="140"/>
      <c r="AW340" s="140"/>
      <c r="AX340" s="140"/>
      <c r="AY340" s="140"/>
      <c r="AZ340" s="140"/>
      <c r="BA340" s="140"/>
      <c r="BB340" s="140"/>
      <c r="BC340" s="140"/>
      <c r="BD340" s="140"/>
      <c r="BE340" s="336"/>
      <c r="BF340" s="336"/>
      <c r="BG340" s="336"/>
      <c r="BH340" s="336"/>
      <c r="BI340" s="336"/>
      <c r="BJ340" s="336"/>
      <c r="BK340" s="336"/>
      <c r="BL340" s="336"/>
      <c r="BM340" s="336"/>
      <c r="BN340" s="336"/>
      <c r="BO340" s="336"/>
      <c r="BP340" s="336"/>
      <c r="BQ340" s="336"/>
      <c r="BR340" s="336"/>
      <c r="BS340" s="336"/>
      <c r="BT340" s="336"/>
      <c r="BU340" s="336"/>
      <c r="BV340" s="336"/>
      <c r="BW340" s="336"/>
      <c r="BX340" s="336"/>
      <c r="BY340" s="336"/>
    </row>
    <row r="341" spans="1:77" customFormat="1" ht="12.75">
      <c r="A341" s="139"/>
      <c r="B341" s="139"/>
      <c r="C341" s="139"/>
      <c r="D341" s="139"/>
      <c r="E341" s="139"/>
      <c r="F341" s="139"/>
      <c r="G341" s="139"/>
      <c r="H341" s="139"/>
      <c r="I341" s="197"/>
      <c r="J341" s="139"/>
      <c r="K341" s="139"/>
      <c r="L341" s="139"/>
      <c r="M341" s="139"/>
      <c r="N341" s="139"/>
      <c r="O341" s="139"/>
      <c r="P341" s="139"/>
      <c r="Q341" s="139"/>
      <c r="R341" s="139"/>
      <c r="S341" s="140"/>
      <c r="T341" s="338"/>
      <c r="U341" s="337"/>
      <c r="V341" s="336"/>
      <c r="W341" s="331"/>
      <c r="X341" s="331"/>
      <c r="Y341" s="331"/>
      <c r="Z341" s="331"/>
      <c r="AA341" s="331"/>
      <c r="AB341" s="316"/>
      <c r="AC341" s="331"/>
      <c r="AD341" s="331"/>
      <c r="AE341" s="331"/>
      <c r="AF341" s="331"/>
      <c r="AG341" s="331"/>
      <c r="AH341" s="331"/>
      <c r="AI341" s="336"/>
      <c r="AJ341" s="140"/>
      <c r="AK341" s="140"/>
      <c r="AL341" s="140"/>
      <c r="AM341" s="140"/>
      <c r="AN341" s="140"/>
      <c r="AO341" s="140"/>
      <c r="AP341" s="140"/>
      <c r="AQ341" s="140"/>
      <c r="AR341" s="140"/>
      <c r="AS341" s="140"/>
      <c r="AT341" s="140"/>
      <c r="AU341" s="140"/>
      <c r="AV341" s="140"/>
      <c r="AW341" s="140"/>
      <c r="AX341" s="140"/>
      <c r="AY341" s="140"/>
      <c r="AZ341" s="140"/>
      <c r="BA341" s="140"/>
      <c r="BB341" s="140"/>
      <c r="BC341" s="140"/>
      <c r="BD341" s="140"/>
      <c r="BE341" s="336"/>
      <c r="BF341" s="336"/>
      <c r="BG341" s="336"/>
      <c r="BH341" s="336"/>
      <c r="BI341" s="336"/>
      <c r="BJ341" s="336"/>
      <c r="BK341" s="336"/>
      <c r="BL341" s="336"/>
      <c r="BM341" s="336"/>
      <c r="BN341" s="336"/>
      <c r="BO341" s="336"/>
      <c r="BP341" s="336"/>
      <c r="BQ341" s="336"/>
      <c r="BR341" s="336"/>
      <c r="BS341" s="336"/>
      <c r="BT341" s="336"/>
      <c r="BU341" s="336"/>
      <c r="BV341" s="336"/>
      <c r="BW341" s="336"/>
      <c r="BX341" s="336"/>
      <c r="BY341" s="336"/>
    </row>
    <row r="342" spans="1:77" customFormat="1" ht="12.75">
      <c r="A342" s="139"/>
      <c r="B342" s="139"/>
      <c r="C342" s="139"/>
      <c r="D342" s="139"/>
      <c r="E342" s="139"/>
      <c r="F342" s="139"/>
      <c r="G342" s="139"/>
      <c r="H342" s="139"/>
      <c r="I342" s="197"/>
      <c r="J342" s="139"/>
      <c r="K342" s="139"/>
      <c r="L342" s="139"/>
      <c r="M342" s="139"/>
      <c r="N342" s="139"/>
      <c r="O342" s="139"/>
      <c r="P342" s="139"/>
      <c r="Q342" s="139"/>
      <c r="R342" s="139"/>
      <c r="S342" s="140"/>
      <c r="T342" s="338"/>
      <c r="U342" s="337"/>
      <c r="V342" s="336"/>
      <c r="W342" s="331"/>
      <c r="X342" s="331"/>
      <c r="Y342" s="331"/>
      <c r="Z342" s="331"/>
      <c r="AA342" s="331"/>
      <c r="AB342" s="316"/>
      <c r="AC342" s="331"/>
      <c r="AD342" s="331"/>
      <c r="AE342" s="331"/>
      <c r="AF342" s="331"/>
      <c r="AG342" s="331"/>
      <c r="AH342" s="331"/>
      <c r="AI342" s="336"/>
      <c r="AJ342" s="140"/>
      <c r="AK342" s="140"/>
      <c r="AL342" s="140"/>
      <c r="AM342" s="140"/>
      <c r="AN342" s="140"/>
      <c r="AO342" s="140"/>
      <c r="AP342" s="140"/>
      <c r="AQ342" s="140"/>
      <c r="AR342" s="140"/>
      <c r="AS342" s="140"/>
      <c r="AT342" s="140"/>
      <c r="AU342" s="140"/>
      <c r="AV342" s="140"/>
      <c r="AW342" s="140"/>
      <c r="AX342" s="140"/>
      <c r="AY342" s="140"/>
      <c r="AZ342" s="140"/>
      <c r="BA342" s="140"/>
      <c r="BB342" s="140"/>
      <c r="BC342" s="140"/>
      <c r="BD342" s="140"/>
      <c r="BE342" s="336"/>
      <c r="BF342" s="336"/>
      <c r="BG342" s="336"/>
      <c r="BH342" s="336"/>
      <c r="BI342" s="336"/>
      <c r="BJ342" s="336"/>
      <c r="BK342" s="336"/>
      <c r="BL342" s="336"/>
      <c r="BM342" s="336"/>
      <c r="BN342" s="336"/>
      <c r="BO342" s="336"/>
      <c r="BP342" s="336"/>
      <c r="BQ342" s="336"/>
      <c r="BR342" s="336"/>
      <c r="BS342" s="336"/>
      <c r="BT342" s="336"/>
      <c r="BU342" s="336"/>
      <c r="BV342" s="336"/>
      <c r="BW342" s="336"/>
      <c r="BX342" s="336"/>
      <c r="BY342" s="336"/>
    </row>
    <row r="343" spans="1:77" customFormat="1" ht="12.75">
      <c r="A343" s="139"/>
      <c r="B343" s="139"/>
      <c r="C343" s="139"/>
      <c r="D343" s="139"/>
      <c r="E343" s="139"/>
      <c r="F343" s="139"/>
      <c r="G343" s="139"/>
      <c r="H343" s="139"/>
      <c r="I343" s="197"/>
      <c r="J343" s="139"/>
      <c r="K343" s="139"/>
      <c r="L343" s="139"/>
      <c r="M343" s="139"/>
      <c r="N343" s="139"/>
      <c r="O343" s="139"/>
      <c r="P343" s="139"/>
      <c r="Q343" s="139"/>
      <c r="R343" s="139"/>
      <c r="S343" s="140"/>
      <c r="T343" s="338"/>
      <c r="U343" s="337"/>
      <c r="V343" s="336"/>
      <c r="W343" s="331"/>
      <c r="X343" s="331"/>
      <c r="Y343" s="331"/>
      <c r="Z343" s="331"/>
      <c r="AA343" s="331"/>
      <c r="AB343" s="316"/>
      <c r="AC343" s="331"/>
      <c r="AD343" s="331"/>
      <c r="AE343" s="331"/>
      <c r="AF343" s="331"/>
      <c r="AG343" s="331"/>
      <c r="AH343" s="331"/>
      <c r="AI343" s="336"/>
      <c r="AJ343" s="140"/>
      <c r="AK343" s="140"/>
      <c r="AL343" s="140"/>
      <c r="AM343" s="140"/>
      <c r="AN343" s="140"/>
      <c r="AO343" s="140"/>
      <c r="AP343" s="140"/>
      <c r="AQ343" s="140"/>
      <c r="AR343" s="140"/>
      <c r="AS343" s="140"/>
      <c r="AT343" s="140"/>
      <c r="AU343" s="140"/>
      <c r="AV343" s="140"/>
      <c r="AW343" s="140"/>
      <c r="AX343" s="140"/>
      <c r="AY343" s="140"/>
      <c r="AZ343" s="140"/>
      <c r="BA343" s="140"/>
      <c r="BB343" s="140"/>
      <c r="BC343" s="140"/>
      <c r="BD343" s="140"/>
      <c r="BE343" s="336"/>
      <c r="BF343" s="336"/>
      <c r="BG343" s="336"/>
      <c r="BH343" s="336"/>
      <c r="BI343" s="336"/>
      <c r="BJ343" s="336"/>
      <c r="BK343" s="336"/>
      <c r="BL343" s="336"/>
      <c r="BM343" s="336"/>
      <c r="BN343" s="336"/>
      <c r="BO343" s="336"/>
      <c r="BP343" s="336"/>
      <c r="BQ343" s="336"/>
      <c r="BR343" s="336"/>
      <c r="BS343" s="336"/>
      <c r="BT343" s="336"/>
      <c r="BU343" s="336"/>
      <c r="BV343" s="336"/>
      <c r="BW343" s="336"/>
      <c r="BX343" s="336"/>
      <c r="BY343" s="336"/>
    </row>
    <row r="344" spans="1:77" customFormat="1" ht="12.75">
      <c r="A344" s="139"/>
      <c r="B344" s="139"/>
      <c r="C344" s="139"/>
      <c r="D344" s="139"/>
      <c r="E344" s="139"/>
      <c r="F344" s="139"/>
      <c r="G344" s="139"/>
      <c r="H344" s="139"/>
      <c r="I344" s="197"/>
      <c r="J344" s="139"/>
      <c r="K344" s="139"/>
      <c r="L344" s="139"/>
      <c r="M344" s="139"/>
      <c r="N344" s="139"/>
      <c r="O344" s="139"/>
      <c r="P344" s="139"/>
      <c r="Q344" s="139"/>
      <c r="R344" s="139"/>
      <c r="S344" s="140"/>
      <c r="T344" s="337"/>
      <c r="U344" s="337"/>
      <c r="V344" s="336"/>
      <c r="W344" s="331"/>
      <c r="X344" s="331"/>
      <c r="Y344" s="331"/>
      <c r="Z344" s="331"/>
      <c r="AA344" s="331"/>
      <c r="AB344" s="316"/>
      <c r="AC344" s="331"/>
      <c r="AD344" s="331"/>
      <c r="AE344" s="331"/>
      <c r="AF344" s="331"/>
      <c r="AG344" s="331"/>
      <c r="AH344" s="331"/>
      <c r="AI344" s="336"/>
      <c r="AJ344" s="140"/>
      <c r="AK344" s="140"/>
      <c r="AL344" s="140"/>
      <c r="AM344" s="140"/>
      <c r="AN344" s="140"/>
      <c r="AO344" s="140"/>
      <c r="AP344" s="140"/>
      <c r="AQ344" s="140"/>
      <c r="AR344" s="140"/>
      <c r="AS344" s="140"/>
      <c r="AT344" s="140"/>
      <c r="AU344" s="140"/>
      <c r="AV344" s="140"/>
      <c r="AW344" s="140"/>
      <c r="AX344" s="140"/>
      <c r="AY344" s="140"/>
      <c r="AZ344" s="140"/>
      <c r="BA344" s="140"/>
      <c r="BB344" s="140"/>
      <c r="BC344" s="140"/>
      <c r="BD344" s="140"/>
      <c r="BE344" s="336"/>
      <c r="BF344" s="336"/>
      <c r="BG344" s="336"/>
      <c r="BH344" s="336"/>
      <c r="BI344" s="336"/>
      <c r="BJ344" s="336"/>
      <c r="BK344" s="336"/>
      <c r="BL344" s="336"/>
      <c r="BM344" s="336"/>
      <c r="BN344" s="336"/>
      <c r="BO344" s="336"/>
      <c r="BP344" s="336"/>
      <c r="BQ344" s="336"/>
      <c r="BR344" s="336"/>
      <c r="BS344" s="336"/>
      <c r="BT344" s="336"/>
      <c r="BU344" s="336"/>
      <c r="BV344" s="336"/>
      <c r="BW344" s="336"/>
      <c r="BX344" s="336"/>
      <c r="BY344" s="336"/>
    </row>
    <row r="345" spans="1:77" customFormat="1" ht="12.75">
      <c r="A345" s="139"/>
      <c r="B345" s="139"/>
      <c r="C345" s="139"/>
      <c r="D345" s="139"/>
      <c r="E345" s="139"/>
      <c r="F345" s="139"/>
      <c r="G345" s="139"/>
      <c r="H345" s="139"/>
      <c r="I345" s="197"/>
      <c r="J345" s="139"/>
      <c r="K345" s="139"/>
      <c r="L345" s="139"/>
      <c r="M345" s="139"/>
      <c r="N345" s="139"/>
      <c r="O345" s="139"/>
      <c r="P345" s="139"/>
      <c r="Q345" s="139"/>
      <c r="R345" s="139"/>
      <c r="S345" s="140"/>
      <c r="T345" s="337"/>
      <c r="U345" s="337"/>
      <c r="V345" s="336"/>
      <c r="W345" s="331"/>
      <c r="X345" s="331"/>
      <c r="Y345" s="331"/>
      <c r="Z345" s="331"/>
      <c r="AA345" s="331"/>
      <c r="AB345" s="316"/>
      <c r="AC345" s="331"/>
      <c r="AD345" s="331"/>
      <c r="AE345" s="331"/>
      <c r="AF345" s="331"/>
      <c r="AG345" s="331"/>
      <c r="AH345" s="331"/>
      <c r="AI345" s="336"/>
      <c r="AJ345" s="140"/>
      <c r="AK345" s="140"/>
      <c r="AL345" s="140"/>
      <c r="AM345" s="140"/>
      <c r="AN345" s="140"/>
      <c r="AO345" s="140"/>
      <c r="AP345" s="140"/>
      <c r="AQ345" s="140"/>
      <c r="AR345" s="140"/>
      <c r="AS345" s="140"/>
      <c r="AT345" s="140"/>
      <c r="AU345" s="140"/>
      <c r="AV345" s="140"/>
      <c r="AW345" s="140"/>
      <c r="AX345" s="140"/>
      <c r="AY345" s="140"/>
      <c r="AZ345" s="140"/>
      <c r="BA345" s="140"/>
      <c r="BB345" s="140"/>
      <c r="BC345" s="140"/>
      <c r="BD345" s="140"/>
      <c r="BE345" s="336"/>
      <c r="BF345" s="336"/>
      <c r="BG345" s="336"/>
      <c r="BH345" s="336"/>
      <c r="BI345" s="336"/>
      <c r="BJ345" s="336"/>
      <c r="BK345" s="336"/>
      <c r="BL345" s="336"/>
      <c r="BM345" s="336"/>
      <c r="BN345" s="336"/>
      <c r="BO345" s="336"/>
      <c r="BP345" s="336"/>
      <c r="BQ345" s="336"/>
      <c r="BR345" s="336"/>
      <c r="BS345" s="336"/>
      <c r="BT345" s="336"/>
      <c r="BU345" s="336"/>
      <c r="BV345" s="336"/>
      <c r="BW345" s="336"/>
      <c r="BX345" s="336"/>
      <c r="BY345" s="336"/>
    </row>
    <row r="346" spans="1:77" customFormat="1" ht="12.75">
      <c r="A346" s="139"/>
      <c r="B346" s="139"/>
      <c r="C346" s="139"/>
      <c r="D346" s="139"/>
      <c r="E346" s="139"/>
      <c r="F346" s="139"/>
      <c r="G346" s="139"/>
      <c r="H346" s="139"/>
      <c r="I346" s="197"/>
      <c r="J346" s="139"/>
      <c r="K346" s="139"/>
      <c r="L346" s="139"/>
      <c r="M346" s="139"/>
      <c r="N346" s="139"/>
      <c r="O346" s="139"/>
      <c r="P346" s="139"/>
      <c r="Q346" s="139"/>
      <c r="R346" s="139"/>
      <c r="S346" s="140"/>
      <c r="T346" s="338"/>
      <c r="U346" s="337"/>
      <c r="V346" s="336"/>
      <c r="W346" s="331"/>
      <c r="X346" s="331"/>
      <c r="Y346" s="331"/>
      <c r="Z346" s="331"/>
      <c r="AA346" s="331"/>
      <c r="AB346" s="316"/>
      <c r="AC346" s="331"/>
      <c r="AD346" s="331"/>
      <c r="AE346" s="331"/>
      <c r="AF346" s="331"/>
      <c r="AG346" s="331"/>
      <c r="AH346" s="331"/>
      <c r="AI346" s="336"/>
      <c r="AJ346" s="140"/>
      <c r="AK346" s="140"/>
      <c r="AL346" s="140"/>
      <c r="AM346" s="140"/>
      <c r="AN346" s="140"/>
      <c r="AO346" s="140"/>
      <c r="AP346" s="140"/>
      <c r="AQ346" s="140"/>
      <c r="AR346" s="140"/>
      <c r="AS346" s="140"/>
      <c r="AT346" s="140"/>
      <c r="AU346" s="140"/>
      <c r="AV346" s="140"/>
      <c r="AW346" s="140"/>
      <c r="AX346" s="140"/>
      <c r="AY346" s="140"/>
      <c r="AZ346" s="140"/>
      <c r="BA346" s="140"/>
      <c r="BB346" s="140"/>
      <c r="BC346" s="140"/>
      <c r="BD346" s="140"/>
      <c r="BE346" s="336"/>
      <c r="BF346" s="336"/>
      <c r="BG346" s="336"/>
      <c r="BH346" s="336"/>
      <c r="BI346" s="336"/>
      <c r="BJ346" s="336"/>
      <c r="BK346" s="336"/>
      <c r="BL346" s="336"/>
      <c r="BM346" s="336"/>
      <c r="BN346" s="336"/>
      <c r="BO346" s="336"/>
      <c r="BP346" s="336"/>
      <c r="BQ346" s="336"/>
      <c r="BR346" s="336"/>
      <c r="BS346" s="336"/>
      <c r="BT346" s="336"/>
      <c r="BU346" s="336"/>
      <c r="BV346" s="336"/>
      <c r="BW346" s="336"/>
      <c r="BX346" s="336"/>
      <c r="BY346" s="336"/>
    </row>
    <row r="347" spans="1:77" customFormat="1" ht="12.75">
      <c r="A347" s="139"/>
      <c r="B347" s="139"/>
      <c r="C347" s="139"/>
      <c r="D347" s="139"/>
      <c r="E347" s="139"/>
      <c r="F347" s="139"/>
      <c r="G347" s="139"/>
      <c r="H347" s="139"/>
      <c r="I347" s="197"/>
      <c r="J347" s="139"/>
      <c r="K347" s="139"/>
      <c r="L347" s="139"/>
      <c r="M347" s="139"/>
      <c r="N347" s="139"/>
      <c r="O347" s="139"/>
      <c r="P347" s="139"/>
      <c r="Q347" s="139"/>
      <c r="R347" s="139"/>
      <c r="S347" s="140"/>
      <c r="T347" s="338"/>
      <c r="U347" s="337"/>
      <c r="V347" s="336"/>
      <c r="W347" s="331"/>
      <c r="X347" s="331"/>
      <c r="Y347" s="331"/>
      <c r="Z347" s="331"/>
      <c r="AA347" s="331"/>
      <c r="AB347" s="316"/>
      <c r="AC347" s="331"/>
      <c r="AD347" s="331"/>
      <c r="AE347" s="331"/>
      <c r="AF347" s="331"/>
      <c r="AG347" s="331"/>
      <c r="AH347" s="331"/>
      <c r="AI347" s="336"/>
      <c r="AJ347" s="140"/>
      <c r="AK347" s="140"/>
      <c r="AL347" s="140"/>
      <c r="AM347" s="140"/>
      <c r="AN347" s="140"/>
      <c r="AO347" s="140"/>
      <c r="AP347" s="140"/>
      <c r="AQ347" s="140"/>
      <c r="AR347" s="140"/>
      <c r="AS347" s="140"/>
      <c r="AT347" s="140"/>
      <c r="AU347" s="140"/>
      <c r="AV347" s="140"/>
      <c r="AW347" s="140"/>
      <c r="AX347" s="140"/>
      <c r="AY347" s="140"/>
      <c r="AZ347" s="140"/>
      <c r="BA347" s="140"/>
      <c r="BB347" s="140"/>
      <c r="BC347" s="140"/>
      <c r="BD347" s="140"/>
      <c r="BE347" s="336"/>
      <c r="BF347" s="336"/>
      <c r="BG347" s="336"/>
      <c r="BH347" s="336"/>
      <c r="BI347" s="336"/>
      <c r="BJ347" s="336"/>
      <c r="BK347" s="336"/>
      <c r="BL347" s="336"/>
      <c r="BM347" s="336"/>
      <c r="BN347" s="336"/>
      <c r="BO347" s="336"/>
      <c r="BP347" s="336"/>
      <c r="BQ347" s="336"/>
      <c r="BR347" s="336"/>
      <c r="BS347" s="336"/>
      <c r="BT347" s="336"/>
      <c r="BU347" s="336"/>
      <c r="BV347" s="336"/>
      <c r="BW347" s="336"/>
      <c r="BX347" s="336"/>
      <c r="BY347" s="336"/>
    </row>
    <row r="348" spans="1:77" customFormat="1" ht="12.75">
      <c r="A348" s="139"/>
      <c r="B348" s="139"/>
      <c r="C348" s="139"/>
      <c r="D348" s="139"/>
      <c r="E348" s="139"/>
      <c r="F348" s="139"/>
      <c r="G348" s="139"/>
      <c r="H348" s="139"/>
      <c r="I348" s="197"/>
      <c r="J348" s="139"/>
      <c r="K348" s="139"/>
      <c r="L348" s="139"/>
      <c r="M348" s="139"/>
      <c r="N348" s="139"/>
      <c r="O348" s="139"/>
      <c r="P348" s="139"/>
      <c r="Q348" s="139"/>
      <c r="R348" s="139"/>
      <c r="S348" s="140"/>
      <c r="T348" s="338"/>
      <c r="U348" s="337"/>
      <c r="V348" s="336"/>
      <c r="W348" s="331"/>
      <c r="X348" s="331"/>
      <c r="Y348" s="331"/>
      <c r="Z348" s="331"/>
      <c r="AA348" s="331"/>
      <c r="AB348" s="316"/>
      <c r="AC348" s="331"/>
      <c r="AD348" s="331"/>
      <c r="AE348" s="331"/>
      <c r="AF348" s="331"/>
      <c r="AG348" s="331"/>
      <c r="AH348" s="331"/>
      <c r="AI348" s="336"/>
      <c r="AJ348" s="140"/>
      <c r="AK348" s="140"/>
      <c r="AL348" s="140"/>
      <c r="AM348" s="140"/>
      <c r="AN348" s="140"/>
      <c r="AO348" s="140"/>
      <c r="AP348" s="140"/>
      <c r="AQ348" s="140"/>
      <c r="AR348" s="140"/>
      <c r="AS348" s="140"/>
      <c r="AT348" s="140"/>
      <c r="AU348" s="140"/>
      <c r="AV348" s="140"/>
      <c r="AW348" s="140"/>
      <c r="AX348" s="140"/>
      <c r="AY348" s="140"/>
      <c r="AZ348" s="140"/>
      <c r="BA348" s="140"/>
      <c r="BB348" s="140"/>
      <c r="BC348" s="140"/>
      <c r="BD348" s="140"/>
      <c r="BE348" s="336"/>
      <c r="BF348" s="336"/>
      <c r="BG348" s="336"/>
      <c r="BH348" s="336"/>
      <c r="BI348" s="336"/>
      <c r="BJ348" s="336"/>
      <c r="BK348" s="336"/>
      <c r="BL348" s="336"/>
      <c r="BM348" s="336"/>
      <c r="BN348" s="336"/>
      <c r="BO348" s="336"/>
      <c r="BP348" s="336"/>
      <c r="BQ348" s="336"/>
      <c r="BR348" s="336"/>
      <c r="BS348" s="336"/>
      <c r="BT348" s="336"/>
      <c r="BU348" s="336"/>
      <c r="BV348" s="336"/>
      <c r="BW348" s="336"/>
      <c r="BX348" s="336"/>
      <c r="BY348" s="336"/>
    </row>
    <row r="349" spans="1:77" customFormat="1" ht="12.75">
      <c r="A349" s="139"/>
      <c r="B349" s="139"/>
      <c r="C349" s="139"/>
      <c r="D349" s="139"/>
      <c r="E349" s="139"/>
      <c r="F349" s="139"/>
      <c r="G349" s="139"/>
      <c r="H349" s="139"/>
      <c r="I349" s="197"/>
      <c r="J349" s="139"/>
      <c r="K349" s="139"/>
      <c r="L349" s="139"/>
      <c r="M349" s="139"/>
      <c r="N349" s="139"/>
      <c r="O349" s="139"/>
      <c r="P349" s="139"/>
      <c r="Q349" s="139"/>
      <c r="R349" s="139"/>
      <c r="S349" s="140"/>
      <c r="T349" s="338"/>
      <c r="U349" s="337"/>
      <c r="V349" s="336"/>
      <c r="W349" s="331"/>
      <c r="X349" s="331"/>
      <c r="Y349" s="331"/>
      <c r="Z349" s="331"/>
      <c r="AA349" s="331"/>
      <c r="AB349" s="316"/>
      <c r="AC349" s="331"/>
      <c r="AD349" s="331"/>
      <c r="AE349" s="331"/>
      <c r="AF349" s="331"/>
      <c r="AG349" s="331"/>
      <c r="AH349" s="331"/>
      <c r="AI349" s="336"/>
      <c r="AJ349" s="140"/>
      <c r="AK349" s="140"/>
      <c r="AL349" s="140"/>
      <c r="AM349" s="140"/>
      <c r="AN349" s="140"/>
      <c r="AO349" s="140"/>
      <c r="AP349" s="140"/>
      <c r="AQ349" s="140"/>
      <c r="AR349" s="140"/>
      <c r="AS349" s="140"/>
      <c r="AT349" s="140"/>
      <c r="AU349" s="140"/>
      <c r="AV349" s="140"/>
      <c r="AW349" s="140"/>
      <c r="AX349" s="140"/>
      <c r="AY349" s="140"/>
      <c r="AZ349" s="140"/>
      <c r="BA349" s="140"/>
      <c r="BB349" s="140"/>
      <c r="BC349" s="140"/>
      <c r="BD349" s="140"/>
      <c r="BE349" s="336"/>
      <c r="BF349" s="336"/>
      <c r="BG349" s="336"/>
      <c r="BH349" s="336"/>
      <c r="BI349" s="336"/>
      <c r="BJ349" s="336"/>
      <c r="BK349" s="336"/>
      <c r="BL349" s="336"/>
      <c r="BM349" s="336"/>
      <c r="BN349" s="336"/>
      <c r="BO349" s="336"/>
      <c r="BP349" s="336"/>
      <c r="BQ349" s="336"/>
      <c r="BR349" s="336"/>
      <c r="BS349" s="336"/>
      <c r="BT349" s="336"/>
      <c r="BU349" s="336"/>
      <c r="BV349" s="336"/>
      <c r="BW349" s="336"/>
      <c r="BX349" s="336"/>
      <c r="BY349" s="336"/>
    </row>
    <row r="350" spans="1:77" customFormat="1" ht="12.75">
      <c r="A350" s="139"/>
      <c r="B350" s="139"/>
      <c r="C350" s="139"/>
      <c r="D350" s="139"/>
      <c r="E350" s="139"/>
      <c r="F350" s="139"/>
      <c r="G350" s="139"/>
      <c r="H350" s="139"/>
      <c r="I350" s="197"/>
      <c r="J350" s="139"/>
      <c r="K350" s="139"/>
      <c r="L350" s="139"/>
      <c r="M350" s="139"/>
      <c r="N350" s="139"/>
      <c r="O350" s="139"/>
      <c r="P350" s="139"/>
      <c r="Q350" s="139"/>
      <c r="R350" s="139"/>
      <c r="S350" s="140"/>
      <c r="T350" s="338"/>
      <c r="U350" s="337"/>
      <c r="V350" s="336"/>
      <c r="W350" s="331"/>
      <c r="X350" s="331"/>
      <c r="Y350" s="331"/>
      <c r="Z350" s="331"/>
      <c r="AA350" s="331"/>
      <c r="AB350" s="316"/>
      <c r="AC350" s="331"/>
      <c r="AD350" s="331"/>
      <c r="AE350" s="331"/>
      <c r="AF350" s="331"/>
      <c r="AG350" s="331"/>
      <c r="AH350" s="331"/>
      <c r="AI350" s="336"/>
      <c r="AJ350" s="140"/>
      <c r="AK350" s="140"/>
      <c r="AL350" s="140"/>
      <c r="AM350" s="140"/>
      <c r="AN350" s="140"/>
      <c r="AO350" s="140"/>
      <c r="AP350" s="140"/>
      <c r="AQ350" s="140"/>
      <c r="AR350" s="140"/>
      <c r="AS350" s="140"/>
      <c r="AT350" s="140"/>
      <c r="AU350" s="140"/>
      <c r="AV350" s="140"/>
      <c r="AW350" s="140"/>
      <c r="AX350" s="140"/>
      <c r="AY350" s="140"/>
      <c r="AZ350" s="140"/>
      <c r="BA350" s="140"/>
      <c r="BB350" s="140"/>
      <c r="BC350" s="140"/>
      <c r="BD350" s="140"/>
      <c r="BE350" s="336"/>
      <c r="BF350" s="336"/>
      <c r="BG350" s="336"/>
      <c r="BH350" s="336"/>
      <c r="BI350" s="336"/>
      <c r="BJ350" s="336"/>
      <c r="BK350" s="336"/>
      <c r="BL350" s="336"/>
      <c r="BM350" s="336"/>
      <c r="BN350" s="336"/>
      <c r="BO350" s="336"/>
      <c r="BP350" s="336"/>
      <c r="BQ350" s="336"/>
      <c r="BR350" s="336"/>
      <c r="BS350" s="336"/>
      <c r="BT350" s="336"/>
      <c r="BU350" s="336"/>
      <c r="BV350" s="336"/>
      <c r="BW350" s="336"/>
      <c r="BX350" s="336"/>
      <c r="BY350" s="336"/>
    </row>
    <row r="351" spans="1:77" customFormat="1" ht="12.75">
      <c r="A351" s="139"/>
      <c r="B351" s="139"/>
      <c r="C351" s="139"/>
      <c r="D351" s="139"/>
      <c r="E351" s="139"/>
      <c r="F351" s="139"/>
      <c r="G351" s="139"/>
      <c r="H351" s="139"/>
      <c r="I351" s="197"/>
      <c r="J351" s="139"/>
      <c r="K351" s="139"/>
      <c r="L351" s="139"/>
      <c r="M351" s="139"/>
      <c r="N351" s="139"/>
      <c r="O351" s="139"/>
      <c r="P351" s="139"/>
      <c r="Q351" s="139"/>
      <c r="R351" s="139"/>
      <c r="S351" s="140"/>
      <c r="T351" s="338"/>
      <c r="U351" s="337"/>
      <c r="V351" s="336"/>
      <c r="W351" s="331"/>
      <c r="X351" s="331"/>
      <c r="Y351" s="331"/>
      <c r="Z351" s="331"/>
      <c r="AA351" s="331"/>
      <c r="AB351" s="316"/>
      <c r="AC351" s="331"/>
      <c r="AD351" s="331"/>
      <c r="AE351" s="331"/>
      <c r="AF351" s="331"/>
      <c r="AG351" s="331"/>
      <c r="AH351" s="331"/>
      <c r="AI351" s="336"/>
      <c r="AJ351" s="140"/>
      <c r="AK351" s="140"/>
      <c r="AL351" s="140"/>
      <c r="AM351" s="140"/>
      <c r="AN351" s="140"/>
      <c r="AO351" s="140"/>
      <c r="AP351" s="140"/>
      <c r="AQ351" s="140"/>
      <c r="AR351" s="140"/>
      <c r="AS351" s="140"/>
      <c r="AT351" s="140"/>
      <c r="AU351" s="140"/>
      <c r="AV351" s="140"/>
      <c r="AW351" s="140"/>
      <c r="AX351" s="140"/>
      <c r="AY351" s="140"/>
      <c r="AZ351" s="140"/>
      <c r="BA351" s="140"/>
      <c r="BB351" s="140"/>
      <c r="BC351" s="140"/>
      <c r="BD351" s="140"/>
      <c r="BE351" s="336"/>
      <c r="BF351" s="336"/>
      <c r="BG351" s="336"/>
      <c r="BH351" s="336"/>
      <c r="BI351" s="336"/>
      <c r="BJ351" s="336"/>
      <c r="BK351" s="336"/>
      <c r="BL351" s="336"/>
      <c r="BM351" s="336"/>
      <c r="BN351" s="336"/>
      <c r="BO351" s="336"/>
      <c r="BP351" s="336"/>
      <c r="BQ351" s="336"/>
      <c r="BR351" s="336"/>
      <c r="BS351" s="336"/>
      <c r="BT351" s="336"/>
      <c r="BU351" s="336"/>
      <c r="BV351" s="336"/>
      <c r="BW351" s="336"/>
      <c r="BX351" s="336"/>
      <c r="BY351" s="336"/>
    </row>
    <row r="352" spans="1:77" customFormat="1" ht="12.75">
      <c r="A352" s="139"/>
      <c r="B352" s="139"/>
      <c r="C352" s="139"/>
      <c r="D352" s="139"/>
      <c r="E352" s="139"/>
      <c r="F352" s="139"/>
      <c r="G352" s="139"/>
      <c r="H352" s="139"/>
      <c r="I352" s="197"/>
      <c r="J352" s="139"/>
      <c r="K352" s="139"/>
      <c r="L352" s="139"/>
      <c r="M352" s="139"/>
      <c r="N352" s="139"/>
      <c r="O352" s="139"/>
      <c r="P352" s="139"/>
      <c r="Q352" s="139"/>
      <c r="R352" s="139"/>
      <c r="S352" s="140"/>
      <c r="T352" s="338"/>
      <c r="U352" s="337"/>
      <c r="V352" s="336"/>
      <c r="W352" s="331"/>
      <c r="X352" s="331"/>
      <c r="Y352" s="331"/>
      <c r="Z352" s="331"/>
      <c r="AA352" s="331"/>
      <c r="AB352" s="316"/>
      <c r="AC352" s="331"/>
      <c r="AD352" s="331"/>
      <c r="AE352" s="331"/>
      <c r="AF352" s="331"/>
      <c r="AG352" s="331"/>
      <c r="AH352" s="331"/>
      <c r="AI352" s="336"/>
      <c r="AJ352" s="140"/>
      <c r="AK352" s="140"/>
      <c r="AL352" s="140"/>
      <c r="AM352" s="140"/>
      <c r="AN352" s="140"/>
      <c r="AO352" s="140"/>
      <c r="AP352" s="140"/>
      <c r="AQ352" s="140"/>
      <c r="AR352" s="140"/>
      <c r="AS352" s="140"/>
      <c r="AT352" s="140"/>
      <c r="AU352" s="140"/>
      <c r="AV352" s="140"/>
      <c r="AW352" s="140"/>
      <c r="AX352" s="140"/>
      <c r="AY352" s="140"/>
      <c r="AZ352" s="140"/>
      <c r="BA352" s="140"/>
      <c r="BB352" s="140"/>
      <c r="BC352" s="140"/>
      <c r="BD352" s="140"/>
      <c r="BE352" s="336"/>
      <c r="BF352" s="336"/>
      <c r="BG352" s="336"/>
      <c r="BH352" s="336"/>
      <c r="BI352" s="336"/>
      <c r="BJ352" s="336"/>
      <c r="BK352" s="336"/>
      <c r="BL352" s="336"/>
      <c r="BM352" s="336"/>
      <c r="BN352" s="336"/>
      <c r="BO352" s="336"/>
      <c r="BP352" s="336"/>
      <c r="BQ352" s="336"/>
      <c r="BR352" s="336"/>
      <c r="BS352" s="336"/>
      <c r="BT352" s="336"/>
      <c r="BU352" s="336"/>
      <c r="BV352" s="336"/>
      <c r="BW352" s="336"/>
      <c r="BX352" s="336"/>
      <c r="BY352" s="336"/>
    </row>
    <row r="353" spans="1:77" customFormat="1" ht="12.75">
      <c r="A353" s="139"/>
      <c r="B353" s="139"/>
      <c r="C353" s="139"/>
      <c r="D353" s="139"/>
      <c r="E353" s="139"/>
      <c r="F353" s="139"/>
      <c r="G353" s="139"/>
      <c r="H353" s="139"/>
      <c r="I353" s="197"/>
      <c r="J353" s="139"/>
      <c r="K353" s="139"/>
      <c r="L353" s="139"/>
      <c r="M353" s="139"/>
      <c r="N353" s="139"/>
      <c r="O353" s="139"/>
      <c r="P353" s="139"/>
      <c r="Q353" s="139"/>
      <c r="R353" s="139"/>
      <c r="S353" s="140"/>
      <c r="T353" s="338"/>
      <c r="U353" s="337"/>
      <c r="V353" s="336"/>
      <c r="W353" s="331"/>
      <c r="X353" s="331"/>
      <c r="Y353" s="331"/>
      <c r="Z353" s="331"/>
      <c r="AA353" s="331"/>
      <c r="AB353" s="316"/>
      <c r="AC353" s="331"/>
      <c r="AD353" s="331"/>
      <c r="AE353" s="331"/>
      <c r="AF353" s="331"/>
      <c r="AG353" s="331"/>
      <c r="AH353" s="331"/>
      <c r="AI353" s="336"/>
      <c r="AJ353" s="140"/>
      <c r="AK353" s="140"/>
      <c r="AL353" s="140"/>
      <c r="AM353" s="140"/>
      <c r="AN353" s="140"/>
      <c r="AO353" s="140"/>
      <c r="AP353" s="140"/>
      <c r="AQ353" s="140"/>
      <c r="AR353" s="140"/>
      <c r="AS353" s="140"/>
      <c r="AT353" s="140"/>
      <c r="AU353" s="140"/>
      <c r="AV353" s="140"/>
      <c r="AW353" s="140"/>
      <c r="AX353" s="140"/>
      <c r="AY353" s="140"/>
      <c r="AZ353" s="140"/>
      <c r="BA353" s="140"/>
      <c r="BB353" s="140"/>
      <c r="BC353" s="140"/>
      <c r="BD353" s="140"/>
      <c r="BE353" s="336"/>
      <c r="BF353" s="336"/>
      <c r="BG353" s="336"/>
      <c r="BH353" s="336"/>
      <c r="BI353" s="336"/>
      <c r="BJ353" s="336"/>
      <c r="BK353" s="336"/>
      <c r="BL353" s="336"/>
      <c r="BM353" s="336"/>
      <c r="BN353" s="336"/>
      <c r="BO353" s="336"/>
      <c r="BP353" s="336"/>
      <c r="BQ353" s="336"/>
      <c r="BR353" s="336"/>
      <c r="BS353" s="336"/>
      <c r="BT353" s="336"/>
      <c r="BU353" s="336"/>
      <c r="BV353" s="336"/>
      <c r="BW353" s="336"/>
      <c r="BX353" s="336"/>
      <c r="BY353" s="336"/>
    </row>
    <row r="354" spans="1:77" customFormat="1" ht="12.75">
      <c r="A354" s="139"/>
      <c r="B354" s="139"/>
      <c r="C354" s="139"/>
      <c r="D354" s="139"/>
      <c r="E354" s="139"/>
      <c r="F354" s="139"/>
      <c r="G354" s="139"/>
      <c r="H354" s="139"/>
      <c r="I354" s="197"/>
      <c r="J354" s="139"/>
      <c r="K354" s="139"/>
      <c r="L354" s="139"/>
      <c r="M354" s="139"/>
      <c r="N354" s="139"/>
      <c r="O354" s="139"/>
      <c r="P354" s="139"/>
      <c r="Q354" s="139"/>
      <c r="R354" s="139"/>
      <c r="S354" s="140"/>
      <c r="T354" s="338"/>
      <c r="U354" s="337"/>
      <c r="V354" s="336"/>
      <c r="W354" s="331"/>
      <c r="X354" s="331"/>
      <c r="Y354" s="331"/>
      <c r="Z354" s="331"/>
      <c r="AA354" s="331"/>
      <c r="AB354" s="316"/>
      <c r="AC354" s="331"/>
      <c r="AD354" s="331"/>
      <c r="AE354" s="331"/>
      <c r="AF354" s="331"/>
      <c r="AG354" s="331"/>
      <c r="AH354" s="331"/>
      <c r="AI354" s="336"/>
      <c r="AJ354" s="140"/>
      <c r="AK354" s="140"/>
      <c r="AL354" s="140"/>
      <c r="AM354" s="140"/>
      <c r="AN354" s="140"/>
      <c r="AO354" s="140"/>
      <c r="AP354" s="140"/>
      <c r="AQ354" s="140"/>
      <c r="AR354" s="140"/>
      <c r="AS354" s="140"/>
      <c r="AT354" s="140"/>
      <c r="AU354" s="140"/>
      <c r="AV354" s="140"/>
      <c r="AW354" s="140"/>
      <c r="AX354" s="140"/>
      <c r="AY354" s="140"/>
      <c r="AZ354" s="140"/>
      <c r="BA354" s="140"/>
      <c r="BB354" s="140"/>
      <c r="BC354" s="140"/>
      <c r="BD354" s="140"/>
      <c r="BE354" s="336"/>
      <c r="BF354" s="336"/>
      <c r="BG354" s="336"/>
      <c r="BH354" s="336"/>
      <c r="BI354" s="336"/>
      <c r="BJ354" s="336"/>
      <c r="BK354" s="336"/>
      <c r="BL354" s="336"/>
      <c r="BM354" s="336"/>
      <c r="BN354" s="336"/>
      <c r="BO354" s="336"/>
      <c r="BP354" s="336"/>
      <c r="BQ354" s="336"/>
      <c r="BR354" s="336"/>
      <c r="BS354" s="336"/>
      <c r="BT354" s="336"/>
      <c r="BU354" s="336"/>
      <c r="BV354" s="336"/>
      <c r="BW354" s="336"/>
      <c r="BX354" s="336"/>
      <c r="BY354" s="336"/>
    </row>
    <row r="355" spans="1:77" customFormat="1" ht="12.75">
      <c r="A355" s="139"/>
      <c r="B355" s="139"/>
      <c r="C355" s="139"/>
      <c r="D355" s="139"/>
      <c r="E355" s="139"/>
      <c r="F355" s="139"/>
      <c r="G355" s="139"/>
      <c r="H355" s="139"/>
      <c r="I355" s="197"/>
      <c r="J355" s="139"/>
      <c r="K355" s="139"/>
      <c r="L355" s="139"/>
      <c r="M355" s="139"/>
      <c r="N355" s="139"/>
      <c r="O355" s="139"/>
      <c r="P355" s="139"/>
      <c r="Q355" s="139"/>
      <c r="R355" s="139"/>
      <c r="S355" s="140"/>
      <c r="T355" s="338"/>
      <c r="U355" s="337"/>
      <c r="V355" s="336"/>
      <c r="W355" s="331"/>
      <c r="X355" s="331"/>
      <c r="Y355" s="331"/>
      <c r="Z355" s="331"/>
      <c r="AA355" s="331"/>
      <c r="AB355" s="316"/>
      <c r="AC355" s="331"/>
      <c r="AD355" s="331"/>
      <c r="AE355" s="331"/>
      <c r="AF355" s="331"/>
      <c r="AG355" s="331"/>
      <c r="AH355" s="331"/>
      <c r="AI355" s="336"/>
      <c r="AJ355" s="140"/>
      <c r="AK355" s="140"/>
      <c r="AL355" s="140"/>
      <c r="AM355" s="140"/>
      <c r="AN355" s="140"/>
      <c r="AO355" s="140"/>
      <c r="AP355" s="140"/>
      <c r="AQ355" s="140"/>
      <c r="AR355" s="140"/>
      <c r="AS355" s="140"/>
      <c r="AT355" s="140"/>
      <c r="AU355" s="140"/>
      <c r="AV355" s="140"/>
      <c r="AW355" s="140"/>
      <c r="AX355" s="140"/>
      <c r="AY355" s="140"/>
      <c r="AZ355" s="140"/>
      <c r="BA355" s="140"/>
      <c r="BB355" s="140"/>
      <c r="BC355" s="140"/>
      <c r="BD355" s="140"/>
      <c r="BE355" s="336"/>
      <c r="BF355" s="336"/>
      <c r="BG355" s="336"/>
      <c r="BH355" s="336"/>
      <c r="BI355" s="336"/>
      <c r="BJ355" s="336"/>
      <c r="BK355" s="336"/>
      <c r="BL355" s="336"/>
      <c r="BM355" s="336"/>
      <c r="BN355" s="336"/>
      <c r="BO355" s="336"/>
      <c r="BP355" s="336"/>
      <c r="BQ355" s="336"/>
      <c r="BR355" s="336"/>
      <c r="BS355" s="336"/>
      <c r="BT355" s="336"/>
      <c r="BU355" s="336"/>
      <c r="BV355" s="336"/>
      <c r="BW355" s="336"/>
      <c r="BX355" s="336"/>
      <c r="BY355" s="336"/>
    </row>
    <row r="356" spans="1:77" customFormat="1" ht="12.75">
      <c r="A356" s="139"/>
      <c r="B356" s="139"/>
      <c r="C356" s="139"/>
      <c r="D356" s="139"/>
      <c r="E356" s="139"/>
      <c r="F356" s="139"/>
      <c r="G356" s="139"/>
      <c r="H356" s="139"/>
      <c r="I356" s="197"/>
      <c r="J356" s="139"/>
      <c r="K356" s="139"/>
      <c r="L356" s="139"/>
      <c r="M356" s="139"/>
      <c r="N356" s="139"/>
      <c r="O356" s="139"/>
      <c r="P356" s="139"/>
      <c r="Q356" s="139"/>
      <c r="R356" s="139"/>
      <c r="S356" s="140"/>
      <c r="T356" s="338"/>
      <c r="U356" s="337"/>
      <c r="V356" s="336"/>
      <c r="W356" s="331"/>
      <c r="X356" s="331"/>
      <c r="Y356" s="331"/>
      <c r="Z356" s="331"/>
      <c r="AA356" s="331"/>
      <c r="AB356" s="316"/>
      <c r="AC356" s="331"/>
      <c r="AD356" s="331"/>
      <c r="AE356" s="331"/>
      <c r="AF356" s="331"/>
      <c r="AG356" s="331"/>
      <c r="AH356" s="331"/>
      <c r="AI356" s="336"/>
      <c r="AJ356" s="140"/>
      <c r="AK356" s="140"/>
      <c r="AL356" s="140"/>
      <c r="AM356" s="140"/>
      <c r="AN356" s="140"/>
      <c r="AO356" s="140"/>
      <c r="AP356" s="140"/>
      <c r="AQ356" s="140"/>
      <c r="AR356" s="140"/>
      <c r="AS356" s="140"/>
      <c r="AT356" s="140"/>
      <c r="AU356" s="140"/>
      <c r="AV356" s="140"/>
      <c r="AW356" s="140"/>
      <c r="AX356" s="140"/>
      <c r="AY356" s="140"/>
      <c r="AZ356" s="140"/>
      <c r="BA356" s="140"/>
      <c r="BB356" s="140"/>
      <c r="BC356" s="140"/>
      <c r="BD356" s="140"/>
      <c r="BE356" s="336"/>
      <c r="BF356" s="336"/>
      <c r="BG356" s="336"/>
      <c r="BH356" s="336"/>
      <c r="BI356" s="336"/>
      <c r="BJ356" s="336"/>
      <c r="BK356" s="336"/>
      <c r="BL356" s="336"/>
      <c r="BM356" s="336"/>
      <c r="BN356" s="336"/>
      <c r="BO356" s="336"/>
      <c r="BP356" s="336"/>
      <c r="BQ356" s="336"/>
      <c r="BR356" s="336"/>
      <c r="BS356" s="336"/>
      <c r="BT356" s="336"/>
      <c r="BU356" s="336"/>
      <c r="BV356" s="336"/>
      <c r="BW356" s="336"/>
      <c r="BX356" s="336"/>
      <c r="BY356" s="336"/>
    </row>
    <row r="357" spans="1:77" customFormat="1" ht="12.75">
      <c r="A357" s="139"/>
      <c r="B357" s="139"/>
      <c r="C357" s="139"/>
      <c r="D357" s="139"/>
      <c r="E357" s="139"/>
      <c r="F357" s="139"/>
      <c r="G357" s="139"/>
      <c r="H357" s="139"/>
      <c r="I357" s="197"/>
      <c r="J357" s="139"/>
      <c r="K357" s="139"/>
      <c r="L357" s="139"/>
      <c r="M357" s="139"/>
      <c r="N357" s="139"/>
      <c r="O357" s="139"/>
      <c r="P357" s="139"/>
      <c r="Q357" s="139"/>
      <c r="R357" s="139"/>
      <c r="S357" s="140"/>
      <c r="T357" s="338"/>
      <c r="U357" s="337"/>
      <c r="V357" s="336"/>
      <c r="W357" s="331"/>
      <c r="X357" s="331"/>
      <c r="Y357" s="331"/>
      <c r="Z357" s="331"/>
      <c r="AA357" s="331"/>
      <c r="AB357" s="316"/>
      <c r="AC357" s="331"/>
      <c r="AD357" s="331"/>
      <c r="AE357" s="331"/>
      <c r="AF357" s="331"/>
      <c r="AG357" s="331"/>
      <c r="AH357" s="331"/>
      <c r="AI357" s="336"/>
      <c r="AJ357" s="140"/>
      <c r="AK357" s="140"/>
      <c r="AL357" s="140"/>
      <c r="AM357" s="140"/>
      <c r="AN357" s="140"/>
      <c r="AO357" s="140"/>
      <c r="AP357" s="140"/>
      <c r="AQ357" s="140"/>
      <c r="AR357" s="140"/>
      <c r="AS357" s="140"/>
      <c r="AT357" s="140"/>
      <c r="AU357" s="140"/>
      <c r="AV357" s="140"/>
      <c r="AW357" s="140"/>
      <c r="AX357" s="140"/>
      <c r="AY357" s="140"/>
      <c r="AZ357" s="140"/>
      <c r="BA357" s="140"/>
      <c r="BB357" s="140"/>
      <c r="BC357" s="140"/>
      <c r="BD357" s="140"/>
      <c r="BE357" s="336"/>
      <c r="BF357" s="336"/>
      <c r="BG357" s="336"/>
      <c r="BH357" s="336"/>
      <c r="BI357" s="336"/>
      <c r="BJ357" s="336"/>
      <c r="BK357" s="336"/>
      <c r="BL357" s="336"/>
      <c r="BM357" s="336"/>
      <c r="BN357" s="336"/>
      <c r="BO357" s="336"/>
      <c r="BP357" s="336"/>
      <c r="BQ357" s="336"/>
      <c r="BR357" s="336"/>
      <c r="BS357" s="336"/>
      <c r="BT357" s="336"/>
      <c r="BU357" s="336"/>
      <c r="BV357" s="336"/>
      <c r="BW357" s="336"/>
      <c r="BX357" s="336"/>
      <c r="BY357" s="336"/>
    </row>
    <row r="358" spans="1:77" customFormat="1" ht="12.75">
      <c r="A358" s="139"/>
      <c r="B358" s="139"/>
      <c r="C358" s="139"/>
      <c r="D358" s="139"/>
      <c r="E358" s="139"/>
      <c r="F358" s="139"/>
      <c r="G358" s="139"/>
      <c r="H358" s="139"/>
      <c r="I358" s="197"/>
      <c r="J358" s="139"/>
      <c r="K358" s="139"/>
      <c r="L358" s="139"/>
      <c r="M358" s="139"/>
      <c r="N358" s="139"/>
      <c r="O358" s="139"/>
      <c r="P358" s="139"/>
      <c r="Q358" s="139"/>
      <c r="R358" s="139"/>
      <c r="S358" s="140"/>
      <c r="T358" s="338"/>
      <c r="U358" s="337"/>
      <c r="V358" s="336"/>
      <c r="W358" s="331"/>
      <c r="X358" s="331"/>
      <c r="Y358" s="331"/>
      <c r="Z358" s="331"/>
      <c r="AA358" s="331"/>
      <c r="AB358" s="316"/>
      <c r="AC358" s="331"/>
      <c r="AD358" s="331"/>
      <c r="AE358" s="331"/>
      <c r="AF358" s="331"/>
      <c r="AG358" s="331"/>
      <c r="AH358" s="331"/>
      <c r="AI358" s="336"/>
      <c r="AJ358" s="140"/>
      <c r="AK358" s="140"/>
      <c r="AL358" s="140"/>
      <c r="AM358" s="140"/>
      <c r="AN358" s="140"/>
      <c r="AO358" s="140"/>
      <c r="AP358" s="140"/>
      <c r="AQ358" s="140"/>
      <c r="AR358" s="140"/>
      <c r="AS358" s="140"/>
      <c r="AT358" s="140"/>
      <c r="AU358" s="140"/>
      <c r="AV358" s="140"/>
      <c r="AW358" s="140"/>
      <c r="AX358" s="140"/>
      <c r="AY358" s="140"/>
      <c r="AZ358" s="140"/>
      <c r="BA358" s="140"/>
      <c r="BB358" s="140"/>
      <c r="BC358" s="140"/>
      <c r="BD358" s="140"/>
      <c r="BE358" s="336"/>
      <c r="BF358" s="336"/>
      <c r="BG358" s="336"/>
      <c r="BH358" s="336"/>
      <c r="BI358" s="336"/>
      <c r="BJ358" s="336"/>
      <c r="BK358" s="336"/>
      <c r="BL358" s="336"/>
      <c r="BM358" s="336"/>
      <c r="BN358" s="336"/>
      <c r="BO358" s="336"/>
      <c r="BP358" s="336"/>
      <c r="BQ358" s="336"/>
      <c r="BR358" s="336"/>
      <c r="BS358" s="336"/>
      <c r="BT358" s="336"/>
      <c r="BU358" s="336"/>
      <c r="BV358" s="336"/>
      <c r="BW358" s="336"/>
      <c r="BX358" s="336"/>
      <c r="BY358" s="336"/>
    </row>
    <row r="359" spans="1:77" customFormat="1" ht="12.75">
      <c r="A359" s="139"/>
      <c r="B359" s="139"/>
      <c r="C359" s="139"/>
      <c r="D359" s="139"/>
      <c r="E359" s="139"/>
      <c r="F359" s="139"/>
      <c r="G359" s="139"/>
      <c r="H359" s="139"/>
      <c r="I359" s="197"/>
      <c r="J359" s="139"/>
      <c r="K359" s="139"/>
      <c r="L359" s="139"/>
      <c r="M359" s="139"/>
      <c r="N359" s="139"/>
      <c r="O359" s="139"/>
      <c r="P359" s="139"/>
      <c r="Q359" s="139"/>
      <c r="R359" s="139"/>
      <c r="S359" s="140"/>
      <c r="T359" s="338"/>
      <c r="U359" s="337"/>
      <c r="V359" s="336"/>
      <c r="W359" s="331"/>
      <c r="X359" s="331"/>
      <c r="Y359" s="331"/>
      <c r="Z359" s="331"/>
      <c r="AA359" s="331"/>
      <c r="AB359" s="316"/>
      <c r="AC359" s="331"/>
      <c r="AD359" s="331"/>
      <c r="AE359" s="331"/>
      <c r="AF359" s="331"/>
      <c r="AG359" s="331"/>
      <c r="AH359" s="331"/>
      <c r="AI359" s="336"/>
      <c r="AJ359" s="140"/>
      <c r="AK359" s="140"/>
      <c r="AL359" s="140"/>
      <c r="AM359" s="140"/>
      <c r="AN359" s="140"/>
      <c r="AO359" s="140"/>
      <c r="AP359" s="140"/>
      <c r="AQ359" s="140"/>
      <c r="AR359" s="140"/>
      <c r="AS359" s="140"/>
      <c r="AT359" s="140"/>
      <c r="AU359" s="140"/>
      <c r="AV359" s="140"/>
      <c r="AW359" s="140"/>
      <c r="AX359" s="140"/>
      <c r="AY359" s="140"/>
      <c r="AZ359" s="140"/>
      <c r="BA359" s="140"/>
      <c r="BB359" s="140"/>
      <c r="BC359" s="140"/>
      <c r="BD359" s="140"/>
      <c r="BE359" s="336"/>
      <c r="BF359" s="336"/>
      <c r="BG359" s="336"/>
      <c r="BH359" s="336"/>
      <c r="BI359" s="336"/>
      <c r="BJ359" s="336"/>
      <c r="BK359" s="336"/>
      <c r="BL359" s="336"/>
      <c r="BM359" s="336"/>
      <c r="BN359" s="336"/>
      <c r="BO359" s="336"/>
      <c r="BP359" s="336"/>
      <c r="BQ359" s="336"/>
      <c r="BR359" s="336"/>
      <c r="BS359" s="336"/>
      <c r="BT359" s="336"/>
      <c r="BU359" s="336"/>
      <c r="BV359" s="336"/>
      <c r="BW359" s="336"/>
      <c r="BX359" s="336"/>
      <c r="BY359" s="336"/>
    </row>
    <row r="360" spans="1:77" customFormat="1" ht="12.75">
      <c r="A360" s="139"/>
      <c r="B360" s="139"/>
      <c r="C360" s="139"/>
      <c r="D360" s="139"/>
      <c r="E360" s="139"/>
      <c r="F360" s="139"/>
      <c r="G360" s="139"/>
      <c r="H360" s="139"/>
      <c r="I360" s="197"/>
      <c r="J360" s="139"/>
      <c r="K360" s="139"/>
      <c r="L360" s="139"/>
      <c r="M360" s="139"/>
      <c r="N360" s="139"/>
      <c r="O360" s="139"/>
      <c r="P360" s="139"/>
      <c r="Q360" s="139"/>
      <c r="R360" s="139"/>
      <c r="S360" s="140"/>
      <c r="T360" s="338"/>
      <c r="U360" s="337"/>
      <c r="V360" s="336"/>
      <c r="W360" s="331"/>
      <c r="X360" s="331"/>
      <c r="Y360" s="331"/>
      <c r="Z360" s="331"/>
      <c r="AA360" s="331"/>
      <c r="AB360" s="316"/>
      <c r="AC360" s="331"/>
      <c r="AD360" s="331"/>
      <c r="AE360" s="331"/>
      <c r="AF360" s="331"/>
      <c r="AG360" s="331"/>
      <c r="AH360" s="331"/>
      <c r="AI360" s="336"/>
      <c r="AJ360" s="140"/>
      <c r="AK360" s="140"/>
      <c r="AL360" s="140"/>
      <c r="AM360" s="140"/>
      <c r="AN360" s="140"/>
      <c r="AO360" s="140"/>
      <c r="AP360" s="140"/>
      <c r="AQ360" s="140"/>
      <c r="AR360" s="140"/>
      <c r="AS360" s="140"/>
      <c r="AT360" s="140"/>
      <c r="AU360" s="140"/>
      <c r="AV360" s="140"/>
      <c r="AW360" s="140"/>
      <c r="AX360" s="140"/>
      <c r="AY360" s="140"/>
      <c r="AZ360" s="140"/>
      <c r="BA360" s="140"/>
      <c r="BB360" s="140"/>
      <c r="BC360" s="140"/>
      <c r="BD360" s="140"/>
      <c r="BE360" s="336"/>
      <c r="BF360" s="336"/>
      <c r="BG360" s="336"/>
      <c r="BH360" s="336"/>
      <c r="BI360" s="336"/>
      <c r="BJ360" s="336"/>
      <c r="BK360" s="336"/>
      <c r="BL360" s="336"/>
      <c r="BM360" s="336"/>
      <c r="BN360" s="336"/>
      <c r="BO360" s="336"/>
      <c r="BP360" s="336"/>
      <c r="BQ360" s="336"/>
      <c r="BR360" s="336"/>
      <c r="BS360" s="336"/>
      <c r="BT360" s="336"/>
      <c r="BU360" s="336"/>
      <c r="BV360" s="336"/>
      <c r="BW360" s="336"/>
      <c r="BX360" s="336"/>
      <c r="BY360" s="336"/>
    </row>
    <row r="361" spans="1:77" customFormat="1" ht="12.75">
      <c r="A361" s="139"/>
      <c r="B361" s="139"/>
      <c r="C361" s="139"/>
      <c r="D361" s="139"/>
      <c r="E361" s="139"/>
      <c r="F361" s="139"/>
      <c r="G361" s="139"/>
      <c r="H361" s="139"/>
      <c r="I361" s="197"/>
      <c r="J361" s="139"/>
      <c r="K361" s="139"/>
      <c r="L361" s="139"/>
      <c r="M361" s="139"/>
      <c r="N361" s="139"/>
      <c r="O361" s="139"/>
      <c r="P361" s="139"/>
      <c r="Q361" s="139"/>
      <c r="R361" s="139"/>
      <c r="S361" s="140"/>
      <c r="T361" s="338"/>
      <c r="U361" s="337"/>
      <c r="V361" s="336"/>
      <c r="W361" s="331"/>
      <c r="X361" s="331"/>
      <c r="Y361" s="331"/>
      <c r="Z361" s="331"/>
      <c r="AA361" s="331"/>
      <c r="AB361" s="316"/>
      <c r="AC361" s="331"/>
      <c r="AD361" s="331"/>
      <c r="AE361" s="331"/>
      <c r="AF361" s="331"/>
      <c r="AG361" s="331"/>
      <c r="AH361" s="331"/>
      <c r="AI361" s="336"/>
      <c r="AJ361" s="140"/>
      <c r="AK361" s="140"/>
      <c r="AL361" s="140"/>
      <c r="AM361" s="140"/>
      <c r="AN361" s="140"/>
      <c r="AO361" s="140"/>
      <c r="AP361" s="140"/>
      <c r="AQ361" s="140"/>
      <c r="AR361" s="140"/>
      <c r="AS361" s="140"/>
      <c r="AT361" s="140"/>
      <c r="AU361" s="140"/>
      <c r="AV361" s="140"/>
      <c r="AW361" s="140"/>
      <c r="AX361" s="140"/>
      <c r="AY361" s="140"/>
      <c r="AZ361" s="140"/>
      <c r="BA361" s="140"/>
      <c r="BB361" s="140"/>
      <c r="BC361" s="140"/>
      <c r="BD361" s="140"/>
      <c r="BE361" s="336"/>
      <c r="BF361" s="336"/>
      <c r="BG361" s="336"/>
      <c r="BH361" s="336"/>
      <c r="BI361" s="336"/>
      <c r="BJ361" s="336"/>
      <c r="BK361" s="336"/>
      <c r="BL361" s="336"/>
      <c r="BM361" s="336"/>
      <c r="BN361" s="336"/>
      <c r="BO361" s="336"/>
      <c r="BP361" s="336"/>
      <c r="BQ361" s="336"/>
      <c r="BR361" s="336"/>
      <c r="BS361" s="336"/>
      <c r="BT361" s="336"/>
      <c r="BU361" s="336"/>
      <c r="BV361" s="336"/>
      <c r="BW361" s="336"/>
      <c r="BX361" s="336"/>
      <c r="BY361" s="336"/>
    </row>
    <row r="362" spans="1:77" customFormat="1" ht="12.75">
      <c r="A362" s="139"/>
      <c r="B362" s="139"/>
      <c r="C362" s="139"/>
      <c r="D362" s="139"/>
      <c r="E362" s="139"/>
      <c r="F362" s="139"/>
      <c r="G362" s="139"/>
      <c r="H362" s="139"/>
      <c r="I362" s="197"/>
      <c r="J362" s="139"/>
      <c r="K362" s="139"/>
      <c r="L362" s="139"/>
      <c r="M362" s="139"/>
      <c r="N362" s="139"/>
      <c r="O362" s="139"/>
      <c r="P362" s="139"/>
      <c r="Q362" s="139"/>
      <c r="R362" s="139"/>
      <c r="S362" s="140"/>
      <c r="T362" s="338"/>
      <c r="U362" s="337"/>
      <c r="V362" s="336"/>
      <c r="W362" s="331"/>
      <c r="X362" s="331"/>
      <c r="Y362" s="331"/>
      <c r="Z362" s="331"/>
      <c r="AA362" s="331"/>
      <c r="AB362" s="316"/>
      <c r="AC362" s="331"/>
      <c r="AD362" s="331"/>
      <c r="AE362" s="331"/>
      <c r="AF362" s="331"/>
      <c r="AG362" s="331"/>
      <c r="AH362" s="331"/>
      <c r="AI362" s="336"/>
      <c r="AJ362" s="140"/>
      <c r="AK362" s="140"/>
      <c r="AL362" s="140"/>
      <c r="AM362" s="140"/>
      <c r="AN362" s="140"/>
      <c r="AO362" s="140"/>
      <c r="AP362" s="140"/>
      <c r="AQ362" s="140"/>
      <c r="AR362" s="140"/>
      <c r="AS362" s="140"/>
      <c r="AT362" s="140"/>
      <c r="AU362" s="140"/>
      <c r="AV362" s="140"/>
      <c r="AW362" s="140"/>
      <c r="AX362" s="140"/>
      <c r="AY362" s="140"/>
      <c r="AZ362" s="140"/>
      <c r="BA362" s="140"/>
      <c r="BB362" s="140"/>
      <c r="BC362" s="140"/>
      <c r="BD362" s="140"/>
      <c r="BE362" s="336"/>
      <c r="BF362" s="336"/>
      <c r="BG362" s="336"/>
      <c r="BH362" s="336"/>
      <c r="BI362" s="336"/>
      <c r="BJ362" s="336"/>
      <c r="BK362" s="336"/>
      <c r="BL362" s="336"/>
      <c r="BM362" s="336"/>
      <c r="BN362" s="336"/>
      <c r="BO362" s="336"/>
      <c r="BP362" s="336"/>
      <c r="BQ362" s="336"/>
      <c r="BR362" s="336"/>
      <c r="BS362" s="336"/>
      <c r="BT362" s="336"/>
      <c r="BU362" s="336"/>
      <c r="BV362" s="336"/>
      <c r="BW362" s="336"/>
      <c r="BX362" s="336"/>
      <c r="BY362" s="336"/>
    </row>
    <row r="363" spans="1:77" customFormat="1" ht="12.75">
      <c r="A363" s="139"/>
      <c r="B363" s="139"/>
      <c r="C363" s="139"/>
      <c r="D363" s="139"/>
      <c r="E363" s="139"/>
      <c r="F363" s="139"/>
      <c r="G363" s="139"/>
      <c r="H363" s="139"/>
      <c r="I363" s="197"/>
      <c r="J363" s="139"/>
      <c r="K363" s="139"/>
      <c r="L363" s="139"/>
      <c r="M363" s="139"/>
      <c r="N363" s="139"/>
      <c r="O363" s="139"/>
      <c r="P363" s="139"/>
      <c r="Q363" s="139"/>
      <c r="R363" s="139"/>
      <c r="S363" s="140"/>
      <c r="T363" s="338"/>
      <c r="U363" s="337"/>
      <c r="V363" s="336"/>
      <c r="W363" s="331"/>
      <c r="X363" s="331"/>
      <c r="Y363" s="331"/>
      <c r="Z363" s="331"/>
      <c r="AA363" s="331"/>
      <c r="AB363" s="316"/>
      <c r="AC363" s="331"/>
      <c r="AD363" s="331"/>
      <c r="AE363" s="331"/>
      <c r="AF363" s="331"/>
      <c r="AG363" s="331"/>
      <c r="AH363" s="331"/>
      <c r="AI363" s="336"/>
      <c r="AJ363" s="140"/>
      <c r="AK363" s="140"/>
      <c r="AL363" s="140"/>
      <c r="AM363" s="140"/>
      <c r="AN363" s="140"/>
      <c r="AO363" s="140"/>
      <c r="AP363" s="140"/>
      <c r="AQ363" s="140"/>
      <c r="AR363" s="140"/>
      <c r="AS363" s="140"/>
      <c r="AT363" s="140"/>
      <c r="AU363" s="140"/>
      <c r="AV363" s="140"/>
      <c r="AW363" s="140"/>
      <c r="AX363" s="140"/>
      <c r="AY363" s="140"/>
      <c r="AZ363" s="140"/>
      <c r="BA363" s="140"/>
      <c r="BB363" s="140"/>
      <c r="BC363" s="140"/>
      <c r="BD363" s="140"/>
      <c r="BE363" s="336"/>
      <c r="BF363" s="336"/>
      <c r="BG363" s="336"/>
      <c r="BH363" s="336"/>
      <c r="BI363" s="336"/>
      <c r="BJ363" s="336"/>
      <c r="BK363" s="336"/>
      <c r="BL363" s="336"/>
      <c r="BM363" s="336"/>
      <c r="BN363" s="336"/>
      <c r="BO363" s="336"/>
      <c r="BP363" s="336"/>
      <c r="BQ363" s="336"/>
      <c r="BR363" s="336"/>
      <c r="BS363" s="336"/>
      <c r="BT363" s="336"/>
      <c r="BU363" s="336"/>
      <c r="BV363" s="336"/>
      <c r="BW363" s="336"/>
      <c r="BX363" s="336"/>
      <c r="BY363" s="336"/>
    </row>
    <row r="364" spans="1:77" customFormat="1" ht="12.75">
      <c r="A364" s="139"/>
      <c r="B364" s="139"/>
      <c r="C364" s="139"/>
      <c r="D364" s="139"/>
      <c r="E364" s="139"/>
      <c r="F364" s="139"/>
      <c r="G364" s="139"/>
      <c r="H364" s="139"/>
      <c r="I364" s="197"/>
      <c r="J364" s="139"/>
      <c r="K364" s="139"/>
      <c r="L364" s="139"/>
      <c r="M364" s="139"/>
      <c r="N364" s="139"/>
      <c r="O364" s="139"/>
      <c r="P364" s="139"/>
      <c r="Q364" s="139"/>
      <c r="R364" s="139"/>
      <c r="S364" s="140"/>
      <c r="T364" s="338"/>
      <c r="U364" s="337"/>
      <c r="V364" s="336"/>
      <c r="W364" s="331"/>
      <c r="X364" s="331"/>
      <c r="Y364" s="331"/>
      <c r="Z364" s="331"/>
      <c r="AA364" s="331"/>
      <c r="AB364" s="316"/>
      <c r="AC364" s="331"/>
      <c r="AD364" s="331"/>
      <c r="AE364" s="331"/>
      <c r="AF364" s="331"/>
      <c r="AG364" s="331"/>
      <c r="AH364" s="331"/>
      <c r="AI364" s="336"/>
      <c r="AJ364" s="140"/>
      <c r="AK364" s="140"/>
      <c r="AL364" s="140"/>
      <c r="AM364" s="140"/>
      <c r="AN364" s="140"/>
      <c r="AO364" s="140"/>
      <c r="AP364" s="140"/>
      <c r="AQ364" s="140"/>
      <c r="AR364" s="140"/>
      <c r="AS364" s="140"/>
      <c r="AT364" s="140"/>
      <c r="AU364" s="140"/>
      <c r="AV364" s="140"/>
      <c r="AW364" s="140"/>
      <c r="AX364" s="140"/>
      <c r="AY364" s="140"/>
      <c r="AZ364" s="140"/>
      <c r="BA364" s="140"/>
      <c r="BB364" s="140"/>
      <c r="BC364" s="140"/>
      <c r="BD364" s="140"/>
      <c r="BE364" s="336"/>
      <c r="BF364" s="336"/>
      <c r="BG364" s="336"/>
      <c r="BH364" s="336"/>
      <c r="BI364" s="336"/>
      <c r="BJ364" s="336"/>
      <c r="BK364" s="336"/>
      <c r="BL364" s="336"/>
      <c r="BM364" s="336"/>
      <c r="BN364" s="336"/>
      <c r="BO364" s="336"/>
      <c r="BP364" s="336"/>
      <c r="BQ364" s="336"/>
      <c r="BR364" s="336"/>
      <c r="BS364" s="336"/>
      <c r="BT364" s="336"/>
      <c r="BU364" s="336"/>
      <c r="BV364" s="336"/>
      <c r="BW364" s="336"/>
      <c r="BX364" s="336"/>
      <c r="BY364" s="336"/>
    </row>
    <row r="365" spans="1:77" customFormat="1" ht="12.75">
      <c r="A365" s="139"/>
      <c r="B365" s="139"/>
      <c r="C365" s="139"/>
      <c r="D365" s="139"/>
      <c r="E365" s="139"/>
      <c r="F365" s="139"/>
      <c r="G365" s="139"/>
      <c r="H365" s="139"/>
      <c r="I365" s="197"/>
      <c r="J365" s="139"/>
      <c r="K365" s="139"/>
      <c r="L365" s="139"/>
      <c r="M365" s="139"/>
      <c r="N365" s="139"/>
      <c r="O365" s="139"/>
      <c r="P365" s="139"/>
      <c r="Q365" s="139"/>
      <c r="R365" s="139"/>
      <c r="S365" s="140"/>
      <c r="T365" s="338"/>
      <c r="U365" s="337"/>
      <c r="V365" s="336"/>
      <c r="W365" s="331"/>
      <c r="X365" s="331"/>
      <c r="Y365" s="331"/>
      <c r="Z365" s="331"/>
      <c r="AA365" s="331"/>
      <c r="AB365" s="316"/>
      <c r="AC365" s="331"/>
      <c r="AD365" s="331"/>
      <c r="AE365" s="331"/>
      <c r="AF365" s="331"/>
      <c r="AG365" s="331"/>
      <c r="AH365" s="331"/>
      <c r="AI365" s="336"/>
      <c r="AJ365" s="140"/>
      <c r="AK365" s="140"/>
      <c r="AL365" s="140"/>
      <c r="AM365" s="140"/>
      <c r="AN365" s="140"/>
      <c r="AO365" s="140"/>
      <c r="AP365" s="140"/>
      <c r="AQ365" s="140"/>
      <c r="AR365" s="140"/>
      <c r="AS365" s="140"/>
      <c r="AT365" s="140"/>
      <c r="AU365" s="140"/>
      <c r="AV365" s="140"/>
      <c r="AW365" s="140"/>
      <c r="AX365" s="140"/>
      <c r="AY365" s="140"/>
      <c r="AZ365" s="140"/>
      <c r="BA365" s="140"/>
      <c r="BB365" s="140"/>
      <c r="BC365" s="140"/>
      <c r="BD365" s="140"/>
      <c r="BE365" s="336"/>
      <c r="BF365" s="336"/>
      <c r="BG365" s="336"/>
      <c r="BH365" s="336"/>
      <c r="BI365" s="336"/>
      <c r="BJ365" s="336"/>
      <c r="BK365" s="336"/>
      <c r="BL365" s="336"/>
      <c r="BM365" s="336"/>
      <c r="BN365" s="336"/>
      <c r="BO365" s="336"/>
      <c r="BP365" s="336"/>
      <c r="BQ365" s="336"/>
      <c r="BR365" s="336"/>
      <c r="BS365" s="336"/>
      <c r="BT365" s="336"/>
      <c r="BU365" s="336"/>
      <c r="BV365" s="336"/>
      <c r="BW365" s="336"/>
      <c r="BX365" s="336"/>
      <c r="BY365" s="336"/>
    </row>
    <row r="366" spans="1:77" customFormat="1" ht="12.75">
      <c r="A366" s="139"/>
      <c r="B366" s="139"/>
      <c r="C366" s="139"/>
      <c r="D366" s="139"/>
      <c r="E366" s="139"/>
      <c r="F366" s="139"/>
      <c r="G366" s="139"/>
      <c r="H366" s="139"/>
      <c r="I366" s="197"/>
      <c r="J366" s="139"/>
      <c r="K366" s="139"/>
      <c r="L366" s="139"/>
      <c r="M366" s="139"/>
      <c r="N366" s="139"/>
      <c r="O366" s="139"/>
      <c r="P366" s="139"/>
      <c r="Q366" s="139"/>
      <c r="R366" s="139"/>
      <c r="S366" s="140"/>
      <c r="T366" s="338"/>
      <c r="U366" s="337"/>
      <c r="V366" s="336"/>
      <c r="W366" s="331"/>
      <c r="X366" s="331"/>
      <c r="Y366" s="331"/>
      <c r="Z366" s="331"/>
      <c r="AA366" s="331"/>
      <c r="AB366" s="316"/>
      <c r="AC366" s="331"/>
      <c r="AD366" s="331"/>
      <c r="AE366" s="331"/>
      <c r="AF366" s="331"/>
      <c r="AG366" s="331"/>
      <c r="AH366" s="331"/>
      <c r="AI366" s="336"/>
      <c r="AJ366" s="140"/>
      <c r="AK366" s="140"/>
      <c r="AL366" s="140"/>
      <c r="AM366" s="140"/>
      <c r="AN366" s="140"/>
      <c r="AO366" s="140"/>
      <c r="AP366" s="140"/>
      <c r="AQ366" s="140"/>
      <c r="AR366" s="140"/>
      <c r="AS366" s="140"/>
      <c r="AT366" s="140"/>
      <c r="AU366" s="140"/>
      <c r="AV366" s="140"/>
      <c r="AW366" s="140"/>
      <c r="AX366" s="140"/>
      <c r="AY366" s="140"/>
      <c r="AZ366" s="140"/>
      <c r="BA366" s="140"/>
      <c r="BB366" s="140"/>
      <c r="BC366" s="140"/>
      <c r="BD366" s="140"/>
      <c r="BE366" s="336"/>
      <c r="BF366" s="336"/>
      <c r="BG366" s="336"/>
      <c r="BH366" s="336"/>
      <c r="BI366" s="336"/>
      <c r="BJ366" s="336"/>
      <c r="BK366" s="336"/>
      <c r="BL366" s="336"/>
      <c r="BM366" s="336"/>
      <c r="BN366" s="336"/>
      <c r="BO366" s="336"/>
      <c r="BP366" s="336"/>
      <c r="BQ366" s="336"/>
      <c r="BR366" s="336"/>
      <c r="BS366" s="336"/>
      <c r="BT366" s="336"/>
      <c r="BU366" s="336"/>
      <c r="BV366" s="336"/>
      <c r="BW366" s="336"/>
      <c r="BX366" s="336"/>
      <c r="BY366" s="336"/>
    </row>
    <row r="367" spans="1:77" customFormat="1" ht="12.75">
      <c r="A367" s="139"/>
      <c r="B367" s="139"/>
      <c r="C367" s="139"/>
      <c r="D367" s="139"/>
      <c r="E367" s="139"/>
      <c r="F367" s="139"/>
      <c r="G367" s="139"/>
      <c r="H367" s="139"/>
      <c r="I367" s="197"/>
      <c r="J367" s="139"/>
      <c r="K367" s="139"/>
      <c r="L367" s="139"/>
      <c r="M367" s="139"/>
      <c r="N367" s="139"/>
      <c r="O367" s="139"/>
      <c r="P367" s="139"/>
      <c r="Q367" s="139"/>
      <c r="R367" s="139"/>
      <c r="S367" s="140"/>
      <c r="T367" s="338"/>
      <c r="U367" s="337"/>
      <c r="V367" s="336"/>
      <c r="W367" s="331"/>
      <c r="X367" s="331"/>
      <c r="Y367" s="331"/>
      <c r="Z367" s="331"/>
      <c r="AA367" s="331"/>
      <c r="AB367" s="316"/>
      <c r="AC367" s="331"/>
      <c r="AD367" s="331"/>
      <c r="AE367" s="331"/>
      <c r="AF367" s="331"/>
      <c r="AG367" s="331"/>
      <c r="AH367" s="331"/>
      <c r="AI367" s="336"/>
      <c r="AJ367" s="140"/>
      <c r="AK367" s="140"/>
      <c r="AL367" s="140"/>
      <c r="AM367" s="140"/>
      <c r="AN367" s="140"/>
      <c r="AO367" s="140"/>
      <c r="AP367" s="140"/>
      <c r="AQ367" s="140"/>
      <c r="AR367" s="140"/>
      <c r="AS367" s="140"/>
      <c r="AT367" s="140"/>
      <c r="AU367" s="140"/>
      <c r="AV367" s="140"/>
      <c r="AW367" s="140"/>
      <c r="AX367" s="140"/>
      <c r="AY367" s="140"/>
      <c r="AZ367" s="140"/>
      <c r="BA367" s="140"/>
      <c r="BB367" s="140"/>
      <c r="BC367" s="140"/>
      <c r="BD367" s="140"/>
      <c r="BE367" s="336"/>
      <c r="BF367" s="336"/>
      <c r="BG367" s="336"/>
      <c r="BH367" s="336"/>
      <c r="BI367" s="336"/>
      <c r="BJ367" s="336"/>
      <c r="BK367" s="336"/>
      <c r="BL367" s="336"/>
      <c r="BM367" s="336"/>
      <c r="BN367" s="336"/>
      <c r="BO367" s="336"/>
      <c r="BP367" s="336"/>
      <c r="BQ367" s="336"/>
      <c r="BR367" s="336"/>
      <c r="BS367" s="336"/>
      <c r="BT367" s="336"/>
      <c r="BU367" s="336"/>
      <c r="BV367" s="336"/>
      <c r="BW367" s="336"/>
      <c r="BX367" s="336"/>
      <c r="BY367" s="336"/>
    </row>
    <row r="368" spans="1:77" customFormat="1" ht="12.75">
      <c r="A368" s="139"/>
      <c r="B368" s="139"/>
      <c r="C368" s="139"/>
      <c r="D368" s="139"/>
      <c r="E368" s="139"/>
      <c r="F368" s="139"/>
      <c r="G368" s="139"/>
      <c r="H368" s="139"/>
      <c r="I368" s="197"/>
      <c r="J368" s="139"/>
      <c r="K368" s="139"/>
      <c r="L368" s="139"/>
      <c r="M368" s="139"/>
      <c r="N368" s="139"/>
      <c r="O368" s="139"/>
      <c r="P368" s="139"/>
      <c r="Q368" s="139"/>
      <c r="R368" s="139"/>
      <c r="S368" s="140"/>
      <c r="T368" s="338"/>
      <c r="U368" s="337"/>
      <c r="V368" s="336"/>
      <c r="W368" s="331"/>
      <c r="X368" s="331"/>
      <c r="Y368" s="331"/>
      <c r="Z368" s="331"/>
      <c r="AA368" s="331"/>
      <c r="AB368" s="316"/>
      <c r="AC368" s="331"/>
      <c r="AD368" s="331"/>
      <c r="AE368" s="331"/>
      <c r="AF368" s="331"/>
      <c r="AG368" s="331"/>
      <c r="AH368" s="331"/>
      <c r="AI368" s="336"/>
      <c r="AJ368" s="140"/>
      <c r="AK368" s="140"/>
      <c r="AL368" s="140"/>
      <c r="AM368" s="140"/>
      <c r="AN368" s="140"/>
      <c r="AO368" s="140"/>
      <c r="AP368" s="140"/>
      <c r="AQ368" s="140"/>
      <c r="AR368" s="140"/>
      <c r="AS368" s="140"/>
      <c r="AT368" s="140"/>
      <c r="AU368" s="140"/>
      <c r="AV368" s="140"/>
      <c r="AW368" s="140"/>
      <c r="AX368" s="140"/>
      <c r="AY368" s="140"/>
      <c r="AZ368" s="140"/>
      <c r="BA368" s="140"/>
      <c r="BB368" s="140"/>
      <c r="BC368" s="140"/>
      <c r="BD368" s="140"/>
      <c r="BE368" s="336"/>
      <c r="BF368" s="336"/>
      <c r="BG368" s="336"/>
      <c r="BH368" s="336"/>
      <c r="BI368" s="336"/>
      <c r="BJ368" s="336"/>
      <c r="BK368" s="336"/>
      <c r="BL368" s="336"/>
      <c r="BM368" s="336"/>
      <c r="BN368" s="336"/>
      <c r="BO368" s="336"/>
      <c r="BP368" s="336"/>
      <c r="BQ368" s="336"/>
      <c r="BR368" s="336"/>
      <c r="BS368" s="336"/>
      <c r="BT368" s="336"/>
      <c r="BU368" s="336"/>
      <c r="BV368" s="336"/>
      <c r="BW368" s="336"/>
      <c r="BX368" s="336"/>
      <c r="BY368" s="336"/>
    </row>
    <row r="369" spans="1:77" customFormat="1" ht="12.75">
      <c r="A369" s="139"/>
      <c r="B369" s="139"/>
      <c r="C369" s="139"/>
      <c r="D369" s="139"/>
      <c r="E369" s="139"/>
      <c r="F369" s="139"/>
      <c r="G369" s="139"/>
      <c r="H369" s="139"/>
      <c r="I369" s="197"/>
      <c r="J369" s="139"/>
      <c r="K369" s="139"/>
      <c r="L369" s="139"/>
      <c r="M369" s="139"/>
      <c r="N369" s="139"/>
      <c r="O369" s="139"/>
      <c r="P369" s="139"/>
      <c r="Q369" s="139"/>
      <c r="R369" s="139"/>
      <c r="S369" s="140"/>
      <c r="T369" s="338"/>
      <c r="U369" s="337"/>
      <c r="V369" s="336"/>
      <c r="W369" s="331"/>
      <c r="X369" s="331"/>
      <c r="Y369" s="331"/>
      <c r="Z369" s="331"/>
      <c r="AA369" s="331"/>
      <c r="AB369" s="316"/>
      <c r="AC369" s="331"/>
      <c r="AD369" s="331"/>
      <c r="AE369" s="331"/>
      <c r="AF369" s="331"/>
      <c r="AG369" s="331"/>
      <c r="AH369" s="331"/>
      <c r="AI369" s="336"/>
      <c r="AJ369" s="140"/>
      <c r="AK369" s="140"/>
      <c r="AL369" s="140"/>
      <c r="AM369" s="140"/>
      <c r="AN369" s="140"/>
      <c r="AO369" s="140"/>
      <c r="AP369" s="140"/>
      <c r="AQ369" s="140"/>
      <c r="AR369" s="140"/>
      <c r="AS369" s="140"/>
      <c r="AT369" s="140"/>
      <c r="AU369" s="140"/>
      <c r="AV369" s="140"/>
      <c r="AW369" s="140"/>
      <c r="AX369" s="140"/>
      <c r="AY369" s="140"/>
      <c r="AZ369" s="140"/>
      <c r="BA369" s="140"/>
      <c r="BB369" s="140"/>
      <c r="BC369" s="140"/>
      <c r="BD369" s="140"/>
      <c r="BE369" s="336"/>
      <c r="BF369" s="336"/>
      <c r="BG369" s="336"/>
      <c r="BH369" s="336"/>
      <c r="BI369" s="336"/>
      <c r="BJ369" s="336"/>
      <c r="BK369" s="336"/>
      <c r="BL369" s="336"/>
      <c r="BM369" s="336"/>
      <c r="BN369" s="336"/>
      <c r="BO369" s="336"/>
      <c r="BP369" s="336"/>
      <c r="BQ369" s="336"/>
      <c r="BR369" s="336"/>
      <c r="BS369" s="336"/>
      <c r="BT369" s="336"/>
      <c r="BU369" s="336"/>
      <c r="BV369" s="336"/>
      <c r="BW369" s="336"/>
      <c r="BX369" s="336"/>
      <c r="BY369" s="336"/>
    </row>
    <row r="370" spans="1:77" customFormat="1" ht="12.75">
      <c r="A370" s="139"/>
      <c r="B370" s="139"/>
      <c r="C370" s="139"/>
      <c r="D370" s="139"/>
      <c r="E370" s="139"/>
      <c r="F370" s="139"/>
      <c r="G370" s="139"/>
      <c r="H370" s="139"/>
      <c r="I370" s="197"/>
      <c r="J370" s="139"/>
      <c r="K370" s="139"/>
      <c r="L370" s="139"/>
      <c r="M370" s="139"/>
      <c r="N370" s="139"/>
      <c r="O370" s="139"/>
      <c r="P370" s="139"/>
      <c r="Q370" s="139"/>
      <c r="R370" s="139"/>
      <c r="S370" s="140"/>
      <c r="T370" s="338"/>
      <c r="U370" s="337"/>
      <c r="V370" s="336"/>
      <c r="W370" s="331"/>
      <c r="X370" s="331"/>
      <c r="Y370" s="331"/>
      <c r="Z370" s="331"/>
      <c r="AA370" s="331"/>
      <c r="AB370" s="316"/>
      <c r="AC370" s="331"/>
      <c r="AD370" s="331"/>
      <c r="AE370" s="331"/>
      <c r="AF370" s="331"/>
      <c r="AG370" s="331"/>
      <c r="AH370" s="331"/>
      <c r="AI370" s="336"/>
      <c r="AJ370" s="140"/>
      <c r="AK370" s="140"/>
      <c r="AL370" s="140"/>
      <c r="AM370" s="140"/>
      <c r="AN370" s="140"/>
      <c r="AO370" s="140"/>
      <c r="AP370" s="140"/>
      <c r="AQ370" s="140"/>
      <c r="AR370" s="140"/>
      <c r="AS370" s="140"/>
      <c r="AT370" s="140"/>
      <c r="AU370" s="140"/>
      <c r="AV370" s="140"/>
      <c r="AW370" s="140"/>
      <c r="AX370" s="140"/>
      <c r="AY370" s="140"/>
      <c r="AZ370" s="140"/>
      <c r="BA370" s="140"/>
      <c r="BB370" s="140"/>
      <c r="BC370" s="140"/>
      <c r="BD370" s="140"/>
      <c r="BE370" s="336"/>
      <c r="BF370" s="336"/>
      <c r="BG370" s="336"/>
      <c r="BH370" s="336"/>
      <c r="BI370" s="336"/>
      <c r="BJ370" s="336"/>
      <c r="BK370" s="336"/>
      <c r="BL370" s="336"/>
      <c r="BM370" s="336"/>
      <c r="BN370" s="336"/>
      <c r="BO370" s="336"/>
      <c r="BP370" s="336"/>
      <c r="BQ370" s="336"/>
      <c r="BR370" s="336"/>
      <c r="BS370" s="336"/>
      <c r="BT370" s="336"/>
      <c r="BU370" s="336"/>
      <c r="BV370" s="336"/>
      <c r="BW370" s="336"/>
      <c r="BX370" s="336"/>
      <c r="BY370" s="336"/>
    </row>
    <row r="371" spans="1:77" customFormat="1" ht="12.75">
      <c r="A371" s="139"/>
      <c r="B371" s="139"/>
      <c r="C371" s="139"/>
      <c r="D371" s="139"/>
      <c r="E371" s="139"/>
      <c r="F371" s="139"/>
      <c r="G371" s="139"/>
      <c r="H371" s="139"/>
      <c r="I371" s="197"/>
      <c r="J371" s="139"/>
      <c r="K371" s="139"/>
      <c r="L371" s="139"/>
      <c r="M371" s="139"/>
      <c r="N371" s="139"/>
      <c r="O371" s="139"/>
      <c r="P371" s="139"/>
      <c r="Q371" s="139"/>
      <c r="R371" s="139"/>
      <c r="S371" s="140"/>
      <c r="T371" s="338"/>
      <c r="U371" s="337"/>
      <c r="V371" s="336"/>
      <c r="W371" s="331"/>
      <c r="X371" s="331"/>
      <c r="Y371" s="331"/>
      <c r="Z371" s="331"/>
      <c r="AA371" s="331"/>
      <c r="AB371" s="316"/>
      <c r="AC371" s="331"/>
      <c r="AD371" s="331"/>
      <c r="AE371" s="331"/>
      <c r="AF371" s="331"/>
      <c r="AG371" s="331"/>
      <c r="AH371" s="331"/>
      <c r="AI371" s="336"/>
      <c r="AJ371" s="140"/>
      <c r="AK371" s="140"/>
      <c r="AL371" s="140"/>
      <c r="AM371" s="140"/>
      <c r="AN371" s="140"/>
      <c r="AO371" s="140"/>
      <c r="AP371" s="140"/>
      <c r="AQ371" s="140"/>
      <c r="AR371" s="140"/>
      <c r="AS371" s="140"/>
      <c r="AT371" s="140"/>
      <c r="AU371" s="140"/>
      <c r="AV371" s="140"/>
      <c r="AW371" s="140"/>
      <c r="AX371" s="140"/>
      <c r="AY371" s="140"/>
      <c r="AZ371" s="140"/>
      <c r="BA371" s="140"/>
      <c r="BB371" s="140"/>
      <c r="BC371" s="140"/>
      <c r="BD371" s="140"/>
      <c r="BE371" s="336"/>
      <c r="BF371" s="336"/>
      <c r="BG371" s="336"/>
      <c r="BH371" s="336"/>
      <c r="BI371" s="336"/>
      <c r="BJ371" s="336"/>
      <c r="BK371" s="336"/>
      <c r="BL371" s="336"/>
      <c r="BM371" s="336"/>
      <c r="BN371" s="336"/>
      <c r="BO371" s="336"/>
      <c r="BP371" s="336"/>
      <c r="BQ371" s="336"/>
      <c r="BR371" s="336"/>
      <c r="BS371" s="336"/>
      <c r="BT371" s="336"/>
      <c r="BU371" s="336"/>
      <c r="BV371" s="336"/>
      <c r="BW371" s="336"/>
      <c r="BX371" s="336"/>
      <c r="BY371" s="336"/>
    </row>
    <row r="372" spans="1:77" customFormat="1" ht="12.75">
      <c r="A372" s="139"/>
      <c r="B372" s="139"/>
      <c r="C372" s="139"/>
      <c r="D372" s="139"/>
      <c r="E372" s="139"/>
      <c r="F372" s="139"/>
      <c r="G372" s="139"/>
      <c r="H372" s="139"/>
      <c r="I372" s="197"/>
      <c r="J372" s="139"/>
      <c r="K372" s="139"/>
      <c r="L372" s="139"/>
      <c r="M372" s="139"/>
      <c r="N372" s="139"/>
      <c r="O372" s="139"/>
      <c r="P372" s="139"/>
      <c r="Q372" s="139"/>
      <c r="R372" s="139"/>
      <c r="S372" s="140"/>
      <c r="T372" s="338"/>
      <c r="U372" s="337"/>
      <c r="V372" s="336"/>
      <c r="W372" s="331"/>
      <c r="X372" s="331"/>
      <c r="Y372" s="331"/>
      <c r="Z372" s="331"/>
      <c r="AA372" s="331"/>
      <c r="AB372" s="316"/>
      <c r="AC372" s="331"/>
      <c r="AD372" s="331"/>
      <c r="AE372" s="331"/>
      <c r="AF372" s="331"/>
      <c r="AG372" s="331"/>
      <c r="AH372" s="331"/>
      <c r="AI372" s="336"/>
      <c r="AJ372" s="140"/>
      <c r="AK372" s="140"/>
      <c r="AL372" s="140"/>
      <c r="AM372" s="140"/>
      <c r="AN372" s="140"/>
      <c r="AO372" s="140"/>
      <c r="AP372" s="140"/>
      <c r="AQ372" s="140"/>
      <c r="AR372" s="140"/>
      <c r="AS372" s="140"/>
      <c r="AT372" s="140"/>
      <c r="AU372" s="140"/>
      <c r="AV372" s="140"/>
      <c r="AW372" s="140"/>
      <c r="AX372" s="140"/>
      <c r="AY372" s="140"/>
      <c r="AZ372" s="140"/>
      <c r="BA372" s="140"/>
      <c r="BB372" s="140"/>
      <c r="BC372" s="140"/>
      <c r="BD372" s="140"/>
      <c r="BE372" s="336"/>
      <c r="BF372" s="336"/>
      <c r="BG372" s="336"/>
      <c r="BH372" s="336"/>
      <c r="BI372" s="336"/>
      <c r="BJ372" s="336"/>
      <c r="BK372" s="336"/>
      <c r="BL372" s="336"/>
      <c r="BM372" s="336"/>
      <c r="BN372" s="336"/>
      <c r="BO372" s="336"/>
      <c r="BP372" s="336"/>
      <c r="BQ372" s="336"/>
      <c r="BR372" s="336"/>
      <c r="BS372" s="336"/>
      <c r="BT372" s="336"/>
      <c r="BU372" s="336"/>
      <c r="BV372" s="336"/>
      <c r="BW372" s="336"/>
      <c r="BX372" s="336"/>
      <c r="BY372" s="336"/>
    </row>
    <row r="373" spans="1:77" customFormat="1" ht="12.75">
      <c r="A373" s="139"/>
      <c r="B373" s="139"/>
      <c r="C373" s="139"/>
      <c r="D373" s="139"/>
      <c r="E373" s="139"/>
      <c r="F373" s="139"/>
      <c r="G373" s="139"/>
      <c r="H373" s="139"/>
      <c r="I373" s="197"/>
      <c r="J373" s="139"/>
      <c r="K373" s="139"/>
      <c r="L373" s="139"/>
      <c r="M373" s="139"/>
      <c r="N373" s="139"/>
      <c r="O373" s="139"/>
      <c r="P373" s="139"/>
      <c r="Q373" s="139"/>
      <c r="R373" s="139"/>
      <c r="S373" s="140"/>
      <c r="T373" s="338"/>
      <c r="U373" s="337"/>
      <c r="V373" s="336"/>
      <c r="W373" s="331"/>
      <c r="X373" s="331"/>
      <c r="Y373" s="331"/>
      <c r="Z373" s="331"/>
      <c r="AA373" s="331"/>
      <c r="AB373" s="316"/>
      <c r="AC373" s="331"/>
      <c r="AD373" s="331"/>
      <c r="AE373" s="331"/>
      <c r="AF373" s="331"/>
      <c r="AG373" s="331"/>
      <c r="AH373" s="331"/>
      <c r="AI373" s="336"/>
      <c r="AJ373" s="140"/>
      <c r="AK373" s="140"/>
      <c r="AL373" s="140"/>
      <c r="AM373" s="140"/>
      <c r="AN373" s="140"/>
      <c r="AO373" s="140"/>
      <c r="AP373" s="140"/>
      <c r="AQ373" s="140"/>
      <c r="AR373" s="140"/>
      <c r="AS373" s="140"/>
      <c r="AT373" s="140"/>
      <c r="AU373" s="140"/>
      <c r="AV373" s="140"/>
      <c r="AW373" s="140"/>
      <c r="AX373" s="140"/>
      <c r="AY373" s="140"/>
      <c r="AZ373" s="140"/>
      <c r="BA373" s="140"/>
      <c r="BB373" s="140"/>
      <c r="BC373" s="140"/>
      <c r="BD373" s="140"/>
      <c r="BE373" s="336"/>
      <c r="BF373" s="336"/>
      <c r="BG373" s="336"/>
      <c r="BH373" s="336"/>
      <c r="BI373" s="336"/>
      <c r="BJ373" s="336"/>
      <c r="BK373" s="336"/>
      <c r="BL373" s="336"/>
      <c r="BM373" s="336"/>
      <c r="BN373" s="336"/>
      <c r="BO373" s="336"/>
      <c r="BP373" s="336"/>
      <c r="BQ373" s="336"/>
      <c r="BR373" s="336"/>
      <c r="BS373" s="336"/>
      <c r="BT373" s="336"/>
      <c r="BU373" s="336"/>
      <c r="BV373" s="336"/>
      <c r="BW373" s="336"/>
      <c r="BX373" s="336"/>
      <c r="BY373" s="336"/>
    </row>
    <row r="374" spans="1:77" customFormat="1" ht="12.75">
      <c r="A374" s="139"/>
      <c r="B374" s="139"/>
      <c r="C374" s="139"/>
      <c r="D374" s="139"/>
      <c r="E374" s="139"/>
      <c r="F374" s="139"/>
      <c r="G374" s="139"/>
      <c r="H374" s="139"/>
      <c r="I374" s="197"/>
      <c r="J374" s="139"/>
      <c r="K374" s="139"/>
      <c r="L374" s="139"/>
      <c r="M374" s="139"/>
      <c r="N374" s="139"/>
      <c r="O374" s="139"/>
      <c r="P374" s="139"/>
      <c r="Q374" s="139"/>
      <c r="R374" s="139"/>
      <c r="S374" s="140"/>
      <c r="T374" s="338"/>
      <c r="U374" s="337"/>
      <c r="V374" s="336"/>
      <c r="W374" s="331"/>
      <c r="X374" s="331"/>
      <c r="Y374" s="331"/>
      <c r="Z374" s="331"/>
      <c r="AA374" s="331"/>
      <c r="AB374" s="316"/>
      <c r="AC374" s="331"/>
      <c r="AD374" s="331"/>
      <c r="AE374" s="331"/>
      <c r="AF374" s="331"/>
      <c r="AG374" s="331"/>
      <c r="AH374" s="331"/>
      <c r="AI374" s="336"/>
      <c r="AJ374" s="140"/>
      <c r="AK374" s="140"/>
      <c r="AL374" s="140"/>
      <c r="AM374" s="140"/>
      <c r="AN374" s="140"/>
      <c r="AO374" s="140"/>
      <c r="AP374" s="140"/>
      <c r="AQ374" s="140"/>
      <c r="AR374" s="140"/>
      <c r="AS374" s="140"/>
      <c r="AT374" s="140"/>
      <c r="AU374" s="140"/>
      <c r="AV374" s="140"/>
      <c r="AW374" s="140"/>
      <c r="AX374" s="140"/>
      <c r="AY374" s="140"/>
      <c r="AZ374" s="140"/>
      <c r="BA374" s="140"/>
      <c r="BB374" s="140"/>
      <c r="BC374" s="140"/>
      <c r="BD374" s="140"/>
      <c r="BE374" s="336"/>
      <c r="BF374" s="336"/>
      <c r="BG374" s="336"/>
      <c r="BH374" s="336"/>
      <c r="BI374" s="336"/>
      <c r="BJ374" s="336"/>
      <c r="BK374" s="336"/>
      <c r="BL374" s="336"/>
      <c r="BM374" s="336"/>
      <c r="BN374" s="336"/>
      <c r="BO374" s="336"/>
      <c r="BP374" s="336"/>
      <c r="BQ374" s="336"/>
      <c r="BR374" s="336"/>
      <c r="BS374" s="336"/>
      <c r="BT374" s="336"/>
      <c r="BU374" s="336"/>
      <c r="BV374" s="336"/>
      <c r="BW374" s="336"/>
      <c r="BX374" s="336"/>
      <c r="BY374" s="336"/>
    </row>
    <row r="375" spans="1:77" customFormat="1" ht="12.75">
      <c r="A375" s="139"/>
      <c r="B375" s="139"/>
      <c r="C375" s="139"/>
      <c r="D375" s="139"/>
      <c r="E375" s="139"/>
      <c r="F375" s="139"/>
      <c r="G375" s="139"/>
      <c r="H375" s="139"/>
      <c r="I375" s="197"/>
      <c r="J375" s="139"/>
      <c r="K375" s="139"/>
      <c r="L375" s="139"/>
      <c r="M375" s="139"/>
      <c r="N375" s="139"/>
      <c r="O375" s="139"/>
      <c r="P375" s="139"/>
      <c r="Q375" s="139"/>
      <c r="R375" s="139"/>
      <c r="S375" s="140"/>
      <c r="T375" s="338"/>
      <c r="U375" s="337"/>
      <c r="V375" s="336"/>
      <c r="W375" s="331"/>
      <c r="X375" s="331"/>
      <c r="Y375" s="331"/>
      <c r="Z375" s="331"/>
      <c r="AA375" s="331"/>
      <c r="AB375" s="316"/>
      <c r="AC375" s="331"/>
      <c r="AD375" s="331"/>
      <c r="AE375" s="331"/>
      <c r="AF375" s="331"/>
      <c r="AG375" s="331"/>
      <c r="AH375" s="331"/>
      <c r="AI375" s="336"/>
      <c r="AJ375" s="140"/>
      <c r="AK375" s="140"/>
      <c r="AL375" s="140"/>
      <c r="AM375" s="140"/>
      <c r="AN375" s="140"/>
      <c r="AO375" s="140"/>
      <c r="AP375" s="140"/>
      <c r="AQ375" s="140"/>
      <c r="AR375" s="140"/>
      <c r="AS375" s="140"/>
      <c r="AT375" s="140"/>
      <c r="AU375" s="140"/>
      <c r="AV375" s="140"/>
      <c r="AW375" s="140"/>
      <c r="AX375" s="140"/>
      <c r="AY375" s="140"/>
      <c r="AZ375" s="140"/>
      <c r="BA375" s="140"/>
      <c r="BB375" s="140"/>
      <c r="BC375" s="140"/>
      <c r="BD375" s="140"/>
      <c r="BE375" s="336"/>
      <c r="BF375" s="336"/>
      <c r="BG375" s="336"/>
      <c r="BH375" s="336"/>
      <c r="BI375" s="336"/>
      <c r="BJ375" s="336"/>
      <c r="BK375" s="336"/>
      <c r="BL375" s="336"/>
      <c r="BM375" s="336"/>
      <c r="BN375" s="336"/>
      <c r="BO375" s="336"/>
      <c r="BP375" s="336"/>
      <c r="BQ375" s="336"/>
      <c r="BR375" s="336"/>
      <c r="BS375" s="336"/>
      <c r="BT375" s="336"/>
      <c r="BU375" s="336"/>
      <c r="BV375" s="336"/>
      <c r="BW375" s="336"/>
      <c r="BX375" s="336"/>
      <c r="BY375" s="336"/>
    </row>
    <row r="376" spans="1:77" customFormat="1" ht="12.75">
      <c r="A376" s="139"/>
      <c r="B376" s="139"/>
      <c r="C376" s="139"/>
      <c r="D376" s="139"/>
      <c r="E376" s="139"/>
      <c r="F376" s="139"/>
      <c r="G376" s="139"/>
      <c r="H376" s="139"/>
      <c r="I376" s="197"/>
      <c r="J376" s="139"/>
      <c r="K376" s="139"/>
      <c r="L376" s="139"/>
      <c r="M376" s="139"/>
      <c r="N376" s="139"/>
      <c r="O376" s="139"/>
      <c r="P376" s="139"/>
      <c r="Q376" s="139"/>
      <c r="R376" s="139"/>
      <c r="S376" s="140"/>
      <c r="T376" s="338"/>
      <c r="U376" s="337"/>
      <c r="V376" s="336"/>
      <c r="W376" s="331"/>
      <c r="X376" s="331"/>
      <c r="Y376" s="331"/>
      <c r="Z376" s="331"/>
      <c r="AA376" s="331"/>
      <c r="AB376" s="316"/>
      <c r="AC376" s="331"/>
      <c r="AD376" s="331"/>
      <c r="AE376" s="331"/>
      <c r="AF376" s="331"/>
      <c r="AG376" s="331"/>
      <c r="AH376" s="331"/>
      <c r="AI376" s="336"/>
      <c r="AJ376" s="140"/>
      <c r="AK376" s="140"/>
      <c r="AL376" s="140"/>
      <c r="AM376" s="140"/>
      <c r="AN376" s="140"/>
      <c r="AO376" s="140"/>
      <c r="AP376" s="140"/>
      <c r="AQ376" s="140"/>
      <c r="AR376" s="140"/>
      <c r="AS376" s="140"/>
      <c r="AT376" s="140"/>
      <c r="AU376" s="140"/>
      <c r="AV376" s="140"/>
      <c r="AW376" s="140"/>
      <c r="AX376" s="140"/>
      <c r="AY376" s="140"/>
      <c r="AZ376" s="140"/>
      <c r="BA376" s="140"/>
      <c r="BB376" s="140"/>
      <c r="BC376" s="140"/>
      <c r="BD376" s="140"/>
      <c r="BE376" s="336"/>
      <c r="BF376" s="336"/>
      <c r="BG376" s="336"/>
      <c r="BH376" s="336"/>
      <c r="BI376" s="336"/>
      <c r="BJ376" s="336"/>
      <c r="BK376" s="336"/>
      <c r="BL376" s="336"/>
      <c r="BM376" s="336"/>
      <c r="BN376" s="336"/>
      <c r="BO376" s="336"/>
      <c r="BP376" s="336"/>
      <c r="BQ376" s="336"/>
      <c r="BR376" s="336"/>
      <c r="BS376" s="336"/>
      <c r="BT376" s="336"/>
      <c r="BU376" s="336"/>
      <c r="BV376" s="336"/>
      <c r="BW376" s="336"/>
      <c r="BX376" s="336"/>
      <c r="BY376" s="336"/>
    </row>
    <row r="377" spans="1:77" customFormat="1" ht="12.75">
      <c r="A377" s="139"/>
      <c r="B377" s="139"/>
      <c r="C377" s="139"/>
      <c r="D377" s="139"/>
      <c r="E377" s="139"/>
      <c r="F377" s="139"/>
      <c r="G377" s="139"/>
      <c r="H377" s="139"/>
      <c r="I377" s="197"/>
      <c r="J377" s="139"/>
      <c r="K377" s="139"/>
      <c r="L377" s="139"/>
      <c r="M377" s="139"/>
      <c r="N377" s="139"/>
      <c r="O377" s="139"/>
      <c r="P377" s="139"/>
      <c r="Q377" s="139"/>
      <c r="R377" s="139"/>
      <c r="S377" s="140"/>
      <c r="T377" s="338"/>
      <c r="U377" s="337"/>
      <c r="V377" s="336"/>
      <c r="W377" s="331"/>
      <c r="X377" s="331"/>
      <c r="Y377" s="331"/>
      <c r="Z377" s="331"/>
      <c r="AA377" s="331"/>
      <c r="AB377" s="316"/>
      <c r="AC377" s="331"/>
      <c r="AD377" s="331"/>
      <c r="AE377" s="331"/>
      <c r="AF377" s="331"/>
      <c r="AG377" s="331"/>
      <c r="AH377" s="331"/>
      <c r="AI377" s="336"/>
      <c r="AJ377" s="140"/>
      <c r="AK377" s="140"/>
      <c r="AL377" s="140"/>
      <c r="AM377" s="140"/>
      <c r="AN377" s="140"/>
      <c r="AO377" s="140"/>
      <c r="AP377" s="140"/>
      <c r="AQ377" s="140"/>
      <c r="AR377" s="140"/>
      <c r="AS377" s="140"/>
      <c r="AT377" s="140"/>
      <c r="AU377" s="140"/>
      <c r="AV377" s="140"/>
      <c r="AW377" s="140"/>
      <c r="AX377" s="140"/>
      <c r="AY377" s="140"/>
      <c r="AZ377" s="140"/>
      <c r="BA377" s="140"/>
      <c r="BB377" s="140"/>
      <c r="BC377" s="140"/>
      <c r="BD377" s="140"/>
      <c r="BE377" s="336"/>
      <c r="BF377" s="336"/>
      <c r="BG377" s="336"/>
      <c r="BH377" s="336"/>
      <c r="BI377" s="336"/>
      <c r="BJ377" s="336"/>
      <c r="BK377" s="336"/>
      <c r="BL377" s="336"/>
      <c r="BM377" s="336"/>
      <c r="BN377" s="336"/>
      <c r="BO377" s="336"/>
      <c r="BP377" s="336"/>
      <c r="BQ377" s="336"/>
      <c r="BR377" s="336"/>
      <c r="BS377" s="336"/>
      <c r="BT377" s="336"/>
      <c r="BU377" s="336"/>
      <c r="BV377" s="336"/>
      <c r="BW377" s="336"/>
      <c r="BX377" s="336"/>
      <c r="BY377" s="336"/>
    </row>
    <row r="378" spans="1:77" customFormat="1" ht="12.75">
      <c r="A378" s="139"/>
      <c r="B378" s="139"/>
      <c r="C378" s="139"/>
      <c r="D378" s="139"/>
      <c r="E378" s="139"/>
      <c r="F378" s="139"/>
      <c r="G378" s="139"/>
      <c r="H378" s="139"/>
      <c r="I378" s="197"/>
      <c r="J378" s="139"/>
      <c r="K378" s="139"/>
      <c r="L378" s="139"/>
      <c r="M378" s="139"/>
      <c r="N378" s="139"/>
      <c r="O378" s="139"/>
      <c r="P378" s="139"/>
      <c r="Q378" s="139"/>
      <c r="R378" s="139"/>
      <c r="S378" s="140"/>
      <c r="T378" s="338"/>
      <c r="U378" s="337"/>
      <c r="V378" s="336"/>
      <c r="W378" s="331"/>
      <c r="X378" s="331"/>
      <c r="Y378" s="331"/>
      <c r="Z378" s="331"/>
      <c r="AA378" s="331"/>
      <c r="AB378" s="316"/>
      <c r="AC378" s="331"/>
      <c r="AD378" s="331"/>
      <c r="AE378" s="331"/>
      <c r="AF378" s="331"/>
      <c r="AG378" s="331"/>
      <c r="AH378" s="331"/>
      <c r="AI378" s="336"/>
      <c r="AJ378" s="140"/>
      <c r="AK378" s="140"/>
      <c r="AL378" s="140"/>
      <c r="AM378" s="140"/>
      <c r="AN378" s="140"/>
      <c r="AO378" s="140"/>
      <c r="AP378" s="140"/>
      <c r="AQ378" s="140"/>
      <c r="AR378" s="140"/>
      <c r="AS378" s="140"/>
      <c r="AT378" s="140"/>
      <c r="AU378" s="140"/>
      <c r="AV378" s="140"/>
      <c r="AW378" s="140"/>
      <c r="AX378" s="140"/>
      <c r="AY378" s="140"/>
      <c r="AZ378" s="140"/>
      <c r="BA378" s="140"/>
      <c r="BB378" s="140"/>
      <c r="BC378" s="140"/>
      <c r="BD378" s="140"/>
      <c r="BE378" s="336"/>
      <c r="BF378" s="336"/>
      <c r="BG378" s="336"/>
      <c r="BH378" s="336"/>
      <c r="BI378" s="336"/>
      <c r="BJ378" s="336"/>
      <c r="BK378" s="336"/>
      <c r="BL378" s="336"/>
      <c r="BM378" s="336"/>
      <c r="BN378" s="336"/>
      <c r="BO378" s="336"/>
      <c r="BP378" s="336"/>
      <c r="BQ378" s="336"/>
      <c r="BR378" s="336"/>
      <c r="BS378" s="336"/>
      <c r="BT378" s="336"/>
      <c r="BU378" s="336"/>
      <c r="BV378" s="336"/>
      <c r="BW378" s="336"/>
      <c r="BX378" s="336"/>
      <c r="BY378" s="336"/>
    </row>
    <row r="379" spans="1:77" customFormat="1" ht="12.75">
      <c r="A379" s="139"/>
      <c r="B379" s="139"/>
      <c r="C379" s="139"/>
      <c r="D379" s="139"/>
      <c r="E379" s="139"/>
      <c r="F379" s="139"/>
      <c r="G379" s="139"/>
      <c r="H379" s="139"/>
      <c r="I379" s="197"/>
      <c r="J379" s="139"/>
      <c r="K379" s="139"/>
      <c r="L379" s="139"/>
      <c r="M379" s="139"/>
      <c r="N379" s="139"/>
      <c r="O379" s="139"/>
      <c r="P379" s="139"/>
      <c r="Q379" s="139"/>
      <c r="R379" s="139"/>
      <c r="S379" s="140"/>
      <c r="T379" s="338"/>
      <c r="U379" s="337"/>
      <c r="V379" s="336"/>
      <c r="W379" s="331"/>
      <c r="X379" s="331"/>
      <c r="Y379" s="331"/>
      <c r="Z379" s="331"/>
      <c r="AA379" s="331"/>
      <c r="AB379" s="316"/>
      <c r="AC379" s="331"/>
      <c r="AD379" s="331"/>
      <c r="AE379" s="331"/>
      <c r="AF379" s="331"/>
      <c r="AG379" s="331"/>
      <c r="AH379" s="331"/>
      <c r="AI379" s="336"/>
      <c r="AJ379" s="140"/>
      <c r="AK379" s="140"/>
      <c r="AL379" s="140"/>
      <c r="AM379" s="140"/>
      <c r="AN379" s="140"/>
      <c r="AO379" s="140"/>
      <c r="AP379" s="140"/>
      <c r="AQ379" s="140"/>
      <c r="AR379" s="140"/>
      <c r="AS379" s="140"/>
      <c r="AT379" s="140"/>
      <c r="AU379" s="140"/>
      <c r="AV379" s="140"/>
      <c r="AW379" s="140"/>
      <c r="AX379" s="140"/>
      <c r="AY379" s="140"/>
      <c r="AZ379" s="140"/>
      <c r="BA379" s="140"/>
      <c r="BB379" s="140"/>
      <c r="BC379" s="140"/>
      <c r="BD379" s="140"/>
      <c r="BE379" s="336"/>
      <c r="BF379" s="336"/>
      <c r="BG379" s="336"/>
      <c r="BH379" s="336"/>
      <c r="BI379" s="336"/>
      <c r="BJ379" s="336"/>
      <c r="BK379" s="336"/>
      <c r="BL379" s="336"/>
      <c r="BM379" s="336"/>
      <c r="BN379" s="336"/>
      <c r="BO379" s="336"/>
      <c r="BP379" s="336"/>
      <c r="BQ379" s="336"/>
      <c r="BR379" s="336"/>
      <c r="BS379" s="336"/>
      <c r="BT379" s="336"/>
      <c r="BU379" s="336"/>
      <c r="BV379" s="336"/>
      <c r="BW379" s="336"/>
      <c r="BX379" s="336"/>
      <c r="BY379" s="336"/>
    </row>
    <row r="380" spans="1:77" customFormat="1" ht="12.75">
      <c r="A380" s="139"/>
      <c r="B380" s="139"/>
      <c r="C380" s="139"/>
      <c r="D380" s="139"/>
      <c r="E380" s="139"/>
      <c r="F380" s="139"/>
      <c r="G380" s="139"/>
      <c r="H380" s="139"/>
      <c r="I380" s="197"/>
      <c r="J380" s="139"/>
      <c r="K380" s="139"/>
      <c r="L380" s="139"/>
      <c r="M380" s="139"/>
      <c r="N380" s="139"/>
      <c r="O380" s="139"/>
      <c r="P380" s="139"/>
      <c r="Q380" s="139"/>
      <c r="R380" s="139"/>
      <c r="S380" s="140"/>
      <c r="T380" s="338"/>
      <c r="U380" s="337"/>
      <c r="V380" s="336"/>
      <c r="W380" s="318"/>
      <c r="X380" s="318"/>
      <c r="Y380" s="318"/>
      <c r="Z380" s="318"/>
      <c r="AA380" s="318"/>
      <c r="AB380" s="317"/>
      <c r="AC380" s="318"/>
      <c r="AD380" s="318"/>
      <c r="AE380" s="331"/>
      <c r="AF380" s="318"/>
      <c r="AG380" s="318"/>
      <c r="AH380" s="318"/>
      <c r="AI380" s="336"/>
      <c r="AJ380" s="140"/>
      <c r="AK380" s="140"/>
      <c r="AL380" s="140"/>
      <c r="AM380" s="140"/>
      <c r="AN380" s="140"/>
      <c r="AO380" s="140"/>
      <c r="AP380" s="140"/>
      <c r="AQ380" s="140"/>
      <c r="AR380" s="140"/>
      <c r="AS380" s="140"/>
      <c r="AT380" s="140"/>
      <c r="AU380" s="140"/>
      <c r="AV380" s="140"/>
      <c r="AW380" s="140"/>
      <c r="AX380" s="140"/>
      <c r="AY380" s="140"/>
      <c r="AZ380" s="140"/>
      <c r="BA380" s="140"/>
      <c r="BB380" s="140"/>
      <c r="BC380" s="140"/>
      <c r="BD380" s="140"/>
      <c r="BE380" s="336"/>
      <c r="BF380" s="336"/>
      <c r="BG380" s="336"/>
      <c r="BH380" s="336"/>
      <c r="BI380" s="336"/>
      <c r="BJ380" s="336"/>
      <c r="BK380" s="336"/>
      <c r="BL380" s="336"/>
      <c r="BM380" s="336"/>
      <c r="BN380" s="336"/>
      <c r="BO380" s="336"/>
      <c r="BP380" s="336"/>
      <c r="BQ380" s="336"/>
      <c r="BR380" s="336"/>
      <c r="BS380" s="336"/>
      <c r="BT380" s="336"/>
      <c r="BU380" s="336"/>
      <c r="BV380" s="336"/>
      <c r="BW380" s="336"/>
      <c r="BX380" s="336"/>
      <c r="BY380" s="336"/>
    </row>
    <row r="381" spans="1:77" customFormat="1" ht="12.75">
      <c r="A381" s="139"/>
      <c r="B381" s="139"/>
      <c r="C381" s="139"/>
      <c r="D381" s="139"/>
      <c r="E381" s="139"/>
      <c r="F381" s="139"/>
      <c r="G381" s="139"/>
      <c r="H381" s="139"/>
      <c r="I381" s="197"/>
      <c r="J381" s="139"/>
      <c r="K381" s="139"/>
      <c r="L381" s="139"/>
      <c r="M381" s="139"/>
      <c r="N381" s="139"/>
      <c r="O381" s="139"/>
      <c r="P381" s="139"/>
      <c r="Q381" s="139"/>
      <c r="R381" s="139"/>
      <c r="S381" s="140"/>
      <c r="T381" s="338"/>
      <c r="U381" s="337"/>
      <c r="V381" s="336"/>
      <c r="W381" s="318"/>
      <c r="X381" s="318"/>
      <c r="Y381" s="318"/>
      <c r="Z381" s="318"/>
      <c r="AA381" s="318"/>
      <c r="AB381" s="317"/>
      <c r="AC381" s="318"/>
      <c r="AD381" s="318"/>
      <c r="AE381" s="331"/>
      <c r="AF381" s="318"/>
      <c r="AG381" s="318"/>
      <c r="AH381" s="318"/>
      <c r="AI381" s="336"/>
      <c r="AJ381" s="140"/>
      <c r="AK381" s="140"/>
      <c r="AL381" s="140"/>
      <c r="AM381" s="140"/>
      <c r="AN381" s="140"/>
      <c r="AO381" s="140"/>
      <c r="AP381" s="140"/>
      <c r="AQ381" s="140"/>
      <c r="AR381" s="140"/>
      <c r="AS381" s="140"/>
      <c r="AT381" s="140"/>
      <c r="AU381" s="140"/>
      <c r="AV381" s="140"/>
      <c r="AW381" s="140"/>
      <c r="AX381" s="140"/>
      <c r="AY381" s="140"/>
      <c r="AZ381" s="140"/>
      <c r="BA381" s="140"/>
      <c r="BB381" s="140"/>
      <c r="BC381" s="140"/>
      <c r="BD381" s="140"/>
      <c r="BE381" s="336"/>
      <c r="BF381" s="336"/>
      <c r="BG381" s="336"/>
      <c r="BH381" s="336"/>
      <c r="BI381" s="336"/>
      <c r="BJ381" s="336"/>
      <c r="BK381" s="336"/>
      <c r="BL381" s="336"/>
      <c r="BM381" s="336"/>
      <c r="BN381" s="336"/>
      <c r="BO381" s="336"/>
      <c r="BP381" s="336"/>
      <c r="BQ381" s="336"/>
      <c r="BR381" s="336"/>
      <c r="BS381" s="336"/>
      <c r="BT381" s="336"/>
      <c r="BU381" s="336"/>
      <c r="BV381" s="336"/>
      <c r="BW381" s="336"/>
      <c r="BX381" s="336"/>
      <c r="BY381" s="336"/>
    </row>
    <row r="382" spans="1:77" customFormat="1" ht="12.75">
      <c r="A382" s="139"/>
      <c r="B382" s="139"/>
      <c r="C382" s="139"/>
      <c r="D382" s="139"/>
      <c r="E382" s="139"/>
      <c r="F382" s="139"/>
      <c r="G382" s="139"/>
      <c r="H382" s="139"/>
      <c r="I382" s="197"/>
      <c r="J382" s="139"/>
      <c r="K382" s="139"/>
      <c r="L382" s="139"/>
      <c r="M382" s="139"/>
      <c r="N382" s="139"/>
      <c r="O382" s="139"/>
      <c r="P382" s="139"/>
      <c r="Q382" s="139"/>
      <c r="R382" s="139"/>
      <c r="S382" s="140"/>
      <c r="T382" s="338"/>
      <c r="U382" s="337"/>
      <c r="V382" s="336"/>
      <c r="W382" s="318"/>
      <c r="X382" s="318"/>
      <c r="Y382" s="318"/>
      <c r="Z382" s="318"/>
      <c r="AA382" s="318"/>
      <c r="AB382" s="317"/>
      <c r="AC382" s="318"/>
      <c r="AD382" s="318"/>
      <c r="AE382" s="331"/>
      <c r="AF382" s="318"/>
      <c r="AG382" s="318"/>
      <c r="AH382" s="318"/>
      <c r="AI382" s="336"/>
      <c r="AJ382" s="140"/>
      <c r="AK382" s="140"/>
      <c r="AL382" s="140"/>
      <c r="AM382" s="140"/>
      <c r="AN382" s="140"/>
      <c r="AO382" s="140"/>
      <c r="AP382" s="140"/>
      <c r="AQ382" s="140"/>
      <c r="AR382" s="140"/>
      <c r="AS382" s="140"/>
      <c r="AT382" s="140"/>
      <c r="AU382" s="140"/>
      <c r="AV382" s="140"/>
      <c r="AW382" s="140"/>
      <c r="AX382" s="140"/>
      <c r="AY382" s="140"/>
      <c r="AZ382" s="140"/>
      <c r="BA382" s="140"/>
      <c r="BB382" s="140"/>
      <c r="BC382" s="140"/>
      <c r="BD382" s="140"/>
      <c r="BE382" s="336"/>
      <c r="BF382" s="336"/>
      <c r="BG382" s="336"/>
      <c r="BH382" s="336"/>
      <c r="BI382" s="336"/>
      <c r="BJ382" s="336"/>
      <c r="BK382" s="336"/>
      <c r="BL382" s="336"/>
      <c r="BM382" s="336"/>
      <c r="BN382" s="336"/>
      <c r="BO382" s="336"/>
      <c r="BP382" s="336"/>
      <c r="BQ382" s="336"/>
      <c r="BR382" s="336"/>
      <c r="BS382" s="336"/>
      <c r="BT382" s="336"/>
      <c r="BU382" s="336"/>
      <c r="BV382" s="336"/>
      <c r="BW382" s="336"/>
      <c r="BX382" s="336"/>
      <c r="BY382" s="336"/>
    </row>
    <row r="383" spans="1:77" customFormat="1" ht="12.75">
      <c r="A383" s="139"/>
      <c r="B383" s="139"/>
      <c r="C383" s="139"/>
      <c r="D383" s="139"/>
      <c r="E383" s="139"/>
      <c r="F383" s="139"/>
      <c r="G383" s="139"/>
      <c r="H383" s="139"/>
      <c r="I383" s="197"/>
      <c r="J383" s="139"/>
      <c r="K383" s="139"/>
      <c r="L383" s="139"/>
      <c r="M383" s="139"/>
      <c r="N383" s="139"/>
      <c r="O383" s="139"/>
      <c r="P383" s="139"/>
      <c r="Q383" s="139"/>
      <c r="R383" s="139"/>
      <c r="S383" s="140"/>
      <c r="T383" s="338"/>
      <c r="U383" s="337"/>
      <c r="V383" s="336"/>
      <c r="W383" s="318"/>
      <c r="X383" s="318"/>
      <c r="Y383" s="318"/>
      <c r="Z383" s="318"/>
      <c r="AA383" s="318"/>
      <c r="AB383" s="317"/>
      <c r="AC383" s="318"/>
      <c r="AD383" s="318"/>
      <c r="AE383" s="331"/>
      <c r="AF383" s="318"/>
      <c r="AG383" s="318"/>
      <c r="AH383" s="318"/>
      <c r="AI383" s="336"/>
      <c r="AJ383" s="140"/>
      <c r="AK383" s="140"/>
      <c r="AL383" s="140"/>
      <c r="AM383" s="140"/>
      <c r="AN383" s="140"/>
      <c r="AO383" s="140"/>
      <c r="AP383" s="140"/>
      <c r="AQ383" s="140"/>
      <c r="AR383" s="140"/>
      <c r="AS383" s="140"/>
      <c r="AT383" s="140"/>
      <c r="AU383" s="140"/>
      <c r="AV383" s="140"/>
      <c r="AW383" s="140"/>
      <c r="AX383" s="140"/>
      <c r="AY383" s="140"/>
      <c r="AZ383" s="140"/>
      <c r="BA383" s="140"/>
      <c r="BB383" s="140"/>
      <c r="BC383" s="140"/>
      <c r="BD383" s="140"/>
      <c r="BE383" s="336"/>
      <c r="BF383" s="336"/>
      <c r="BG383" s="336"/>
      <c r="BH383" s="336"/>
      <c r="BI383" s="336"/>
      <c r="BJ383" s="336"/>
      <c r="BK383" s="336"/>
      <c r="BL383" s="336"/>
      <c r="BM383" s="336"/>
      <c r="BN383" s="336"/>
      <c r="BO383" s="336"/>
      <c r="BP383" s="336"/>
      <c r="BQ383" s="336"/>
      <c r="BR383" s="336"/>
      <c r="BS383" s="336"/>
      <c r="BT383" s="336"/>
      <c r="BU383" s="336"/>
      <c r="BV383" s="336"/>
      <c r="BW383" s="336"/>
      <c r="BX383" s="336"/>
      <c r="BY383" s="336"/>
    </row>
    <row r="384" spans="1:77" customFormat="1" ht="12.75">
      <c r="A384" s="139"/>
      <c r="B384" s="139"/>
      <c r="C384" s="139"/>
      <c r="D384" s="139"/>
      <c r="E384" s="139"/>
      <c r="F384" s="139"/>
      <c r="G384" s="139"/>
      <c r="H384" s="139"/>
      <c r="I384" s="197"/>
      <c r="J384" s="139"/>
      <c r="K384" s="139"/>
      <c r="L384" s="139"/>
      <c r="M384" s="139"/>
      <c r="N384" s="139"/>
      <c r="O384" s="139"/>
      <c r="P384" s="139"/>
      <c r="Q384" s="139"/>
      <c r="R384" s="139"/>
      <c r="S384" s="140"/>
      <c r="T384" s="338"/>
      <c r="U384" s="337"/>
      <c r="V384" s="336"/>
      <c r="W384" s="318"/>
      <c r="X384" s="318"/>
      <c r="Y384" s="318"/>
      <c r="Z384" s="318"/>
      <c r="AA384" s="318"/>
      <c r="AB384" s="318"/>
      <c r="AC384" s="318"/>
      <c r="AD384" s="318"/>
      <c r="AE384" s="318"/>
      <c r="AF384" s="318"/>
      <c r="AG384" s="318"/>
      <c r="AH384" s="318"/>
      <c r="AI384" s="336"/>
      <c r="AJ384" s="140"/>
      <c r="AK384" s="140"/>
      <c r="AL384" s="140"/>
      <c r="AM384" s="140"/>
      <c r="AN384" s="140"/>
      <c r="AO384" s="140"/>
      <c r="AP384" s="140"/>
      <c r="AQ384" s="140"/>
      <c r="AR384" s="140"/>
      <c r="AS384" s="140"/>
      <c r="AT384" s="140"/>
      <c r="AU384" s="140"/>
      <c r="AV384" s="140"/>
      <c r="AW384" s="140"/>
      <c r="AX384" s="140"/>
      <c r="AY384" s="140"/>
      <c r="AZ384" s="140"/>
      <c r="BA384" s="140"/>
      <c r="BB384" s="140"/>
      <c r="BC384" s="140"/>
      <c r="BD384" s="140"/>
      <c r="BE384" s="336"/>
      <c r="BF384" s="336"/>
      <c r="BG384" s="336"/>
      <c r="BH384" s="336"/>
      <c r="BI384" s="336"/>
      <c r="BJ384" s="336"/>
      <c r="BK384" s="336"/>
      <c r="BL384" s="336"/>
      <c r="BM384" s="336"/>
      <c r="BN384" s="336"/>
      <c r="BO384" s="336"/>
      <c r="BP384" s="336"/>
      <c r="BQ384" s="336"/>
      <c r="BR384" s="336"/>
      <c r="BS384" s="336"/>
      <c r="BT384" s="336"/>
      <c r="BU384" s="336"/>
      <c r="BV384" s="336"/>
      <c r="BW384" s="336"/>
      <c r="BX384" s="336"/>
      <c r="BY384" s="336"/>
    </row>
    <row r="385" spans="1:77" customFormat="1" ht="12.75">
      <c r="A385" s="139"/>
      <c r="B385" s="139"/>
      <c r="C385" s="139"/>
      <c r="D385" s="139"/>
      <c r="E385" s="139"/>
      <c r="F385" s="139"/>
      <c r="G385" s="139"/>
      <c r="H385" s="139"/>
      <c r="I385" s="197"/>
      <c r="J385" s="139"/>
      <c r="K385" s="139"/>
      <c r="L385" s="139"/>
      <c r="M385" s="139"/>
      <c r="N385" s="139"/>
      <c r="O385" s="139"/>
      <c r="P385" s="139"/>
      <c r="Q385" s="139"/>
      <c r="R385" s="139"/>
      <c r="S385" s="140"/>
      <c r="T385" s="338"/>
      <c r="U385" s="337"/>
      <c r="V385" s="336"/>
      <c r="W385" s="318"/>
      <c r="X385" s="318"/>
      <c r="Y385" s="318"/>
      <c r="Z385" s="318"/>
      <c r="AA385" s="318"/>
      <c r="AB385" s="318"/>
      <c r="AC385" s="318"/>
      <c r="AD385" s="318"/>
      <c r="AE385" s="318"/>
      <c r="AF385" s="318"/>
      <c r="AG385" s="318"/>
      <c r="AH385" s="318"/>
      <c r="AI385" s="336"/>
      <c r="AJ385" s="140"/>
      <c r="AK385" s="140"/>
      <c r="AL385" s="140"/>
      <c r="AM385" s="140"/>
      <c r="AN385" s="140"/>
      <c r="AO385" s="140"/>
      <c r="AP385" s="140"/>
      <c r="AQ385" s="140"/>
      <c r="AR385" s="140"/>
      <c r="AS385" s="140"/>
      <c r="AT385" s="140"/>
      <c r="AU385" s="140"/>
      <c r="AV385" s="140"/>
      <c r="AW385" s="140"/>
      <c r="AX385" s="140"/>
      <c r="AY385" s="140"/>
      <c r="AZ385" s="140"/>
      <c r="BA385" s="140"/>
      <c r="BB385" s="140"/>
      <c r="BC385" s="140"/>
      <c r="BD385" s="140"/>
      <c r="BE385" s="336"/>
      <c r="BF385" s="336"/>
      <c r="BG385" s="336"/>
      <c r="BH385" s="336"/>
      <c r="BI385" s="336"/>
      <c r="BJ385" s="336"/>
      <c r="BK385" s="336"/>
      <c r="BL385" s="336"/>
      <c r="BM385" s="336"/>
      <c r="BN385" s="336"/>
      <c r="BO385" s="336"/>
      <c r="BP385" s="336"/>
      <c r="BQ385" s="336"/>
      <c r="BR385" s="336"/>
      <c r="BS385" s="336"/>
      <c r="BT385" s="336"/>
      <c r="BU385" s="336"/>
      <c r="BV385" s="336"/>
      <c r="BW385" s="336"/>
      <c r="BX385" s="336"/>
      <c r="BY385" s="336"/>
    </row>
    <row r="386" spans="1:77" customFormat="1" ht="12.75">
      <c r="A386" s="139"/>
      <c r="B386" s="139"/>
      <c r="C386" s="139"/>
      <c r="D386" s="139"/>
      <c r="E386" s="139"/>
      <c r="F386" s="139"/>
      <c r="G386" s="139"/>
      <c r="H386" s="139"/>
      <c r="I386" s="197"/>
      <c r="J386" s="139"/>
      <c r="K386" s="139"/>
      <c r="L386" s="139"/>
      <c r="M386" s="139"/>
      <c r="N386" s="139"/>
      <c r="O386" s="139"/>
      <c r="P386" s="139"/>
      <c r="Q386" s="139"/>
      <c r="R386" s="139"/>
      <c r="S386" s="140"/>
      <c r="T386" s="338"/>
      <c r="U386" s="337"/>
      <c r="V386" s="336"/>
      <c r="W386" s="318"/>
      <c r="X386" s="318"/>
      <c r="Y386" s="318"/>
      <c r="Z386" s="318"/>
      <c r="AA386" s="318"/>
      <c r="AB386" s="318"/>
      <c r="AC386" s="318"/>
      <c r="AD386" s="318"/>
      <c r="AE386" s="318"/>
      <c r="AF386" s="318"/>
      <c r="AG386" s="318"/>
      <c r="AH386" s="318"/>
      <c r="AI386" s="336"/>
      <c r="AJ386" s="140"/>
      <c r="AK386" s="140"/>
      <c r="AL386" s="140"/>
      <c r="AM386" s="140"/>
      <c r="AN386" s="140"/>
      <c r="AO386" s="140"/>
      <c r="AP386" s="140"/>
      <c r="AQ386" s="140"/>
      <c r="AR386" s="140"/>
      <c r="AS386" s="140"/>
      <c r="AT386" s="140"/>
      <c r="AU386" s="140"/>
      <c r="AV386" s="140"/>
      <c r="AW386" s="140"/>
      <c r="AX386" s="140"/>
      <c r="AY386" s="140"/>
      <c r="AZ386" s="140"/>
      <c r="BA386" s="140"/>
      <c r="BB386" s="140"/>
      <c r="BC386" s="140"/>
      <c r="BD386" s="140"/>
      <c r="BE386" s="336"/>
      <c r="BF386" s="336"/>
      <c r="BG386" s="336"/>
      <c r="BH386" s="336"/>
      <c r="BI386" s="336"/>
      <c r="BJ386" s="336"/>
      <c r="BK386" s="336"/>
      <c r="BL386" s="336"/>
      <c r="BM386" s="336"/>
      <c r="BN386" s="336"/>
      <c r="BO386" s="336"/>
      <c r="BP386" s="336"/>
      <c r="BQ386" s="336"/>
      <c r="BR386" s="336"/>
      <c r="BS386" s="336"/>
      <c r="BT386" s="336"/>
      <c r="BU386" s="336"/>
      <c r="BV386" s="336"/>
      <c r="BW386" s="336"/>
      <c r="BX386" s="336"/>
      <c r="BY386" s="336"/>
    </row>
    <row r="387" spans="1:77" customFormat="1" ht="12.75">
      <c r="A387" s="139"/>
      <c r="B387" s="139"/>
      <c r="C387" s="139"/>
      <c r="D387" s="139"/>
      <c r="E387" s="139"/>
      <c r="F387" s="139"/>
      <c r="G387" s="139"/>
      <c r="H387" s="139"/>
      <c r="I387" s="197"/>
      <c r="J387" s="139"/>
      <c r="K387" s="139"/>
      <c r="L387" s="139"/>
      <c r="M387" s="139"/>
      <c r="N387" s="139"/>
      <c r="O387" s="139"/>
      <c r="P387" s="139"/>
      <c r="Q387" s="139"/>
      <c r="R387" s="139"/>
      <c r="S387" s="140"/>
      <c r="T387" s="338"/>
      <c r="U387" s="337"/>
      <c r="V387" s="336"/>
      <c r="W387" s="318"/>
      <c r="X387" s="318"/>
      <c r="Y387" s="318"/>
      <c r="Z387" s="318"/>
      <c r="AA387" s="318"/>
      <c r="AB387" s="318"/>
      <c r="AC387" s="318"/>
      <c r="AD387" s="318"/>
      <c r="AE387" s="318"/>
      <c r="AF387" s="318"/>
      <c r="AG387" s="318"/>
      <c r="AH387" s="318"/>
      <c r="AI387" s="336"/>
      <c r="AJ387" s="140"/>
      <c r="AK387" s="140"/>
      <c r="AL387" s="140"/>
      <c r="AM387" s="140"/>
      <c r="AN387" s="140"/>
      <c r="AO387" s="140"/>
      <c r="AP387" s="140"/>
      <c r="AQ387" s="140"/>
      <c r="AR387" s="140"/>
      <c r="AS387" s="140"/>
      <c r="AT387" s="140"/>
      <c r="AU387" s="140"/>
      <c r="AV387" s="140"/>
      <c r="AW387" s="140"/>
      <c r="AX387" s="140"/>
      <c r="AY387" s="140"/>
      <c r="AZ387" s="140"/>
      <c r="BA387" s="140"/>
      <c r="BB387" s="140"/>
      <c r="BC387" s="140"/>
      <c r="BD387" s="140"/>
      <c r="BE387" s="336"/>
      <c r="BF387" s="336"/>
      <c r="BG387" s="336"/>
      <c r="BH387" s="336"/>
      <c r="BI387" s="336"/>
      <c r="BJ387" s="336"/>
      <c r="BK387" s="336"/>
      <c r="BL387" s="336"/>
      <c r="BM387" s="336"/>
      <c r="BN387" s="336"/>
      <c r="BO387" s="336"/>
      <c r="BP387" s="336"/>
      <c r="BQ387" s="336"/>
      <c r="BR387" s="336"/>
      <c r="BS387" s="336"/>
      <c r="BT387" s="336"/>
      <c r="BU387" s="336"/>
      <c r="BV387" s="336"/>
      <c r="BW387" s="336"/>
      <c r="BX387" s="336"/>
      <c r="BY387" s="336"/>
    </row>
    <row r="388" spans="1:77" customFormat="1" ht="12.75">
      <c r="A388" s="139"/>
      <c r="B388" s="139"/>
      <c r="C388" s="139"/>
      <c r="D388" s="139"/>
      <c r="E388" s="139"/>
      <c r="F388" s="139"/>
      <c r="G388" s="139"/>
      <c r="H388" s="139"/>
      <c r="I388" s="197"/>
      <c r="J388" s="139"/>
      <c r="K388" s="139"/>
      <c r="L388" s="139"/>
      <c r="M388" s="139"/>
      <c r="N388" s="139"/>
      <c r="O388" s="139"/>
      <c r="P388" s="139"/>
      <c r="Q388" s="139"/>
      <c r="R388" s="139"/>
      <c r="S388" s="140"/>
      <c r="T388" s="338"/>
      <c r="U388" s="337"/>
      <c r="V388" s="336"/>
      <c r="W388" s="318"/>
      <c r="X388" s="318"/>
      <c r="Y388" s="318"/>
      <c r="Z388" s="318"/>
      <c r="AA388" s="318"/>
      <c r="AB388" s="318"/>
      <c r="AC388" s="318"/>
      <c r="AD388" s="318"/>
      <c r="AE388" s="318"/>
      <c r="AF388" s="318"/>
      <c r="AG388" s="318"/>
      <c r="AH388" s="318"/>
      <c r="AI388" s="336"/>
      <c r="AJ388" s="140"/>
      <c r="AK388" s="140"/>
      <c r="AL388" s="140"/>
      <c r="AM388" s="140"/>
      <c r="AN388" s="140"/>
      <c r="AO388" s="140"/>
      <c r="AP388" s="140"/>
      <c r="AQ388" s="140"/>
      <c r="AR388" s="140"/>
      <c r="AS388" s="140"/>
      <c r="AT388" s="140"/>
      <c r="AU388" s="140"/>
      <c r="AV388" s="140"/>
      <c r="AW388" s="140"/>
      <c r="AX388" s="140"/>
      <c r="AY388" s="140"/>
      <c r="AZ388" s="140"/>
      <c r="BA388" s="140"/>
      <c r="BB388" s="140"/>
      <c r="BC388" s="140"/>
      <c r="BD388" s="140"/>
      <c r="BE388" s="336"/>
      <c r="BF388" s="336"/>
      <c r="BG388" s="336"/>
      <c r="BH388" s="336"/>
      <c r="BI388" s="336"/>
      <c r="BJ388" s="336"/>
      <c r="BK388" s="336"/>
      <c r="BL388" s="336"/>
      <c r="BM388" s="336"/>
      <c r="BN388" s="336"/>
      <c r="BO388" s="336"/>
      <c r="BP388" s="336"/>
      <c r="BQ388" s="336"/>
      <c r="BR388" s="336"/>
      <c r="BS388" s="336"/>
      <c r="BT388" s="336"/>
      <c r="BU388" s="336"/>
      <c r="BV388" s="336"/>
      <c r="BW388" s="336"/>
      <c r="BX388" s="336"/>
      <c r="BY388" s="336"/>
    </row>
    <row r="389" spans="1:77" customFormat="1" ht="12.75">
      <c r="A389" s="139"/>
      <c r="B389" s="139"/>
      <c r="C389" s="139"/>
      <c r="D389" s="139"/>
      <c r="E389" s="139"/>
      <c r="F389" s="139"/>
      <c r="G389" s="139"/>
      <c r="H389" s="139"/>
      <c r="I389" s="197"/>
      <c r="J389" s="139"/>
      <c r="K389" s="139"/>
      <c r="L389" s="139"/>
      <c r="M389" s="139"/>
      <c r="N389" s="139"/>
      <c r="O389" s="139"/>
      <c r="P389" s="139"/>
      <c r="Q389" s="139"/>
      <c r="R389" s="139"/>
      <c r="S389" s="140"/>
      <c r="T389" s="338"/>
      <c r="U389" s="337"/>
      <c r="V389" s="336"/>
      <c r="W389" s="318"/>
      <c r="X389" s="318"/>
      <c r="Y389" s="318"/>
      <c r="Z389" s="318"/>
      <c r="AA389" s="318"/>
      <c r="AB389" s="318"/>
      <c r="AC389" s="318"/>
      <c r="AD389" s="318"/>
      <c r="AE389" s="318"/>
      <c r="AF389" s="318"/>
      <c r="AG389" s="318"/>
      <c r="AH389" s="318"/>
      <c r="AI389" s="336"/>
      <c r="AJ389" s="140"/>
      <c r="AK389" s="140"/>
      <c r="AL389" s="140"/>
      <c r="AM389" s="140"/>
      <c r="AN389" s="140"/>
      <c r="AO389" s="140"/>
      <c r="AP389" s="140"/>
      <c r="AQ389" s="140"/>
      <c r="AR389" s="140"/>
      <c r="AS389" s="140"/>
      <c r="AT389" s="140"/>
      <c r="AU389" s="140"/>
      <c r="AV389" s="140"/>
      <c r="AW389" s="140"/>
      <c r="AX389" s="140"/>
      <c r="AY389" s="140"/>
      <c r="AZ389" s="140"/>
      <c r="BA389" s="140"/>
      <c r="BB389" s="140"/>
      <c r="BC389" s="140"/>
      <c r="BD389" s="140"/>
      <c r="BE389" s="336"/>
      <c r="BF389" s="336"/>
      <c r="BG389" s="336"/>
      <c r="BH389" s="336"/>
      <c r="BI389" s="336"/>
      <c r="BJ389" s="336"/>
      <c r="BK389" s="336"/>
      <c r="BL389" s="336"/>
      <c r="BM389" s="336"/>
      <c r="BN389" s="336"/>
      <c r="BO389" s="336"/>
      <c r="BP389" s="336"/>
      <c r="BQ389" s="336"/>
      <c r="BR389" s="336"/>
      <c r="BS389" s="336"/>
      <c r="BT389" s="336"/>
      <c r="BU389" s="336"/>
      <c r="BV389" s="336"/>
      <c r="BW389" s="336"/>
      <c r="BX389" s="336"/>
      <c r="BY389" s="336"/>
    </row>
    <row r="390" spans="1:77" customFormat="1" ht="12.75">
      <c r="A390" s="139"/>
      <c r="B390" s="139"/>
      <c r="C390" s="139"/>
      <c r="D390" s="139"/>
      <c r="E390" s="139"/>
      <c r="F390" s="139"/>
      <c r="G390" s="139"/>
      <c r="H390" s="139"/>
      <c r="I390" s="197"/>
      <c r="J390" s="139"/>
      <c r="K390" s="139"/>
      <c r="L390" s="139"/>
      <c r="M390" s="139"/>
      <c r="N390" s="139"/>
      <c r="O390" s="139"/>
      <c r="P390" s="139"/>
      <c r="Q390" s="139"/>
      <c r="R390" s="139"/>
      <c r="S390" s="140"/>
      <c r="T390" s="338"/>
      <c r="U390" s="337"/>
      <c r="V390" s="336"/>
      <c r="W390" s="318"/>
      <c r="X390" s="318"/>
      <c r="Y390" s="318"/>
      <c r="Z390" s="318"/>
      <c r="AA390" s="318"/>
      <c r="AB390" s="318"/>
      <c r="AC390" s="318"/>
      <c r="AD390" s="318"/>
      <c r="AE390" s="318"/>
      <c r="AF390" s="318"/>
      <c r="AG390" s="318"/>
      <c r="AH390" s="318"/>
      <c r="AI390" s="336"/>
      <c r="AJ390" s="140"/>
      <c r="AK390" s="140"/>
      <c r="AL390" s="140"/>
      <c r="AM390" s="140"/>
      <c r="AN390" s="140"/>
      <c r="AO390" s="140"/>
      <c r="AP390" s="140"/>
      <c r="AQ390" s="140"/>
      <c r="AR390" s="140"/>
      <c r="AS390" s="140"/>
      <c r="AT390" s="140"/>
      <c r="AU390" s="140"/>
      <c r="AV390" s="140"/>
      <c r="AW390" s="140"/>
      <c r="AX390" s="140"/>
      <c r="AY390" s="140"/>
      <c r="AZ390" s="140"/>
      <c r="BA390" s="140"/>
      <c r="BB390" s="140"/>
      <c r="BC390" s="140"/>
      <c r="BD390" s="140"/>
      <c r="BE390" s="336"/>
      <c r="BF390" s="336"/>
      <c r="BG390" s="336"/>
      <c r="BH390" s="336"/>
      <c r="BI390" s="336"/>
      <c r="BJ390" s="336"/>
      <c r="BK390" s="336"/>
      <c r="BL390" s="336"/>
      <c r="BM390" s="336"/>
      <c r="BN390" s="336"/>
      <c r="BO390" s="336"/>
      <c r="BP390" s="336"/>
      <c r="BQ390" s="336"/>
      <c r="BR390" s="336"/>
      <c r="BS390" s="336"/>
      <c r="BT390" s="336"/>
      <c r="BU390" s="336"/>
      <c r="BV390" s="336"/>
      <c r="BW390" s="336"/>
      <c r="BX390" s="336"/>
      <c r="BY390" s="336"/>
    </row>
    <row r="391" spans="1:77" customFormat="1" ht="12.75">
      <c r="A391" s="139"/>
      <c r="B391" s="139"/>
      <c r="C391" s="139"/>
      <c r="D391" s="139"/>
      <c r="E391" s="139"/>
      <c r="F391" s="139"/>
      <c r="G391" s="139"/>
      <c r="H391" s="139"/>
      <c r="I391" s="197"/>
      <c r="J391" s="139"/>
      <c r="K391" s="139"/>
      <c r="L391" s="139"/>
      <c r="M391" s="139"/>
      <c r="N391" s="139"/>
      <c r="O391" s="139"/>
      <c r="P391" s="139"/>
      <c r="Q391" s="139"/>
      <c r="R391" s="139"/>
      <c r="S391" s="140"/>
      <c r="T391" s="338"/>
      <c r="U391" s="337"/>
      <c r="V391" s="336"/>
      <c r="W391" s="318"/>
      <c r="X391" s="318"/>
      <c r="Y391" s="318"/>
      <c r="Z391" s="318"/>
      <c r="AA391" s="318"/>
      <c r="AB391" s="318"/>
      <c r="AC391" s="318"/>
      <c r="AD391" s="318"/>
      <c r="AE391" s="318"/>
      <c r="AF391" s="318"/>
      <c r="AG391" s="318"/>
      <c r="AH391" s="318"/>
      <c r="AI391" s="336"/>
      <c r="AJ391" s="140"/>
      <c r="AK391" s="140"/>
      <c r="AL391" s="140"/>
      <c r="AM391" s="140"/>
      <c r="AN391" s="140"/>
      <c r="AO391" s="140"/>
      <c r="AP391" s="140"/>
      <c r="AQ391" s="140"/>
      <c r="AR391" s="140"/>
      <c r="AS391" s="140"/>
      <c r="AT391" s="140"/>
      <c r="AU391" s="140"/>
      <c r="AV391" s="140"/>
      <c r="AW391" s="140"/>
      <c r="AX391" s="140"/>
      <c r="AY391" s="140"/>
      <c r="AZ391" s="140"/>
      <c r="BA391" s="140"/>
      <c r="BB391" s="140"/>
      <c r="BC391" s="140"/>
      <c r="BD391" s="140"/>
      <c r="BE391" s="336"/>
      <c r="BF391" s="336"/>
      <c r="BG391" s="336"/>
      <c r="BH391" s="336"/>
      <c r="BI391" s="336"/>
      <c r="BJ391" s="336"/>
      <c r="BK391" s="336"/>
      <c r="BL391" s="336"/>
      <c r="BM391" s="336"/>
      <c r="BN391" s="336"/>
      <c r="BO391" s="336"/>
      <c r="BP391" s="336"/>
      <c r="BQ391" s="336"/>
      <c r="BR391" s="336"/>
      <c r="BS391" s="336"/>
      <c r="BT391" s="336"/>
      <c r="BU391" s="336"/>
      <c r="BV391" s="336"/>
      <c r="BW391" s="336"/>
      <c r="BX391" s="336"/>
      <c r="BY391" s="336"/>
    </row>
    <row r="392" spans="1:77" customFormat="1" ht="12.75">
      <c r="A392" s="139"/>
      <c r="B392" s="139"/>
      <c r="C392" s="139"/>
      <c r="D392" s="139"/>
      <c r="E392" s="139"/>
      <c r="F392" s="139"/>
      <c r="G392" s="139"/>
      <c r="H392" s="139"/>
      <c r="I392" s="197"/>
      <c r="J392" s="139"/>
      <c r="K392" s="139"/>
      <c r="L392" s="139"/>
      <c r="M392" s="139"/>
      <c r="N392" s="139"/>
      <c r="O392" s="139"/>
      <c r="P392" s="139"/>
      <c r="Q392" s="139"/>
      <c r="R392" s="139"/>
      <c r="S392" s="140"/>
      <c r="T392" s="338"/>
      <c r="U392" s="337"/>
      <c r="V392" s="336"/>
      <c r="W392" s="318"/>
      <c r="X392" s="318"/>
      <c r="Y392" s="318"/>
      <c r="Z392" s="318"/>
      <c r="AA392" s="318"/>
      <c r="AB392" s="318"/>
      <c r="AC392" s="318"/>
      <c r="AD392" s="318"/>
      <c r="AE392" s="318"/>
      <c r="AF392" s="318"/>
      <c r="AG392" s="318"/>
      <c r="AH392" s="318"/>
      <c r="AI392" s="336"/>
      <c r="AJ392" s="140"/>
      <c r="AK392" s="140"/>
      <c r="AL392" s="140"/>
      <c r="AM392" s="140"/>
      <c r="AN392" s="140"/>
      <c r="AO392" s="140"/>
      <c r="AP392" s="140"/>
      <c r="AQ392" s="140"/>
      <c r="AR392" s="140"/>
      <c r="AS392" s="140"/>
      <c r="AT392" s="140"/>
      <c r="AU392" s="140"/>
      <c r="AV392" s="140"/>
      <c r="AW392" s="140"/>
      <c r="AX392" s="140"/>
      <c r="AY392" s="140"/>
      <c r="AZ392" s="140"/>
      <c r="BA392" s="140"/>
      <c r="BB392" s="140"/>
      <c r="BC392" s="140"/>
      <c r="BD392" s="140"/>
      <c r="BE392" s="336"/>
      <c r="BF392" s="336"/>
      <c r="BG392" s="336"/>
      <c r="BH392" s="336"/>
      <c r="BI392" s="336"/>
      <c r="BJ392" s="336"/>
      <c r="BK392" s="336"/>
      <c r="BL392" s="336"/>
      <c r="BM392" s="336"/>
      <c r="BN392" s="336"/>
      <c r="BO392" s="336"/>
      <c r="BP392" s="336"/>
      <c r="BQ392" s="336"/>
      <c r="BR392" s="336"/>
      <c r="BS392" s="336"/>
      <c r="BT392" s="336"/>
      <c r="BU392" s="336"/>
      <c r="BV392" s="336"/>
      <c r="BW392" s="336"/>
      <c r="BX392" s="336"/>
      <c r="BY392" s="336"/>
    </row>
    <row r="393" spans="1:77" customFormat="1" ht="12.75">
      <c r="A393" s="139"/>
      <c r="B393" s="139"/>
      <c r="C393" s="139"/>
      <c r="D393" s="139"/>
      <c r="E393" s="139"/>
      <c r="F393" s="139"/>
      <c r="G393" s="139"/>
      <c r="H393" s="139"/>
      <c r="I393" s="197"/>
      <c r="J393" s="139"/>
      <c r="K393" s="139"/>
      <c r="L393" s="139"/>
      <c r="M393" s="139"/>
      <c r="N393" s="139"/>
      <c r="O393" s="139"/>
      <c r="P393" s="139"/>
      <c r="Q393" s="139"/>
      <c r="R393" s="139"/>
      <c r="S393" s="140"/>
      <c r="T393" s="338"/>
      <c r="U393" s="337"/>
      <c r="V393" s="336"/>
      <c r="W393" s="331"/>
      <c r="X393" s="331"/>
      <c r="Y393" s="331"/>
      <c r="Z393" s="331"/>
      <c r="AA393" s="331"/>
      <c r="AB393" s="316"/>
      <c r="AC393" s="331"/>
      <c r="AD393" s="331"/>
      <c r="AE393" s="331"/>
      <c r="AF393" s="331"/>
      <c r="AG393" s="331"/>
      <c r="AH393" s="331"/>
      <c r="AI393" s="336"/>
      <c r="AJ393" s="140"/>
      <c r="AK393" s="140"/>
      <c r="AL393" s="140"/>
      <c r="AM393" s="140"/>
      <c r="AN393" s="140"/>
      <c r="AO393" s="140"/>
      <c r="AP393" s="140"/>
      <c r="AQ393" s="140"/>
      <c r="AR393" s="140"/>
      <c r="AS393" s="140"/>
      <c r="AT393" s="140"/>
      <c r="AU393" s="140"/>
      <c r="AV393" s="140"/>
      <c r="AW393" s="140"/>
      <c r="AX393" s="140"/>
      <c r="AY393" s="140"/>
      <c r="AZ393" s="140"/>
      <c r="BA393" s="140"/>
      <c r="BB393" s="140"/>
      <c r="BC393" s="140"/>
      <c r="BD393" s="140"/>
      <c r="BE393" s="336"/>
      <c r="BF393" s="336"/>
      <c r="BG393" s="336"/>
      <c r="BH393" s="336"/>
      <c r="BI393" s="336"/>
      <c r="BJ393" s="336"/>
      <c r="BK393" s="336"/>
      <c r="BL393" s="336"/>
      <c r="BM393" s="336"/>
      <c r="BN393" s="336"/>
      <c r="BO393" s="336"/>
      <c r="BP393" s="336"/>
      <c r="BQ393" s="336"/>
      <c r="BR393" s="336"/>
      <c r="BS393" s="336"/>
      <c r="BT393" s="336"/>
      <c r="BU393" s="336"/>
      <c r="BV393" s="336"/>
      <c r="BW393" s="336"/>
      <c r="BX393" s="336"/>
      <c r="BY393" s="336"/>
    </row>
    <row r="394" spans="1:77" customFormat="1" ht="12.75">
      <c r="A394" s="139"/>
      <c r="B394" s="139"/>
      <c r="C394" s="139"/>
      <c r="D394" s="139"/>
      <c r="E394" s="139"/>
      <c r="F394" s="139"/>
      <c r="G394" s="139"/>
      <c r="H394" s="139"/>
      <c r="I394" s="197"/>
      <c r="J394" s="139"/>
      <c r="K394" s="139"/>
      <c r="L394" s="139"/>
      <c r="M394" s="139"/>
      <c r="N394" s="139"/>
      <c r="O394" s="139"/>
      <c r="P394" s="139"/>
      <c r="Q394" s="139"/>
      <c r="R394" s="139"/>
      <c r="S394" s="140"/>
      <c r="T394" s="338"/>
      <c r="U394" s="337"/>
      <c r="V394" s="336"/>
      <c r="W394" s="331"/>
      <c r="X394" s="331"/>
      <c r="Y394" s="331"/>
      <c r="Z394" s="331"/>
      <c r="AA394" s="331"/>
      <c r="AB394" s="316"/>
      <c r="AC394" s="331"/>
      <c r="AD394" s="331"/>
      <c r="AE394" s="331"/>
      <c r="AF394" s="331"/>
      <c r="AG394" s="331"/>
      <c r="AH394" s="331"/>
      <c r="AI394" s="336"/>
      <c r="AJ394" s="140"/>
      <c r="AK394" s="140"/>
      <c r="AL394" s="140"/>
      <c r="AM394" s="140"/>
      <c r="AN394" s="140"/>
      <c r="AO394" s="140"/>
      <c r="AP394" s="140"/>
      <c r="AQ394" s="140"/>
      <c r="AR394" s="140"/>
      <c r="AS394" s="140"/>
      <c r="AT394" s="140"/>
      <c r="AU394" s="140"/>
      <c r="AV394" s="140"/>
      <c r="AW394" s="140"/>
      <c r="AX394" s="140"/>
      <c r="AY394" s="140"/>
      <c r="AZ394" s="140"/>
      <c r="BA394" s="140"/>
      <c r="BB394" s="140"/>
      <c r="BC394" s="140"/>
      <c r="BD394" s="140"/>
      <c r="BE394" s="336"/>
      <c r="BF394" s="336"/>
      <c r="BG394" s="336"/>
      <c r="BH394" s="336"/>
      <c r="BI394" s="336"/>
      <c r="BJ394" s="336"/>
      <c r="BK394" s="336"/>
      <c r="BL394" s="336"/>
      <c r="BM394" s="336"/>
      <c r="BN394" s="336"/>
      <c r="BO394" s="336"/>
      <c r="BP394" s="336"/>
      <c r="BQ394" s="336"/>
      <c r="BR394" s="336"/>
      <c r="BS394" s="336"/>
      <c r="BT394" s="336"/>
      <c r="BU394" s="336"/>
      <c r="BV394" s="336"/>
      <c r="BW394" s="336"/>
      <c r="BX394" s="336"/>
      <c r="BY394" s="336"/>
    </row>
    <row r="395" spans="1:77" customFormat="1" ht="12.75">
      <c r="A395" s="139"/>
      <c r="B395" s="139"/>
      <c r="C395" s="139"/>
      <c r="D395" s="139"/>
      <c r="E395" s="139"/>
      <c r="F395" s="139"/>
      <c r="G395" s="139"/>
      <c r="H395" s="139"/>
      <c r="I395" s="197"/>
      <c r="J395" s="139"/>
      <c r="K395" s="139"/>
      <c r="L395" s="139"/>
      <c r="M395" s="139"/>
      <c r="N395" s="139"/>
      <c r="O395" s="139"/>
      <c r="P395" s="139"/>
      <c r="Q395" s="139"/>
      <c r="R395" s="139"/>
      <c r="S395" s="140"/>
      <c r="T395" s="338"/>
      <c r="U395" s="337"/>
      <c r="V395" s="336"/>
      <c r="W395" s="331"/>
      <c r="X395" s="331"/>
      <c r="Y395" s="331"/>
      <c r="Z395" s="331"/>
      <c r="AA395" s="331"/>
      <c r="AB395" s="316"/>
      <c r="AC395" s="331"/>
      <c r="AD395" s="331"/>
      <c r="AE395" s="331"/>
      <c r="AF395" s="331"/>
      <c r="AG395" s="331"/>
      <c r="AH395" s="331"/>
      <c r="AI395" s="336"/>
      <c r="AJ395" s="140"/>
      <c r="AK395" s="140"/>
      <c r="AL395" s="140"/>
      <c r="AM395" s="140"/>
      <c r="AN395" s="140"/>
      <c r="AO395" s="140"/>
      <c r="AP395" s="140"/>
      <c r="AQ395" s="140"/>
      <c r="AR395" s="140"/>
      <c r="AS395" s="140"/>
      <c r="AT395" s="140"/>
      <c r="AU395" s="140"/>
      <c r="AV395" s="140"/>
      <c r="AW395" s="140"/>
      <c r="AX395" s="140"/>
      <c r="AY395" s="140"/>
      <c r="AZ395" s="140"/>
      <c r="BA395" s="140"/>
      <c r="BB395" s="140"/>
      <c r="BC395" s="140"/>
      <c r="BD395" s="140"/>
      <c r="BE395" s="336"/>
      <c r="BF395" s="336"/>
      <c r="BG395" s="336"/>
      <c r="BH395" s="336"/>
      <c r="BI395" s="336"/>
      <c r="BJ395" s="336"/>
      <c r="BK395" s="336"/>
      <c r="BL395" s="336"/>
      <c r="BM395" s="336"/>
      <c r="BN395" s="336"/>
      <c r="BO395" s="336"/>
      <c r="BP395" s="336"/>
      <c r="BQ395" s="336"/>
      <c r="BR395" s="336"/>
      <c r="BS395" s="336"/>
      <c r="BT395" s="336"/>
      <c r="BU395" s="336"/>
      <c r="BV395" s="336"/>
      <c r="BW395" s="336"/>
      <c r="BX395" s="336"/>
      <c r="BY395" s="336"/>
    </row>
    <row r="396" spans="1:77" customFormat="1" ht="12.75">
      <c r="A396" s="139"/>
      <c r="B396" s="139"/>
      <c r="C396" s="139"/>
      <c r="D396" s="139"/>
      <c r="E396" s="139"/>
      <c r="F396" s="139"/>
      <c r="G396" s="139"/>
      <c r="H396" s="139"/>
      <c r="I396" s="197"/>
      <c r="J396" s="139"/>
      <c r="K396" s="139"/>
      <c r="L396" s="139"/>
      <c r="M396" s="139"/>
      <c r="N396" s="139"/>
      <c r="O396" s="139"/>
      <c r="P396" s="139"/>
      <c r="Q396" s="139"/>
      <c r="R396" s="139"/>
      <c r="S396" s="140"/>
      <c r="T396" s="343"/>
      <c r="U396" s="337"/>
      <c r="V396" s="336"/>
      <c r="W396" s="331"/>
      <c r="X396" s="331"/>
      <c r="Y396" s="331"/>
      <c r="Z396" s="331"/>
      <c r="AA396" s="331"/>
      <c r="AB396" s="316"/>
      <c r="AC396" s="331"/>
      <c r="AD396" s="331"/>
      <c r="AE396" s="331"/>
      <c r="AF396" s="331"/>
      <c r="AG396" s="331"/>
      <c r="AH396" s="331"/>
      <c r="AI396" s="336"/>
      <c r="AJ396" s="140"/>
      <c r="AK396" s="140"/>
      <c r="AL396" s="140"/>
      <c r="AM396" s="140"/>
      <c r="AN396" s="140"/>
      <c r="AO396" s="140"/>
      <c r="AP396" s="140"/>
      <c r="AQ396" s="140"/>
      <c r="AR396" s="140"/>
      <c r="AS396" s="140"/>
      <c r="AT396" s="140"/>
      <c r="AU396" s="140"/>
      <c r="AV396" s="140"/>
      <c r="AW396" s="140"/>
      <c r="AX396" s="140"/>
      <c r="AY396" s="140"/>
      <c r="AZ396" s="140"/>
      <c r="BA396" s="140"/>
      <c r="BB396" s="140"/>
      <c r="BC396" s="140"/>
      <c r="BD396" s="140"/>
      <c r="BE396" s="336"/>
      <c r="BF396" s="336"/>
      <c r="BG396" s="336"/>
      <c r="BH396" s="336"/>
      <c r="BI396" s="336"/>
      <c r="BJ396" s="336"/>
      <c r="BK396" s="336"/>
      <c r="BL396" s="336"/>
      <c r="BM396" s="336"/>
      <c r="BN396" s="336"/>
      <c r="BO396" s="336"/>
      <c r="BP396" s="336"/>
      <c r="BQ396" s="336"/>
      <c r="BR396" s="336"/>
      <c r="BS396" s="336"/>
      <c r="BT396" s="336"/>
      <c r="BU396" s="336"/>
      <c r="BV396" s="336"/>
      <c r="BW396" s="336"/>
      <c r="BX396" s="336"/>
      <c r="BY396" s="336"/>
    </row>
  </sheetData>
  <customSheetViews>
    <customSheetView guid="{7398011F-6792-457D-9968-3CBE3236EAF9}" scale="85" showPageBreaks="1" printArea="1" view="pageBreakPreview">
      <selection activeCell="O50" sqref="O50"/>
      <rowBreaks count="2" manualBreakCount="2">
        <brk id="51" max="7" man="1"/>
        <brk id="84" max="7"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4">
    <mergeCell ref="A6:H6"/>
    <mergeCell ref="A4:H4"/>
    <mergeCell ref="B22:G22"/>
    <mergeCell ref="A48:H48"/>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14&amp;R&amp;"Calibri Light,Regular"&amp;10Dirección Ejecutiva
Sub Dirección de Gestión de Información</oddFooter>
  </headerFooter>
  <rowBreaks count="2" manualBreakCount="2">
    <brk id="51" max="7" man="1"/>
    <brk id="84" max="7"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AH266"/>
  <sheetViews>
    <sheetView view="pageBreakPreview" zoomScaleNormal="100" zoomScaleSheetLayoutView="100" workbookViewId="0"/>
  </sheetViews>
  <sheetFormatPr defaultRowHeight="11.25"/>
  <cols>
    <col min="1" max="1" width="36" style="139" customWidth="1"/>
    <col min="2" max="2" width="33.5" style="139" bestFit="1" customWidth="1"/>
    <col min="3" max="3" width="29.83203125" style="139" bestFit="1" customWidth="1"/>
    <col min="4" max="4" width="16.5" style="139" customWidth="1"/>
    <col min="5" max="5" width="16.33203125" style="139" customWidth="1"/>
    <col min="6" max="7" width="14" style="139" customWidth="1"/>
    <col min="8" max="8" width="13.33203125" style="139" customWidth="1"/>
    <col min="9" max="9" width="6.1640625" style="139" customWidth="1"/>
    <col min="10" max="10" width="12.83203125" style="197" customWidth="1"/>
    <col min="11" max="11" width="1.5" style="795" customWidth="1"/>
    <col min="12" max="12" width="9.33203125" style="795"/>
    <col min="13" max="13" width="9.33203125" style="1089"/>
    <col min="14" max="14" width="9.33203125" style="402"/>
    <col min="15" max="15" width="6.5" style="400" bestFit="1" customWidth="1"/>
    <col min="16" max="16" width="5.83203125" style="400" bestFit="1" customWidth="1"/>
    <col min="17" max="17" width="21.6640625" style="400" bestFit="1" customWidth="1"/>
    <col min="18" max="18" width="20.5" style="400" bestFit="1" customWidth="1"/>
    <col min="19" max="19" width="29.5" style="400" bestFit="1" customWidth="1"/>
    <col min="20" max="20" width="35.83203125" style="400" bestFit="1" customWidth="1"/>
    <col min="21" max="21" width="28" style="400" bestFit="1" customWidth="1"/>
    <col min="22" max="23" width="9.33203125" style="400"/>
    <col min="24" max="25" width="21" style="400" customWidth="1"/>
    <col min="26" max="26" width="30" style="400" customWidth="1"/>
    <col min="27" max="29" width="8.1640625" style="400" customWidth="1"/>
    <col min="30" max="30" width="10.5" style="400" customWidth="1"/>
    <col min="31" max="32" width="9.33203125" style="400"/>
    <col min="33" max="34" width="9.33203125" style="402"/>
    <col min="35" max="16384" width="9.33203125" style="139"/>
  </cols>
  <sheetData>
    <row r="1" spans="1:31" ht="14.1" customHeight="1">
      <c r="A1" s="190"/>
      <c r="B1" s="191"/>
      <c r="C1" s="191"/>
      <c r="D1" s="191"/>
      <c r="E1" s="191"/>
      <c r="F1" s="191"/>
      <c r="G1" s="192"/>
      <c r="H1" s="192"/>
      <c r="I1" s="193"/>
      <c r="J1" s="193"/>
      <c r="K1" s="802"/>
    </row>
    <row r="2" spans="1:31" ht="19.5" customHeight="1">
      <c r="A2" s="1348" t="s">
        <v>681</v>
      </c>
      <c r="B2" s="1348"/>
      <c r="C2" s="1348"/>
      <c r="D2" s="1348"/>
      <c r="E2" s="1348"/>
      <c r="F2" s="1348"/>
      <c r="G2" s="1348"/>
      <c r="H2" s="1348"/>
      <c r="I2" s="196"/>
      <c r="J2" s="196"/>
      <c r="K2" s="804"/>
    </row>
    <row r="3" spans="1:31">
      <c r="A3" s="197"/>
      <c r="B3" s="197"/>
      <c r="C3" s="197"/>
      <c r="D3" s="197"/>
      <c r="E3" s="197"/>
      <c r="F3" s="197"/>
      <c r="G3" s="197"/>
      <c r="H3" s="197"/>
      <c r="I3" s="196"/>
      <c r="J3" s="196"/>
      <c r="K3" s="804"/>
      <c r="X3" s="939" t="s">
        <v>99</v>
      </c>
      <c r="Y3" s="940">
        <v>5</v>
      </c>
    </row>
    <row r="4" spans="1:31" ht="20.25">
      <c r="A4" s="1275" t="s">
        <v>682</v>
      </c>
      <c r="B4" s="1275"/>
      <c r="C4" s="1275"/>
      <c r="D4" s="1275"/>
      <c r="E4" s="1275"/>
      <c r="F4" s="1275"/>
      <c r="G4" s="1275"/>
      <c r="H4" s="1275"/>
      <c r="I4" s="359"/>
      <c r="J4" s="435"/>
      <c r="K4" s="633"/>
      <c r="X4" s="939" t="s">
        <v>164</v>
      </c>
      <c r="Y4" s="941" t="s">
        <v>182</v>
      </c>
    </row>
    <row r="5" spans="1:31" ht="15.95" customHeight="1">
      <c r="A5" s="197"/>
      <c r="B5" s="198"/>
      <c r="C5" s="200"/>
      <c r="D5" s="201"/>
      <c r="E5" s="201"/>
      <c r="F5" s="199"/>
      <c r="G5" s="202"/>
      <c r="H5" s="202"/>
      <c r="I5" s="203"/>
      <c r="J5" s="199"/>
      <c r="K5" s="633"/>
      <c r="O5" s="942" t="s">
        <v>163</v>
      </c>
      <c r="P5" s="942" t="s">
        <v>99</v>
      </c>
      <c r="Q5" s="942" t="s">
        <v>164</v>
      </c>
      <c r="R5" s="942" t="s">
        <v>165</v>
      </c>
      <c r="S5" s="942" t="s">
        <v>166</v>
      </c>
      <c r="T5" s="942" t="s">
        <v>167</v>
      </c>
      <c r="U5" s="942" t="s">
        <v>168</v>
      </c>
    </row>
    <row r="6" spans="1:31" ht="24">
      <c r="A6" s="1045" t="s">
        <v>165</v>
      </c>
      <c r="B6" s="1046" t="s">
        <v>166</v>
      </c>
      <c r="C6" s="1046" t="s">
        <v>167</v>
      </c>
      <c r="D6" s="1047" t="str">
        <f>+UPPER('3. Resumen_Relevante'!U2)&amp;" 2017"</f>
        <v>MAYO 2017</v>
      </c>
      <c r="E6" s="1046" t="str">
        <f>+UPPER('3. Resumen_Relevante'!U2)&amp;" 2016"</f>
        <v>MAYO 2016</v>
      </c>
      <c r="F6" s="1046" t="str">
        <f>+UPPER('3. Resumen_Relevante'!U2)&amp;" 2015"</f>
        <v>MAYO 2015</v>
      </c>
      <c r="G6" s="1046" t="s">
        <v>409</v>
      </c>
      <c r="H6" s="1048" t="s">
        <v>408</v>
      </c>
      <c r="I6" s="203"/>
      <c r="J6" s="199"/>
      <c r="K6" s="634"/>
      <c r="O6" s="943">
        <v>2015</v>
      </c>
      <c r="P6" s="943">
        <v>1</v>
      </c>
      <c r="Q6" s="944" t="s">
        <v>169</v>
      </c>
      <c r="R6" s="944" t="s">
        <v>170</v>
      </c>
      <c r="S6" s="944" t="s">
        <v>171</v>
      </c>
      <c r="T6" s="944" t="s">
        <v>172</v>
      </c>
      <c r="U6" s="944">
        <v>2.4700000000000002</v>
      </c>
      <c r="X6" s="945" t="s">
        <v>183</v>
      </c>
      <c r="Y6" s="946"/>
      <c r="Z6" s="946"/>
      <c r="AA6" s="947" t="s">
        <v>163</v>
      </c>
      <c r="AB6" s="946"/>
      <c r="AC6" s="946"/>
      <c r="AD6" s="948"/>
    </row>
    <row r="7" spans="1:31" ht="14.25" customHeight="1">
      <c r="A7" s="360" t="s">
        <v>170</v>
      </c>
      <c r="B7" s="360" t="s">
        <v>171</v>
      </c>
      <c r="C7" s="360" t="s">
        <v>185</v>
      </c>
      <c r="D7" s="361">
        <v>1036.633333</v>
      </c>
      <c r="E7" s="361">
        <v>309.91666670000001</v>
      </c>
      <c r="F7" s="361">
        <v>39.619999999999997</v>
      </c>
      <c r="G7" s="367">
        <f t="shared" ref="G7:G14" si="0">+IF(F7=0,"",E7/F7-1)</f>
        <v>6.8222278319030796</v>
      </c>
      <c r="H7" s="367">
        <f t="shared" ref="H7:H14" si="1">+IF(E7=0,"",D7/E7-1)</f>
        <v>2.3448776538483593</v>
      </c>
      <c r="I7" s="203"/>
      <c r="J7" s="199"/>
      <c r="K7" s="769"/>
      <c r="O7" s="943">
        <v>2015</v>
      </c>
      <c r="P7" s="943">
        <f>+P6+1</f>
        <v>2</v>
      </c>
      <c r="Q7" s="944" t="s">
        <v>169</v>
      </c>
      <c r="R7" s="944" t="s">
        <v>170</v>
      </c>
      <c r="S7" s="944" t="s">
        <v>171</v>
      </c>
      <c r="T7" s="944" t="s">
        <v>172</v>
      </c>
      <c r="U7" s="944">
        <v>11.96666667</v>
      </c>
      <c r="X7" s="945" t="s">
        <v>165</v>
      </c>
      <c r="Y7" s="947" t="s">
        <v>166</v>
      </c>
      <c r="Z7" s="947" t="s">
        <v>167</v>
      </c>
      <c r="AA7" s="949">
        <v>2017</v>
      </c>
      <c r="AB7" s="950">
        <v>2016</v>
      </c>
      <c r="AC7" s="950">
        <v>2015</v>
      </c>
      <c r="AD7" s="951" t="s">
        <v>67</v>
      </c>
    </row>
    <row r="8" spans="1:31" ht="14.25" customHeight="1">
      <c r="A8" s="1356" t="s">
        <v>173</v>
      </c>
      <c r="B8" s="497" t="s">
        <v>180</v>
      </c>
      <c r="C8" s="497" t="s">
        <v>181</v>
      </c>
      <c r="D8" s="498"/>
      <c r="E8" s="498">
        <v>0</v>
      </c>
      <c r="F8" s="498">
        <v>0</v>
      </c>
      <c r="G8" s="499" t="str">
        <f t="shared" si="0"/>
        <v/>
      </c>
      <c r="H8" s="499" t="str">
        <f t="shared" si="1"/>
        <v/>
      </c>
      <c r="I8" s="203"/>
      <c r="J8" s="199"/>
      <c r="K8" s="798"/>
      <c r="O8" s="943">
        <v>2015</v>
      </c>
      <c r="P8" s="943">
        <f t="shared" ref="P8:P17" si="2">+P7+1</f>
        <v>3</v>
      </c>
      <c r="Q8" s="944" t="s">
        <v>169</v>
      </c>
      <c r="R8" s="944" t="s">
        <v>170</v>
      </c>
      <c r="S8" s="944" t="s">
        <v>171</v>
      </c>
      <c r="T8" s="944" t="s">
        <v>172</v>
      </c>
      <c r="U8" s="944">
        <v>42.366666666666674</v>
      </c>
      <c r="X8" s="952" t="s">
        <v>170</v>
      </c>
      <c r="Y8" s="953" t="s">
        <v>171</v>
      </c>
      <c r="Z8" s="953" t="s">
        <v>172</v>
      </c>
      <c r="AA8" s="954">
        <v>1036.633333</v>
      </c>
      <c r="AB8" s="955">
        <v>309.91666670000001</v>
      </c>
      <c r="AC8" s="955">
        <v>39.619999999999997</v>
      </c>
      <c r="AD8" s="956">
        <v>1386.1699996999998</v>
      </c>
      <c r="AE8" s="400" t="s">
        <v>171</v>
      </c>
    </row>
    <row r="9" spans="1:31" ht="14.25" customHeight="1">
      <c r="A9" s="1357"/>
      <c r="B9" s="497" t="s">
        <v>174</v>
      </c>
      <c r="C9" s="500" t="s">
        <v>186</v>
      </c>
      <c r="D9" s="498"/>
      <c r="E9" s="498">
        <v>0</v>
      </c>
      <c r="F9" s="498">
        <v>62.5</v>
      </c>
      <c r="G9" s="499">
        <f t="shared" si="0"/>
        <v>-1</v>
      </c>
      <c r="H9" s="499" t="str">
        <f t="shared" si="1"/>
        <v/>
      </c>
      <c r="I9" s="203"/>
      <c r="J9" s="199"/>
      <c r="K9" s="798"/>
      <c r="O9" s="943">
        <v>2015</v>
      </c>
      <c r="P9" s="943">
        <f t="shared" si="2"/>
        <v>4</v>
      </c>
      <c r="Q9" s="944" t="s">
        <v>169</v>
      </c>
      <c r="R9" s="944" t="s">
        <v>170</v>
      </c>
      <c r="S9" s="944" t="s">
        <v>171</v>
      </c>
      <c r="T9" s="944" t="s">
        <v>172</v>
      </c>
      <c r="U9" s="944">
        <v>12.2</v>
      </c>
      <c r="X9" s="952" t="s">
        <v>173</v>
      </c>
      <c r="Y9" s="953" t="s">
        <v>180</v>
      </c>
      <c r="Z9" s="953" t="s">
        <v>181</v>
      </c>
      <c r="AA9" s="954"/>
      <c r="AB9" s="955">
        <v>0</v>
      </c>
      <c r="AC9" s="955">
        <v>0</v>
      </c>
      <c r="AD9" s="956">
        <v>0</v>
      </c>
      <c r="AE9" s="400" t="s">
        <v>180</v>
      </c>
    </row>
    <row r="10" spans="1:31" ht="14.25" customHeight="1">
      <c r="A10" s="1357"/>
      <c r="B10" s="497" t="s">
        <v>176</v>
      </c>
      <c r="C10" s="497" t="s">
        <v>177</v>
      </c>
      <c r="D10" s="498">
        <v>43.05</v>
      </c>
      <c r="E10" s="498">
        <v>431.3</v>
      </c>
      <c r="F10" s="498">
        <v>65.650000000000006</v>
      </c>
      <c r="G10" s="499">
        <f t="shared" si="0"/>
        <v>5.5696877380045695</v>
      </c>
      <c r="H10" s="499">
        <f t="shared" si="1"/>
        <v>-0.90018548574078372</v>
      </c>
      <c r="I10" s="203"/>
      <c r="J10" s="199"/>
      <c r="K10" s="771"/>
      <c r="O10" s="943">
        <v>2015</v>
      </c>
      <c r="P10" s="943">
        <f t="shared" si="2"/>
        <v>5</v>
      </c>
      <c r="Q10" s="944" t="s">
        <v>169</v>
      </c>
      <c r="R10" s="944" t="s">
        <v>170</v>
      </c>
      <c r="S10" s="944" t="s">
        <v>171</v>
      </c>
      <c r="T10" s="944" t="s">
        <v>172</v>
      </c>
      <c r="U10" s="944">
        <v>39.619999999999997</v>
      </c>
      <c r="X10" s="957"/>
      <c r="Y10" s="953" t="s">
        <v>174</v>
      </c>
      <c r="Z10" s="953" t="s">
        <v>175</v>
      </c>
      <c r="AA10" s="954"/>
      <c r="AB10" s="955">
        <v>0</v>
      </c>
      <c r="AC10" s="955">
        <v>62.5</v>
      </c>
      <c r="AD10" s="956">
        <v>62.5</v>
      </c>
      <c r="AE10" s="400" t="s">
        <v>174</v>
      </c>
    </row>
    <row r="11" spans="1:31" ht="14.25" customHeight="1">
      <c r="A11" s="1357"/>
      <c r="B11" s="497" t="s">
        <v>178</v>
      </c>
      <c r="C11" s="497" t="s">
        <v>836</v>
      </c>
      <c r="D11" s="498"/>
      <c r="E11" s="498">
        <v>0</v>
      </c>
      <c r="F11" s="498">
        <v>0</v>
      </c>
      <c r="G11" s="499" t="str">
        <f t="shared" si="0"/>
        <v/>
      </c>
      <c r="H11" s="499" t="str">
        <f t="shared" si="1"/>
        <v/>
      </c>
      <c r="I11" s="203"/>
      <c r="J11" s="199"/>
      <c r="K11" s="772"/>
      <c r="N11" s="958"/>
      <c r="O11" s="943">
        <v>2015</v>
      </c>
      <c r="P11" s="943">
        <f t="shared" si="2"/>
        <v>6</v>
      </c>
      <c r="Q11" s="944" t="s">
        <v>169</v>
      </c>
      <c r="R11" s="944" t="s">
        <v>170</v>
      </c>
      <c r="S11" s="944" t="s">
        <v>171</v>
      </c>
      <c r="T11" s="944" t="s">
        <v>172</v>
      </c>
      <c r="U11" s="944">
        <v>23.55</v>
      </c>
      <c r="X11" s="957"/>
      <c r="Y11" s="953" t="s">
        <v>176</v>
      </c>
      <c r="Z11" s="953" t="s">
        <v>177</v>
      </c>
      <c r="AA11" s="954">
        <v>43.05</v>
      </c>
      <c r="AB11" s="955">
        <v>431.3</v>
      </c>
      <c r="AC11" s="955">
        <v>65.650000000000006</v>
      </c>
      <c r="AD11" s="956">
        <v>540</v>
      </c>
      <c r="AE11" s="400" t="s">
        <v>176</v>
      </c>
    </row>
    <row r="12" spans="1:31" ht="14.25" customHeight="1">
      <c r="A12" s="1357"/>
      <c r="B12" s="497" t="s">
        <v>513</v>
      </c>
      <c r="C12" s="497" t="s">
        <v>834</v>
      </c>
      <c r="D12" s="498">
        <v>0</v>
      </c>
      <c r="E12" s="498">
        <v>0</v>
      </c>
      <c r="F12" s="498">
        <v>0</v>
      </c>
      <c r="G12" s="499" t="str">
        <f t="shared" si="0"/>
        <v/>
      </c>
      <c r="H12" s="499" t="str">
        <f t="shared" si="1"/>
        <v/>
      </c>
      <c r="I12" s="203"/>
      <c r="J12" s="199"/>
      <c r="K12" s="772"/>
      <c r="N12" s="958"/>
      <c r="O12" s="943">
        <v>2015</v>
      </c>
      <c r="P12" s="943">
        <f t="shared" si="2"/>
        <v>7</v>
      </c>
      <c r="Q12" s="944" t="s">
        <v>169</v>
      </c>
      <c r="R12" s="944" t="s">
        <v>170</v>
      </c>
      <c r="S12" s="944" t="s">
        <v>171</v>
      </c>
      <c r="T12" s="944" t="s">
        <v>172</v>
      </c>
      <c r="U12" s="944">
        <v>22.83</v>
      </c>
      <c r="X12" s="957"/>
      <c r="Y12" s="953" t="s">
        <v>178</v>
      </c>
      <c r="Z12" s="953" t="s">
        <v>179</v>
      </c>
      <c r="AA12" s="954"/>
      <c r="AB12" s="955">
        <v>0</v>
      </c>
      <c r="AC12" s="955">
        <v>0</v>
      </c>
      <c r="AD12" s="956">
        <v>0</v>
      </c>
      <c r="AE12" s="400" t="s">
        <v>178</v>
      </c>
    </row>
    <row r="13" spans="1:31" ht="14.25">
      <c r="A13" s="1357"/>
      <c r="B13" s="497" t="s">
        <v>515</v>
      </c>
      <c r="C13" s="497" t="s">
        <v>835</v>
      </c>
      <c r="D13" s="498">
        <v>4.3333333329999997</v>
      </c>
      <c r="E13" s="498">
        <v>8.5666666669999998</v>
      </c>
      <c r="F13" s="498"/>
      <c r="G13" s="499" t="str">
        <f t="shared" si="0"/>
        <v/>
      </c>
      <c r="H13" s="499">
        <f t="shared" si="1"/>
        <v>-0.49416342418310655</v>
      </c>
      <c r="I13" s="203"/>
      <c r="J13" s="199"/>
      <c r="K13" s="772"/>
      <c r="N13" s="958"/>
      <c r="O13" s="943">
        <v>2015</v>
      </c>
      <c r="P13" s="943">
        <f t="shared" si="2"/>
        <v>8</v>
      </c>
      <c r="Q13" s="944" t="s">
        <v>169</v>
      </c>
      <c r="R13" s="944" t="s">
        <v>170</v>
      </c>
      <c r="S13" s="944" t="s">
        <v>171</v>
      </c>
      <c r="T13" s="944" t="s">
        <v>172</v>
      </c>
      <c r="U13" s="944">
        <v>19.649999999999999</v>
      </c>
      <c r="X13" s="957"/>
      <c r="Y13" s="953" t="s">
        <v>515</v>
      </c>
      <c r="Z13" s="953" t="s">
        <v>511</v>
      </c>
      <c r="AA13" s="1104">
        <v>4.3333333329999997</v>
      </c>
      <c r="AB13" s="1105">
        <v>8.5666666669999998</v>
      </c>
      <c r="AC13" s="1105"/>
      <c r="AD13" s="1106">
        <v>12.899999999999999</v>
      </c>
      <c r="AE13" s="400" t="s">
        <v>513</v>
      </c>
    </row>
    <row r="14" spans="1:31" ht="12.75">
      <c r="A14" s="1358"/>
      <c r="B14" s="497" t="s">
        <v>514</v>
      </c>
      <c r="C14" s="497" t="s">
        <v>837</v>
      </c>
      <c r="D14" s="498">
        <v>14.516666669999999</v>
      </c>
      <c r="E14" s="498"/>
      <c r="F14" s="498"/>
      <c r="G14" s="499" t="str">
        <f t="shared" si="0"/>
        <v/>
      </c>
      <c r="H14" s="499" t="str">
        <f t="shared" si="1"/>
        <v/>
      </c>
      <c r="N14" s="958"/>
      <c r="O14" s="943">
        <v>2015</v>
      </c>
      <c r="P14" s="943">
        <f t="shared" si="2"/>
        <v>9</v>
      </c>
      <c r="Q14" s="944" t="s">
        <v>169</v>
      </c>
      <c r="R14" s="944" t="s">
        <v>170</v>
      </c>
      <c r="S14" s="944" t="s">
        <v>171</v>
      </c>
      <c r="T14" s="944" t="s">
        <v>172</v>
      </c>
      <c r="U14" s="944">
        <v>71.183000000000007</v>
      </c>
      <c r="X14" s="957"/>
      <c r="Y14" s="953" t="s">
        <v>514</v>
      </c>
      <c r="Z14" s="953" t="s">
        <v>512</v>
      </c>
      <c r="AA14" s="1104">
        <v>14.516666669999999</v>
      </c>
      <c r="AB14" s="1105"/>
      <c r="AC14" s="1105"/>
      <c r="AD14" s="1106">
        <v>14.516666669999999</v>
      </c>
      <c r="AE14" s="400" t="s">
        <v>515</v>
      </c>
    </row>
    <row r="15" spans="1:31" ht="14.25">
      <c r="A15" s="362" t="s">
        <v>184</v>
      </c>
      <c r="B15" s="363"/>
      <c r="C15" s="364"/>
      <c r="D15" s="365">
        <f>SUM(D7:D14)</f>
        <v>1098.5333330029998</v>
      </c>
      <c r="E15" s="365">
        <f>SUM(E7:E14)</f>
        <v>749.78333336700007</v>
      </c>
      <c r="F15" s="365">
        <f>SUM(F7:F14)</f>
        <v>167.77</v>
      </c>
      <c r="G15" s="366">
        <f>+E15/F15-1</f>
        <v>3.4691144624605119</v>
      </c>
      <c r="H15" s="366">
        <f>+D15/E15-1</f>
        <v>0.46513437164559557</v>
      </c>
      <c r="I15" s="203"/>
      <c r="J15" s="199"/>
      <c r="K15" s="772"/>
      <c r="N15" s="958"/>
      <c r="O15" s="943">
        <v>2015</v>
      </c>
      <c r="P15" s="943">
        <f t="shared" si="2"/>
        <v>10</v>
      </c>
      <c r="Q15" s="944" t="s">
        <v>169</v>
      </c>
      <c r="R15" s="944" t="s">
        <v>170</v>
      </c>
      <c r="S15" s="944" t="s">
        <v>171</v>
      </c>
      <c r="T15" s="944" t="s">
        <v>172</v>
      </c>
      <c r="U15" s="944">
        <v>278.5</v>
      </c>
      <c r="X15" s="959" t="s">
        <v>67</v>
      </c>
      <c r="Y15" s="960"/>
      <c r="Z15" s="960"/>
      <c r="AA15" s="961">
        <v>1098.5333330029998</v>
      </c>
      <c r="AB15" s="962">
        <v>749.78333336700007</v>
      </c>
      <c r="AC15" s="962">
        <v>167.77</v>
      </c>
      <c r="AD15" s="963">
        <v>2016.0866663699999</v>
      </c>
      <c r="AE15" s="400" t="s">
        <v>514</v>
      </c>
    </row>
    <row r="16" spans="1:31" ht="15">
      <c r="A16" s="410" t="s">
        <v>724</v>
      </c>
      <c r="B16" s="198"/>
      <c r="C16" s="200"/>
      <c r="D16" s="201"/>
      <c r="E16" s="201"/>
      <c r="F16" s="199"/>
      <c r="G16" s="202"/>
      <c r="H16" s="216"/>
      <c r="I16" s="203"/>
      <c r="J16" s="199"/>
      <c r="K16" s="772"/>
      <c r="O16" s="943">
        <v>2015</v>
      </c>
      <c r="P16" s="943">
        <f t="shared" si="2"/>
        <v>11</v>
      </c>
      <c r="Q16" s="944" t="s">
        <v>169</v>
      </c>
      <c r="R16" s="944" t="s">
        <v>170</v>
      </c>
      <c r="S16" s="944" t="s">
        <v>171</v>
      </c>
      <c r="T16" s="944" t="s">
        <v>172</v>
      </c>
      <c r="U16" s="944">
        <v>177.3</v>
      </c>
      <c r="X16" s="900"/>
      <c r="Y16" s="900"/>
      <c r="Z16" s="900"/>
      <c r="AA16" s="900"/>
      <c r="AB16" s="900"/>
      <c r="AC16" s="900"/>
      <c r="AD16" s="900"/>
    </row>
    <row r="17" spans="1:34" ht="14.25" customHeight="1">
      <c r="A17" s="197"/>
      <c r="B17" s="198"/>
      <c r="C17" s="200"/>
      <c r="D17" s="201"/>
      <c r="E17" s="201"/>
      <c r="F17" s="199"/>
      <c r="G17" s="202"/>
      <c r="H17" s="202"/>
      <c r="I17" s="203"/>
      <c r="J17" s="199"/>
      <c r="K17" s="772"/>
      <c r="O17" s="943">
        <v>2015</v>
      </c>
      <c r="P17" s="943">
        <f t="shared" si="2"/>
        <v>12</v>
      </c>
      <c r="Q17" s="944" t="s">
        <v>169</v>
      </c>
      <c r="R17" s="944" t="s">
        <v>170</v>
      </c>
      <c r="S17" s="944" t="s">
        <v>171</v>
      </c>
      <c r="T17" s="944" t="s">
        <v>172</v>
      </c>
      <c r="U17" s="944">
        <v>367.9</v>
      </c>
      <c r="X17" s="621"/>
      <c r="Y17" s="621"/>
      <c r="Z17" s="621"/>
      <c r="AA17" s="621"/>
      <c r="AB17" s="621"/>
      <c r="AC17" s="621"/>
      <c r="AD17" s="621"/>
    </row>
    <row r="18" spans="1:34" ht="14.25" customHeight="1">
      <c r="A18" s="197"/>
      <c r="B18" s="198"/>
      <c r="C18" s="200"/>
      <c r="D18" s="201"/>
      <c r="E18" s="201"/>
      <c r="F18" s="199"/>
      <c r="G18" s="202"/>
      <c r="H18" s="202"/>
      <c r="I18" s="203"/>
      <c r="J18" s="199"/>
      <c r="K18" s="635"/>
      <c r="O18" s="943">
        <v>2016</v>
      </c>
      <c r="P18" s="943">
        <v>1</v>
      </c>
      <c r="Q18" s="944" t="s">
        <v>169</v>
      </c>
      <c r="R18" s="944" t="s">
        <v>170</v>
      </c>
      <c r="S18" s="944" t="s">
        <v>171</v>
      </c>
      <c r="T18" s="944" t="s">
        <v>172</v>
      </c>
      <c r="U18" s="944">
        <v>150.55000000000001</v>
      </c>
      <c r="Y18" s="964" t="s">
        <v>171</v>
      </c>
      <c r="Z18" s="964" t="s">
        <v>185</v>
      </c>
      <c r="AA18" s="964">
        <v>288.4667</v>
      </c>
      <c r="AB18" s="964">
        <v>54.6</v>
      </c>
      <c r="AC18" s="964">
        <v>12.2</v>
      </c>
      <c r="AD18" s="964"/>
    </row>
    <row r="19" spans="1:34" ht="14.25" customHeight="1">
      <c r="A19" s="197"/>
      <c r="B19" s="198"/>
      <c r="C19" s="200"/>
      <c r="D19" s="201"/>
      <c r="E19" s="201"/>
      <c r="F19" s="199"/>
      <c r="G19" s="202"/>
      <c r="H19" s="202"/>
      <c r="I19" s="203"/>
      <c r="J19" s="199" t="s">
        <v>842</v>
      </c>
      <c r="K19" s="635"/>
      <c r="O19" s="943">
        <v>2016</v>
      </c>
      <c r="P19" s="943">
        <f>+P18+1</f>
        <v>2</v>
      </c>
      <c r="Q19" s="944" t="s">
        <v>169</v>
      </c>
      <c r="R19" s="944" t="s">
        <v>170</v>
      </c>
      <c r="S19" s="944" t="s">
        <v>171</v>
      </c>
      <c r="T19" s="944" t="s">
        <v>172</v>
      </c>
      <c r="U19" s="944">
        <v>175.6</v>
      </c>
      <c r="Y19" s="964" t="s">
        <v>180</v>
      </c>
      <c r="Z19" s="964" t="s">
        <v>181</v>
      </c>
      <c r="AA19" s="964"/>
      <c r="AB19" s="964">
        <v>0</v>
      </c>
      <c r="AC19" s="964">
        <v>0</v>
      </c>
      <c r="AD19" s="964"/>
    </row>
    <row r="20" spans="1:34" ht="14.25" customHeight="1">
      <c r="A20" s="197"/>
      <c r="B20" s="198"/>
      <c r="C20" s="200"/>
      <c r="D20" s="201"/>
      <c r="E20" s="201"/>
      <c r="F20" s="199"/>
      <c r="G20" s="202"/>
      <c r="H20" s="202"/>
      <c r="I20" s="203"/>
      <c r="J20" s="199"/>
      <c r="K20" s="774"/>
      <c r="O20" s="943">
        <v>2016</v>
      </c>
      <c r="P20" s="943">
        <f>+P19+1</f>
        <v>3</v>
      </c>
      <c r="Q20" s="944" t="s">
        <v>169</v>
      </c>
      <c r="R20" s="944" t="s">
        <v>170</v>
      </c>
      <c r="S20" s="944" t="s">
        <v>171</v>
      </c>
      <c r="T20" s="944" t="s">
        <v>172</v>
      </c>
      <c r="U20" s="944">
        <v>36.31666666666667</v>
      </c>
      <c r="Y20" s="964" t="s">
        <v>174</v>
      </c>
      <c r="Z20" s="964" t="s">
        <v>186</v>
      </c>
      <c r="AA20" s="964"/>
      <c r="AB20" s="964">
        <v>0</v>
      </c>
      <c r="AC20" s="964">
        <v>36.366666666666674</v>
      </c>
      <c r="AD20" s="964"/>
    </row>
    <row r="21" spans="1:34" s="162" customFormat="1" ht="14.25" customHeight="1">
      <c r="A21" s="197"/>
      <c r="B21" s="198"/>
      <c r="C21" s="200"/>
      <c r="D21" s="201"/>
      <c r="E21" s="201"/>
      <c r="F21" s="199"/>
      <c r="G21" s="202"/>
      <c r="H21" s="202"/>
      <c r="I21" s="203"/>
      <c r="J21" s="199"/>
      <c r="K21" s="635"/>
      <c r="L21" s="796"/>
      <c r="M21" s="1091"/>
      <c r="N21" s="397"/>
      <c r="O21" s="943">
        <v>2016</v>
      </c>
      <c r="P21" s="943">
        <f t="shared" ref="P21:P29" si="3">+P20+1</f>
        <v>4</v>
      </c>
      <c r="Q21" s="944" t="s">
        <v>169</v>
      </c>
      <c r="R21" s="944" t="s">
        <v>170</v>
      </c>
      <c r="S21" s="944" t="s">
        <v>171</v>
      </c>
      <c r="T21" s="944" t="s">
        <v>172</v>
      </c>
      <c r="U21" s="944">
        <v>54.6</v>
      </c>
      <c r="V21" s="582"/>
      <c r="W21" s="582"/>
      <c r="X21" s="397"/>
      <c r="Y21" s="964" t="s">
        <v>176</v>
      </c>
      <c r="Z21" s="964" t="s">
        <v>177</v>
      </c>
      <c r="AA21" s="964">
        <v>14.95</v>
      </c>
      <c r="AB21" s="964">
        <v>100.03333000000001</v>
      </c>
      <c r="AC21" s="964">
        <v>4.67</v>
      </c>
      <c r="AD21" s="964"/>
      <c r="AE21" s="582"/>
      <c r="AF21" s="582"/>
      <c r="AG21" s="397"/>
      <c r="AH21" s="397"/>
    </row>
    <row r="22" spans="1:34" s="162" customFormat="1" ht="14.25" customHeight="1">
      <c r="A22" s="197"/>
      <c r="B22" s="198"/>
      <c r="C22" s="200"/>
      <c r="D22" s="201"/>
      <c r="E22" s="201"/>
      <c r="F22" s="199"/>
      <c r="G22" s="202"/>
      <c r="H22" s="202"/>
      <c r="I22" s="203"/>
      <c r="J22" s="199"/>
      <c r="K22" s="635"/>
      <c r="L22" s="796"/>
      <c r="M22" s="1091"/>
      <c r="N22" s="397"/>
      <c r="O22" s="943">
        <v>2016</v>
      </c>
      <c r="P22" s="943">
        <f t="shared" si="3"/>
        <v>5</v>
      </c>
      <c r="Q22" s="944" t="s">
        <v>169</v>
      </c>
      <c r="R22" s="944" t="s">
        <v>170</v>
      </c>
      <c r="S22" s="944" t="s">
        <v>171</v>
      </c>
      <c r="T22" s="944" t="s">
        <v>172</v>
      </c>
      <c r="U22" s="944">
        <v>309.91666670000001</v>
      </c>
      <c r="V22" s="582"/>
      <c r="W22" s="582"/>
      <c r="X22" s="397"/>
      <c r="Y22" s="964" t="s">
        <v>178</v>
      </c>
      <c r="Z22" s="964" t="s">
        <v>179</v>
      </c>
      <c r="AA22" s="964"/>
      <c r="AB22" s="964">
        <v>0</v>
      </c>
      <c r="AC22" s="964">
        <v>0</v>
      </c>
      <c r="AD22" s="964"/>
      <c r="AE22" s="582"/>
      <c r="AF22" s="582"/>
      <c r="AG22" s="397"/>
      <c r="AH22" s="397"/>
    </row>
    <row r="23" spans="1:34" s="162" customFormat="1" ht="14.25" customHeight="1">
      <c r="A23" s="197"/>
      <c r="B23" s="198"/>
      <c r="C23" s="200"/>
      <c r="D23" s="201"/>
      <c r="E23" s="201"/>
      <c r="F23" s="199"/>
      <c r="G23" s="202"/>
      <c r="H23" s="202"/>
      <c r="I23" s="203"/>
      <c r="J23" s="199"/>
      <c r="K23" s="635"/>
      <c r="L23" s="796"/>
      <c r="M23" s="1091"/>
      <c r="N23" s="397"/>
      <c r="O23" s="943">
        <v>2016</v>
      </c>
      <c r="P23" s="943">
        <f t="shared" si="3"/>
        <v>6</v>
      </c>
      <c r="Q23" s="944" t="s">
        <v>169</v>
      </c>
      <c r="R23" s="944" t="s">
        <v>170</v>
      </c>
      <c r="S23" s="944" t="s">
        <v>171</v>
      </c>
      <c r="T23" s="944" t="s">
        <v>172</v>
      </c>
      <c r="U23" s="944">
        <v>209.4555556</v>
      </c>
      <c r="V23" s="582"/>
      <c r="W23" s="582"/>
      <c r="X23" s="397"/>
      <c r="Y23" s="964" t="s">
        <v>513</v>
      </c>
      <c r="Z23" s="964" t="s">
        <v>510</v>
      </c>
      <c r="AA23" s="964">
        <v>0</v>
      </c>
      <c r="AB23" s="964">
        <v>0</v>
      </c>
      <c r="AC23" s="964">
        <v>0</v>
      </c>
      <c r="AD23" s="964"/>
      <c r="AE23" s="582"/>
      <c r="AF23" s="582"/>
      <c r="AG23" s="397"/>
      <c r="AH23" s="397"/>
    </row>
    <row r="24" spans="1:34" s="162" customFormat="1" ht="14.25" customHeight="1">
      <c r="A24" s="197"/>
      <c r="B24" s="198"/>
      <c r="C24" s="200"/>
      <c r="D24" s="201"/>
      <c r="E24" s="201"/>
      <c r="F24" s="199"/>
      <c r="G24" s="202"/>
      <c r="H24" s="202"/>
      <c r="I24" s="203"/>
      <c r="J24" s="199"/>
      <c r="K24" s="635"/>
      <c r="L24" s="796"/>
      <c r="M24" s="1091"/>
      <c r="N24" s="397"/>
      <c r="O24" s="943">
        <v>2016</v>
      </c>
      <c r="P24" s="943">
        <f t="shared" si="3"/>
        <v>7</v>
      </c>
      <c r="Q24" s="944" t="s">
        <v>169</v>
      </c>
      <c r="R24" s="944" t="s">
        <v>170</v>
      </c>
      <c r="S24" s="944" t="s">
        <v>171</v>
      </c>
      <c r="T24" s="944" t="s">
        <v>172</v>
      </c>
      <c r="U24" s="944">
        <v>386</v>
      </c>
      <c r="V24" s="582"/>
      <c r="W24" s="582"/>
      <c r="X24" s="397"/>
      <c r="Y24" s="965" t="s">
        <v>515</v>
      </c>
      <c r="Z24" s="965" t="s">
        <v>511</v>
      </c>
      <c r="AA24" s="965"/>
      <c r="AB24" s="965">
        <v>7.3833330000000004</v>
      </c>
      <c r="AC24" s="965"/>
      <c r="AD24" s="965"/>
      <c r="AE24" s="582"/>
      <c r="AF24" s="582"/>
      <c r="AG24" s="397"/>
      <c r="AH24" s="397"/>
    </row>
    <row r="25" spans="1:34" s="162" customFormat="1" ht="14.25" customHeight="1">
      <c r="A25" s="197"/>
      <c r="B25" s="198"/>
      <c r="C25" s="200"/>
      <c r="D25" s="201"/>
      <c r="E25" s="201"/>
      <c r="F25" s="199"/>
      <c r="G25" s="202"/>
      <c r="H25" s="202"/>
      <c r="I25" s="203"/>
      <c r="J25" s="199"/>
      <c r="K25" s="635"/>
      <c r="L25" s="796"/>
      <c r="M25" s="1091"/>
      <c r="N25" s="397"/>
      <c r="O25" s="943">
        <v>2016</v>
      </c>
      <c r="P25" s="943">
        <f t="shared" si="3"/>
        <v>8</v>
      </c>
      <c r="Q25" s="944" t="s">
        <v>169</v>
      </c>
      <c r="R25" s="944" t="s">
        <v>170</v>
      </c>
      <c r="S25" s="944" t="s">
        <v>171</v>
      </c>
      <c r="T25" s="944" t="s">
        <v>172</v>
      </c>
      <c r="U25" s="944">
        <v>616.3833333</v>
      </c>
      <c r="V25" s="582"/>
      <c r="W25" s="582"/>
      <c r="X25" s="397"/>
      <c r="Y25" s="965" t="s">
        <v>514</v>
      </c>
      <c r="Z25" s="965" t="s">
        <v>512</v>
      </c>
      <c r="AA25" s="965">
        <v>16.983329999999999</v>
      </c>
      <c r="AB25" s="965"/>
      <c r="AC25" s="965"/>
      <c r="AD25" s="965"/>
      <c r="AE25" s="582"/>
      <c r="AF25" s="582"/>
      <c r="AG25" s="397"/>
      <c r="AH25" s="397"/>
    </row>
    <row r="26" spans="1:34" s="162" customFormat="1" ht="14.25" customHeight="1">
      <c r="A26" s="197"/>
      <c r="B26" s="198"/>
      <c r="C26" s="200"/>
      <c r="D26" s="201"/>
      <c r="E26" s="201"/>
      <c r="F26" s="199"/>
      <c r="G26" s="202"/>
      <c r="H26" s="202"/>
      <c r="I26" s="203"/>
      <c r="J26" s="239"/>
      <c r="K26" s="635"/>
      <c r="L26" s="796"/>
      <c r="M26" s="1091"/>
      <c r="N26" s="397"/>
      <c r="O26" s="943">
        <v>2016</v>
      </c>
      <c r="P26" s="943">
        <f t="shared" si="3"/>
        <v>9</v>
      </c>
      <c r="Q26" s="944" t="s">
        <v>169</v>
      </c>
      <c r="R26" s="944" t="s">
        <v>170</v>
      </c>
      <c r="S26" s="944" t="s">
        <v>171</v>
      </c>
      <c r="T26" s="944" t="s">
        <v>172</v>
      </c>
      <c r="U26" s="944">
        <v>471.91666670000001</v>
      </c>
      <c r="V26" s="582"/>
      <c r="W26" s="582"/>
      <c r="X26" s="582"/>
      <c r="Y26" s="582"/>
      <c r="Z26" s="582"/>
      <c r="AA26" s="582"/>
      <c r="AB26" s="582"/>
      <c r="AC26" s="582"/>
      <c r="AD26" s="582"/>
      <c r="AE26" s="582"/>
      <c r="AF26" s="582"/>
      <c r="AG26" s="397"/>
      <c r="AH26" s="397"/>
    </row>
    <row r="27" spans="1:34" s="162" customFormat="1" ht="14.25" customHeight="1">
      <c r="A27" s="197"/>
      <c r="B27" s="198"/>
      <c r="C27" s="200"/>
      <c r="D27" s="201"/>
      <c r="E27" s="201"/>
      <c r="F27" s="199"/>
      <c r="G27" s="202"/>
      <c r="H27" s="202"/>
      <c r="I27" s="203"/>
      <c r="J27" s="239"/>
      <c r="K27" s="635"/>
      <c r="L27" s="796"/>
      <c r="M27" s="1091"/>
      <c r="N27" s="397"/>
      <c r="O27" s="943">
        <v>2016</v>
      </c>
      <c r="P27" s="943">
        <f t="shared" si="3"/>
        <v>10</v>
      </c>
      <c r="Q27" s="944" t="s">
        <v>169</v>
      </c>
      <c r="R27" s="944" t="s">
        <v>170</v>
      </c>
      <c r="S27" s="944" t="s">
        <v>171</v>
      </c>
      <c r="T27" s="944" t="s">
        <v>172</v>
      </c>
      <c r="U27" s="944"/>
      <c r="V27" s="582"/>
      <c r="W27" s="582"/>
      <c r="X27" s="582"/>
      <c r="Y27" s="582"/>
      <c r="Z27" s="582"/>
      <c r="AA27" s="582"/>
      <c r="AB27" s="582"/>
      <c r="AC27" s="582"/>
      <c r="AD27" s="582"/>
      <c r="AE27" s="582"/>
      <c r="AF27" s="582"/>
      <c r="AG27" s="397"/>
      <c r="AH27" s="397"/>
    </row>
    <row r="28" spans="1:34" s="162" customFormat="1" ht="14.25" customHeight="1">
      <c r="A28" s="197"/>
      <c r="B28" s="198"/>
      <c r="C28" s="200"/>
      <c r="D28" s="201"/>
      <c r="E28" s="201"/>
      <c r="F28" s="199"/>
      <c r="G28" s="202"/>
      <c r="H28" s="202"/>
      <c r="I28" s="203"/>
      <c r="J28" s="239"/>
      <c r="K28" s="635"/>
      <c r="L28" s="796"/>
      <c r="M28" s="1091"/>
      <c r="N28" s="397"/>
      <c r="O28" s="943">
        <v>2016</v>
      </c>
      <c r="P28" s="943">
        <f t="shared" si="3"/>
        <v>11</v>
      </c>
      <c r="Q28" s="944" t="s">
        <v>169</v>
      </c>
      <c r="R28" s="944" t="s">
        <v>170</v>
      </c>
      <c r="S28" s="944" t="s">
        <v>171</v>
      </c>
      <c r="T28" s="944" t="s">
        <v>172</v>
      </c>
      <c r="U28" s="944"/>
      <c r="V28" s="582"/>
      <c r="W28" s="582"/>
      <c r="X28" s="582"/>
      <c r="Y28" s="582"/>
      <c r="Z28" s="582"/>
      <c r="AA28" s="582"/>
      <c r="AB28" s="582"/>
      <c r="AC28" s="582"/>
      <c r="AD28" s="582"/>
      <c r="AE28" s="582"/>
      <c r="AF28" s="582"/>
      <c r="AG28" s="397"/>
      <c r="AH28" s="397"/>
    </row>
    <row r="29" spans="1:34" s="162" customFormat="1" ht="15">
      <c r="A29" s="197"/>
      <c r="B29" s="198"/>
      <c r="C29" s="200"/>
      <c r="D29" s="201"/>
      <c r="E29" s="201"/>
      <c r="F29" s="199"/>
      <c r="G29" s="202"/>
      <c r="H29" s="202"/>
      <c r="I29" s="216"/>
      <c r="J29" s="239"/>
      <c r="K29" s="635"/>
      <c r="L29" s="796"/>
      <c r="M29" s="1091"/>
      <c r="N29" s="397"/>
      <c r="O29" s="943">
        <v>2016</v>
      </c>
      <c r="P29" s="943">
        <f t="shared" si="3"/>
        <v>12</v>
      </c>
      <c r="Q29" s="944" t="s">
        <v>169</v>
      </c>
      <c r="R29" s="944" t="s">
        <v>170</v>
      </c>
      <c r="S29" s="944" t="s">
        <v>171</v>
      </c>
      <c r="T29" s="944" t="s">
        <v>172</v>
      </c>
      <c r="U29" s="944"/>
      <c r="V29" s="582"/>
      <c r="W29" s="582"/>
      <c r="X29" s="582"/>
      <c r="Y29" s="582"/>
      <c r="Z29" s="582"/>
      <c r="AA29" s="582"/>
      <c r="AB29" s="582"/>
      <c r="AC29" s="582"/>
      <c r="AD29" s="582"/>
      <c r="AE29" s="582"/>
      <c r="AF29" s="582"/>
      <c r="AG29" s="397"/>
      <c r="AH29" s="397"/>
    </row>
    <row r="30" spans="1:34" s="162" customFormat="1" ht="15">
      <c r="A30" s="197"/>
      <c r="B30" s="198"/>
      <c r="C30" s="200"/>
      <c r="D30" s="201"/>
      <c r="E30" s="201"/>
      <c r="F30" s="199"/>
      <c r="G30" s="202"/>
      <c r="H30" s="202"/>
      <c r="I30" s="216"/>
      <c r="J30" s="239"/>
      <c r="K30" s="635"/>
      <c r="L30" s="796"/>
      <c r="M30" s="1091"/>
      <c r="N30" s="397"/>
      <c r="O30" s="943">
        <v>2015</v>
      </c>
      <c r="P30" s="943">
        <v>1</v>
      </c>
      <c r="Q30" s="944">
        <v>138</v>
      </c>
      <c r="R30" s="944" t="s">
        <v>173</v>
      </c>
      <c r="S30" s="944" t="s">
        <v>174</v>
      </c>
      <c r="T30" s="944" t="s">
        <v>175</v>
      </c>
      <c r="U30" s="944">
        <v>20.55</v>
      </c>
      <c r="V30" s="582"/>
      <c r="W30" s="582"/>
      <c r="X30" s="582"/>
      <c r="Y30" s="582"/>
      <c r="Z30" s="582"/>
      <c r="AA30" s="582"/>
      <c r="AB30" s="582"/>
      <c r="AC30" s="582"/>
      <c r="AD30" s="582"/>
      <c r="AE30" s="582"/>
      <c r="AF30" s="582"/>
      <c r="AG30" s="397"/>
      <c r="AH30" s="397"/>
    </row>
    <row r="31" spans="1:34" s="162" customFormat="1" ht="15">
      <c r="A31" s="197"/>
      <c r="B31" s="198"/>
      <c r="C31" s="200"/>
      <c r="D31" s="201"/>
      <c r="E31" s="201"/>
      <c r="F31" s="199"/>
      <c r="G31" s="202"/>
      <c r="H31" s="202"/>
      <c r="I31" s="216"/>
      <c r="J31" s="239"/>
      <c r="K31" s="635"/>
      <c r="L31" s="796"/>
      <c r="M31" s="1091"/>
      <c r="N31" s="397"/>
      <c r="O31" s="943">
        <v>2015</v>
      </c>
      <c r="P31" s="943">
        <f>+P30+1</f>
        <v>2</v>
      </c>
      <c r="Q31" s="944">
        <v>138</v>
      </c>
      <c r="R31" s="944" t="s">
        <v>173</v>
      </c>
      <c r="S31" s="944" t="s">
        <v>174</v>
      </c>
      <c r="T31" s="944" t="s">
        <v>175</v>
      </c>
      <c r="U31" s="944">
        <v>15.06666667</v>
      </c>
      <c r="V31" s="582"/>
      <c r="W31" s="582"/>
      <c r="X31" s="582"/>
      <c r="Y31" s="582"/>
      <c r="Z31" s="582"/>
      <c r="AA31" s="582"/>
      <c r="AB31" s="582"/>
      <c r="AC31" s="582"/>
      <c r="AD31" s="582"/>
      <c r="AE31" s="582"/>
      <c r="AF31" s="582"/>
      <c r="AG31" s="397"/>
      <c r="AH31" s="397"/>
    </row>
    <row r="32" spans="1:34" s="162" customFormat="1" ht="18" customHeight="1">
      <c r="A32" s="197"/>
      <c r="B32" s="198"/>
      <c r="C32" s="200"/>
      <c r="D32" s="201"/>
      <c r="E32" s="201"/>
      <c r="F32" s="199"/>
      <c r="G32" s="202"/>
      <c r="H32" s="202"/>
      <c r="I32" s="216"/>
      <c r="J32" s="239"/>
      <c r="K32" s="635"/>
      <c r="L32" s="796"/>
      <c r="M32" s="1091"/>
      <c r="N32" s="397"/>
      <c r="O32" s="943">
        <v>2015</v>
      </c>
      <c r="P32" s="943">
        <f t="shared" ref="P32:P41" si="4">+P31+1</f>
        <v>3</v>
      </c>
      <c r="Q32" s="944">
        <v>138</v>
      </c>
      <c r="R32" s="944" t="s">
        <v>173</v>
      </c>
      <c r="S32" s="944" t="s">
        <v>174</v>
      </c>
      <c r="T32" s="944" t="s">
        <v>175</v>
      </c>
      <c r="U32" s="944">
        <v>20.5</v>
      </c>
      <c r="V32" s="582"/>
      <c r="W32" s="582"/>
      <c r="X32" s="582"/>
      <c r="Y32" s="582"/>
      <c r="Z32" s="582"/>
      <c r="AA32" s="582"/>
      <c r="AB32" s="582"/>
      <c r="AC32" s="582"/>
      <c r="AD32" s="582"/>
      <c r="AE32" s="582"/>
      <c r="AF32" s="582"/>
      <c r="AG32" s="397"/>
      <c r="AH32" s="397"/>
    </row>
    <row r="33" spans="1:34" s="162" customFormat="1" ht="15">
      <c r="A33" s="197"/>
      <c r="B33" s="198"/>
      <c r="C33" s="200"/>
      <c r="D33" s="201"/>
      <c r="E33" s="201"/>
      <c r="F33" s="199"/>
      <c r="G33" s="202"/>
      <c r="H33" s="202"/>
      <c r="I33" s="216"/>
      <c r="J33" s="239"/>
      <c r="K33" s="635"/>
      <c r="L33" s="796"/>
      <c r="M33" s="1091"/>
      <c r="N33" s="397"/>
      <c r="O33" s="943">
        <v>2015</v>
      </c>
      <c r="P33" s="943">
        <f t="shared" si="4"/>
        <v>4</v>
      </c>
      <c r="Q33" s="944">
        <v>138</v>
      </c>
      <c r="R33" s="944" t="s">
        <v>173</v>
      </c>
      <c r="S33" s="944" t="s">
        <v>174</v>
      </c>
      <c r="T33" s="944" t="s">
        <v>175</v>
      </c>
      <c r="U33" s="944">
        <v>36.366666666666674</v>
      </c>
      <c r="V33" s="582"/>
      <c r="W33" s="582"/>
      <c r="X33" s="582"/>
      <c r="Y33" s="582"/>
      <c r="Z33" s="582"/>
      <c r="AA33" s="582"/>
      <c r="AB33" s="582"/>
      <c r="AC33" s="582"/>
      <c r="AD33" s="582"/>
      <c r="AE33" s="582"/>
      <c r="AF33" s="582"/>
      <c r="AG33" s="397"/>
      <c r="AH33" s="397"/>
    </row>
    <row r="34" spans="1:34" s="162" customFormat="1" ht="15">
      <c r="A34" s="197"/>
      <c r="B34" s="198"/>
      <c r="C34" s="200"/>
      <c r="D34" s="201"/>
      <c r="E34" s="201"/>
      <c r="F34" s="199"/>
      <c r="G34" s="202"/>
      <c r="H34" s="202"/>
      <c r="I34" s="216"/>
      <c r="J34" s="239"/>
      <c r="K34" s="635"/>
      <c r="L34" s="796"/>
      <c r="M34" s="1091"/>
      <c r="N34" s="397"/>
      <c r="O34" s="943">
        <v>2015</v>
      </c>
      <c r="P34" s="943">
        <f t="shared" si="4"/>
        <v>5</v>
      </c>
      <c r="Q34" s="944">
        <v>138</v>
      </c>
      <c r="R34" s="944" t="s">
        <v>173</v>
      </c>
      <c r="S34" s="944" t="s">
        <v>174</v>
      </c>
      <c r="T34" s="944" t="s">
        <v>175</v>
      </c>
      <c r="U34" s="944">
        <v>62.5</v>
      </c>
      <c r="V34" s="582"/>
      <c r="W34" s="582"/>
      <c r="X34" s="582"/>
      <c r="Y34" s="582"/>
      <c r="Z34" s="582"/>
      <c r="AA34" s="582"/>
      <c r="AB34" s="582"/>
      <c r="AC34" s="582"/>
      <c r="AD34" s="582"/>
      <c r="AE34" s="582"/>
      <c r="AF34" s="582"/>
      <c r="AG34" s="397"/>
      <c r="AH34" s="397"/>
    </row>
    <row r="35" spans="1:34" s="162" customFormat="1" ht="15">
      <c r="A35" s="197"/>
      <c r="B35" s="198"/>
      <c r="C35" s="200"/>
      <c r="D35" s="201"/>
      <c r="E35" s="201"/>
      <c r="F35" s="199"/>
      <c r="G35" s="202"/>
      <c r="H35" s="202"/>
      <c r="I35" s="216"/>
      <c r="J35" s="239"/>
      <c r="K35" s="635"/>
      <c r="L35" s="796"/>
      <c r="M35" s="1091"/>
      <c r="N35" s="397"/>
      <c r="O35" s="943">
        <v>2015</v>
      </c>
      <c r="P35" s="943">
        <f t="shared" si="4"/>
        <v>6</v>
      </c>
      <c r="Q35" s="944">
        <v>138</v>
      </c>
      <c r="R35" s="944" t="s">
        <v>173</v>
      </c>
      <c r="S35" s="944" t="s">
        <v>174</v>
      </c>
      <c r="T35" s="944" t="s">
        <v>175</v>
      </c>
      <c r="U35" s="944">
        <v>14.95</v>
      </c>
      <c r="V35" s="582"/>
      <c r="W35" s="582"/>
      <c r="X35" s="582"/>
      <c r="Y35" s="582"/>
      <c r="Z35" s="582"/>
      <c r="AA35" s="582"/>
      <c r="AB35" s="582"/>
      <c r="AC35" s="582"/>
      <c r="AD35" s="582"/>
      <c r="AE35" s="582"/>
      <c r="AF35" s="582"/>
      <c r="AG35" s="397"/>
      <c r="AH35" s="397"/>
    </row>
    <row r="36" spans="1:34" s="162" customFormat="1" ht="15">
      <c r="A36" s="197"/>
      <c r="B36" s="198"/>
      <c r="C36" s="200"/>
      <c r="D36" s="201"/>
      <c r="E36" s="201"/>
      <c r="F36" s="199"/>
      <c r="G36" s="202"/>
      <c r="H36" s="202"/>
      <c r="I36" s="216"/>
      <c r="J36" s="239"/>
      <c r="K36" s="635"/>
      <c r="L36" s="796"/>
      <c r="M36" s="1091"/>
      <c r="N36" s="397"/>
      <c r="O36" s="943">
        <v>2015</v>
      </c>
      <c r="P36" s="943">
        <f t="shared" si="4"/>
        <v>7</v>
      </c>
      <c r="Q36" s="944">
        <v>138</v>
      </c>
      <c r="R36" s="944" t="s">
        <v>173</v>
      </c>
      <c r="S36" s="944" t="s">
        <v>174</v>
      </c>
      <c r="T36" s="944" t="s">
        <v>175</v>
      </c>
      <c r="U36" s="944">
        <v>5.23</v>
      </c>
      <c r="V36" s="582"/>
      <c r="W36" s="582"/>
      <c r="X36" s="582"/>
      <c r="Y36" s="582"/>
      <c r="Z36" s="582"/>
      <c r="AA36" s="582"/>
      <c r="AB36" s="582"/>
      <c r="AC36" s="582"/>
      <c r="AD36" s="582"/>
      <c r="AE36" s="582"/>
      <c r="AF36" s="582"/>
      <c r="AG36" s="397"/>
      <c r="AH36" s="397"/>
    </row>
    <row r="37" spans="1:34" s="162" customFormat="1" ht="15">
      <c r="A37" s="197"/>
      <c r="B37" s="198"/>
      <c r="C37" s="200"/>
      <c r="D37" s="201"/>
      <c r="E37" s="201"/>
      <c r="F37" s="199"/>
      <c r="G37" s="202"/>
      <c r="H37" s="202"/>
      <c r="I37" s="216"/>
      <c r="J37" s="239"/>
      <c r="K37" s="635"/>
      <c r="L37" s="796"/>
      <c r="M37" s="1091"/>
      <c r="N37" s="397"/>
      <c r="O37" s="943">
        <v>2015</v>
      </c>
      <c r="P37" s="943">
        <f t="shared" si="4"/>
        <v>8</v>
      </c>
      <c r="Q37" s="944">
        <v>138</v>
      </c>
      <c r="R37" s="944" t="s">
        <v>173</v>
      </c>
      <c r="S37" s="944" t="s">
        <v>174</v>
      </c>
      <c r="T37" s="944" t="s">
        <v>175</v>
      </c>
      <c r="U37" s="944">
        <v>2.85</v>
      </c>
      <c r="V37" s="582"/>
      <c r="W37" s="582"/>
      <c r="X37" s="582"/>
      <c r="Y37" s="582"/>
      <c r="Z37" s="582"/>
      <c r="AA37" s="582"/>
      <c r="AB37" s="582"/>
      <c r="AC37" s="582"/>
      <c r="AD37" s="582"/>
      <c r="AE37" s="582"/>
      <c r="AF37" s="582"/>
      <c r="AG37" s="397"/>
      <c r="AH37" s="397"/>
    </row>
    <row r="38" spans="1:34" s="162" customFormat="1" ht="15">
      <c r="A38" s="197"/>
      <c r="B38" s="198"/>
      <c r="C38" s="200"/>
      <c r="D38" s="201"/>
      <c r="E38" s="201"/>
      <c r="F38" s="199"/>
      <c r="G38" s="202"/>
      <c r="H38" s="202"/>
      <c r="I38" s="216"/>
      <c r="J38" s="239"/>
      <c r="K38" s="635"/>
      <c r="L38" s="796"/>
      <c r="M38" s="1091"/>
      <c r="N38" s="397"/>
      <c r="O38" s="943">
        <v>2015</v>
      </c>
      <c r="P38" s="943">
        <f t="shared" si="4"/>
        <v>9</v>
      </c>
      <c r="Q38" s="944">
        <v>138</v>
      </c>
      <c r="R38" s="944" t="s">
        <v>173</v>
      </c>
      <c r="S38" s="944" t="s">
        <v>174</v>
      </c>
      <c r="T38" s="944" t="s">
        <v>175</v>
      </c>
      <c r="U38" s="944">
        <v>0</v>
      </c>
      <c r="V38" s="582"/>
      <c r="W38" s="582"/>
      <c r="X38" s="582"/>
      <c r="Y38" s="582"/>
      <c r="Z38" s="582"/>
      <c r="AA38" s="582"/>
      <c r="AB38" s="582"/>
      <c r="AC38" s="582"/>
      <c r="AD38" s="582"/>
      <c r="AE38" s="582"/>
      <c r="AF38" s="582"/>
      <c r="AG38" s="397"/>
      <c r="AH38" s="397"/>
    </row>
    <row r="39" spans="1:34" s="162" customFormat="1" ht="15">
      <c r="A39" s="197"/>
      <c r="B39" s="198"/>
      <c r="C39" s="200"/>
      <c r="D39" s="201"/>
      <c r="E39" s="201"/>
      <c r="F39" s="199"/>
      <c r="G39" s="202"/>
      <c r="H39" s="202"/>
      <c r="I39" s="216"/>
      <c r="J39" s="239"/>
      <c r="K39" s="635"/>
      <c r="L39" s="796"/>
      <c r="M39" s="1091"/>
      <c r="N39" s="397"/>
      <c r="O39" s="943">
        <v>2015</v>
      </c>
      <c r="P39" s="943">
        <f t="shared" si="4"/>
        <v>10</v>
      </c>
      <c r="Q39" s="944">
        <v>138</v>
      </c>
      <c r="R39" s="944" t="s">
        <v>173</v>
      </c>
      <c r="S39" s="944" t="s">
        <v>174</v>
      </c>
      <c r="T39" s="944" t="s">
        <v>175</v>
      </c>
      <c r="U39" s="944">
        <v>0</v>
      </c>
      <c r="V39" s="582"/>
      <c r="W39" s="582"/>
      <c r="X39" s="582"/>
      <c r="Y39" s="582"/>
      <c r="Z39" s="582"/>
      <c r="AA39" s="582"/>
      <c r="AB39" s="582"/>
      <c r="AC39" s="582"/>
      <c r="AD39" s="582"/>
      <c r="AE39" s="582"/>
      <c r="AF39" s="582"/>
      <c r="AG39" s="397"/>
      <c r="AH39" s="397"/>
    </row>
    <row r="40" spans="1:34" s="162" customFormat="1" ht="15">
      <c r="A40" s="197"/>
      <c r="B40" s="198"/>
      <c r="C40" s="200"/>
      <c r="D40" s="201"/>
      <c r="E40" s="201"/>
      <c r="F40" s="199"/>
      <c r="G40" s="202"/>
      <c r="H40" s="202"/>
      <c r="I40" s="216"/>
      <c r="J40" s="239"/>
      <c r="K40" s="635"/>
      <c r="L40" s="796"/>
      <c r="M40" s="1091"/>
      <c r="N40" s="397"/>
      <c r="O40" s="943">
        <v>2015</v>
      </c>
      <c r="P40" s="943">
        <f t="shared" si="4"/>
        <v>11</v>
      </c>
      <c r="Q40" s="944">
        <v>138</v>
      </c>
      <c r="R40" s="944" t="s">
        <v>173</v>
      </c>
      <c r="S40" s="944" t="s">
        <v>174</v>
      </c>
      <c r="T40" s="944" t="s">
        <v>175</v>
      </c>
      <c r="U40" s="944">
        <v>0</v>
      </c>
      <c r="V40" s="582"/>
      <c r="W40" s="582"/>
      <c r="X40" s="582"/>
      <c r="Y40" s="582"/>
      <c r="Z40" s="582"/>
      <c r="AA40" s="582"/>
      <c r="AB40" s="582"/>
      <c r="AC40" s="582"/>
      <c r="AD40" s="582"/>
      <c r="AE40" s="582"/>
      <c r="AF40" s="582"/>
      <c r="AG40" s="397"/>
      <c r="AH40" s="397"/>
    </row>
    <row r="41" spans="1:34" customFormat="1" ht="12.75">
      <c r="A41" s="197"/>
      <c r="B41" s="197"/>
      <c r="C41" s="197"/>
      <c r="D41" s="197"/>
      <c r="E41" s="197"/>
      <c r="F41" s="197"/>
      <c r="G41" s="197"/>
      <c r="H41" s="197"/>
      <c r="I41" s="197"/>
      <c r="J41" s="197"/>
      <c r="K41" s="795"/>
      <c r="L41" s="795"/>
      <c r="M41" s="1089"/>
      <c r="N41" s="402"/>
      <c r="O41" s="943">
        <v>2015</v>
      </c>
      <c r="P41" s="943">
        <f t="shared" si="4"/>
        <v>12</v>
      </c>
      <c r="Q41" s="944">
        <v>138</v>
      </c>
      <c r="R41" s="944" t="s">
        <v>173</v>
      </c>
      <c r="S41" s="944" t="s">
        <v>174</v>
      </c>
      <c r="T41" s="944" t="s">
        <v>175</v>
      </c>
      <c r="U41" s="944">
        <v>0</v>
      </c>
      <c r="V41" s="621"/>
      <c r="W41" s="621"/>
      <c r="X41" s="621"/>
      <c r="Y41" s="621"/>
      <c r="Z41" s="621"/>
      <c r="AA41" s="621"/>
      <c r="AB41" s="621"/>
      <c r="AC41" s="621"/>
      <c r="AD41" s="621"/>
      <c r="AE41" s="621"/>
      <c r="AF41" s="621"/>
      <c r="AG41" s="900"/>
      <c r="AH41" s="900"/>
    </row>
    <row r="42" spans="1:34" customFormat="1" ht="12.75">
      <c r="A42" s="197"/>
      <c r="B42" s="197"/>
      <c r="C42" s="197"/>
      <c r="D42" s="197"/>
      <c r="E42" s="197"/>
      <c r="F42" s="197"/>
      <c r="G42" s="197"/>
      <c r="H42" s="197"/>
      <c r="I42" s="197"/>
      <c r="J42" s="197"/>
      <c r="K42" s="795"/>
      <c r="L42" s="795"/>
      <c r="M42" s="1089"/>
      <c r="N42" s="402"/>
      <c r="O42" s="943">
        <v>2016</v>
      </c>
      <c r="P42" s="943">
        <v>1</v>
      </c>
      <c r="Q42" s="944">
        <v>138</v>
      </c>
      <c r="R42" s="944" t="s">
        <v>173</v>
      </c>
      <c r="S42" s="944" t="s">
        <v>174</v>
      </c>
      <c r="T42" s="944" t="s">
        <v>175</v>
      </c>
      <c r="U42" s="944">
        <v>0</v>
      </c>
      <c r="V42" s="621"/>
      <c r="W42" s="621"/>
      <c r="X42" s="621"/>
      <c r="Y42" s="621"/>
      <c r="Z42" s="621"/>
      <c r="AA42" s="621"/>
      <c r="AB42" s="621"/>
      <c r="AC42" s="621"/>
      <c r="AD42" s="621"/>
      <c r="AE42" s="621"/>
      <c r="AF42" s="621"/>
      <c r="AG42" s="900"/>
      <c r="AH42" s="900"/>
    </row>
    <row r="43" spans="1:34" customFormat="1" ht="12.75">
      <c r="A43" s="197"/>
      <c r="B43" s="197"/>
      <c r="C43" s="197"/>
      <c r="D43" s="197"/>
      <c r="E43" s="197"/>
      <c r="F43" s="197"/>
      <c r="G43" s="197"/>
      <c r="H43" s="197"/>
      <c r="I43" s="197"/>
      <c r="J43" s="197"/>
      <c r="K43" s="795"/>
      <c r="L43" s="795"/>
      <c r="M43" s="1089"/>
      <c r="N43" s="402"/>
      <c r="O43" s="943">
        <v>2016</v>
      </c>
      <c r="P43" s="943">
        <f>+P42+1</f>
        <v>2</v>
      </c>
      <c r="Q43" s="944">
        <v>138</v>
      </c>
      <c r="R43" s="944" t="s">
        <v>173</v>
      </c>
      <c r="S43" s="944" t="s">
        <v>174</v>
      </c>
      <c r="T43" s="944" t="s">
        <v>175</v>
      </c>
      <c r="U43" s="944">
        <v>7.5833333329999997</v>
      </c>
      <c r="V43" s="621"/>
      <c r="W43" s="621"/>
      <c r="X43" s="621"/>
      <c r="Y43" s="621"/>
      <c r="Z43" s="621"/>
      <c r="AA43" s="621"/>
      <c r="AB43" s="621"/>
      <c r="AC43" s="621"/>
      <c r="AD43" s="621"/>
      <c r="AE43" s="621"/>
      <c r="AF43" s="621"/>
      <c r="AG43" s="900"/>
      <c r="AH43" s="900"/>
    </row>
    <row r="44" spans="1:34" customFormat="1" ht="12.75">
      <c r="A44" s="197"/>
      <c r="B44" s="197"/>
      <c r="C44" s="197"/>
      <c r="D44" s="197"/>
      <c r="E44" s="197"/>
      <c r="F44" s="197"/>
      <c r="G44" s="197"/>
      <c r="H44" s="197"/>
      <c r="I44" s="197"/>
      <c r="J44" s="197"/>
      <c r="K44" s="795"/>
      <c r="L44" s="795"/>
      <c r="M44" s="1089"/>
      <c r="N44" s="402"/>
      <c r="O44" s="943">
        <v>2016</v>
      </c>
      <c r="P44" s="943">
        <f>+P43+1</f>
        <v>3</v>
      </c>
      <c r="Q44" s="944">
        <v>138</v>
      </c>
      <c r="R44" s="944" t="s">
        <v>173</v>
      </c>
      <c r="S44" s="944" t="s">
        <v>174</v>
      </c>
      <c r="T44" s="944" t="s">
        <v>175</v>
      </c>
      <c r="U44" s="944">
        <v>0</v>
      </c>
      <c r="V44" s="621"/>
      <c r="W44" s="621"/>
      <c r="X44" s="621"/>
      <c r="Y44" s="621"/>
      <c r="Z44" s="621"/>
      <c r="AA44" s="621"/>
      <c r="AB44" s="621"/>
      <c r="AC44" s="621"/>
      <c r="AD44" s="621"/>
      <c r="AE44" s="621"/>
      <c r="AF44" s="621"/>
      <c r="AG44" s="900"/>
      <c r="AH44" s="900"/>
    </row>
    <row r="45" spans="1:34" customFormat="1" ht="12.75">
      <c r="A45" s="197"/>
      <c r="B45" s="197"/>
      <c r="C45" s="197"/>
      <c r="D45" s="197"/>
      <c r="E45" s="197"/>
      <c r="F45" s="197"/>
      <c r="G45" s="197"/>
      <c r="H45" s="197"/>
      <c r="I45" s="197"/>
      <c r="J45" s="197"/>
      <c r="K45" s="795"/>
      <c r="L45" s="795"/>
      <c r="M45" s="1089"/>
      <c r="N45" s="402"/>
      <c r="O45" s="943">
        <v>2016</v>
      </c>
      <c r="P45" s="943">
        <f t="shared" ref="P45:P53" si="5">+P44+1</f>
        <v>4</v>
      </c>
      <c r="Q45" s="944">
        <v>138</v>
      </c>
      <c r="R45" s="944" t="s">
        <v>173</v>
      </c>
      <c r="S45" s="944" t="s">
        <v>174</v>
      </c>
      <c r="T45" s="944" t="s">
        <v>175</v>
      </c>
      <c r="U45" s="944">
        <v>0</v>
      </c>
      <c r="V45" s="621"/>
      <c r="W45" s="621"/>
      <c r="X45" s="621"/>
      <c r="Y45" s="621"/>
      <c r="Z45" s="621"/>
      <c r="AA45" s="621"/>
      <c r="AB45" s="621"/>
      <c r="AC45" s="621"/>
      <c r="AD45" s="621"/>
      <c r="AE45" s="621"/>
      <c r="AF45" s="621"/>
      <c r="AG45" s="900"/>
      <c r="AH45" s="900"/>
    </row>
    <row r="46" spans="1:34" customFormat="1" ht="12.75">
      <c r="A46" s="197"/>
      <c r="B46" s="197"/>
      <c r="C46" s="197"/>
      <c r="D46" s="197"/>
      <c r="E46" s="197"/>
      <c r="F46" s="197"/>
      <c r="G46" s="197"/>
      <c r="H46" s="197"/>
      <c r="I46" s="197"/>
      <c r="J46" s="197"/>
      <c r="K46" s="795"/>
      <c r="L46" s="795"/>
      <c r="M46" s="1089"/>
      <c r="N46" s="402"/>
      <c r="O46" s="943">
        <v>2016</v>
      </c>
      <c r="P46" s="943">
        <f t="shared" si="5"/>
        <v>5</v>
      </c>
      <c r="Q46" s="944">
        <v>138</v>
      </c>
      <c r="R46" s="944" t="s">
        <v>173</v>
      </c>
      <c r="S46" s="944" t="s">
        <v>174</v>
      </c>
      <c r="T46" s="944" t="s">
        <v>175</v>
      </c>
      <c r="U46" s="944">
        <v>0</v>
      </c>
      <c r="V46" s="621"/>
      <c r="W46" s="621"/>
      <c r="X46" s="621"/>
      <c r="Y46" s="621"/>
      <c r="Z46" s="621"/>
      <c r="AA46" s="621"/>
      <c r="AB46" s="621"/>
      <c r="AC46" s="621"/>
      <c r="AD46" s="621"/>
      <c r="AE46" s="621"/>
      <c r="AF46" s="621"/>
      <c r="AG46" s="900"/>
      <c r="AH46" s="900"/>
    </row>
    <row r="47" spans="1:34" customFormat="1" ht="12.75">
      <c r="A47" s="197"/>
      <c r="B47" s="197"/>
      <c r="C47" s="197"/>
      <c r="D47" s="197"/>
      <c r="E47" s="197"/>
      <c r="F47" s="197"/>
      <c r="G47" s="197"/>
      <c r="H47" s="197"/>
      <c r="I47" s="197"/>
      <c r="J47" s="197"/>
      <c r="K47" s="795"/>
      <c r="L47" s="795"/>
      <c r="M47" s="1089"/>
      <c r="N47" s="402"/>
      <c r="O47" s="943">
        <v>2016</v>
      </c>
      <c r="P47" s="943">
        <f t="shared" si="5"/>
        <v>6</v>
      </c>
      <c r="Q47" s="944">
        <v>138</v>
      </c>
      <c r="R47" s="944" t="s">
        <v>173</v>
      </c>
      <c r="S47" s="944" t="s">
        <v>174</v>
      </c>
      <c r="T47" s="944" t="s">
        <v>175</v>
      </c>
      <c r="U47" s="944">
        <v>0</v>
      </c>
      <c r="V47" s="621"/>
      <c r="W47" s="621"/>
      <c r="X47" s="621"/>
      <c r="Y47" s="621"/>
      <c r="Z47" s="621"/>
      <c r="AA47" s="621"/>
      <c r="AB47" s="621"/>
      <c r="AC47" s="621"/>
      <c r="AD47" s="621"/>
      <c r="AE47" s="621"/>
      <c r="AF47" s="621"/>
      <c r="AG47" s="900"/>
      <c r="AH47" s="900"/>
    </row>
    <row r="48" spans="1:34" customFormat="1" ht="12.75">
      <c r="A48" s="197"/>
      <c r="B48" s="197"/>
      <c r="C48" s="197"/>
      <c r="D48" s="197"/>
      <c r="E48" s="197"/>
      <c r="F48" s="197"/>
      <c r="G48" s="197"/>
      <c r="H48" s="197"/>
      <c r="I48" s="197"/>
      <c r="J48" s="197"/>
      <c r="K48" s="795"/>
      <c r="L48" s="795"/>
      <c r="M48" s="1089"/>
      <c r="N48" s="402"/>
      <c r="O48" s="943">
        <v>2016</v>
      </c>
      <c r="P48" s="943">
        <f t="shared" si="5"/>
        <v>7</v>
      </c>
      <c r="Q48" s="944">
        <v>138</v>
      </c>
      <c r="R48" s="944" t="s">
        <v>173</v>
      </c>
      <c r="S48" s="944" t="s">
        <v>174</v>
      </c>
      <c r="T48" s="944" t="s">
        <v>175</v>
      </c>
      <c r="U48" s="944">
        <v>0</v>
      </c>
      <c r="V48" s="621"/>
      <c r="W48" s="621"/>
      <c r="X48" s="621"/>
      <c r="Y48" s="621"/>
      <c r="Z48" s="621"/>
      <c r="AA48" s="621"/>
      <c r="AB48" s="621"/>
      <c r="AC48" s="621"/>
      <c r="AD48" s="621"/>
      <c r="AE48" s="621"/>
      <c r="AF48" s="621"/>
      <c r="AG48" s="900"/>
      <c r="AH48" s="900"/>
    </row>
    <row r="49" spans="1:34" customFormat="1" ht="12.75">
      <c r="A49" s="197"/>
      <c r="B49" s="197"/>
      <c r="C49" s="197"/>
      <c r="D49" s="197"/>
      <c r="E49" s="197"/>
      <c r="F49" s="197"/>
      <c r="G49" s="197"/>
      <c r="H49" s="197"/>
      <c r="I49" s="197"/>
      <c r="J49" s="197"/>
      <c r="K49" s="795"/>
      <c r="L49" s="795"/>
      <c r="M49" s="1089"/>
      <c r="N49" s="402"/>
      <c r="O49" s="943">
        <v>2016</v>
      </c>
      <c r="P49" s="943">
        <f t="shared" si="5"/>
        <v>8</v>
      </c>
      <c r="Q49" s="944">
        <v>138</v>
      </c>
      <c r="R49" s="944" t="s">
        <v>173</v>
      </c>
      <c r="S49" s="944" t="s">
        <v>174</v>
      </c>
      <c r="T49" s="944" t="s">
        <v>175</v>
      </c>
      <c r="U49" s="944">
        <v>0</v>
      </c>
      <c r="V49" s="621"/>
      <c r="W49" s="621"/>
      <c r="X49" s="621"/>
      <c r="Y49" s="621"/>
      <c r="Z49" s="621"/>
      <c r="AA49" s="621"/>
      <c r="AB49" s="621"/>
      <c r="AC49" s="621"/>
      <c r="AD49" s="621"/>
      <c r="AE49" s="621"/>
      <c r="AF49" s="621"/>
      <c r="AG49" s="900"/>
      <c r="AH49" s="900"/>
    </row>
    <row r="50" spans="1:34" customFormat="1" ht="12.75">
      <c r="A50" s="410" t="s">
        <v>725</v>
      </c>
      <c r="B50" s="197"/>
      <c r="C50" s="197"/>
      <c r="D50" s="197"/>
      <c r="E50" s="197"/>
      <c r="F50" s="197"/>
      <c r="G50" s="197"/>
      <c r="H50" s="197"/>
      <c r="I50" s="197"/>
      <c r="J50" s="197"/>
      <c r="K50" s="795"/>
      <c r="L50" s="795"/>
      <c r="M50" s="1089"/>
      <c r="N50" s="402"/>
      <c r="O50" s="943">
        <v>2016</v>
      </c>
      <c r="P50" s="943">
        <f t="shared" si="5"/>
        <v>9</v>
      </c>
      <c r="Q50" s="944">
        <v>138</v>
      </c>
      <c r="R50" s="944" t="s">
        <v>173</v>
      </c>
      <c r="S50" s="944" t="s">
        <v>174</v>
      </c>
      <c r="T50" s="944" t="s">
        <v>175</v>
      </c>
      <c r="U50" s="944">
        <v>0</v>
      </c>
      <c r="V50" s="621"/>
      <c r="W50" s="621"/>
      <c r="X50" s="621"/>
      <c r="Y50" s="621"/>
      <c r="Z50" s="621"/>
      <c r="AA50" s="621"/>
      <c r="AB50" s="621"/>
      <c r="AC50" s="621"/>
      <c r="AD50" s="621"/>
      <c r="AE50" s="621"/>
      <c r="AF50" s="621"/>
      <c r="AG50" s="900"/>
      <c r="AH50" s="900"/>
    </row>
    <row r="51" spans="1:34" customFormat="1" ht="12.75">
      <c r="A51" s="197"/>
      <c r="B51" s="197"/>
      <c r="C51" s="197"/>
      <c r="D51" s="197"/>
      <c r="E51" s="197"/>
      <c r="F51" s="197"/>
      <c r="G51" s="197"/>
      <c r="H51" s="197"/>
      <c r="I51" s="197"/>
      <c r="J51" s="197"/>
      <c r="K51" s="795"/>
      <c r="L51" s="795"/>
      <c r="M51" s="1089"/>
      <c r="N51" s="402"/>
      <c r="O51" s="943">
        <v>2016</v>
      </c>
      <c r="P51" s="943">
        <f t="shared" si="5"/>
        <v>10</v>
      </c>
      <c r="Q51" s="944">
        <v>138</v>
      </c>
      <c r="R51" s="944" t="s">
        <v>173</v>
      </c>
      <c r="S51" s="944" t="s">
        <v>174</v>
      </c>
      <c r="T51" s="944" t="s">
        <v>175</v>
      </c>
      <c r="U51" s="944"/>
      <c r="V51" s="621"/>
      <c r="W51" s="621"/>
      <c r="X51" s="621"/>
      <c r="Y51" s="621"/>
      <c r="Z51" s="621"/>
      <c r="AA51" s="621"/>
      <c r="AB51" s="621"/>
      <c r="AC51" s="621"/>
      <c r="AD51" s="621"/>
      <c r="AE51" s="621"/>
      <c r="AF51" s="621"/>
      <c r="AG51" s="900"/>
      <c r="AH51" s="900"/>
    </row>
    <row r="52" spans="1:34" customFormat="1" ht="12.75">
      <c r="A52" s="197"/>
      <c r="B52" s="197"/>
      <c r="C52" s="197"/>
      <c r="D52" s="197"/>
      <c r="E52" s="197"/>
      <c r="F52" s="197"/>
      <c r="G52" s="197"/>
      <c r="H52" s="197"/>
      <c r="I52" s="197"/>
      <c r="J52" s="197"/>
      <c r="K52" s="795"/>
      <c r="L52" s="795"/>
      <c r="M52" s="1089"/>
      <c r="N52" s="402"/>
      <c r="O52" s="943">
        <v>2016</v>
      </c>
      <c r="P52" s="943">
        <f t="shared" si="5"/>
        <v>11</v>
      </c>
      <c r="Q52" s="944">
        <v>138</v>
      </c>
      <c r="R52" s="944" t="s">
        <v>173</v>
      </c>
      <c r="S52" s="944" t="s">
        <v>174</v>
      </c>
      <c r="T52" s="944" t="s">
        <v>175</v>
      </c>
      <c r="U52" s="944"/>
      <c r="V52" s="621"/>
      <c r="W52" s="621"/>
      <c r="X52" s="621"/>
      <c r="Y52" s="621"/>
      <c r="Z52" s="621"/>
      <c r="AA52" s="621"/>
      <c r="AB52" s="621"/>
      <c r="AC52" s="621"/>
      <c r="AD52" s="621"/>
      <c r="AE52" s="621"/>
      <c r="AF52" s="621"/>
      <c r="AG52" s="900"/>
      <c r="AH52" s="900"/>
    </row>
    <row r="53" spans="1:34" customFormat="1" ht="12.75">
      <c r="A53" s="197"/>
      <c r="B53" s="197"/>
      <c r="C53" s="197"/>
      <c r="D53" s="197"/>
      <c r="E53" s="197"/>
      <c r="F53" s="197"/>
      <c r="G53" s="197"/>
      <c r="H53" s="197"/>
      <c r="I53" s="197"/>
      <c r="J53" s="197"/>
      <c r="K53" s="795"/>
      <c r="L53" s="795"/>
      <c r="M53" s="1089"/>
      <c r="N53" s="402"/>
      <c r="O53" s="943">
        <v>2016</v>
      </c>
      <c r="P53" s="943">
        <f t="shared" si="5"/>
        <v>12</v>
      </c>
      <c r="Q53" s="944">
        <v>138</v>
      </c>
      <c r="R53" s="944" t="s">
        <v>173</v>
      </c>
      <c r="S53" s="944" t="s">
        <v>174</v>
      </c>
      <c r="T53" s="944" t="s">
        <v>175</v>
      </c>
      <c r="U53" s="944"/>
      <c r="V53" s="621"/>
      <c r="W53" s="621"/>
      <c r="X53" s="621"/>
      <c r="Y53" s="621"/>
      <c r="Z53" s="621"/>
      <c r="AA53" s="621"/>
      <c r="AB53" s="621"/>
      <c r="AC53" s="621"/>
      <c r="AD53" s="621"/>
      <c r="AE53" s="621"/>
      <c r="AF53" s="621"/>
      <c r="AG53" s="900"/>
      <c r="AH53" s="900"/>
    </row>
    <row r="54" spans="1:34" customFormat="1" ht="12.75">
      <c r="A54" s="197"/>
      <c r="B54" s="197"/>
      <c r="C54" s="197"/>
      <c r="D54" s="197"/>
      <c r="E54" s="197"/>
      <c r="F54" s="197"/>
      <c r="G54" s="197"/>
      <c r="H54" s="197"/>
      <c r="I54" s="197"/>
      <c r="J54" s="197"/>
      <c r="K54" s="795"/>
      <c r="L54" s="795"/>
      <c r="M54" s="1089"/>
      <c r="N54" s="402"/>
      <c r="O54" s="943">
        <v>2015</v>
      </c>
      <c r="P54" s="943">
        <v>1</v>
      </c>
      <c r="Q54" s="944">
        <v>220</v>
      </c>
      <c r="R54" s="944" t="s">
        <v>173</v>
      </c>
      <c r="S54" s="944" t="s">
        <v>176</v>
      </c>
      <c r="T54" s="944" t="s">
        <v>177</v>
      </c>
      <c r="U54" s="944">
        <v>0</v>
      </c>
      <c r="V54" s="621"/>
      <c r="W54" s="621"/>
      <c r="X54" s="621"/>
      <c r="Y54" s="621"/>
      <c r="Z54" s="621"/>
      <c r="AA54" s="621"/>
      <c r="AB54" s="621"/>
      <c r="AC54" s="621"/>
      <c r="AD54" s="621"/>
      <c r="AE54" s="621"/>
      <c r="AF54" s="621"/>
      <c r="AG54" s="900"/>
      <c r="AH54" s="900"/>
    </row>
    <row r="55" spans="1:34" customFormat="1" ht="12.75">
      <c r="A55" s="139"/>
      <c r="B55" s="139"/>
      <c r="C55" s="139"/>
      <c r="D55" s="139"/>
      <c r="E55" s="139"/>
      <c r="F55" s="139"/>
      <c r="G55" s="139"/>
      <c r="H55" s="139"/>
      <c r="I55" s="139"/>
      <c r="J55" s="197"/>
      <c r="K55" s="795"/>
      <c r="L55" s="795"/>
      <c r="M55" s="1089"/>
      <c r="N55" s="402"/>
      <c r="O55" s="943">
        <v>2015</v>
      </c>
      <c r="P55" s="943">
        <f>+P54+1</f>
        <v>2</v>
      </c>
      <c r="Q55" s="944">
        <v>220</v>
      </c>
      <c r="R55" s="944" t="s">
        <v>173</v>
      </c>
      <c r="S55" s="944" t="s">
        <v>176</v>
      </c>
      <c r="T55" s="944" t="s">
        <v>177</v>
      </c>
      <c r="U55" s="944">
        <v>0</v>
      </c>
      <c r="V55" s="621"/>
      <c r="W55" s="621"/>
      <c r="X55" s="621"/>
      <c r="Y55" s="621"/>
      <c r="Z55" s="621"/>
      <c r="AA55" s="621"/>
      <c r="AB55" s="621"/>
      <c r="AC55" s="621"/>
      <c r="AD55" s="621"/>
      <c r="AE55" s="621"/>
      <c r="AF55" s="621"/>
      <c r="AG55" s="900"/>
      <c r="AH55" s="900"/>
    </row>
    <row r="56" spans="1:34" customFormat="1" ht="12.75">
      <c r="A56" s="139"/>
      <c r="B56" s="139"/>
      <c r="C56" s="139"/>
      <c r="D56" s="139"/>
      <c r="E56" s="139"/>
      <c r="F56" s="139"/>
      <c r="G56" s="139"/>
      <c r="H56" s="139"/>
      <c r="I56" s="139"/>
      <c r="J56" s="197"/>
      <c r="K56" s="795"/>
      <c r="L56" s="795"/>
      <c r="M56" s="1089"/>
      <c r="N56" s="402"/>
      <c r="O56" s="943">
        <v>2015</v>
      </c>
      <c r="P56" s="943">
        <f t="shared" ref="P56:P65" si="6">+P55+1</f>
        <v>3</v>
      </c>
      <c r="Q56" s="944">
        <v>220</v>
      </c>
      <c r="R56" s="944" t="s">
        <v>173</v>
      </c>
      <c r="S56" s="944" t="s">
        <v>176</v>
      </c>
      <c r="T56" s="944" t="s">
        <v>177</v>
      </c>
      <c r="U56" s="944">
        <v>25.37</v>
      </c>
      <c r="V56" s="621"/>
      <c r="W56" s="621"/>
      <c r="X56" s="621"/>
      <c r="Y56" s="621"/>
      <c r="Z56" s="621"/>
      <c r="AA56" s="621"/>
      <c r="AB56" s="621"/>
      <c r="AC56" s="621"/>
      <c r="AD56" s="621"/>
      <c r="AE56" s="621"/>
      <c r="AF56" s="621"/>
      <c r="AG56" s="900"/>
      <c r="AH56" s="900"/>
    </row>
    <row r="57" spans="1:34" customFormat="1" ht="12.75">
      <c r="A57" s="139"/>
      <c r="B57" s="139"/>
      <c r="C57" s="139"/>
      <c r="D57" s="139"/>
      <c r="E57" s="139"/>
      <c r="F57" s="139"/>
      <c r="G57" s="139"/>
      <c r="H57" s="139"/>
      <c r="I57" s="139"/>
      <c r="J57" s="197"/>
      <c r="K57" s="795"/>
      <c r="L57" s="795"/>
      <c r="M57" s="1089"/>
      <c r="N57" s="402"/>
      <c r="O57" s="943">
        <v>2015</v>
      </c>
      <c r="P57" s="943">
        <f t="shared" si="6"/>
        <v>4</v>
      </c>
      <c r="Q57" s="944">
        <v>220</v>
      </c>
      <c r="R57" s="944" t="s">
        <v>173</v>
      </c>
      <c r="S57" s="944" t="s">
        <v>176</v>
      </c>
      <c r="T57" s="944" t="s">
        <v>177</v>
      </c>
      <c r="U57" s="944">
        <v>4.67</v>
      </c>
      <c r="V57" s="621"/>
      <c r="W57" s="621"/>
      <c r="X57" s="621"/>
      <c r="Y57" s="621"/>
      <c r="Z57" s="621"/>
      <c r="AA57" s="621"/>
      <c r="AB57" s="621"/>
      <c r="AC57" s="621"/>
      <c r="AD57" s="621"/>
      <c r="AE57" s="621"/>
      <c r="AF57" s="621"/>
      <c r="AG57" s="900"/>
      <c r="AH57" s="900"/>
    </row>
    <row r="58" spans="1:34" customFormat="1" ht="12.75">
      <c r="A58" s="139"/>
      <c r="B58" s="139"/>
      <c r="C58" s="139"/>
      <c r="D58" s="139"/>
      <c r="E58" s="139"/>
      <c r="F58" s="139"/>
      <c r="G58" s="139"/>
      <c r="H58" s="139"/>
      <c r="I58" s="139"/>
      <c r="J58" s="197"/>
      <c r="K58" s="795"/>
      <c r="L58" s="795"/>
      <c r="M58" s="1089"/>
      <c r="N58" s="402"/>
      <c r="O58" s="943">
        <v>2015</v>
      </c>
      <c r="P58" s="943">
        <f t="shared" si="6"/>
        <v>5</v>
      </c>
      <c r="Q58" s="944">
        <v>220</v>
      </c>
      <c r="R58" s="944" t="s">
        <v>173</v>
      </c>
      <c r="S58" s="944" t="s">
        <v>176</v>
      </c>
      <c r="T58" s="944" t="s">
        <v>177</v>
      </c>
      <c r="U58" s="944">
        <v>65.650000000000006</v>
      </c>
      <c r="V58" s="621"/>
      <c r="W58" s="621"/>
      <c r="X58" s="621"/>
      <c r="Y58" s="621"/>
      <c r="Z58" s="621"/>
      <c r="AA58" s="621"/>
      <c r="AB58" s="621"/>
      <c r="AC58" s="621"/>
      <c r="AD58" s="621"/>
      <c r="AE58" s="621"/>
      <c r="AF58" s="621"/>
      <c r="AG58" s="900"/>
      <c r="AH58" s="900"/>
    </row>
    <row r="59" spans="1:34" customFormat="1" ht="12.75">
      <c r="A59" s="139"/>
      <c r="B59" s="139"/>
      <c r="C59" s="139"/>
      <c r="D59" s="139"/>
      <c r="E59" s="139"/>
      <c r="F59" s="139"/>
      <c r="G59" s="139"/>
      <c r="H59" s="139"/>
      <c r="I59" s="139"/>
      <c r="J59" s="197"/>
      <c r="K59" s="795"/>
      <c r="L59" s="795"/>
      <c r="M59" s="1089"/>
      <c r="N59" s="402"/>
      <c r="O59" s="943">
        <v>2015</v>
      </c>
      <c r="P59" s="943">
        <f t="shared" si="6"/>
        <v>6</v>
      </c>
      <c r="Q59" s="944">
        <v>220</v>
      </c>
      <c r="R59" s="944" t="s">
        <v>173</v>
      </c>
      <c r="S59" s="944" t="s">
        <v>176</v>
      </c>
      <c r="T59" s="944" t="s">
        <v>177</v>
      </c>
      <c r="U59" s="944">
        <v>36.42</v>
      </c>
      <c r="V59" s="621"/>
      <c r="W59" s="621"/>
      <c r="X59" s="621"/>
      <c r="Y59" s="621"/>
      <c r="Z59" s="621"/>
      <c r="AA59" s="621"/>
      <c r="AB59" s="621"/>
      <c r="AC59" s="621"/>
      <c r="AD59" s="621"/>
      <c r="AE59" s="621"/>
      <c r="AF59" s="621"/>
      <c r="AG59" s="900"/>
      <c r="AH59" s="900"/>
    </row>
    <row r="60" spans="1:34" customFormat="1" ht="12.75">
      <c r="A60" s="139"/>
      <c r="B60" s="139"/>
      <c r="C60" s="139"/>
      <c r="D60" s="139"/>
      <c r="E60" s="139"/>
      <c r="F60" s="139"/>
      <c r="G60" s="139"/>
      <c r="H60" s="139"/>
      <c r="I60" s="139"/>
      <c r="J60" s="197"/>
      <c r="K60" s="795"/>
      <c r="L60" s="795"/>
      <c r="M60" s="1089"/>
      <c r="N60" s="402"/>
      <c r="O60" s="943">
        <v>2015</v>
      </c>
      <c r="P60" s="943">
        <f t="shared" si="6"/>
        <v>7</v>
      </c>
      <c r="Q60" s="944">
        <v>220</v>
      </c>
      <c r="R60" s="944" t="s">
        <v>173</v>
      </c>
      <c r="S60" s="944" t="s">
        <v>176</v>
      </c>
      <c r="T60" s="944" t="s">
        <v>177</v>
      </c>
      <c r="U60" s="944">
        <v>84.73</v>
      </c>
      <c r="V60" s="621"/>
      <c r="W60" s="621"/>
      <c r="X60" s="621"/>
      <c r="Y60" s="621"/>
      <c r="Z60" s="621"/>
      <c r="AA60" s="621"/>
      <c r="AB60" s="621"/>
      <c r="AC60" s="621"/>
      <c r="AD60" s="621"/>
      <c r="AE60" s="621"/>
      <c r="AF60" s="621"/>
      <c r="AG60" s="900"/>
      <c r="AH60" s="900"/>
    </row>
    <row r="61" spans="1:34" customFormat="1" ht="12.75">
      <c r="A61" s="139"/>
      <c r="B61" s="139"/>
      <c r="C61" s="139"/>
      <c r="D61" s="139"/>
      <c r="E61" s="139"/>
      <c r="F61" s="139"/>
      <c r="G61" s="139"/>
      <c r="H61" s="139"/>
      <c r="I61" s="139"/>
      <c r="J61" s="197"/>
      <c r="K61" s="795"/>
      <c r="L61" s="795"/>
      <c r="M61" s="1089"/>
      <c r="N61" s="402"/>
      <c r="O61" s="943">
        <v>2015</v>
      </c>
      <c r="P61" s="943">
        <f t="shared" si="6"/>
        <v>8</v>
      </c>
      <c r="Q61" s="944">
        <v>220</v>
      </c>
      <c r="R61" s="944" t="s">
        <v>173</v>
      </c>
      <c r="S61" s="944" t="s">
        <v>176</v>
      </c>
      <c r="T61" s="944" t="s">
        <v>177</v>
      </c>
      <c r="U61" s="944">
        <v>3.9166666666666665</v>
      </c>
      <c r="V61" s="621"/>
      <c r="W61" s="621"/>
      <c r="X61" s="621"/>
      <c r="Y61" s="621"/>
      <c r="Z61" s="621"/>
      <c r="AA61" s="621"/>
      <c r="AB61" s="621"/>
      <c r="AC61" s="621"/>
      <c r="AD61" s="621"/>
      <c r="AE61" s="621"/>
      <c r="AF61" s="621"/>
      <c r="AG61" s="900"/>
      <c r="AH61" s="900"/>
    </row>
    <row r="62" spans="1:34" customFormat="1" ht="12.75">
      <c r="A62" s="139"/>
      <c r="B62" s="139"/>
      <c r="C62" s="139"/>
      <c r="D62" s="139"/>
      <c r="E62" s="139"/>
      <c r="F62" s="139"/>
      <c r="G62" s="139"/>
      <c r="H62" s="139"/>
      <c r="I62" s="139"/>
      <c r="J62" s="197"/>
      <c r="K62" s="795"/>
      <c r="L62" s="795"/>
      <c r="M62" s="1089"/>
      <c r="N62" s="402"/>
      <c r="O62" s="943">
        <v>2015</v>
      </c>
      <c r="P62" s="943">
        <f t="shared" si="6"/>
        <v>9</v>
      </c>
      <c r="Q62" s="944">
        <v>220</v>
      </c>
      <c r="R62" s="944" t="s">
        <v>173</v>
      </c>
      <c r="S62" s="944" t="s">
        <v>176</v>
      </c>
      <c r="T62" s="944" t="s">
        <v>177</v>
      </c>
      <c r="U62" s="944">
        <v>12.53</v>
      </c>
      <c r="V62" s="621"/>
      <c r="W62" s="621"/>
      <c r="X62" s="621"/>
      <c r="Y62" s="621"/>
      <c r="Z62" s="621"/>
      <c r="AA62" s="621"/>
      <c r="AB62" s="621"/>
      <c r="AC62" s="621"/>
      <c r="AD62" s="621"/>
      <c r="AE62" s="621"/>
      <c r="AF62" s="621"/>
      <c r="AG62" s="900"/>
      <c r="AH62" s="900"/>
    </row>
    <row r="63" spans="1:34" customFormat="1" ht="12.75">
      <c r="A63" s="139"/>
      <c r="B63" s="139"/>
      <c r="C63" s="139"/>
      <c r="D63" s="139"/>
      <c r="E63" s="139"/>
      <c r="F63" s="139"/>
      <c r="G63" s="139"/>
      <c r="H63" s="139"/>
      <c r="I63" s="139"/>
      <c r="J63" s="197"/>
      <c r="K63" s="795"/>
      <c r="L63" s="795"/>
      <c r="M63" s="1089"/>
      <c r="N63" s="402"/>
      <c r="O63" s="943">
        <v>2015</v>
      </c>
      <c r="P63" s="943">
        <f t="shared" si="6"/>
        <v>10</v>
      </c>
      <c r="Q63" s="944">
        <v>220</v>
      </c>
      <c r="R63" s="944" t="s">
        <v>173</v>
      </c>
      <c r="S63" s="944" t="s">
        <v>176</v>
      </c>
      <c r="T63" s="944" t="s">
        <v>177</v>
      </c>
      <c r="U63" s="944">
        <v>4.57</v>
      </c>
      <c r="V63" s="621"/>
      <c r="W63" s="621"/>
      <c r="X63" s="621"/>
      <c r="Y63" s="621"/>
      <c r="Z63" s="621"/>
      <c r="AA63" s="621"/>
      <c r="AB63" s="621"/>
      <c r="AC63" s="621"/>
      <c r="AD63" s="621"/>
      <c r="AE63" s="621"/>
      <c r="AF63" s="621"/>
      <c r="AG63" s="900"/>
      <c r="AH63" s="900"/>
    </row>
    <row r="64" spans="1:34" customFormat="1" ht="12.75">
      <c r="A64" s="139"/>
      <c r="B64" s="139"/>
      <c r="C64" s="139"/>
      <c r="D64" s="139"/>
      <c r="E64" s="139"/>
      <c r="F64" s="139"/>
      <c r="G64" s="139"/>
      <c r="H64" s="139"/>
      <c r="I64" s="139"/>
      <c r="J64" s="197"/>
      <c r="K64" s="795"/>
      <c r="L64" s="795"/>
      <c r="M64" s="1089"/>
      <c r="N64" s="402"/>
      <c r="O64" s="943">
        <v>2015</v>
      </c>
      <c r="P64" s="943">
        <f t="shared" si="6"/>
        <v>11</v>
      </c>
      <c r="Q64" s="944">
        <v>220</v>
      </c>
      <c r="R64" s="944" t="s">
        <v>173</v>
      </c>
      <c r="S64" s="944" t="s">
        <v>176</v>
      </c>
      <c r="T64" s="944" t="s">
        <v>177</v>
      </c>
      <c r="U64" s="944">
        <v>38.116999999999997</v>
      </c>
      <c r="V64" s="621"/>
      <c r="W64" s="621"/>
      <c r="X64" s="621"/>
      <c r="Y64" s="621"/>
      <c r="Z64" s="621"/>
      <c r="AA64" s="621"/>
      <c r="AB64" s="621"/>
      <c r="AC64" s="621"/>
      <c r="AD64" s="621"/>
      <c r="AE64" s="621"/>
      <c r="AF64" s="621"/>
      <c r="AG64" s="900"/>
      <c r="AH64" s="900"/>
    </row>
    <row r="65" spans="1:34" customFormat="1" ht="12.75">
      <c r="A65" s="139"/>
      <c r="B65" s="139"/>
      <c r="C65" s="139"/>
      <c r="D65" s="139"/>
      <c r="E65" s="139"/>
      <c r="F65" s="139"/>
      <c r="G65" s="139"/>
      <c r="H65" s="139"/>
      <c r="I65" s="139"/>
      <c r="J65" s="197"/>
      <c r="K65" s="795"/>
      <c r="L65" s="795"/>
      <c r="M65" s="1089"/>
      <c r="N65" s="402"/>
      <c r="O65" s="943">
        <v>2015</v>
      </c>
      <c r="P65" s="943">
        <f t="shared" si="6"/>
        <v>12</v>
      </c>
      <c r="Q65" s="944">
        <v>220</v>
      </c>
      <c r="R65" s="944" t="s">
        <v>173</v>
      </c>
      <c r="S65" s="944" t="s">
        <v>176</v>
      </c>
      <c r="T65" s="944" t="s">
        <v>177</v>
      </c>
      <c r="U65" s="944">
        <v>120.8</v>
      </c>
      <c r="V65" s="621"/>
      <c r="W65" s="621"/>
      <c r="X65" s="621"/>
      <c r="Y65" s="621"/>
      <c r="Z65" s="621"/>
      <c r="AA65" s="621"/>
      <c r="AB65" s="621"/>
      <c r="AC65" s="621"/>
      <c r="AD65" s="621"/>
      <c r="AE65" s="621"/>
      <c r="AF65" s="621"/>
      <c r="AG65" s="900"/>
      <c r="AH65" s="900"/>
    </row>
    <row r="66" spans="1:34" customFormat="1" ht="12.75">
      <c r="A66" s="139"/>
      <c r="B66" s="139"/>
      <c r="C66" s="139"/>
      <c r="D66" s="139"/>
      <c r="E66" s="139"/>
      <c r="F66" s="139"/>
      <c r="G66" s="139"/>
      <c r="H66" s="139"/>
      <c r="I66" s="139"/>
      <c r="J66" s="197"/>
      <c r="K66" s="795"/>
      <c r="L66" s="795"/>
      <c r="M66" s="1089"/>
      <c r="N66" s="402"/>
      <c r="O66" s="943">
        <v>2016</v>
      </c>
      <c r="P66" s="943">
        <v>1</v>
      </c>
      <c r="Q66" s="944">
        <v>220</v>
      </c>
      <c r="R66" s="944" t="s">
        <v>173</v>
      </c>
      <c r="S66" s="944" t="s">
        <v>176</v>
      </c>
      <c r="T66" s="944" t="s">
        <v>177</v>
      </c>
      <c r="U66" s="944">
        <v>2.4</v>
      </c>
      <c r="V66" s="621"/>
      <c r="W66" s="621"/>
      <c r="X66" s="621"/>
      <c r="Y66" s="621"/>
      <c r="Z66" s="621"/>
      <c r="AA66" s="621"/>
      <c r="AB66" s="621"/>
      <c r="AC66" s="621"/>
      <c r="AD66" s="621"/>
      <c r="AE66" s="621"/>
      <c r="AF66" s="621"/>
      <c r="AG66" s="900"/>
      <c r="AH66" s="900"/>
    </row>
    <row r="67" spans="1:34" customFormat="1" ht="12.75">
      <c r="A67" s="139"/>
      <c r="B67" s="139"/>
      <c r="C67" s="139"/>
      <c r="D67" s="139"/>
      <c r="E67" s="139"/>
      <c r="F67" s="139"/>
      <c r="G67" s="139"/>
      <c r="H67" s="139"/>
      <c r="I67" s="139"/>
      <c r="J67" s="197"/>
      <c r="K67" s="795"/>
      <c r="L67" s="795"/>
      <c r="M67" s="1089"/>
      <c r="N67" s="402"/>
      <c r="O67" s="943">
        <v>2016</v>
      </c>
      <c r="P67" s="943">
        <f>+P66+1</f>
        <v>2</v>
      </c>
      <c r="Q67" s="944">
        <v>220</v>
      </c>
      <c r="R67" s="944" t="s">
        <v>173</v>
      </c>
      <c r="S67" s="944" t="s">
        <v>176</v>
      </c>
      <c r="T67" s="944" t="s">
        <v>177</v>
      </c>
      <c r="U67" s="944">
        <v>5.45</v>
      </c>
      <c r="V67" s="621"/>
      <c r="W67" s="621"/>
      <c r="X67" s="621"/>
      <c r="Y67" s="621"/>
      <c r="Z67" s="621"/>
      <c r="AA67" s="621"/>
      <c r="AB67" s="621"/>
      <c r="AC67" s="621"/>
      <c r="AD67" s="621"/>
      <c r="AE67" s="621"/>
      <c r="AF67" s="621"/>
      <c r="AG67" s="900"/>
      <c r="AH67" s="900"/>
    </row>
    <row r="68" spans="1:34" customFormat="1" ht="12.75">
      <c r="A68" s="139"/>
      <c r="B68" s="139"/>
      <c r="C68" s="139"/>
      <c r="D68" s="139"/>
      <c r="E68" s="139"/>
      <c r="F68" s="139"/>
      <c r="G68" s="139"/>
      <c r="H68" s="139"/>
      <c r="I68" s="139"/>
      <c r="J68" s="197"/>
      <c r="K68" s="795"/>
      <c r="L68" s="795"/>
      <c r="M68" s="1089"/>
      <c r="N68" s="402"/>
      <c r="O68" s="943">
        <v>2016</v>
      </c>
      <c r="P68" s="943">
        <f>+P67+1</f>
        <v>3</v>
      </c>
      <c r="Q68" s="944">
        <v>220</v>
      </c>
      <c r="R68" s="944" t="s">
        <v>173</v>
      </c>
      <c r="S68" s="944" t="s">
        <v>176</v>
      </c>
      <c r="T68" s="944" t="s">
        <v>177</v>
      </c>
      <c r="U68" s="944">
        <v>4.466666666666665</v>
      </c>
      <c r="V68" s="621"/>
      <c r="W68" s="621"/>
      <c r="X68" s="621"/>
      <c r="Y68" s="621"/>
      <c r="Z68" s="621"/>
      <c r="AA68" s="621"/>
      <c r="AB68" s="621"/>
      <c r="AC68" s="621"/>
      <c r="AD68" s="621"/>
      <c r="AE68" s="621"/>
      <c r="AF68" s="621"/>
      <c r="AG68" s="900"/>
      <c r="AH68" s="900"/>
    </row>
    <row r="69" spans="1:34" customFormat="1" ht="12.75">
      <c r="A69" s="139"/>
      <c r="B69" s="139"/>
      <c r="C69" s="139"/>
      <c r="D69" s="139"/>
      <c r="E69" s="139"/>
      <c r="F69" s="139"/>
      <c r="G69" s="139"/>
      <c r="H69" s="139"/>
      <c r="I69" s="139"/>
      <c r="J69" s="197"/>
      <c r="K69" s="795"/>
      <c r="L69" s="795"/>
      <c r="M69" s="1089"/>
      <c r="N69" s="402"/>
      <c r="O69" s="943">
        <v>2016</v>
      </c>
      <c r="P69" s="943">
        <f t="shared" ref="P69:P77" si="7">+P68+1</f>
        <v>4</v>
      </c>
      <c r="Q69" s="944">
        <v>220</v>
      </c>
      <c r="R69" s="944" t="s">
        <v>173</v>
      </c>
      <c r="S69" s="944" t="s">
        <v>176</v>
      </c>
      <c r="T69" s="944" t="s">
        <v>177</v>
      </c>
      <c r="U69" s="944">
        <v>100.03333000000001</v>
      </c>
      <c r="V69" s="621"/>
      <c r="W69" s="621"/>
      <c r="X69" s="621"/>
      <c r="Y69" s="621"/>
      <c r="Z69" s="621"/>
      <c r="AA69" s="621"/>
      <c r="AB69" s="621"/>
      <c r="AC69" s="621"/>
      <c r="AD69" s="621"/>
      <c r="AE69" s="621"/>
      <c r="AF69" s="621"/>
      <c r="AG69" s="900"/>
      <c r="AH69" s="900"/>
    </row>
    <row r="70" spans="1:34" customFormat="1" ht="12.75">
      <c r="A70" s="139"/>
      <c r="B70" s="139"/>
      <c r="C70" s="139"/>
      <c r="D70" s="139"/>
      <c r="E70" s="139"/>
      <c r="F70" s="139"/>
      <c r="G70" s="139"/>
      <c r="H70" s="139"/>
      <c r="I70" s="139"/>
      <c r="J70" s="197"/>
      <c r="K70" s="795"/>
      <c r="L70" s="795"/>
      <c r="M70" s="1089"/>
      <c r="N70" s="402"/>
      <c r="O70" s="943">
        <v>2016</v>
      </c>
      <c r="P70" s="943">
        <f t="shared" si="7"/>
        <v>5</v>
      </c>
      <c r="Q70" s="944">
        <v>220</v>
      </c>
      <c r="R70" s="944" t="s">
        <v>173</v>
      </c>
      <c r="S70" s="944" t="s">
        <v>176</v>
      </c>
      <c r="T70" s="944" t="s">
        <v>177</v>
      </c>
      <c r="U70" s="944">
        <v>431.3</v>
      </c>
      <c r="V70" s="621"/>
      <c r="W70" s="621"/>
      <c r="X70" s="621"/>
      <c r="Y70" s="621"/>
      <c r="Z70" s="621"/>
      <c r="AA70" s="621"/>
      <c r="AB70" s="621"/>
      <c r="AC70" s="621"/>
      <c r="AD70" s="621"/>
      <c r="AE70" s="621"/>
      <c r="AF70" s="621"/>
      <c r="AG70" s="900"/>
      <c r="AH70" s="900"/>
    </row>
    <row r="71" spans="1:34" customFormat="1" ht="12.75">
      <c r="A71" s="139"/>
      <c r="B71" s="139"/>
      <c r="C71" s="139"/>
      <c r="D71" s="139"/>
      <c r="E71" s="139"/>
      <c r="F71" s="139"/>
      <c r="G71" s="139"/>
      <c r="H71" s="139"/>
      <c r="I71" s="139"/>
      <c r="J71" s="197"/>
      <c r="K71" s="795"/>
      <c r="L71" s="795"/>
      <c r="M71" s="1089"/>
      <c r="N71" s="402"/>
      <c r="O71" s="943">
        <v>2016</v>
      </c>
      <c r="P71" s="943">
        <f t="shared" si="7"/>
        <v>6</v>
      </c>
      <c r="Q71" s="944">
        <v>220</v>
      </c>
      <c r="R71" s="944" t="s">
        <v>173</v>
      </c>
      <c r="S71" s="944" t="s">
        <v>176</v>
      </c>
      <c r="T71" s="944" t="s">
        <v>177</v>
      </c>
      <c r="U71" s="944">
        <v>45.918055559999999</v>
      </c>
      <c r="V71" s="621"/>
      <c r="W71" s="621"/>
      <c r="X71" s="621"/>
      <c r="Y71" s="621"/>
      <c r="Z71" s="621"/>
      <c r="AA71" s="621"/>
      <c r="AB71" s="621"/>
      <c r="AC71" s="621"/>
      <c r="AD71" s="621"/>
      <c r="AE71" s="621"/>
      <c r="AF71" s="621"/>
      <c r="AG71" s="900"/>
      <c r="AH71" s="900"/>
    </row>
    <row r="72" spans="1:34" customFormat="1" ht="12.75">
      <c r="A72" s="139"/>
      <c r="B72" s="139"/>
      <c r="C72" s="139"/>
      <c r="D72" s="139"/>
      <c r="E72" s="139"/>
      <c r="F72" s="139"/>
      <c r="G72" s="139"/>
      <c r="H72" s="139"/>
      <c r="I72" s="139"/>
      <c r="J72" s="197"/>
      <c r="K72" s="795"/>
      <c r="L72" s="795"/>
      <c r="M72" s="1089"/>
      <c r="N72" s="402"/>
      <c r="O72" s="943">
        <v>2016</v>
      </c>
      <c r="P72" s="943">
        <f t="shared" si="7"/>
        <v>7</v>
      </c>
      <c r="Q72" s="944">
        <v>220</v>
      </c>
      <c r="R72" s="944" t="s">
        <v>173</v>
      </c>
      <c r="S72" s="944" t="s">
        <v>176</v>
      </c>
      <c r="T72" s="944" t="s">
        <v>177</v>
      </c>
      <c r="U72" s="944">
        <v>31.883333329999999</v>
      </c>
      <c r="V72" s="621"/>
      <c r="W72" s="621"/>
      <c r="X72" s="621"/>
      <c r="Y72" s="621"/>
      <c r="Z72" s="621"/>
      <c r="AA72" s="621"/>
      <c r="AB72" s="621"/>
      <c r="AC72" s="621"/>
      <c r="AD72" s="621"/>
      <c r="AE72" s="621"/>
      <c r="AF72" s="621"/>
      <c r="AG72" s="900"/>
      <c r="AH72" s="900"/>
    </row>
    <row r="73" spans="1:34" customFormat="1" ht="12.75">
      <c r="A73" s="139"/>
      <c r="B73" s="139"/>
      <c r="C73" s="139"/>
      <c r="D73" s="139"/>
      <c r="E73" s="139"/>
      <c r="F73" s="139"/>
      <c r="G73" s="139"/>
      <c r="H73" s="139"/>
      <c r="I73" s="139"/>
      <c r="J73" s="197"/>
      <c r="K73" s="795"/>
      <c r="L73" s="795"/>
      <c r="M73" s="1089"/>
      <c r="N73" s="402"/>
      <c r="O73" s="943">
        <v>2016</v>
      </c>
      <c r="P73" s="943">
        <f t="shared" si="7"/>
        <v>8</v>
      </c>
      <c r="Q73" s="944">
        <v>220</v>
      </c>
      <c r="R73" s="944" t="s">
        <v>173</v>
      </c>
      <c r="S73" s="944" t="s">
        <v>176</v>
      </c>
      <c r="T73" s="944" t="s">
        <v>177</v>
      </c>
      <c r="U73" s="944">
        <v>0</v>
      </c>
      <c r="V73" s="621"/>
      <c r="W73" s="621"/>
      <c r="X73" s="621"/>
      <c r="Y73" s="621"/>
      <c r="Z73" s="621"/>
      <c r="AA73" s="621"/>
      <c r="AB73" s="621"/>
      <c r="AC73" s="621"/>
      <c r="AD73" s="621"/>
      <c r="AE73" s="621"/>
      <c r="AF73" s="621"/>
      <c r="AG73" s="900"/>
      <c r="AH73" s="900"/>
    </row>
    <row r="74" spans="1:34" customFormat="1" ht="12.75">
      <c r="A74" s="139"/>
      <c r="B74" s="139"/>
      <c r="C74" s="139"/>
      <c r="D74" s="139"/>
      <c r="E74" s="139"/>
      <c r="F74" s="139"/>
      <c r="G74" s="139"/>
      <c r="H74" s="139"/>
      <c r="I74" s="139"/>
      <c r="J74" s="197"/>
      <c r="K74" s="795"/>
      <c r="L74" s="795"/>
      <c r="M74" s="1089"/>
      <c r="N74" s="402"/>
      <c r="O74" s="943">
        <v>2016</v>
      </c>
      <c r="P74" s="943">
        <f t="shared" si="7"/>
        <v>9</v>
      </c>
      <c r="Q74" s="944">
        <v>220</v>
      </c>
      <c r="R74" s="944" t="s">
        <v>173</v>
      </c>
      <c r="S74" s="944" t="s">
        <v>176</v>
      </c>
      <c r="T74" s="944" t="s">
        <v>177</v>
      </c>
      <c r="U74" s="944">
        <v>0</v>
      </c>
      <c r="V74" s="621"/>
      <c r="W74" s="621"/>
      <c r="X74" s="621"/>
      <c r="Y74" s="621"/>
      <c r="Z74" s="621"/>
      <c r="AA74" s="621"/>
      <c r="AB74" s="621"/>
      <c r="AC74" s="621"/>
      <c r="AD74" s="621"/>
      <c r="AE74" s="621"/>
      <c r="AF74" s="621"/>
      <c r="AG74" s="900"/>
      <c r="AH74" s="900"/>
    </row>
    <row r="75" spans="1:34" customFormat="1" ht="12.75">
      <c r="A75" s="139"/>
      <c r="B75" s="139"/>
      <c r="C75" s="139"/>
      <c r="D75" s="139"/>
      <c r="E75" s="139"/>
      <c r="F75" s="139"/>
      <c r="G75" s="139"/>
      <c r="H75" s="139"/>
      <c r="I75" s="139"/>
      <c r="J75" s="197"/>
      <c r="K75" s="795"/>
      <c r="L75" s="795"/>
      <c r="M75" s="1089"/>
      <c r="N75" s="402"/>
      <c r="O75" s="943">
        <v>2016</v>
      </c>
      <c r="P75" s="943">
        <f t="shared" si="7"/>
        <v>10</v>
      </c>
      <c r="Q75" s="944">
        <v>220</v>
      </c>
      <c r="R75" s="944" t="s">
        <v>173</v>
      </c>
      <c r="S75" s="944" t="s">
        <v>176</v>
      </c>
      <c r="T75" s="944" t="s">
        <v>177</v>
      </c>
      <c r="U75" s="944"/>
      <c r="V75" s="621"/>
      <c r="W75" s="621"/>
      <c r="X75" s="621"/>
      <c r="Y75" s="621"/>
      <c r="Z75" s="621"/>
      <c r="AA75" s="621"/>
      <c r="AB75" s="621"/>
      <c r="AC75" s="621"/>
      <c r="AD75" s="621"/>
      <c r="AE75" s="621"/>
      <c r="AF75" s="621"/>
      <c r="AG75" s="900"/>
      <c r="AH75" s="900"/>
    </row>
    <row r="76" spans="1:34" customFormat="1" ht="12.75">
      <c r="A76" s="139"/>
      <c r="B76" s="139"/>
      <c r="C76" s="139"/>
      <c r="D76" s="139"/>
      <c r="E76" s="139"/>
      <c r="F76" s="139"/>
      <c r="G76" s="139"/>
      <c r="H76" s="139"/>
      <c r="I76" s="139"/>
      <c r="J76" s="197"/>
      <c r="K76" s="795"/>
      <c r="L76" s="795"/>
      <c r="M76" s="1089"/>
      <c r="N76" s="402"/>
      <c r="O76" s="943">
        <v>2016</v>
      </c>
      <c r="P76" s="943">
        <f t="shared" si="7"/>
        <v>11</v>
      </c>
      <c r="Q76" s="944">
        <v>220</v>
      </c>
      <c r="R76" s="944" t="s">
        <v>173</v>
      </c>
      <c r="S76" s="944" t="s">
        <v>176</v>
      </c>
      <c r="T76" s="944" t="s">
        <v>177</v>
      </c>
      <c r="U76" s="944"/>
      <c r="V76" s="621"/>
      <c r="W76" s="621"/>
      <c r="X76" s="621"/>
      <c r="Y76" s="621"/>
      <c r="Z76" s="621"/>
      <c r="AA76" s="621"/>
      <c r="AB76" s="621"/>
      <c r="AC76" s="621"/>
      <c r="AD76" s="621"/>
      <c r="AE76" s="621"/>
      <c r="AF76" s="621"/>
      <c r="AG76" s="900"/>
      <c r="AH76" s="900"/>
    </row>
    <row r="77" spans="1:34" customFormat="1" ht="12.75">
      <c r="A77" s="139"/>
      <c r="B77" s="139"/>
      <c r="C77" s="139"/>
      <c r="D77" s="139"/>
      <c r="E77" s="139"/>
      <c r="F77" s="139"/>
      <c r="G77" s="139"/>
      <c r="H77" s="139"/>
      <c r="I77" s="139"/>
      <c r="J77" s="197"/>
      <c r="K77" s="795"/>
      <c r="L77" s="795"/>
      <c r="M77" s="1089"/>
      <c r="N77" s="402"/>
      <c r="O77" s="943">
        <v>2016</v>
      </c>
      <c r="P77" s="943">
        <f t="shared" si="7"/>
        <v>12</v>
      </c>
      <c r="Q77" s="944">
        <v>220</v>
      </c>
      <c r="R77" s="944" t="s">
        <v>173</v>
      </c>
      <c r="S77" s="944" t="s">
        <v>176</v>
      </c>
      <c r="T77" s="944" t="s">
        <v>177</v>
      </c>
      <c r="U77" s="944"/>
      <c r="V77" s="621"/>
      <c r="W77" s="621"/>
      <c r="X77" s="621"/>
      <c r="Y77" s="621"/>
      <c r="Z77" s="621"/>
      <c r="AA77" s="621"/>
      <c r="AB77" s="621"/>
      <c r="AC77" s="621"/>
      <c r="AD77" s="621"/>
      <c r="AE77" s="621"/>
      <c r="AF77" s="621"/>
      <c r="AG77" s="900"/>
      <c r="AH77" s="900"/>
    </row>
    <row r="78" spans="1:34" customFormat="1" ht="12.75">
      <c r="A78" s="139"/>
      <c r="B78" s="139"/>
      <c r="C78" s="139"/>
      <c r="D78" s="139"/>
      <c r="E78" s="139"/>
      <c r="F78" s="139"/>
      <c r="G78" s="139"/>
      <c r="H78" s="139"/>
      <c r="I78" s="139"/>
      <c r="J78" s="197"/>
      <c r="K78" s="795"/>
      <c r="L78" s="795"/>
      <c r="M78" s="1089"/>
      <c r="N78" s="402"/>
      <c r="O78" s="943">
        <v>2015</v>
      </c>
      <c r="P78" s="943">
        <v>1</v>
      </c>
      <c r="Q78" s="944">
        <v>220</v>
      </c>
      <c r="R78" s="944" t="s">
        <v>173</v>
      </c>
      <c r="S78" s="944" t="s">
        <v>178</v>
      </c>
      <c r="T78" s="944" t="s">
        <v>179</v>
      </c>
      <c r="U78" s="944">
        <v>0</v>
      </c>
      <c r="V78" s="621"/>
      <c r="W78" s="621"/>
      <c r="X78" s="621"/>
      <c r="Y78" s="621"/>
      <c r="Z78" s="621"/>
      <c r="AA78" s="621"/>
      <c r="AB78" s="621"/>
      <c r="AC78" s="621"/>
      <c r="AD78" s="621"/>
      <c r="AE78" s="621"/>
      <c r="AF78" s="621"/>
      <c r="AG78" s="900"/>
      <c r="AH78" s="900"/>
    </row>
    <row r="79" spans="1:34" customFormat="1" ht="12.75">
      <c r="A79" s="139"/>
      <c r="B79" s="139"/>
      <c r="C79" s="139"/>
      <c r="D79" s="139"/>
      <c r="E79" s="139"/>
      <c r="F79" s="139"/>
      <c r="G79" s="139"/>
      <c r="H79" s="139"/>
      <c r="I79" s="139"/>
      <c r="J79" s="197"/>
      <c r="K79" s="795"/>
      <c r="L79" s="795"/>
      <c r="M79" s="1089"/>
      <c r="N79" s="402"/>
      <c r="O79" s="943">
        <v>2015</v>
      </c>
      <c r="P79" s="943">
        <f>+P78+1</f>
        <v>2</v>
      </c>
      <c r="Q79" s="944">
        <v>220</v>
      </c>
      <c r="R79" s="944" t="s">
        <v>173</v>
      </c>
      <c r="S79" s="944" t="s">
        <v>178</v>
      </c>
      <c r="T79" s="944" t="s">
        <v>179</v>
      </c>
      <c r="U79" s="944">
        <v>0</v>
      </c>
      <c r="V79" s="621"/>
      <c r="W79" s="621"/>
      <c r="X79" s="621"/>
      <c r="Y79" s="621"/>
      <c r="Z79" s="621"/>
      <c r="AA79" s="621"/>
      <c r="AB79" s="621"/>
      <c r="AC79" s="621"/>
      <c r="AD79" s="621"/>
      <c r="AE79" s="621"/>
      <c r="AF79" s="621"/>
      <c r="AG79" s="900"/>
      <c r="AH79" s="900"/>
    </row>
    <row r="80" spans="1:34" customFormat="1" ht="12.75">
      <c r="A80" s="139"/>
      <c r="B80" s="139"/>
      <c r="C80" s="139"/>
      <c r="D80" s="139"/>
      <c r="E80" s="139"/>
      <c r="F80" s="139"/>
      <c r="G80" s="139"/>
      <c r="H80" s="139"/>
      <c r="I80" s="139"/>
      <c r="J80" s="197"/>
      <c r="K80" s="795"/>
      <c r="L80" s="795"/>
      <c r="M80" s="1089"/>
      <c r="N80" s="402"/>
      <c r="O80" s="943">
        <v>2015</v>
      </c>
      <c r="P80" s="943">
        <f t="shared" ref="P80:P89" si="8">+P79+1</f>
        <v>3</v>
      </c>
      <c r="Q80" s="944">
        <v>220</v>
      </c>
      <c r="R80" s="944" t="s">
        <v>173</v>
      </c>
      <c r="S80" s="944" t="s">
        <v>178</v>
      </c>
      <c r="T80" s="944" t="s">
        <v>179</v>
      </c>
      <c r="U80" s="944">
        <v>0</v>
      </c>
      <c r="V80" s="621"/>
      <c r="W80" s="621"/>
      <c r="X80" s="621"/>
      <c r="Y80" s="621"/>
      <c r="Z80" s="621"/>
      <c r="AA80" s="621"/>
      <c r="AB80" s="621"/>
      <c r="AC80" s="621"/>
      <c r="AD80" s="621"/>
      <c r="AE80" s="621"/>
      <c r="AF80" s="621"/>
      <c r="AG80" s="900"/>
      <c r="AH80" s="900"/>
    </row>
    <row r="81" spans="1:34" customFormat="1" ht="12.75">
      <c r="A81" s="139"/>
      <c r="B81" s="139"/>
      <c r="C81" s="139"/>
      <c r="D81" s="139"/>
      <c r="E81" s="139"/>
      <c r="F81" s="139"/>
      <c r="G81" s="139"/>
      <c r="H81" s="139"/>
      <c r="I81" s="139"/>
      <c r="J81" s="197"/>
      <c r="K81" s="795"/>
      <c r="L81" s="795"/>
      <c r="M81" s="1089"/>
      <c r="N81" s="402"/>
      <c r="O81" s="943">
        <v>2015</v>
      </c>
      <c r="P81" s="943">
        <f t="shared" si="8"/>
        <v>4</v>
      </c>
      <c r="Q81" s="944">
        <v>220</v>
      </c>
      <c r="R81" s="944" t="s">
        <v>173</v>
      </c>
      <c r="S81" s="944" t="s">
        <v>178</v>
      </c>
      <c r="T81" s="944" t="s">
        <v>179</v>
      </c>
      <c r="U81" s="944">
        <v>0</v>
      </c>
      <c r="V81" s="621"/>
      <c r="W81" s="621"/>
      <c r="X81" s="621"/>
      <c r="Y81" s="621"/>
      <c r="Z81" s="621"/>
      <c r="AA81" s="621"/>
      <c r="AB81" s="621"/>
      <c r="AC81" s="621"/>
      <c r="AD81" s="621"/>
      <c r="AE81" s="621"/>
      <c r="AF81" s="621"/>
      <c r="AG81" s="900"/>
      <c r="AH81" s="900"/>
    </row>
    <row r="82" spans="1:34" customFormat="1" ht="12.75">
      <c r="A82" s="139"/>
      <c r="B82" s="139"/>
      <c r="C82" s="139"/>
      <c r="D82" s="139"/>
      <c r="E82" s="139"/>
      <c r="F82" s="139"/>
      <c r="G82" s="139"/>
      <c r="H82" s="139"/>
      <c r="I82" s="139"/>
      <c r="J82" s="197"/>
      <c r="K82" s="795"/>
      <c r="L82" s="795"/>
      <c r="M82" s="1089"/>
      <c r="N82" s="402"/>
      <c r="O82" s="943">
        <v>2015</v>
      </c>
      <c r="P82" s="943">
        <f t="shared" si="8"/>
        <v>5</v>
      </c>
      <c r="Q82" s="944">
        <v>220</v>
      </c>
      <c r="R82" s="944" t="s">
        <v>173</v>
      </c>
      <c r="S82" s="944" t="s">
        <v>178</v>
      </c>
      <c r="T82" s="944" t="s">
        <v>179</v>
      </c>
      <c r="U82" s="944">
        <v>0</v>
      </c>
      <c r="V82" s="621"/>
      <c r="W82" s="621"/>
      <c r="X82" s="621"/>
      <c r="Y82" s="621"/>
      <c r="Z82" s="621"/>
      <c r="AA82" s="621"/>
      <c r="AB82" s="621"/>
      <c r="AC82" s="621"/>
      <c r="AD82" s="621"/>
      <c r="AE82" s="621"/>
      <c r="AF82" s="621"/>
      <c r="AG82" s="900"/>
      <c r="AH82" s="900"/>
    </row>
    <row r="83" spans="1:34" customFormat="1" ht="12.75">
      <c r="A83" s="139"/>
      <c r="B83" s="139"/>
      <c r="C83" s="139"/>
      <c r="D83" s="139"/>
      <c r="E83" s="139"/>
      <c r="F83" s="139"/>
      <c r="G83" s="139"/>
      <c r="H83" s="139"/>
      <c r="I83" s="139"/>
      <c r="J83" s="197"/>
      <c r="K83" s="795"/>
      <c r="L83" s="795"/>
      <c r="M83" s="1089"/>
      <c r="N83" s="402"/>
      <c r="O83" s="943">
        <v>2015</v>
      </c>
      <c r="P83" s="943">
        <f t="shared" si="8"/>
        <v>6</v>
      </c>
      <c r="Q83" s="944">
        <v>220</v>
      </c>
      <c r="R83" s="944" t="s">
        <v>173</v>
      </c>
      <c r="S83" s="944" t="s">
        <v>178</v>
      </c>
      <c r="T83" s="944" t="s">
        <v>179</v>
      </c>
      <c r="U83" s="944">
        <v>6.92</v>
      </c>
      <c r="V83" s="621"/>
      <c r="W83" s="621"/>
      <c r="X83" s="621"/>
      <c r="Y83" s="621"/>
      <c r="Z83" s="621"/>
      <c r="AA83" s="621"/>
      <c r="AB83" s="621"/>
      <c r="AC83" s="621"/>
      <c r="AD83" s="621"/>
      <c r="AE83" s="621"/>
      <c r="AF83" s="621"/>
      <c r="AG83" s="900"/>
      <c r="AH83" s="900"/>
    </row>
    <row r="84" spans="1:34" customFormat="1" ht="12.75">
      <c r="A84" s="139"/>
      <c r="B84" s="139"/>
      <c r="C84" s="139"/>
      <c r="D84" s="139"/>
      <c r="E84" s="139"/>
      <c r="F84" s="139"/>
      <c r="G84" s="139"/>
      <c r="H84" s="139"/>
      <c r="I84" s="139"/>
      <c r="J84" s="197"/>
      <c r="K84" s="795"/>
      <c r="L84" s="795"/>
      <c r="M84" s="1089"/>
      <c r="N84" s="402"/>
      <c r="O84" s="943">
        <v>2015</v>
      </c>
      <c r="P84" s="943">
        <f t="shared" si="8"/>
        <v>7</v>
      </c>
      <c r="Q84" s="944">
        <v>220</v>
      </c>
      <c r="R84" s="944" t="s">
        <v>173</v>
      </c>
      <c r="S84" s="944" t="s">
        <v>178</v>
      </c>
      <c r="T84" s="944" t="s">
        <v>179</v>
      </c>
      <c r="U84" s="944">
        <v>0</v>
      </c>
      <c r="V84" s="621"/>
      <c r="W84" s="621"/>
      <c r="X84" s="621"/>
      <c r="Y84" s="621"/>
      <c r="Z84" s="621"/>
      <c r="AA84" s="621"/>
      <c r="AB84" s="621"/>
      <c r="AC84" s="621"/>
      <c r="AD84" s="621"/>
      <c r="AE84" s="621"/>
      <c r="AF84" s="621"/>
      <c r="AG84" s="900"/>
      <c r="AH84" s="900"/>
    </row>
    <row r="85" spans="1:34" customFormat="1" ht="12.75">
      <c r="A85" s="139"/>
      <c r="B85" s="139"/>
      <c r="C85" s="139"/>
      <c r="D85" s="139"/>
      <c r="E85" s="139"/>
      <c r="F85" s="139"/>
      <c r="G85" s="139"/>
      <c r="H85" s="139"/>
      <c r="I85" s="139"/>
      <c r="J85" s="197"/>
      <c r="K85" s="795"/>
      <c r="L85" s="795"/>
      <c r="M85" s="1089"/>
      <c r="N85" s="402"/>
      <c r="O85" s="943">
        <v>2015</v>
      </c>
      <c r="P85" s="943">
        <f t="shared" si="8"/>
        <v>8</v>
      </c>
      <c r="Q85" s="944">
        <v>220</v>
      </c>
      <c r="R85" s="944" t="s">
        <v>173</v>
      </c>
      <c r="S85" s="944" t="s">
        <v>178</v>
      </c>
      <c r="T85" s="944" t="s">
        <v>179</v>
      </c>
      <c r="U85" s="944">
        <v>0</v>
      </c>
      <c r="V85" s="621"/>
      <c r="W85" s="621"/>
      <c r="X85" s="621"/>
      <c r="Y85" s="621"/>
      <c r="Z85" s="621"/>
      <c r="AA85" s="621"/>
      <c r="AB85" s="621"/>
      <c r="AC85" s="621"/>
      <c r="AD85" s="621"/>
      <c r="AE85" s="621"/>
      <c r="AF85" s="621"/>
      <c r="AG85" s="900"/>
      <c r="AH85" s="900"/>
    </row>
    <row r="86" spans="1:34" customFormat="1" ht="12.75">
      <c r="A86" s="139"/>
      <c r="B86" s="139"/>
      <c r="C86" s="139"/>
      <c r="D86" s="139"/>
      <c r="E86" s="139"/>
      <c r="F86" s="139"/>
      <c r="G86" s="139"/>
      <c r="H86" s="139"/>
      <c r="I86" s="139"/>
      <c r="J86" s="197"/>
      <c r="K86" s="795"/>
      <c r="L86" s="795"/>
      <c r="M86" s="1089"/>
      <c r="N86" s="402"/>
      <c r="O86" s="943">
        <v>2015</v>
      </c>
      <c r="P86" s="943">
        <f t="shared" si="8"/>
        <v>9</v>
      </c>
      <c r="Q86" s="944">
        <v>220</v>
      </c>
      <c r="R86" s="944" t="s">
        <v>173</v>
      </c>
      <c r="S86" s="944" t="s">
        <v>178</v>
      </c>
      <c r="T86" s="944" t="s">
        <v>179</v>
      </c>
      <c r="U86" s="944">
        <v>12.38</v>
      </c>
      <c r="V86" s="621"/>
      <c r="W86" s="621"/>
      <c r="X86" s="621"/>
      <c r="Y86" s="621"/>
      <c r="Z86" s="621"/>
      <c r="AA86" s="621"/>
      <c r="AB86" s="621"/>
      <c r="AC86" s="621"/>
      <c r="AD86" s="621"/>
      <c r="AE86" s="621"/>
      <c r="AF86" s="621"/>
      <c r="AG86" s="900"/>
      <c r="AH86" s="900"/>
    </row>
    <row r="87" spans="1:34" customFormat="1" ht="12.75">
      <c r="A87" s="139"/>
      <c r="B87" s="139"/>
      <c r="C87" s="139"/>
      <c r="D87" s="139"/>
      <c r="E87" s="139"/>
      <c r="F87" s="139"/>
      <c r="G87" s="139"/>
      <c r="H87" s="139"/>
      <c r="I87" s="139"/>
      <c r="J87" s="197"/>
      <c r="K87" s="795"/>
      <c r="L87" s="795"/>
      <c r="M87" s="1089"/>
      <c r="N87" s="402"/>
      <c r="O87" s="943">
        <v>2015</v>
      </c>
      <c r="P87" s="943">
        <f t="shared" si="8"/>
        <v>10</v>
      </c>
      <c r="Q87" s="944">
        <v>220</v>
      </c>
      <c r="R87" s="944" t="s">
        <v>173</v>
      </c>
      <c r="S87" s="944" t="s">
        <v>178</v>
      </c>
      <c r="T87" s="944" t="s">
        <v>179</v>
      </c>
      <c r="U87" s="944">
        <v>0</v>
      </c>
      <c r="V87" s="621"/>
      <c r="W87" s="621"/>
      <c r="X87" s="621"/>
      <c r="Y87" s="621"/>
      <c r="Z87" s="621"/>
      <c r="AA87" s="621"/>
      <c r="AB87" s="621"/>
      <c r="AC87" s="621"/>
      <c r="AD87" s="621"/>
      <c r="AE87" s="621"/>
      <c r="AF87" s="621"/>
      <c r="AG87" s="900"/>
      <c r="AH87" s="900"/>
    </row>
    <row r="88" spans="1:34" customFormat="1" ht="12.75">
      <c r="A88" s="139"/>
      <c r="B88" s="139"/>
      <c r="C88" s="139"/>
      <c r="D88" s="139"/>
      <c r="E88" s="139"/>
      <c r="F88" s="139"/>
      <c r="G88" s="139"/>
      <c r="H88" s="139"/>
      <c r="I88" s="139"/>
      <c r="J88" s="197"/>
      <c r="K88" s="795"/>
      <c r="L88" s="795"/>
      <c r="M88" s="1089"/>
      <c r="N88" s="402"/>
      <c r="O88" s="943">
        <v>2015</v>
      </c>
      <c r="P88" s="943">
        <f t="shared" si="8"/>
        <v>11</v>
      </c>
      <c r="Q88" s="944">
        <v>220</v>
      </c>
      <c r="R88" s="944" t="s">
        <v>173</v>
      </c>
      <c r="S88" s="944" t="s">
        <v>178</v>
      </c>
      <c r="T88" s="944" t="s">
        <v>179</v>
      </c>
      <c r="U88" s="944">
        <v>3.03</v>
      </c>
      <c r="V88" s="621"/>
      <c r="W88" s="621"/>
      <c r="X88" s="621"/>
      <c r="Y88" s="621"/>
      <c r="Z88" s="621"/>
      <c r="AA88" s="621"/>
      <c r="AB88" s="621"/>
      <c r="AC88" s="621"/>
      <c r="AD88" s="621"/>
      <c r="AE88" s="621"/>
      <c r="AF88" s="621"/>
      <c r="AG88" s="900"/>
      <c r="AH88" s="900"/>
    </row>
    <row r="89" spans="1:34" customFormat="1" ht="12.75">
      <c r="A89" s="139"/>
      <c r="B89" s="139"/>
      <c r="C89" s="139"/>
      <c r="D89" s="139"/>
      <c r="E89" s="139"/>
      <c r="F89" s="139"/>
      <c r="G89" s="139"/>
      <c r="H89" s="139"/>
      <c r="I89" s="139"/>
      <c r="J89" s="197"/>
      <c r="K89" s="795"/>
      <c r="L89" s="795"/>
      <c r="M89" s="1089"/>
      <c r="N89" s="402"/>
      <c r="O89" s="943">
        <v>2015</v>
      </c>
      <c r="P89" s="943">
        <f t="shared" si="8"/>
        <v>12</v>
      </c>
      <c r="Q89" s="944">
        <v>220</v>
      </c>
      <c r="R89" s="944" t="s">
        <v>173</v>
      </c>
      <c r="S89" s="944" t="s">
        <v>178</v>
      </c>
      <c r="T89" s="944" t="s">
        <v>179</v>
      </c>
      <c r="U89" s="944">
        <v>0</v>
      </c>
      <c r="V89" s="621"/>
      <c r="W89" s="621"/>
      <c r="X89" s="621"/>
      <c r="Y89" s="621"/>
      <c r="Z89" s="621"/>
      <c r="AA89" s="621"/>
      <c r="AB89" s="621"/>
      <c r="AC89" s="621"/>
      <c r="AD89" s="621"/>
      <c r="AE89" s="621"/>
      <c r="AF89" s="621"/>
      <c r="AG89" s="900"/>
      <c r="AH89" s="900"/>
    </row>
    <row r="90" spans="1:34" customFormat="1" ht="12.75">
      <c r="A90" s="139"/>
      <c r="B90" s="139"/>
      <c r="C90" s="139"/>
      <c r="D90" s="139"/>
      <c r="E90" s="139"/>
      <c r="F90" s="139"/>
      <c r="G90" s="139"/>
      <c r="H90" s="139"/>
      <c r="I90" s="139"/>
      <c r="J90" s="197"/>
      <c r="K90" s="795"/>
      <c r="L90" s="795"/>
      <c r="M90" s="1089"/>
      <c r="N90" s="402"/>
      <c r="O90" s="943">
        <v>2016</v>
      </c>
      <c r="P90" s="943">
        <v>1</v>
      </c>
      <c r="Q90" s="944">
        <v>220</v>
      </c>
      <c r="R90" s="944" t="s">
        <v>173</v>
      </c>
      <c r="S90" s="944" t="s">
        <v>178</v>
      </c>
      <c r="T90" s="944" t="s">
        <v>179</v>
      </c>
      <c r="U90" s="944">
        <v>0</v>
      </c>
      <c r="V90" s="621"/>
      <c r="W90" s="621"/>
      <c r="X90" s="621"/>
      <c r="Y90" s="621"/>
      <c r="Z90" s="621"/>
      <c r="AA90" s="621"/>
      <c r="AB90" s="621"/>
      <c r="AC90" s="621"/>
      <c r="AD90" s="621"/>
      <c r="AE90" s="621"/>
      <c r="AF90" s="621"/>
      <c r="AG90" s="900"/>
      <c r="AH90" s="900"/>
    </row>
    <row r="91" spans="1:34" customFormat="1" ht="12.75">
      <c r="A91" s="139"/>
      <c r="B91" s="139"/>
      <c r="C91" s="139"/>
      <c r="D91" s="139"/>
      <c r="E91" s="139"/>
      <c r="F91" s="139"/>
      <c r="G91" s="139"/>
      <c r="H91" s="139"/>
      <c r="I91" s="139"/>
      <c r="J91" s="197"/>
      <c r="K91" s="795"/>
      <c r="L91" s="795"/>
      <c r="M91" s="1089"/>
      <c r="N91" s="402"/>
      <c r="O91" s="943">
        <v>2016</v>
      </c>
      <c r="P91" s="943">
        <f>+P90+1</f>
        <v>2</v>
      </c>
      <c r="Q91" s="944">
        <v>220</v>
      </c>
      <c r="R91" s="944" t="s">
        <v>173</v>
      </c>
      <c r="S91" s="944" t="s">
        <v>178</v>
      </c>
      <c r="T91" s="944" t="s">
        <v>179</v>
      </c>
      <c r="U91" s="944">
        <v>0</v>
      </c>
      <c r="V91" s="621"/>
      <c r="W91" s="621"/>
      <c r="X91" s="621"/>
      <c r="Y91" s="621"/>
      <c r="Z91" s="621"/>
      <c r="AA91" s="621"/>
      <c r="AB91" s="621"/>
      <c r="AC91" s="621"/>
      <c r="AD91" s="621"/>
      <c r="AE91" s="621"/>
      <c r="AF91" s="621"/>
      <c r="AG91" s="900"/>
      <c r="AH91" s="900"/>
    </row>
    <row r="92" spans="1:34" customFormat="1" ht="12.75">
      <c r="A92" s="139"/>
      <c r="B92" s="139"/>
      <c r="C92" s="139"/>
      <c r="D92" s="139"/>
      <c r="E92" s="139"/>
      <c r="F92" s="139"/>
      <c r="G92" s="139"/>
      <c r="H92" s="139"/>
      <c r="I92" s="139"/>
      <c r="J92" s="197"/>
      <c r="K92" s="795"/>
      <c r="L92" s="795"/>
      <c r="M92" s="1089"/>
      <c r="N92" s="402"/>
      <c r="O92" s="943">
        <v>2016</v>
      </c>
      <c r="P92" s="943">
        <f>+P91+1</f>
        <v>3</v>
      </c>
      <c r="Q92" s="944">
        <v>220</v>
      </c>
      <c r="R92" s="944" t="s">
        <v>173</v>
      </c>
      <c r="S92" s="944" t="s">
        <v>178</v>
      </c>
      <c r="T92" s="944" t="s">
        <v>179</v>
      </c>
      <c r="U92" s="944">
        <v>0</v>
      </c>
      <c r="V92" s="621"/>
      <c r="W92" s="621"/>
      <c r="X92" s="621"/>
      <c r="Y92" s="621"/>
      <c r="Z92" s="621"/>
      <c r="AA92" s="621"/>
      <c r="AB92" s="621"/>
      <c r="AC92" s="621"/>
      <c r="AD92" s="621"/>
      <c r="AE92" s="621"/>
      <c r="AF92" s="621"/>
      <c r="AG92" s="900"/>
      <c r="AH92" s="900"/>
    </row>
    <row r="93" spans="1:34" customFormat="1" ht="12.75">
      <c r="A93" s="139"/>
      <c r="B93" s="139"/>
      <c r="C93" s="139"/>
      <c r="D93" s="139"/>
      <c r="E93" s="139"/>
      <c r="F93" s="139"/>
      <c r="G93" s="139"/>
      <c r="H93" s="139"/>
      <c r="I93" s="139"/>
      <c r="J93" s="197"/>
      <c r="K93" s="795"/>
      <c r="L93" s="795"/>
      <c r="M93" s="1089"/>
      <c r="N93" s="402"/>
      <c r="O93" s="943">
        <v>2016</v>
      </c>
      <c r="P93" s="943">
        <f t="shared" ref="P93:P101" si="9">+P92+1</f>
        <v>4</v>
      </c>
      <c r="Q93" s="944">
        <v>220</v>
      </c>
      <c r="R93" s="944" t="s">
        <v>173</v>
      </c>
      <c r="S93" s="944" t="s">
        <v>178</v>
      </c>
      <c r="T93" s="944" t="s">
        <v>179</v>
      </c>
      <c r="U93" s="944">
        <v>0</v>
      </c>
      <c r="V93" s="621"/>
      <c r="W93" s="621"/>
      <c r="X93" s="621"/>
      <c r="Y93" s="621"/>
      <c r="Z93" s="621"/>
      <c r="AA93" s="621"/>
      <c r="AB93" s="621"/>
      <c r="AC93" s="621"/>
      <c r="AD93" s="621"/>
      <c r="AE93" s="621"/>
      <c r="AF93" s="621"/>
      <c r="AG93" s="900"/>
      <c r="AH93" s="900"/>
    </row>
    <row r="94" spans="1:34" customFormat="1" ht="12.75">
      <c r="A94" s="139"/>
      <c r="B94" s="139"/>
      <c r="C94" s="139"/>
      <c r="D94" s="139"/>
      <c r="E94" s="139"/>
      <c r="F94" s="139"/>
      <c r="G94" s="139"/>
      <c r="H94" s="139"/>
      <c r="I94" s="139"/>
      <c r="J94" s="197"/>
      <c r="K94" s="795"/>
      <c r="L94" s="795"/>
      <c r="M94" s="1089"/>
      <c r="N94" s="402"/>
      <c r="O94" s="943">
        <v>2016</v>
      </c>
      <c r="P94" s="943">
        <f t="shared" si="9"/>
        <v>5</v>
      </c>
      <c r="Q94" s="944">
        <v>220</v>
      </c>
      <c r="R94" s="944" t="s">
        <v>173</v>
      </c>
      <c r="S94" s="944" t="s">
        <v>178</v>
      </c>
      <c r="T94" s="944" t="s">
        <v>179</v>
      </c>
      <c r="U94" s="944">
        <v>0</v>
      </c>
      <c r="V94" s="621"/>
      <c r="W94" s="621"/>
      <c r="X94" s="621"/>
      <c r="Y94" s="621"/>
      <c r="Z94" s="621"/>
      <c r="AA94" s="621"/>
      <c r="AB94" s="621"/>
      <c r="AC94" s="621"/>
      <c r="AD94" s="621"/>
      <c r="AE94" s="621"/>
      <c r="AF94" s="621"/>
      <c r="AG94" s="900"/>
      <c r="AH94" s="900"/>
    </row>
    <row r="95" spans="1:34" customFormat="1" ht="12.75">
      <c r="A95" s="139"/>
      <c r="B95" s="139"/>
      <c r="C95" s="139"/>
      <c r="D95" s="139"/>
      <c r="E95" s="139"/>
      <c r="F95" s="139"/>
      <c r="G95" s="139"/>
      <c r="H95" s="139"/>
      <c r="I95" s="139"/>
      <c r="J95" s="197"/>
      <c r="K95" s="795"/>
      <c r="L95" s="795"/>
      <c r="M95" s="1089"/>
      <c r="N95" s="402"/>
      <c r="O95" s="943">
        <v>2016</v>
      </c>
      <c r="P95" s="943">
        <f t="shared" si="9"/>
        <v>6</v>
      </c>
      <c r="Q95" s="944">
        <v>220</v>
      </c>
      <c r="R95" s="944" t="s">
        <v>173</v>
      </c>
      <c r="S95" s="944" t="s">
        <v>178</v>
      </c>
      <c r="T95" s="944" t="s">
        <v>179</v>
      </c>
      <c r="U95" s="944">
        <v>0</v>
      </c>
      <c r="V95" s="621"/>
      <c r="W95" s="621"/>
      <c r="X95" s="621"/>
      <c r="Y95" s="621"/>
      <c r="Z95" s="621"/>
      <c r="AA95" s="621"/>
      <c r="AB95" s="621"/>
      <c r="AC95" s="621"/>
      <c r="AD95" s="621"/>
      <c r="AE95" s="621"/>
      <c r="AF95" s="621"/>
      <c r="AG95" s="900"/>
      <c r="AH95" s="900"/>
    </row>
    <row r="96" spans="1:34" customFormat="1" ht="12.75">
      <c r="A96" s="139"/>
      <c r="B96" s="139"/>
      <c r="C96" s="139"/>
      <c r="D96" s="139"/>
      <c r="E96" s="139"/>
      <c r="F96" s="139"/>
      <c r="G96" s="139"/>
      <c r="H96" s="139"/>
      <c r="I96" s="139"/>
      <c r="J96" s="197"/>
      <c r="K96" s="795"/>
      <c r="L96" s="795"/>
      <c r="M96" s="1089"/>
      <c r="N96" s="402"/>
      <c r="O96" s="943">
        <v>2016</v>
      </c>
      <c r="P96" s="943">
        <f t="shared" si="9"/>
        <v>7</v>
      </c>
      <c r="Q96" s="944">
        <v>220</v>
      </c>
      <c r="R96" s="944" t="s">
        <v>173</v>
      </c>
      <c r="S96" s="944" t="s">
        <v>178</v>
      </c>
      <c r="T96" s="944" t="s">
        <v>179</v>
      </c>
      <c r="U96" s="944">
        <v>0</v>
      </c>
      <c r="V96" s="621"/>
      <c r="W96" s="621"/>
      <c r="X96" s="621"/>
      <c r="Y96" s="621"/>
      <c r="Z96" s="621"/>
      <c r="AA96" s="621"/>
      <c r="AB96" s="621"/>
      <c r="AC96" s="621"/>
      <c r="AD96" s="621"/>
      <c r="AE96" s="621"/>
      <c r="AF96" s="621"/>
      <c r="AG96" s="900"/>
      <c r="AH96" s="900"/>
    </row>
    <row r="97" spans="1:34" customFormat="1" ht="12.75">
      <c r="A97" s="139"/>
      <c r="B97" s="139"/>
      <c r="C97" s="139"/>
      <c r="D97" s="139"/>
      <c r="E97" s="139"/>
      <c r="F97" s="139"/>
      <c r="G97" s="139"/>
      <c r="H97" s="139"/>
      <c r="I97" s="139"/>
      <c r="J97" s="197"/>
      <c r="K97" s="795"/>
      <c r="L97" s="795"/>
      <c r="M97" s="1089"/>
      <c r="N97" s="402"/>
      <c r="O97" s="943">
        <v>2016</v>
      </c>
      <c r="P97" s="943">
        <f t="shared" si="9"/>
        <v>8</v>
      </c>
      <c r="Q97" s="944">
        <v>220</v>
      </c>
      <c r="R97" s="944" t="s">
        <v>173</v>
      </c>
      <c r="S97" s="944" t="s">
        <v>178</v>
      </c>
      <c r="T97" s="944" t="s">
        <v>179</v>
      </c>
      <c r="U97" s="944">
        <v>12.85</v>
      </c>
      <c r="V97" s="621"/>
      <c r="W97" s="621"/>
      <c r="X97" s="621"/>
      <c r="Y97" s="621"/>
      <c r="Z97" s="621"/>
      <c r="AA97" s="621"/>
      <c r="AB97" s="621"/>
      <c r="AC97" s="621"/>
      <c r="AD97" s="621"/>
      <c r="AE97" s="621"/>
      <c r="AF97" s="621"/>
      <c r="AG97" s="900"/>
      <c r="AH97" s="900"/>
    </row>
    <row r="98" spans="1:34" customFormat="1" ht="12.75">
      <c r="A98" s="139"/>
      <c r="B98" s="139"/>
      <c r="C98" s="139"/>
      <c r="D98" s="139"/>
      <c r="E98" s="139"/>
      <c r="F98" s="139"/>
      <c r="G98" s="139"/>
      <c r="H98" s="139"/>
      <c r="I98" s="139"/>
      <c r="J98" s="197"/>
      <c r="K98" s="795"/>
      <c r="L98" s="795"/>
      <c r="M98" s="1089"/>
      <c r="N98" s="402"/>
      <c r="O98" s="943">
        <v>2016</v>
      </c>
      <c r="P98" s="943">
        <f t="shared" si="9"/>
        <v>9</v>
      </c>
      <c r="Q98" s="944">
        <v>220</v>
      </c>
      <c r="R98" s="944" t="s">
        <v>173</v>
      </c>
      <c r="S98" s="944" t="s">
        <v>178</v>
      </c>
      <c r="T98" s="944" t="s">
        <v>179</v>
      </c>
      <c r="U98" s="944">
        <v>18.283329999999999</v>
      </c>
      <c r="V98" s="621"/>
      <c r="W98" s="621"/>
      <c r="X98" s="621"/>
      <c r="Y98" s="621"/>
      <c r="Z98" s="621"/>
      <c r="AA98" s="621"/>
      <c r="AB98" s="621"/>
      <c r="AC98" s="621"/>
      <c r="AD98" s="621"/>
      <c r="AE98" s="621"/>
      <c r="AF98" s="621"/>
      <c r="AG98" s="900"/>
      <c r="AH98" s="900"/>
    </row>
    <row r="99" spans="1:34" customFormat="1" ht="12.75">
      <c r="A99" s="139"/>
      <c r="B99" s="139"/>
      <c r="C99" s="139"/>
      <c r="D99" s="139"/>
      <c r="E99" s="139"/>
      <c r="F99" s="139"/>
      <c r="G99" s="139"/>
      <c r="H99" s="139"/>
      <c r="I99" s="139"/>
      <c r="J99" s="197"/>
      <c r="K99" s="795"/>
      <c r="L99" s="795"/>
      <c r="M99" s="1089"/>
      <c r="N99" s="402"/>
      <c r="O99" s="943">
        <v>2016</v>
      </c>
      <c r="P99" s="943">
        <f t="shared" si="9"/>
        <v>10</v>
      </c>
      <c r="Q99" s="944">
        <v>220</v>
      </c>
      <c r="R99" s="944" t="s">
        <v>173</v>
      </c>
      <c r="S99" s="944" t="s">
        <v>178</v>
      </c>
      <c r="T99" s="944" t="s">
        <v>179</v>
      </c>
      <c r="U99" s="944"/>
      <c r="V99" s="621"/>
      <c r="W99" s="621"/>
      <c r="X99" s="621"/>
      <c r="Y99" s="621"/>
      <c r="Z99" s="621"/>
      <c r="AA99" s="621"/>
      <c r="AB99" s="621"/>
      <c r="AC99" s="621"/>
      <c r="AD99" s="621"/>
      <c r="AE99" s="621"/>
      <c r="AF99" s="621"/>
      <c r="AG99" s="900"/>
      <c r="AH99" s="900"/>
    </row>
    <row r="100" spans="1:34" customFormat="1" ht="12.75">
      <c r="A100" s="139"/>
      <c r="B100" s="139"/>
      <c r="C100" s="139"/>
      <c r="D100" s="139"/>
      <c r="E100" s="139"/>
      <c r="F100" s="139"/>
      <c r="G100" s="139"/>
      <c r="H100" s="139"/>
      <c r="I100" s="139"/>
      <c r="J100" s="197"/>
      <c r="K100" s="795"/>
      <c r="L100" s="795"/>
      <c r="M100" s="1089"/>
      <c r="N100" s="402"/>
      <c r="O100" s="943">
        <v>2016</v>
      </c>
      <c r="P100" s="943">
        <f t="shared" si="9"/>
        <v>11</v>
      </c>
      <c r="Q100" s="944">
        <v>220</v>
      </c>
      <c r="R100" s="944" t="s">
        <v>173</v>
      </c>
      <c r="S100" s="944" t="s">
        <v>178</v>
      </c>
      <c r="T100" s="944" t="s">
        <v>179</v>
      </c>
      <c r="U100" s="944"/>
      <c r="V100" s="621"/>
      <c r="W100" s="621"/>
      <c r="X100" s="621"/>
      <c r="Y100" s="621"/>
      <c r="Z100" s="621"/>
      <c r="AA100" s="621"/>
      <c r="AB100" s="621"/>
      <c r="AC100" s="621"/>
      <c r="AD100" s="621"/>
      <c r="AE100" s="621"/>
      <c r="AF100" s="621"/>
      <c r="AG100" s="900"/>
      <c r="AH100" s="900"/>
    </row>
    <row r="101" spans="1:34" customFormat="1" ht="12.75">
      <c r="A101" s="139"/>
      <c r="B101" s="139"/>
      <c r="C101" s="139"/>
      <c r="D101" s="139"/>
      <c r="E101" s="139"/>
      <c r="F101" s="139"/>
      <c r="G101" s="139"/>
      <c r="H101" s="139"/>
      <c r="I101" s="139"/>
      <c r="J101" s="197"/>
      <c r="K101" s="795"/>
      <c r="L101" s="795"/>
      <c r="M101" s="1089"/>
      <c r="N101" s="402"/>
      <c r="O101" s="943">
        <v>2016</v>
      </c>
      <c r="P101" s="943">
        <f t="shared" si="9"/>
        <v>12</v>
      </c>
      <c r="Q101" s="944">
        <v>220</v>
      </c>
      <c r="R101" s="944" t="s">
        <v>173</v>
      </c>
      <c r="S101" s="944" t="s">
        <v>178</v>
      </c>
      <c r="T101" s="944" t="s">
        <v>179</v>
      </c>
      <c r="U101" s="944"/>
      <c r="V101" s="621"/>
      <c r="W101" s="621"/>
      <c r="X101" s="621"/>
      <c r="Y101" s="621"/>
      <c r="Z101" s="621"/>
      <c r="AA101" s="621"/>
      <c r="AB101" s="621"/>
      <c r="AC101" s="621"/>
      <c r="AD101" s="621"/>
      <c r="AE101" s="621"/>
      <c r="AF101" s="621"/>
      <c r="AG101" s="900"/>
      <c r="AH101" s="900"/>
    </row>
    <row r="102" spans="1:34" customFormat="1" ht="12.75">
      <c r="A102" s="139"/>
      <c r="B102" s="139"/>
      <c r="C102" s="139"/>
      <c r="D102" s="139"/>
      <c r="E102" s="139"/>
      <c r="F102" s="139"/>
      <c r="G102" s="139"/>
      <c r="H102" s="139"/>
      <c r="I102" s="139"/>
      <c r="J102" s="197"/>
      <c r="K102" s="795"/>
      <c r="L102" s="795"/>
      <c r="M102" s="1089"/>
      <c r="N102" s="402"/>
      <c r="O102" s="943">
        <v>2015</v>
      </c>
      <c r="P102" s="943">
        <v>1</v>
      </c>
      <c r="Q102" s="944">
        <v>220</v>
      </c>
      <c r="R102" s="944" t="s">
        <v>173</v>
      </c>
      <c r="S102" s="944" t="s">
        <v>180</v>
      </c>
      <c r="T102" s="944" t="s">
        <v>181</v>
      </c>
      <c r="U102" s="944">
        <v>0</v>
      </c>
      <c r="V102" s="621"/>
      <c r="W102" s="621"/>
      <c r="X102" s="621"/>
      <c r="Y102" s="621"/>
      <c r="Z102" s="621"/>
      <c r="AA102" s="621"/>
      <c r="AB102" s="621"/>
      <c r="AC102" s="621"/>
      <c r="AD102" s="621"/>
      <c r="AE102" s="621"/>
      <c r="AF102" s="621"/>
      <c r="AG102" s="900"/>
      <c r="AH102" s="900"/>
    </row>
    <row r="103" spans="1:34" customFormat="1" ht="12.75">
      <c r="A103" s="139"/>
      <c r="B103" s="139"/>
      <c r="C103" s="139"/>
      <c r="D103" s="139"/>
      <c r="E103" s="139"/>
      <c r="F103" s="139"/>
      <c r="G103" s="139"/>
      <c r="H103" s="139"/>
      <c r="I103" s="139"/>
      <c r="J103" s="197"/>
      <c r="K103" s="795"/>
      <c r="L103" s="795"/>
      <c r="M103" s="1089"/>
      <c r="N103" s="402"/>
      <c r="O103" s="943">
        <v>2015</v>
      </c>
      <c r="P103" s="943">
        <f>+P102+1</f>
        <v>2</v>
      </c>
      <c r="Q103" s="944">
        <v>220</v>
      </c>
      <c r="R103" s="944" t="s">
        <v>173</v>
      </c>
      <c r="S103" s="944" t="s">
        <v>180</v>
      </c>
      <c r="T103" s="944" t="s">
        <v>181</v>
      </c>
      <c r="U103" s="944">
        <v>0</v>
      </c>
      <c r="V103" s="621"/>
      <c r="W103" s="621"/>
      <c r="X103" s="621"/>
      <c r="Y103" s="621"/>
      <c r="Z103" s="621"/>
      <c r="AA103" s="621"/>
      <c r="AB103" s="621"/>
      <c r="AC103" s="621"/>
      <c r="AD103" s="621"/>
      <c r="AE103" s="621"/>
      <c r="AF103" s="621"/>
      <c r="AG103" s="900"/>
      <c r="AH103" s="900"/>
    </row>
    <row r="104" spans="1:34" customFormat="1" ht="12.75">
      <c r="A104" s="139"/>
      <c r="B104" s="139"/>
      <c r="C104" s="139"/>
      <c r="D104" s="139"/>
      <c r="E104" s="139"/>
      <c r="F104" s="139"/>
      <c r="G104" s="139"/>
      <c r="H104" s="139"/>
      <c r="I104" s="139"/>
      <c r="J104" s="197"/>
      <c r="K104" s="795"/>
      <c r="L104" s="795"/>
      <c r="M104" s="1089"/>
      <c r="N104" s="402"/>
      <c r="O104" s="943">
        <v>2015</v>
      </c>
      <c r="P104" s="943">
        <f t="shared" ref="P104:P113" si="10">+P103+1</f>
        <v>3</v>
      </c>
      <c r="Q104" s="944">
        <v>220</v>
      </c>
      <c r="R104" s="944" t="s">
        <v>173</v>
      </c>
      <c r="S104" s="944" t="s">
        <v>180</v>
      </c>
      <c r="T104" s="944" t="s">
        <v>181</v>
      </c>
      <c r="U104" s="944">
        <v>0</v>
      </c>
      <c r="V104" s="621"/>
      <c r="W104" s="621"/>
      <c r="X104" s="621"/>
      <c r="Y104" s="621"/>
      <c r="Z104" s="621"/>
      <c r="AA104" s="621"/>
      <c r="AB104" s="621"/>
      <c r="AC104" s="621"/>
      <c r="AD104" s="621"/>
      <c r="AE104" s="621"/>
      <c r="AF104" s="621"/>
      <c r="AG104" s="900"/>
      <c r="AH104" s="900"/>
    </row>
    <row r="105" spans="1:34" customFormat="1" ht="12.75">
      <c r="A105" s="139"/>
      <c r="B105" s="139"/>
      <c r="C105" s="139"/>
      <c r="D105" s="139"/>
      <c r="E105" s="139"/>
      <c r="F105" s="139"/>
      <c r="G105" s="139"/>
      <c r="H105" s="139"/>
      <c r="I105" s="139"/>
      <c r="J105" s="197"/>
      <c r="K105" s="795"/>
      <c r="L105" s="795"/>
      <c r="M105" s="1089"/>
      <c r="N105" s="402"/>
      <c r="O105" s="943">
        <v>2015</v>
      </c>
      <c r="P105" s="943">
        <f t="shared" si="10"/>
        <v>4</v>
      </c>
      <c r="Q105" s="944">
        <v>220</v>
      </c>
      <c r="R105" s="944" t="s">
        <v>173</v>
      </c>
      <c r="S105" s="944" t="s">
        <v>180</v>
      </c>
      <c r="T105" s="944" t="s">
        <v>181</v>
      </c>
      <c r="U105" s="944">
        <v>0</v>
      </c>
      <c r="V105" s="621"/>
      <c r="W105" s="621"/>
      <c r="X105" s="621"/>
      <c r="Y105" s="621"/>
      <c r="Z105" s="621"/>
      <c r="AA105" s="621"/>
      <c r="AB105" s="621"/>
      <c r="AC105" s="621"/>
      <c r="AD105" s="621"/>
      <c r="AE105" s="621"/>
      <c r="AF105" s="621"/>
      <c r="AG105" s="900"/>
      <c r="AH105" s="900"/>
    </row>
    <row r="106" spans="1:34" customFormat="1" ht="12.75">
      <c r="A106" s="139"/>
      <c r="B106" s="139"/>
      <c r="C106" s="139"/>
      <c r="D106" s="139"/>
      <c r="E106" s="139"/>
      <c r="F106" s="139"/>
      <c r="G106" s="139"/>
      <c r="H106" s="139"/>
      <c r="I106" s="139"/>
      <c r="J106" s="197"/>
      <c r="K106" s="795"/>
      <c r="L106" s="795"/>
      <c r="M106" s="1089"/>
      <c r="N106" s="402"/>
      <c r="O106" s="943">
        <v>2015</v>
      </c>
      <c r="P106" s="943">
        <f t="shared" si="10"/>
        <v>5</v>
      </c>
      <c r="Q106" s="944">
        <v>220</v>
      </c>
      <c r="R106" s="944" t="s">
        <v>173</v>
      </c>
      <c r="S106" s="944" t="s">
        <v>180</v>
      </c>
      <c r="T106" s="944" t="s">
        <v>181</v>
      </c>
      <c r="U106" s="944">
        <v>0</v>
      </c>
      <c r="V106" s="621"/>
      <c r="W106" s="621"/>
      <c r="X106" s="621"/>
      <c r="Y106" s="621"/>
      <c r="Z106" s="621"/>
      <c r="AA106" s="621"/>
      <c r="AB106" s="621"/>
      <c r="AC106" s="621"/>
      <c r="AD106" s="621"/>
      <c r="AE106" s="621"/>
      <c r="AF106" s="621"/>
      <c r="AG106" s="900"/>
      <c r="AH106" s="900"/>
    </row>
    <row r="107" spans="1:34" customFormat="1" ht="12.75">
      <c r="A107" s="139"/>
      <c r="B107" s="139"/>
      <c r="C107" s="139"/>
      <c r="D107" s="139"/>
      <c r="E107" s="139"/>
      <c r="F107" s="139"/>
      <c r="G107" s="139"/>
      <c r="H107" s="139"/>
      <c r="I107" s="139"/>
      <c r="J107" s="197"/>
      <c r="K107" s="795"/>
      <c r="L107" s="795"/>
      <c r="M107" s="1089"/>
      <c r="N107" s="402"/>
      <c r="O107" s="943">
        <v>2015</v>
      </c>
      <c r="P107" s="943">
        <f t="shared" si="10"/>
        <v>6</v>
      </c>
      <c r="Q107" s="944">
        <v>220</v>
      </c>
      <c r="R107" s="944" t="s">
        <v>173</v>
      </c>
      <c r="S107" s="944" t="s">
        <v>180</v>
      </c>
      <c r="T107" s="944" t="s">
        <v>181</v>
      </c>
      <c r="U107" s="944">
        <v>0</v>
      </c>
      <c r="V107" s="621"/>
      <c r="W107" s="621"/>
      <c r="X107" s="621"/>
      <c r="Y107" s="621"/>
      <c r="Z107" s="621"/>
      <c r="AA107" s="621"/>
      <c r="AB107" s="621"/>
      <c r="AC107" s="621"/>
      <c r="AD107" s="621"/>
      <c r="AE107" s="621"/>
      <c r="AF107" s="621"/>
      <c r="AG107" s="900"/>
      <c r="AH107" s="900"/>
    </row>
    <row r="108" spans="1:34" customFormat="1" ht="12.75">
      <c r="A108" s="139"/>
      <c r="B108" s="139"/>
      <c r="C108" s="139"/>
      <c r="D108" s="139"/>
      <c r="E108" s="139"/>
      <c r="F108" s="139"/>
      <c r="G108" s="139"/>
      <c r="H108" s="139"/>
      <c r="I108" s="139"/>
      <c r="J108" s="197"/>
      <c r="K108" s="795"/>
      <c r="L108" s="795"/>
      <c r="M108" s="1089"/>
      <c r="N108" s="402"/>
      <c r="O108" s="943">
        <v>2015</v>
      </c>
      <c r="P108" s="943">
        <f t="shared" si="10"/>
        <v>7</v>
      </c>
      <c r="Q108" s="944">
        <v>220</v>
      </c>
      <c r="R108" s="944" t="s">
        <v>173</v>
      </c>
      <c r="S108" s="944" t="s">
        <v>180</v>
      </c>
      <c r="T108" s="944" t="s">
        <v>181</v>
      </c>
      <c r="U108" s="944">
        <v>35.049999999999997</v>
      </c>
      <c r="V108" s="621"/>
      <c r="W108" s="621"/>
      <c r="X108" s="621"/>
      <c r="Y108" s="621"/>
      <c r="Z108" s="621"/>
      <c r="AA108" s="621"/>
      <c r="AB108" s="621"/>
      <c r="AC108" s="621"/>
      <c r="AD108" s="621"/>
      <c r="AE108" s="621"/>
      <c r="AF108" s="621"/>
      <c r="AG108" s="900"/>
      <c r="AH108" s="900"/>
    </row>
    <row r="109" spans="1:34" customFormat="1" ht="12.75">
      <c r="A109" s="139"/>
      <c r="B109" s="139"/>
      <c r="C109" s="139"/>
      <c r="D109" s="139"/>
      <c r="E109" s="139"/>
      <c r="F109" s="139"/>
      <c r="G109" s="139"/>
      <c r="H109" s="139"/>
      <c r="I109" s="139"/>
      <c r="J109" s="197"/>
      <c r="K109" s="795"/>
      <c r="L109" s="795"/>
      <c r="M109" s="1089"/>
      <c r="N109" s="402"/>
      <c r="O109" s="943">
        <v>2015</v>
      </c>
      <c r="P109" s="943">
        <f t="shared" si="10"/>
        <v>8</v>
      </c>
      <c r="Q109" s="944">
        <v>220</v>
      </c>
      <c r="R109" s="944" t="s">
        <v>173</v>
      </c>
      <c r="S109" s="944" t="s">
        <v>180</v>
      </c>
      <c r="T109" s="944" t="s">
        <v>181</v>
      </c>
      <c r="U109" s="944">
        <v>0</v>
      </c>
      <c r="V109" s="621"/>
      <c r="W109" s="621"/>
      <c r="X109" s="621"/>
      <c r="Y109" s="621"/>
      <c r="Z109" s="621"/>
      <c r="AA109" s="621"/>
      <c r="AB109" s="621"/>
      <c r="AC109" s="621"/>
      <c r="AD109" s="621"/>
      <c r="AE109" s="621"/>
      <c r="AF109" s="621"/>
      <c r="AG109" s="900"/>
      <c r="AH109" s="900"/>
    </row>
    <row r="110" spans="1:34" customFormat="1" ht="12.75">
      <c r="A110" s="139"/>
      <c r="B110" s="139"/>
      <c r="C110" s="139"/>
      <c r="D110" s="139"/>
      <c r="E110" s="139"/>
      <c r="F110" s="139"/>
      <c r="G110" s="139"/>
      <c r="H110" s="139"/>
      <c r="I110" s="139"/>
      <c r="J110" s="197"/>
      <c r="K110" s="795"/>
      <c r="L110" s="795"/>
      <c r="M110" s="1089"/>
      <c r="N110" s="402"/>
      <c r="O110" s="943">
        <v>2015</v>
      </c>
      <c r="P110" s="943">
        <f t="shared" si="10"/>
        <v>9</v>
      </c>
      <c r="Q110" s="944">
        <v>220</v>
      </c>
      <c r="R110" s="944" t="s">
        <v>173</v>
      </c>
      <c r="S110" s="944" t="s">
        <v>180</v>
      </c>
      <c r="T110" s="944" t="s">
        <v>181</v>
      </c>
      <c r="U110" s="944">
        <v>23.9</v>
      </c>
      <c r="V110" s="621"/>
      <c r="W110" s="621"/>
      <c r="X110" s="621"/>
      <c r="Y110" s="621"/>
      <c r="Z110" s="621"/>
      <c r="AA110" s="621"/>
      <c r="AB110" s="621"/>
      <c r="AC110" s="621"/>
      <c r="AD110" s="621"/>
      <c r="AE110" s="621"/>
      <c r="AF110" s="621"/>
      <c r="AG110" s="900"/>
      <c r="AH110" s="900"/>
    </row>
    <row r="111" spans="1:34" customFormat="1" ht="12.75">
      <c r="A111" s="139"/>
      <c r="B111" s="139"/>
      <c r="C111" s="139"/>
      <c r="D111" s="139"/>
      <c r="E111" s="139"/>
      <c r="F111" s="139"/>
      <c r="G111" s="139"/>
      <c r="H111" s="139"/>
      <c r="I111" s="139"/>
      <c r="J111" s="197"/>
      <c r="K111" s="795"/>
      <c r="L111" s="795"/>
      <c r="M111" s="1089"/>
      <c r="N111" s="402"/>
      <c r="O111" s="943">
        <v>2015</v>
      </c>
      <c r="P111" s="943">
        <f t="shared" si="10"/>
        <v>10</v>
      </c>
      <c r="Q111" s="944">
        <v>220</v>
      </c>
      <c r="R111" s="944" t="s">
        <v>173</v>
      </c>
      <c r="S111" s="944" t="s">
        <v>180</v>
      </c>
      <c r="T111" s="944" t="s">
        <v>181</v>
      </c>
      <c r="U111" s="944">
        <v>77.98</v>
      </c>
      <c r="V111" s="621"/>
      <c r="W111" s="621"/>
      <c r="X111" s="621"/>
      <c r="Y111" s="621"/>
      <c r="Z111" s="621"/>
      <c r="AA111" s="621"/>
      <c r="AB111" s="621"/>
      <c r="AC111" s="621"/>
      <c r="AD111" s="621"/>
      <c r="AE111" s="621"/>
      <c r="AF111" s="621"/>
      <c r="AG111" s="900"/>
      <c r="AH111" s="900"/>
    </row>
    <row r="112" spans="1:34" customFormat="1" ht="12.75">
      <c r="A112" s="139"/>
      <c r="B112" s="139"/>
      <c r="C112" s="139"/>
      <c r="D112" s="139"/>
      <c r="E112" s="139"/>
      <c r="F112" s="139"/>
      <c r="G112" s="139"/>
      <c r="H112" s="139"/>
      <c r="I112" s="139"/>
      <c r="J112" s="197"/>
      <c r="K112" s="795"/>
      <c r="L112" s="795"/>
      <c r="M112" s="1089"/>
      <c r="N112" s="402"/>
      <c r="O112" s="943">
        <v>2015</v>
      </c>
      <c r="P112" s="943">
        <f t="shared" si="10"/>
        <v>11</v>
      </c>
      <c r="Q112" s="944">
        <v>220</v>
      </c>
      <c r="R112" s="944" t="s">
        <v>173</v>
      </c>
      <c r="S112" s="944" t="s">
        <v>180</v>
      </c>
      <c r="T112" s="944" t="s">
        <v>181</v>
      </c>
      <c r="U112" s="944">
        <v>28.02</v>
      </c>
      <c r="V112" s="621"/>
      <c r="W112" s="621"/>
      <c r="X112" s="621"/>
      <c r="Y112" s="621"/>
      <c r="Z112" s="621"/>
      <c r="AA112" s="621"/>
      <c r="AB112" s="621"/>
      <c r="AC112" s="621"/>
      <c r="AD112" s="621"/>
      <c r="AE112" s="621"/>
      <c r="AF112" s="621"/>
      <c r="AG112" s="900"/>
      <c r="AH112" s="900"/>
    </row>
    <row r="113" spans="1:34" customFormat="1" ht="12.75">
      <c r="A113" s="139"/>
      <c r="B113" s="139"/>
      <c r="C113" s="139"/>
      <c r="D113" s="139"/>
      <c r="E113" s="139"/>
      <c r="F113" s="139"/>
      <c r="G113" s="139"/>
      <c r="H113" s="139"/>
      <c r="I113" s="139"/>
      <c r="J113" s="197"/>
      <c r="K113" s="795"/>
      <c r="L113" s="795"/>
      <c r="M113" s="1089"/>
      <c r="N113" s="402"/>
      <c r="O113" s="943">
        <v>2015</v>
      </c>
      <c r="P113" s="943">
        <f t="shared" si="10"/>
        <v>12</v>
      </c>
      <c r="Q113" s="944">
        <v>220</v>
      </c>
      <c r="R113" s="944" t="s">
        <v>173</v>
      </c>
      <c r="S113" s="944" t="s">
        <v>180</v>
      </c>
      <c r="T113" s="944" t="s">
        <v>181</v>
      </c>
      <c r="U113" s="944">
        <v>0</v>
      </c>
      <c r="V113" s="621"/>
      <c r="W113" s="621"/>
      <c r="X113" s="621"/>
      <c r="Y113" s="621"/>
      <c r="Z113" s="621"/>
      <c r="AA113" s="621"/>
      <c r="AB113" s="621"/>
      <c r="AC113" s="621"/>
      <c r="AD113" s="621"/>
      <c r="AE113" s="621"/>
      <c r="AF113" s="621"/>
      <c r="AG113" s="900"/>
      <c r="AH113" s="900"/>
    </row>
    <row r="114" spans="1:34" customFormat="1" ht="12.75">
      <c r="A114" s="139"/>
      <c r="B114" s="139"/>
      <c r="C114" s="139"/>
      <c r="D114" s="139"/>
      <c r="E114" s="139"/>
      <c r="F114" s="139"/>
      <c r="G114" s="139"/>
      <c r="H114" s="139"/>
      <c r="I114" s="139"/>
      <c r="J114" s="197"/>
      <c r="K114" s="795"/>
      <c r="L114" s="795"/>
      <c r="M114" s="1089"/>
      <c r="N114" s="402"/>
      <c r="O114" s="943">
        <v>2016</v>
      </c>
      <c r="P114" s="943">
        <v>1</v>
      </c>
      <c r="Q114" s="944">
        <v>220</v>
      </c>
      <c r="R114" s="944" t="s">
        <v>173</v>
      </c>
      <c r="S114" s="944" t="s">
        <v>180</v>
      </c>
      <c r="T114" s="944" t="s">
        <v>181</v>
      </c>
      <c r="U114" s="944">
        <v>0</v>
      </c>
      <c r="V114" s="621"/>
      <c r="W114" s="621"/>
      <c r="X114" s="621"/>
      <c r="Y114" s="621"/>
      <c r="Z114" s="621"/>
      <c r="AA114" s="621"/>
      <c r="AB114" s="621"/>
      <c r="AC114" s="621"/>
      <c r="AD114" s="621"/>
      <c r="AE114" s="621"/>
      <c r="AF114" s="621"/>
      <c r="AG114" s="900"/>
      <c r="AH114" s="900"/>
    </row>
    <row r="115" spans="1:34" customFormat="1" ht="12.75">
      <c r="A115" s="139"/>
      <c r="B115" s="139"/>
      <c r="C115" s="139"/>
      <c r="D115" s="139"/>
      <c r="E115" s="139"/>
      <c r="F115" s="139"/>
      <c r="G115" s="139"/>
      <c r="H115" s="139"/>
      <c r="I115" s="139"/>
      <c r="J115" s="197"/>
      <c r="K115" s="795"/>
      <c r="L115" s="795"/>
      <c r="M115" s="1089"/>
      <c r="N115" s="402"/>
      <c r="O115" s="943">
        <v>2016</v>
      </c>
      <c r="P115" s="943">
        <f>+P114+1</f>
        <v>2</v>
      </c>
      <c r="Q115" s="944">
        <v>220</v>
      </c>
      <c r="R115" s="944" t="s">
        <v>173</v>
      </c>
      <c r="S115" s="944" t="s">
        <v>180</v>
      </c>
      <c r="T115" s="944" t="s">
        <v>181</v>
      </c>
      <c r="U115" s="944">
        <v>0</v>
      </c>
      <c r="V115" s="621"/>
      <c r="W115" s="621"/>
      <c r="X115" s="621"/>
      <c r="Y115" s="621"/>
      <c r="Z115" s="621"/>
      <c r="AA115" s="621"/>
      <c r="AB115" s="621"/>
      <c r="AC115" s="621"/>
      <c r="AD115" s="621"/>
      <c r="AE115" s="621"/>
      <c r="AF115" s="621"/>
      <c r="AG115" s="900"/>
      <c r="AH115" s="900"/>
    </row>
    <row r="116" spans="1:34" customFormat="1" ht="12.75">
      <c r="A116" s="139"/>
      <c r="B116" s="139"/>
      <c r="C116" s="139"/>
      <c r="D116" s="139"/>
      <c r="E116" s="139"/>
      <c r="F116" s="139"/>
      <c r="G116" s="139"/>
      <c r="H116" s="139"/>
      <c r="I116" s="139"/>
      <c r="J116" s="197"/>
      <c r="K116" s="795"/>
      <c r="L116" s="795"/>
      <c r="M116" s="1089"/>
      <c r="N116" s="402"/>
      <c r="O116" s="943">
        <v>2016</v>
      </c>
      <c r="P116" s="943">
        <f>+P115+1</f>
        <v>3</v>
      </c>
      <c r="Q116" s="944">
        <v>220</v>
      </c>
      <c r="R116" s="944" t="s">
        <v>173</v>
      </c>
      <c r="S116" s="944" t="s">
        <v>180</v>
      </c>
      <c r="T116" s="944" t="s">
        <v>181</v>
      </c>
      <c r="U116" s="944">
        <v>0</v>
      </c>
      <c r="V116" s="621"/>
      <c r="W116" s="621"/>
      <c r="X116" s="621"/>
      <c r="Y116" s="621"/>
      <c r="Z116" s="621"/>
      <c r="AA116" s="621"/>
      <c r="AB116" s="621"/>
      <c r="AC116" s="621"/>
      <c r="AD116" s="621"/>
      <c r="AE116" s="621"/>
      <c r="AF116" s="621"/>
      <c r="AG116" s="900"/>
      <c r="AH116" s="900"/>
    </row>
    <row r="117" spans="1:34" customFormat="1" ht="12.75">
      <c r="A117" s="139"/>
      <c r="B117" s="139"/>
      <c r="C117" s="139"/>
      <c r="D117" s="139"/>
      <c r="E117" s="139"/>
      <c r="F117" s="139"/>
      <c r="G117" s="139"/>
      <c r="H117" s="139"/>
      <c r="I117" s="139"/>
      <c r="J117" s="197"/>
      <c r="K117" s="795"/>
      <c r="L117" s="795"/>
      <c r="M117" s="1089"/>
      <c r="N117" s="402"/>
      <c r="O117" s="943">
        <v>2016</v>
      </c>
      <c r="P117" s="943">
        <f t="shared" ref="P117:P125" si="11">+P116+1</f>
        <v>4</v>
      </c>
      <c r="Q117" s="944">
        <v>220</v>
      </c>
      <c r="R117" s="944" t="s">
        <v>173</v>
      </c>
      <c r="S117" s="944" t="s">
        <v>180</v>
      </c>
      <c r="T117" s="944" t="s">
        <v>181</v>
      </c>
      <c r="U117" s="944">
        <v>0</v>
      </c>
      <c r="V117" s="621"/>
      <c r="W117" s="621"/>
      <c r="X117" s="621"/>
      <c r="Y117" s="621"/>
      <c r="Z117" s="621"/>
      <c r="AA117" s="621"/>
      <c r="AB117" s="621"/>
      <c r="AC117" s="621"/>
      <c r="AD117" s="621"/>
      <c r="AE117" s="621"/>
      <c r="AF117" s="621"/>
      <c r="AG117" s="900"/>
      <c r="AH117" s="900"/>
    </row>
    <row r="118" spans="1:34" customFormat="1" ht="12.75">
      <c r="A118" s="139"/>
      <c r="B118" s="139"/>
      <c r="C118" s="139"/>
      <c r="D118" s="139"/>
      <c r="E118" s="139"/>
      <c r="F118" s="139"/>
      <c r="G118" s="139"/>
      <c r="H118" s="139"/>
      <c r="I118" s="139"/>
      <c r="J118" s="197"/>
      <c r="K118" s="795"/>
      <c r="L118" s="795"/>
      <c r="M118" s="1089"/>
      <c r="N118" s="402"/>
      <c r="O118" s="943">
        <v>2016</v>
      </c>
      <c r="P118" s="943">
        <f t="shared" si="11"/>
        <v>5</v>
      </c>
      <c r="Q118" s="944">
        <v>220</v>
      </c>
      <c r="R118" s="944" t="s">
        <v>173</v>
      </c>
      <c r="S118" s="944" t="s">
        <v>180</v>
      </c>
      <c r="T118" s="944" t="s">
        <v>181</v>
      </c>
      <c r="U118" s="944">
        <v>0</v>
      </c>
      <c r="V118" s="621"/>
      <c r="W118" s="621"/>
      <c r="X118" s="621"/>
      <c r="Y118" s="621"/>
      <c r="Z118" s="621"/>
      <c r="AA118" s="621"/>
      <c r="AB118" s="621"/>
      <c r="AC118" s="621"/>
      <c r="AD118" s="621"/>
      <c r="AE118" s="621"/>
      <c r="AF118" s="621"/>
      <c r="AG118" s="900"/>
      <c r="AH118" s="900"/>
    </row>
    <row r="119" spans="1:34" customFormat="1" ht="12.75">
      <c r="A119" s="139"/>
      <c r="B119" s="139"/>
      <c r="C119" s="139"/>
      <c r="D119" s="139"/>
      <c r="E119" s="139"/>
      <c r="F119" s="139"/>
      <c r="G119" s="139"/>
      <c r="H119" s="139"/>
      <c r="I119" s="139"/>
      <c r="J119" s="197"/>
      <c r="K119" s="795"/>
      <c r="L119" s="795"/>
      <c r="M119" s="1089"/>
      <c r="N119" s="402"/>
      <c r="O119" s="943">
        <v>2016</v>
      </c>
      <c r="P119" s="943">
        <f t="shared" si="11"/>
        <v>6</v>
      </c>
      <c r="Q119" s="944">
        <v>220</v>
      </c>
      <c r="R119" s="944" t="s">
        <v>173</v>
      </c>
      <c r="S119" s="944" t="s">
        <v>180</v>
      </c>
      <c r="T119" s="944" t="s">
        <v>181</v>
      </c>
      <c r="U119" s="944">
        <v>0</v>
      </c>
      <c r="V119" s="621"/>
      <c r="W119" s="621"/>
      <c r="X119" s="621"/>
      <c r="Y119" s="621"/>
      <c r="Z119" s="621"/>
      <c r="AA119" s="621"/>
      <c r="AB119" s="621"/>
      <c r="AC119" s="621"/>
      <c r="AD119" s="621"/>
      <c r="AE119" s="621"/>
      <c r="AF119" s="621"/>
      <c r="AG119" s="900"/>
      <c r="AH119" s="900"/>
    </row>
    <row r="120" spans="1:34" customFormat="1" ht="12.75">
      <c r="A120" s="139"/>
      <c r="B120" s="139"/>
      <c r="C120" s="139"/>
      <c r="D120" s="139"/>
      <c r="E120" s="139"/>
      <c r="F120" s="139"/>
      <c r="G120" s="139"/>
      <c r="H120" s="139"/>
      <c r="I120" s="139"/>
      <c r="J120" s="197"/>
      <c r="K120" s="795"/>
      <c r="L120" s="795"/>
      <c r="M120" s="1089"/>
      <c r="N120" s="402"/>
      <c r="O120" s="943">
        <v>2016</v>
      </c>
      <c r="P120" s="943">
        <f t="shared" si="11"/>
        <v>7</v>
      </c>
      <c r="Q120" s="944">
        <v>220</v>
      </c>
      <c r="R120" s="944" t="s">
        <v>173</v>
      </c>
      <c r="S120" s="944" t="s">
        <v>180</v>
      </c>
      <c r="T120" s="944" t="s">
        <v>181</v>
      </c>
      <c r="U120" s="944">
        <v>0</v>
      </c>
      <c r="V120" s="621"/>
      <c r="W120" s="621"/>
      <c r="X120" s="621"/>
      <c r="Y120" s="621"/>
      <c r="Z120" s="621"/>
      <c r="AA120" s="621"/>
      <c r="AB120" s="621"/>
      <c r="AC120" s="621"/>
      <c r="AD120" s="621"/>
      <c r="AE120" s="621"/>
      <c r="AF120" s="621"/>
      <c r="AG120" s="900"/>
      <c r="AH120" s="900"/>
    </row>
    <row r="121" spans="1:34" customFormat="1" ht="12.75">
      <c r="A121" s="139"/>
      <c r="B121" s="139"/>
      <c r="C121" s="139"/>
      <c r="D121" s="139"/>
      <c r="E121" s="139"/>
      <c r="F121" s="139"/>
      <c r="G121" s="139"/>
      <c r="H121" s="139"/>
      <c r="I121" s="139"/>
      <c r="J121" s="197"/>
      <c r="K121" s="795"/>
      <c r="L121" s="795"/>
      <c r="M121" s="1089"/>
      <c r="N121" s="402"/>
      <c r="O121" s="943">
        <v>2016</v>
      </c>
      <c r="P121" s="943">
        <f t="shared" si="11"/>
        <v>8</v>
      </c>
      <c r="Q121" s="944">
        <v>220</v>
      </c>
      <c r="R121" s="944" t="s">
        <v>173</v>
      </c>
      <c r="S121" s="944" t="s">
        <v>180</v>
      </c>
      <c r="T121" s="944" t="s">
        <v>181</v>
      </c>
      <c r="U121" s="944">
        <v>0</v>
      </c>
      <c r="V121" s="621"/>
      <c r="W121" s="621"/>
      <c r="X121" s="621"/>
      <c r="Y121" s="621"/>
      <c r="Z121" s="621"/>
      <c r="AA121" s="621"/>
      <c r="AB121" s="621"/>
      <c r="AC121" s="621"/>
      <c r="AD121" s="621"/>
      <c r="AE121" s="621"/>
      <c r="AF121" s="621"/>
      <c r="AG121" s="900"/>
      <c r="AH121" s="900"/>
    </row>
    <row r="122" spans="1:34" customFormat="1" ht="12.75">
      <c r="A122" s="139"/>
      <c r="B122" s="139"/>
      <c r="C122" s="139"/>
      <c r="D122" s="139"/>
      <c r="E122" s="139"/>
      <c r="F122" s="139"/>
      <c r="G122" s="139"/>
      <c r="H122" s="139"/>
      <c r="I122" s="139"/>
      <c r="J122" s="197"/>
      <c r="K122" s="795"/>
      <c r="L122" s="795"/>
      <c r="M122" s="1089"/>
      <c r="N122" s="402"/>
      <c r="O122" s="943">
        <v>2016</v>
      </c>
      <c r="P122" s="943">
        <f t="shared" si="11"/>
        <v>9</v>
      </c>
      <c r="Q122" s="944">
        <v>220</v>
      </c>
      <c r="R122" s="944" t="s">
        <v>173</v>
      </c>
      <c r="S122" s="944" t="s">
        <v>180</v>
      </c>
      <c r="T122" s="944" t="s">
        <v>181</v>
      </c>
      <c r="U122" s="944">
        <v>0</v>
      </c>
      <c r="V122" s="621"/>
      <c r="W122" s="621"/>
      <c r="X122" s="621"/>
      <c r="Y122" s="621"/>
      <c r="Z122" s="621"/>
      <c r="AA122" s="621"/>
      <c r="AB122" s="621"/>
      <c r="AC122" s="621"/>
      <c r="AD122" s="621"/>
      <c r="AE122" s="621"/>
      <c r="AF122" s="621"/>
      <c r="AG122" s="900"/>
      <c r="AH122" s="900"/>
    </row>
    <row r="123" spans="1:34" customFormat="1" ht="12.75">
      <c r="A123" s="139"/>
      <c r="B123" s="139"/>
      <c r="C123" s="139"/>
      <c r="D123" s="139"/>
      <c r="E123" s="139"/>
      <c r="F123" s="139"/>
      <c r="G123" s="139"/>
      <c r="H123" s="139"/>
      <c r="I123" s="139"/>
      <c r="J123" s="197"/>
      <c r="K123" s="795"/>
      <c r="L123" s="795"/>
      <c r="M123" s="1089"/>
      <c r="N123" s="402"/>
      <c r="O123" s="943">
        <v>2016</v>
      </c>
      <c r="P123" s="943">
        <f t="shared" si="11"/>
        <v>10</v>
      </c>
      <c r="Q123" s="944">
        <v>220</v>
      </c>
      <c r="R123" s="944" t="s">
        <v>173</v>
      </c>
      <c r="S123" s="944" t="s">
        <v>180</v>
      </c>
      <c r="T123" s="944" t="s">
        <v>181</v>
      </c>
      <c r="U123" s="944">
        <v>0</v>
      </c>
      <c r="V123" s="621"/>
      <c r="W123" s="621"/>
      <c r="X123" s="621"/>
      <c r="Y123" s="621"/>
      <c r="Z123" s="621"/>
      <c r="AA123" s="621"/>
      <c r="AB123" s="621"/>
      <c r="AC123" s="621"/>
      <c r="AD123" s="621"/>
      <c r="AE123" s="621"/>
      <c r="AF123" s="621"/>
      <c r="AG123" s="900"/>
      <c r="AH123" s="900"/>
    </row>
    <row r="124" spans="1:34" customFormat="1" ht="12.75">
      <c r="A124" s="139"/>
      <c r="B124" s="139"/>
      <c r="C124" s="139"/>
      <c r="D124" s="139"/>
      <c r="E124" s="139"/>
      <c r="F124" s="139"/>
      <c r="G124" s="139"/>
      <c r="H124" s="139"/>
      <c r="I124" s="139"/>
      <c r="J124" s="197"/>
      <c r="K124" s="795"/>
      <c r="L124" s="795"/>
      <c r="M124" s="1089"/>
      <c r="N124" s="402"/>
      <c r="O124" s="943">
        <v>2016</v>
      </c>
      <c r="P124" s="943">
        <f t="shared" si="11"/>
        <v>11</v>
      </c>
      <c r="Q124" s="944">
        <v>220</v>
      </c>
      <c r="R124" s="944" t="s">
        <v>173</v>
      </c>
      <c r="S124" s="944" t="s">
        <v>180</v>
      </c>
      <c r="T124" s="944" t="s">
        <v>181</v>
      </c>
      <c r="U124" s="944">
        <v>0</v>
      </c>
      <c r="V124" s="621"/>
      <c r="W124" s="621"/>
      <c r="X124" s="621"/>
      <c r="Y124" s="621"/>
      <c r="Z124" s="621"/>
      <c r="AA124" s="621"/>
      <c r="AB124" s="621"/>
      <c r="AC124" s="621"/>
      <c r="AD124" s="621"/>
      <c r="AE124" s="621"/>
      <c r="AF124" s="621"/>
      <c r="AG124" s="900"/>
      <c r="AH124" s="900"/>
    </row>
    <row r="125" spans="1:34" customFormat="1" ht="12.75">
      <c r="A125" s="139"/>
      <c r="B125" s="139"/>
      <c r="C125" s="139"/>
      <c r="D125" s="139"/>
      <c r="E125" s="139"/>
      <c r="F125" s="139"/>
      <c r="G125" s="139"/>
      <c r="H125" s="139"/>
      <c r="I125" s="139"/>
      <c r="J125" s="197"/>
      <c r="K125" s="795"/>
      <c r="L125" s="795"/>
      <c r="M125" s="1089"/>
      <c r="N125" s="402"/>
      <c r="O125" s="943">
        <v>2016</v>
      </c>
      <c r="P125" s="943">
        <f t="shared" si="11"/>
        <v>12</v>
      </c>
      <c r="Q125" s="944">
        <v>220</v>
      </c>
      <c r="R125" s="944" t="s">
        <v>173</v>
      </c>
      <c r="S125" s="944" t="s">
        <v>180</v>
      </c>
      <c r="T125" s="944" t="s">
        <v>181</v>
      </c>
      <c r="U125" s="1107">
        <v>0</v>
      </c>
      <c r="V125" s="621"/>
      <c r="W125" s="621"/>
      <c r="X125" s="621"/>
      <c r="Y125" s="621"/>
      <c r="Z125" s="621"/>
      <c r="AA125" s="621"/>
      <c r="AB125" s="621"/>
      <c r="AC125" s="621"/>
      <c r="AD125" s="621"/>
      <c r="AE125" s="621"/>
      <c r="AF125" s="621"/>
      <c r="AG125" s="900"/>
      <c r="AH125" s="900"/>
    </row>
    <row r="126" spans="1:34" customFormat="1" ht="12.75">
      <c r="A126" s="139"/>
      <c r="B126" s="139"/>
      <c r="C126" s="139"/>
      <c r="D126" s="139"/>
      <c r="E126" s="139"/>
      <c r="F126" s="139"/>
      <c r="G126" s="139"/>
      <c r="H126" s="139"/>
      <c r="I126" s="139"/>
      <c r="J126" s="197"/>
      <c r="K126" s="795"/>
      <c r="L126" s="795"/>
      <c r="M126" s="1089"/>
      <c r="N126" s="402"/>
      <c r="O126" s="943">
        <v>2017</v>
      </c>
      <c r="P126" s="943">
        <v>1</v>
      </c>
      <c r="Q126" s="944" t="s">
        <v>169</v>
      </c>
      <c r="R126" s="944" t="s">
        <v>170</v>
      </c>
      <c r="S126" s="944" t="s">
        <v>171</v>
      </c>
      <c r="T126" s="944" t="s">
        <v>172</v>
      </c>
      <c r="U126" s="1107">
        <v>300.60000000000002</v>
      </c>
      <c r="V126" s="621"/>
      <c r="W126" s="621"/>
      <c r="X126" s="621"/>
      <c r="Y126" s="621"/>
      <c r="Z126" s="621"/>
      <c r="AA126" s="621"/>
      <c r="AB126" s="621"/>
      <c r="AC126" s="621"/>
      <c r="AD126" s="621"/>
      <c r="AE126" s="621"/>
      <c r="AF126" s="621"/>
      <c r="AG126" s="900"/>
      <c r="AH126" s="900"/>
    </row>
    <row r="127" spans="1:34" customFormat="1" ht="12.75">
      <c r="A127" s="139"/>
      <c r="B127" s="139"/>
      <c r="C127" s="139"/>
      <c r="D127" s="139"/>
      <c r="E127" s="139"/>
      <c r="F127" s="139"/>
      <c r="G127" s="139"/>
      <c r="H127" s="139"/>
      <c r="I127" s="139"/>
      <c r="J127" s="197"/>
      <c r="K127" s="795"/>
      <c r="L127" s="795"/>
      <c r="M127" s="1089"/>
      <c r="N127" s="402"/>
      <c r="O127" s="943">
        <v>2017</v>
      </c>
      <c r="P127" s="943">
        <v>1</v>
      </c>
      <c r="Q127" s="944">
        <v>138</v>
      </c>
      <c r="R127" s="944" t="s">
        <v>173</v>
      </c>
      <c r="S127" s="944" t="s">
        <v>174</v>
      </c>
      <c r="T127" s="944" t="s">
        <v>175</v>
      </c>
      <c r="U127" s="944">
        <v>0</v>
      </c>
      <c r="V127" s="621"/>
      <c r="W127" s="621"/>
      <c r="X127" s="621"/>
      <c r="Y127" s="621"/>
      <c r="Z127" s="621"/>
      <c r="AA127" s="621"/>
      <c r="AB127" s="621"/>
      <c r="AC127" s="621"/>
      <c r="AD127" s="621"/>
      <c r="AE127" s="621"/>
      <c r="AF127" s="621"/>
      <c r="AG127" s="900"/>
      <c r="AH127" s="900"/>
    </row>
    <row r="128" spans="1:34" customFormat="1" ht="12.75">
      <c r="A128" s="139"/>
      <c r="B128" s="139"/>
      <c r="C128" s="139"/>
      <c r="D128" s="139"/>
      <c r="E128" s="139"/>
      <c r="F128" s="139"/>
      <c r="G128" s="139"/>
      <c r="H128" s="139"/>
      <c r="I128" s="139"/>
      <c r="J128" s="197"/>
      <c r="K128" s="795"/>
      <c r="L128" s="795"/>
      <c r="M128" s="1089"/>
      <c r="N128" s="402"/>
      <c r="O128" s="943">
        <v>2017</v>
      </c>
      <c r="P128" s="943">
        <v>1</v>
      </c>
      <c r="Q128" s="944">
        <v>220</v>
      </c>
      <c r="R128" s="944" t="s">
        <v>173</v>
      </c>
      <c r="S128" s="944" t="s">
        <v>176</v>
      </c>
      <c r="T128" s="944" t="s">
        <v>177</v>
      </c>
      <c r="U128" s="944">
        <v>32.283329999999999</v>
      </c>
      <c r="V128" s="621"/>
      <c r="W128" s="621"/>
      <c r="X128" s="621"/>
      <c r="Y128" s="621"/>
      <c r="Z128" s="621"/>
      <c r="AA128" s="621"/>
      <c r="AB128" s="621"/>
      <c r="AC128" s="621"/>
      <c r="AD128" s="621"/>
      <c r="AE128" s="621"/>
      <c r="AF128" s="621"/>
      <c r="AG128" s="900"/>
      <c r="AH128" s="900"/>
    </row>
    <row r="129" spans="1:34" customFormat="1" ht="12.75">
      <c r="A129" s="139"/>
      <c r="B129" s="139"/>
      <c r="C129" s="139"/>
      <c r="D129" s="139"/>
      <c r="E129" s="139"/>
      <c r="F129" s="139"/>
      <c r="G129" s="139"/>
      <c r="H129" s="139"/>
      <c r="I129" s="139"/>
      <c r="J129" s="197"/>
      <c r="K129" s="795"/>
      <c r="L129" s="795"/>
      <c r="M129" s="1089"/>
      <c r="N129" s="402"/>
      <c r="O129" s="943">
        <v>2017</v>
      </c>
      <c r="P129" s="943">
        <v>1</v>
      </c>
      <c r="Q129" s="944">
        <v>220</v>
      </c>
      <c r="R129" s="944" t="s">
        <v>173</v>
      </c>
      <c r="S129" s="944" t="s">
        <v>178</v>
      </c>
      <c r="T129" s="944" t="s">
        <v>179</v>
      </c>
      <c r="U129" s="944">
        <v>0</v>
      </c>
      <c r="V129" s="621"/>
      <c r="W129" s="621"/>
      <c r="X129" s="621"/>
      <c r="Y129" s="621"/>
      <c r="Z129" s="621"/>
      <c r="AA129" s="621"/>
      <c r="AB129" s="621"/>
      <c r="AC129" s="621"/>
      <c r="AD129" s="621"/>
      <c r="AE129" s="621"/>
      <c r="AF129" s="621"/>
      <c r="AG129" s="900"/>
      <c r="AH129" s="900"/>
    </row>
    <row r="130" spans="1:34" customFormat="1" ht="12.75">
      <c r="A130" s="139"/>
      <c r="B130" s="139"/>
      <c r="C130" s="139"/>
      <c r="D130" s="139"/>
      <c r="E130" s="139"/>
      <c r="F130" s="139"/>
      <c r="G130" s="139"/>
      <c r="H130" s="139"/>
      <c r="I130" s="139"/>
      <c r="J130" s="197"/>
      <c r="K130" s="795"/>
      <c r="L130" s="795"/>
      <c r="M130" s="1089"/>
      <c r="N130" s="402"/>
      <c r="O130" s="943">
        <v>2017</v>
      </c>
      <c r="P130" s="943">
        <v>1</v>
      </c>
      <c r="Q130" s="944">
        <v>220</v>
      </c>
      <c r="R130" s="944" t="s">
        <v>173</v>
      </c>
      <c r="S130" s="944" t="s">
        <v>180</v>
      </c>
      <c r="T130" s="944" t="s">
        <v>181</v>
      </c>
      <c r="U130" s="944">
        <v>0</v>
      </c>
      <c r="V130" s="621"/>
      <c r="W130" s="621"/>
      <c r="X130" s="621"/>
      <c r="Y130" s="621"/>
      <c r="Z130" s="621"/>
      <c r="AA130" s="621"/>
      <c r="AB130" s="621"/>
      <c r="AC130" s="621"/>
      <c r="AD130" s="621"/>
      <c r="AE130" s="621"/>
      <c r="AF130" s="621"/>
      <c r="AG130" s="900"/>
      <c r="AH130" s="900"/>
    </row>
    <row r="131" spans="1:34" customFormat="1" ht="12.75">
      <c r="A131" s="139"/>
      <c r="B131" s="139"/>
      <c r="C131" s="139"/>
      <c r="D131" s="139"/>
      <c r="E131" s="139"/>
      <c r="F131" s="139"/>
      <c r="G131" s="139"/>
      <c r="H131" s="139"/>
      <c r="I131" s="139"/>
      <c r="J131" s="197"/>
      <c r="K131" s="795"/>
      <c r="L131" s="795"/>
      <c r="M131" s="1089"/>
      <c r="N131" s="402"/>
      <c r="O131" s="943">
        <v>2017</v>
      </c>
      <c r="P131" s="943">
        <v>2</v>
      </c>
      <c r="Q131" s="944">
        <v>220</v>
      </c>
      <c r="R131" s="944" t="s">
        <v>173</v>
      </c>
      <c r="S131" s="944" t="s">
        <v>176</v>
      </c>
      <c r="T131" s="944" t="s">
        <v>177</v>
      </c>
      <c r="U131" s="944">
        <v>32.25</v>
      </c>
      <c r="V131" s="621"/>
      <c r="W131" s="621"/>
      <c r="X131" s="621"/>
      <c r="Y131" s="621"/>
      <c r="Z131" s="621"/>
      <c r="AA131" s="621"/>
      <c r="AB131" s="621"/>
      <c r="AC131" s="621"/>
      <c r="AD131" s="621"/>
      <c r="AE131" s="621"/>
      <c r="AF131" s="621"/>
      <c r="AG131" s="900"/>
      <c r="AH131" s="900"/>
    </row>
    <row r="132" spans="1:34" customFormat="1" ht="12.75">
      <c r="A132" s="139"/>
      <c r="B132" s="139"/>
      <c r="C132" s="139"/>
      <c r="D132" s="139"/>
      <c r="E132" s="139"/>
      <c r="F132" s="139"/>
      <c r="G132" s="139"/>
      <c r="H132" s="139"/>
      <c r="I132" s="139"/>
      <c r="J132" s="197"/>
      <c r="K132" s="795"/>
      <c r="L132" s="795"/>
      <c r="M132" s="1089"/>
      <c r="N132" s="402"/>
      <c r="O132" s="943">
        <v>2017</v>
      </c>
      <c r="P132" s="943">
        <v>2</v>
      </c>
      <c r="Q132" s="944" t="s">
        <v>169</v>
      </c>
      <c r="R132" s="944" t="s">
        <v>170</v>
      </c>
      <c r="S132" s="944" t="s">
        <v>171</v>
      </c>
      <c r="T132" s="944" t="s">
        <v>172</v>
      </c>
      <c r="U132" s="944">
        <v>595.1</v>
      </c>
      <c r="V132" s="621"/>
      <c r="W132" s="621"/>
      <c r="X132" s="621"/>
      <c r="Y132" s="621"/>
      <c r="Z132" s="621"/>
      <c r="AA132" s="621"/>
      <c r="AB132" s="621"/>
      <c r="AC132" s="621"/>
      <c r="AD132" s="621"/>
      <c r="AE132" s="621"/>
      <c r="AF132" s="621"/>
      <c r="AG132" s="900"/>
      <c r="AH132" s="900"/>
    </row>
    <row r="133" spans="1:34" customFormat="1" ht="12.75">
      <c r="A133" s="139"/>
      <c r="B133" s="139"/>
      <c r="C133" s="139"/>
      <c r="D133" s="139"/>
      <c r="E133" s="139"/>
      <c r="F133" s="139"/>
      <c r="G133" s="139"/>
      <c r="H133" s="139"/>
      <c r="I133" s="139"/>
      <c r="J133" s="197"/>
      <c r="K133" s="795"/>
      <c r="L133" s="795"/>
      <c r="M133" s="1089"/>
      <c r="N133" s="402"/>
      <c r="O133" s="943">
        <v>2017</v>
      </c>
      <c r="P133" s="943">
        <v>3</v>
      </c>
      <c r="Q133" s="944" t="s">
        <v>169</v>
      </c>
      <c r="R133" s="944" t="s">
        <v>170</v>
      </c>
      <c r="S133" s="944" t="s">
        <v>171</v>
      </c>
      <c r="T133" s="944" t="s">
        <v>172</v>
      </c>
      <c r="U133" s="1108">
        <v>483.77569999999997</v>
      </c>
      <c r="V133" s="621"/>
      <c r="W133" s="621"/>
      <c r="X133" s="621"/>
      <c r="Y133" s="621"/>
      <c r="Z133" s="621"/>
      <c r="AA133" s="621"/>
      <c r="AB133" s="621"/>
      <c r="AC133" s="621"/>
      <c r="AD133" s="621"/>
      <c r="AE133" s="621"/>
      <c r="AF133" s="621"/>
      <c r="AG133" s="900"/>
      <c r="AH133" s="900"/>
    </row>
    <row r="134" spans="1:34" customFormat="1" ht="12.75">
      <c r="A134" s="139"/>
      <c r="B134" s="139"/>
      <c r="C134" s="139"/>
      <c r="D134" s="139"/>
      <c r="E134" s="139"/>
      <c r="F134" s="139"/>
      <c r="G134" s="139"/>
      <c r="H134" s="139"/>
      <c r="I134" s="139"/>
      <c r="J134" s="197"/>
      <c r="K134" s="795"/>
      <c r="L134" s="795"/>
      <c r="M134" s="1089"/>
      <c r="N134" s="402"/>
      <c r="O134" s="943">
        <v>2017</v>
      </c>
      <c r="P134" s="943">
        <v>3</v>
      </c>
      <c r="Q134" s="944">
        <v>220</v>
      </c>
      <c r="R134" s="944" t="s">
        <v>173</v>
      </c>
      <c r="S134" s="944" t="s">
        <v>176</v>
      </c>
      <c r="T134" s="944" t="s">
        <v>177</v>
      </c>
      <c r="U134" s="1108">
        <v>74.77431</v>
      </c>
      <c r="V134" s="621"/>
      <c r="W134" s="621"/>
      <c r="X134" s="621"/>
      <c r="Y134" s="621"/>
      <c r="Z134" s="621"/>
      <c r="AA134" s="621"/>
      <c r="AB134" s="621"/>
      <c r="AC134" s="621"/>
      <c r="AD134" s="621"/>
      <c r="AE134" s="621"/>
      <c r="AF134" s="621"/>
      <c r="AG134" s="900"/>
      <c r="AH134" s="900"/>
    </row>
    <row r="135" spans="1:34" customFormat="1" ht="12.75">
      <c r="A135" s="139"/>
      <c r="B135" s="139"/>
      <c r="C135" s="139"/>
      <c r="D135" s="139"/>
      <c r="E135" s="139"/>
      <c r="F135" s="139"/>
      <c r="G135" s="139"/>
      <c r="H135" s="139"/>
      <c r="I135" s="139"/>
      <c r="J135" s="197"/>
      <c r="K135" s="795"/>
      <c r="L135" s="795"/>
      <c r="M135" s="1089"/>
      <c r="N135" s="402"/>
      <c r="O135" s="943">
        <v>2017</v>
      </c>
      <c r="P135" s="943">
        <v>3</v>
      </c>
      <c r="Q135" s="944" t="s">
        <v>510</v>
      </c>
      <c r="R135" s="944" t="s">
        <v>173</v>
      </c>
      <c r="S135" s="944" t="s">
        <v>513</v>
      </c>
      <c r="T135" s="944" t="s">
        <v>510</v>
      </c>
      <c r="U135" s="1108">
        <v>0.28194444400000002</v>
      </c>
      <c r="V135" s="621"/>
      <c r="W135" s="621"/>
      <c r="X135" s="621"/>
      <c r="Y135" s="621"/>
      <c r="Z135" s="621"/>
      <c r="AA135" s="621"/>
      <c r="AB135" s="621"/>
      <c r="AC135" s="621"/>
      <c r="AD135" s="621"/>
      <c r="AE135" s="621"/>
      <c r="AF135" s="621"/>
      <c r="AG135" s="900"/>
      <c r="AH135" s="900"/>
    </row>
    <row r="136" spans="1:34" customFormat="1" ht="12.75">
      <c r="A136" s="139"/>
      <c r="B136" s="139"/>
      <c r="C136" s="139"/>
      <c r="D136" s="139"/>
      <c r="E136" s="139"/>
      <c r="F136" s="139"/>
      <c r="G136" s="139"/>
      <c r="H136" s="139"/>
      <c r="I136" s="139"/>
      <c r="J136" s="197"/>
      <c r="K136" s="795"/>
      <c r="L136" s="795"/>
      <c r="M136" s="1089"/>
      <c r="N136" s="402"/>
      <c r="O136" s="943">
        <v>2017</v>
      </c>
      <c r="P136" s="943">
        <v>3</v>
      </c>
      <c r="Q136" s="944" t="s">
        <v>511</v>
      </c>
      <c r="R136" s="944" t="s">
        <v>173</v>
      </c>
      <c r="S136" s="944" t="s">
        <v>515</v>
      </c>
      <c r="T136" s="944" t="s">
        <v>511</v>
      </c>
      <c r="U136" s="1108">
        <v>23.764579999999999</v>
      </c>
      <c r="V136" s="621"/>
      <c r="W136" s="621"/>
      <c r="X136" s="621"/>
      <c r="Y136" s="621"/>
      <c r="Z136" s="621"/>
      <c r="AA136" s="621"/>
      <c r="AB136" s="621"/>
      <c r="AC136" s="621"/>
      <c r="AD136" s="621"/>
      <c r="AE136" s="621"/>
      <c r="AF136" s="621"/>
      <c r="AG136" s="900"/>
      <c r="AH136" s="900"/>
    </row>
    <row r="137" spans="1:34" customFormat="1" ht="12.75">
      <c r="A137" s="139"/>
      <c r="B137" s="139"/>
      <c r="C137" s="139"/>
      <c r="D137" s="139"/>
      <c r="E137" s="139"/>
      <c r="F137" s="139"/>
      <c r="G137" s="139"/>
      <c r="H137" s="139"/>
      <c r="I137" s="139"/>
      <c r="J137" s="197"/>
      <c r="K137" s="795"/>
      <c r="L137" s="795"/>
      <c r="M137" s="1089"/>
      <c r="N137" s="402"/>
      <c r="O137" s="943">
        <v>2016</v>
      </c>
      <c r="P137" s="943">
        <v>3</v>
      </c>
      <c r="Q137" s="944" t="s">
        <v>511</v>
      </c>
      <c r="R137" s="944" t="s">
        <v>173</v>
      </c>
      <c r="S137" s="944" t="s">
        <v>515</v>
      </c>
      <c r="T137" s="944" t="s">
        <v>511</v>
      </c>
      <c r="U137" s="1108">
        <v>8.5</v>
      </c>
      <c r="V137" s="621"/>
      <c r="W137" s="621"/>
      <c r="X137" s="621"/>
      <c r="Y137" s="621"/>
      <c r="Z137" s="621"/>
      <c r="AA137" s="621"/>
      <c r="AB137" s="621"/>
      <c r="AC137" s="621"/>
      <c r="AD137" s="621"/>
      <c r="AE137" s="621"/>
      <c r="AF137" s="621"/>
      <c r="AG137" s="900"/>
      <c r="AH137" s="900"/>
    </row>
    <row r="138" spans="1:34" customFormat="1" ht="12.75">
      <c r="A138" s="139"/>
      <c r="B138" s="139"/>
      <c r="C138" s="139"/>
      <c r="D138" s="139"/>
      <c r="E138" s="139"/>
      <c r="F138" s="139"/>
      <c r="G138" s="139"/>
      <c r="H138" s="139"/>
      <c r="I138" s="139"/>
      <c r="J138" s="197"/>
      <c r="K138" s="795"/>
      <c r="L138" s="795"/>
      <c r="M138" s="1089"/>
      <c r="N138" s="402"/>
      <c r="O138" s="943">
        <v>2015</v>
      </c>
      <c r="P138" s="943">
        <v>3</v>
      </c>
      <c r="Q138" s="944" t="s">
        <v>510</v>
      </c>
      <c r="R138" s="944" t="s">
        <v>173</v>
      </c>
      <c r="S138" s="944" t="s">
        <v>513</v>
      </c>
      <c r="T138" s="944" t="s">
        <v>510</v>
      </c>
      <c r="U138" s="1108">
        <v>0.68333333299999999</v>
      </c>
      <c r="V138" s="621"/>
      <c r="W138" s="621"/>
      <c r="X138" s="621"/>
      <c r="Y138" s="621"/>
      <c r="Z138" s="621"/>
      <c r="AA138" s="621"/>
      <c r="AB138" s="621"/>
      <c r="AC138" s="621"/>
      <c r="AD138" s="621"/>
      <c r="AE138" s="621"/>
      <c r="AF138" s="621"/>
      <c r="AG138" s="900"/>
      <c r="AH138" s="900"/>
    </row>
    <row r="139" spans="1:34" customFormat="1" ht="12.75">
      <c r="A139" s="139"/>
      <c r="B139" s="139"/>
      <c r="C139" s="139"/>
      <c r="D139" s="139"/>
      <c r="E139" s="139"/>
      <c r="F139" s="139"/>
      <c r="G139" s="139"/>
      <c r="H139" s="139"/>
      <c r="I139" s="139"/>
      <c r="J139" s="197"/>
      <c r="K139" s="795"/>
      <c r="L139" s="795"/>
      <c r="M139" s="1089"/>
      <c r="N139" s="402"/>
      <c r="O139" s="943">
        <v>2017</v>
      </c>
      <c r="P139" s="943">
        <v>3</v>
      </c>
      <c r="Q139" s="944" t="s">
        <v>512</v>
      </c>
      <c r="R139" s="944" t="s">
        <v>173</v>
      </c>
      <c r="S139" s="944" t="s">
        <v>514</v>
      </c>
      <c r="T139" s="944" t="s">
        <v>512</v>
      </c>
      <c r="U139" s="1108">
        <v>1.009028</v>
      </c>
      <c r="V139" s="621"/>
      <c r="W139" s="621"/>
      <c r="X139" s="621"/>
      <c r="Y139" s="621"/>
      <c r="Z139" s="621"/>
      <c r="AA139" s="621"/>
      <c r="AB139" s="621"/>
      <c r="AC139" s="621"/>
      <c r="AD139" s="621"/>
      <c r="AE139" s="621"/>
      <c r="AF139" s="621"/>
      <c r="AG139" s="900"/>
      <c r="AH139" s="900"/>
    </row>
    <row r="140" spans="1:34" customFormat="1" ht="12.75">
      <c r="A140" s="139"/>
      <c r="B140" s="139"/>
      <c r="C140" s="139"/>
      <c r="D140" s="139"/>
      <c r="E140" s="139"/>
      <c r="F140" s="139"/>
      <c r="G140" s="139"/>
      <c r="H140" s="139"/>
      <c r="I140" s="139"/>
      <c r="J140" s="197"/>
      <c r="K140" s="795"/>
      <c r="L140" s="795"/>
      <c r="M140" s="1089"/>
      <c r="N140" s="402"/>
      <c r="O140" s="943">
        <v>2017</v>
      </c>
      <c r="P140" s="943">
        <v>4</v>
      </c>
      <c r="Q140" s="944" t="s">
        <v>169</v>
      </c>
      <c r="R140" s="944" t="s">
        <v>170</v>
      </c>
      <c r="S140" s="944" t="s">
        <v>171</v>
      </c>
      <c r="T140" s="944" t="s">
        <v>172</v>
      </c>
      <c r="U140" s="1108">
        <v>288.4667</v>
      </c>
      <c r="V140" s="621"/>
      <c r="W140" s="621"/>
      <c r="X140" s="621"/>
      <c r="Y140" s="621"/>
      <c r="Z140" s="621"/>
      <c r="AA140" s="621"/>
      <c r="AB140" s="621"/>
      <c r="AC140" s="621"/>
      <c r="AD140" s="621"/>
      <c r="AE140" s="621"/>
      <c r="AF140" s="621"/>
      <c r="AG140" s="900"/>
      <c r="AH140" s="900"/>
    </row>
    <row r="141" spans="1:34" customFormat="1" ht="12.75">
      <c r="A141" s="139"/>
      <c r="B141" s="139"/>
      <c r="C141" s="139"/>
      <c r="D141" s="139"/>
      <c r="E141" s="139"/>
      <c r="F141" s="139"/>
      <c r="G141" s="139"/>
      <c r="H141" s="139"/>
      <c r="I141" s="139"/>
      <c r="J141" s="197"/>
      <c r="K141" s="795"/>
      <c r="L141" s="795"/>
      <c r="M141" s="1089"/>
      <c r="N141" s="402"/>
      <c r="O141" s="943">
        <v>2017</v>
      </c>
      <c r="P141" s="943">
        <v>4</v>
      </c>
      <c r="Q141" s="944">
        <v>220</v>
      </c>
      <c r="R141" s="944" t="s">
        <v>173</v>
      </c>
      <c r="S141" s="944" t="s">
        <v>176</v>
      </c>
      <c r="T141" s="944" t="s">
        <v>177</v>
      </c>
      <c r="U141" s="1108">
        <v>14.95</v>
      </c>
      <c r="V141" s="621"/>
      <c r="W141" s="621"/>
      <c r="X141" s="621"/>
      <c r="Y141" s="621"/>
      <c r="Z141" s="621"/>
      <c r="AA141" s="621"/>
      <c r="AB141" s="621"/>
      <c r="AC141" s="621"/>
      <c r="AD141" s="621"/>
      <c r="AE141" s="621"/>
      <c r="AF141" s="621"/>
      <c r="AG141" s="900"/>
      <c r="AH141" s="900"/>
    </row>
    <row r="142" spans="1:34" customFormat="1" ht="12.75">
      <c r="A142" s="139"/>
      <c r="B142" s="139"/>
      <c r="C142" s="139"/>
      <c r="D142" s="139"/>
      <c r="E142" s="139"/>
      <c r="F142" s="139"/>
      <c r="G142" s="139"/>
      <c r="H142" s="139"/>
      <c r="I142" s="139"/>
      <c r="J142" s="197"/>
      <c r="K142" s="795"/>
      <c r="L142" s="795"/>
      <c r="M142" s="1089"/>
      <c r="N142" s="402"/>
      <c r="O142" s="943">
        <v>2016</v>
      </c>
      <c r="P142" s="943">
        <v>4</v>
      </c>
      <c r="Q142" s="944" t="s">
        <v>511</v>
      </c>
      <c r="R142" s="944" t="s">
        <v>173</v>
      </c>
      <c r="S142" s="944" t="s">
        <v>515</v>
      </c>
      <c r="T142" s="944" t="s">
        <v>511</v>
      </c>
      <c r="U142" s="1108">
        <v>7.3833330000000004</v>
      </c>
      <c r="V142" s="621"/>
      <c r="W142" s="621"/>
      <c r="X142" s="621"/>
      <c r="Y142" s="621"/>
      <c r="Z142" s="621"/>
      <c r="AA142" s="621"/>
      <c r="AB142" s="621"/>
      <c r="AC142" s="621"/>
      <c r="AD142" s="621"/>
      <c r="AE142" s="621"/>
      <c r="AF142" s="621"/>
      <c r="AG142" s="900"/>
      <c r="AH142" s="900"/>
    </row>
    <row r="143" spans="1:34" customFormat="1" ht="12.75">
      <c r="A143" s="139"/>
      <c r="B143" s="139"/>
      <c r="C143" s="139"/>
      <c r="D143" s="139"/>
      <c r="E143" s="139"/>
      <c r="F143" s="139"/>
      <c r="G143" s="139"/>
      <c r="H143" s="139"/>
      <c r="I143" s="139"/>
      <c r="J143" s="197"/>
      <c r="K143" s="795"/>
      <c r="L143" s="795"/>
      <c r="M143" s="1089"/>
      <c r="N143" s="402"/>
      <c r="O143" s="943">
        <v>2017</v>
      </c>
      <c r="P143" s="943">
        <v>4</v>
      </c>
      <c r="Q143" s="944" t="s">
        <v>512</v>
      </c>
      <c r="R143" s="944" t="s">
        <v>173</v>
      </c>
      <c r="S143" s="944" t="s">
        <v>514</v>
      </c>
      <c r="T143" s="944" t="s">
        <v>512</v>
      </c>
      <c r="U143" s="1108">
        <v>16.983329999999999</v>
      </c>
      <c r="V143" s="621"/>
      <c r="W143" s="621"/>
      <c r="X143" s="621"/>
      <c r="Y143" s="621"/>
      <c r="Z143" s="621"/>
      <c r="AA143" s="621"/>
      <c r="AB143" s="621"/>
      <c r="AC143" s="621"/>
      <c r="AD143" s="621"/>
      <c r="AE143" s="621"/>
      <c r="AF143" s="621"/>
      <c r="AG143" s="900"/>
      <c r="AH143" s="900"/>
    </row>
    <row r="144" spans="1:34" customFormat="1" ht="12.75">
      <c r="A144" s="139"/>
      <c r="B144" s="139"/>
      <c r="C144" s="139"/>
      <c r="D144" s="139"/>
      <c r="E144" s="139"/>
      <c r="F144" s="139"/>
      <c r="G144" s="139"/>
      <c r="H144" s="139"/>
      <c r="I144" s="139"/>
      <c r="J144" s="197"/>
      <c r="K144" s="795"/>
      <c r="L144" s="795"/>
      <c r="M144" s="1089"/>
      <c r="N144" s="402"/>
      <c r="O144" s="943">
        <v>2017</v>
      </c>
      <c r="P144" s="943">
        <v>5</v>
      </c>
      <c r="Q144" s="944" t="s">
        <v>169</v>
      </c>
      <c r="R144" s="944" t="s">
        <v>170</v>
      </c>
      <c r="S144" s="944" t="s">
        <v>171</v>
      </c>
      <c r="T144" s="944" t="s">
        <v>172</v>
      </c>
      <c r="U144" s="1108">
        <v>1036.633333</v>
      </c>
      <c r="V144" s="621"/>
      <c r="W144" s="621"/>
      <c r="X144" s="621"/>
      <c r="Y144" s="621"/>
      <c r="Z144" s="621"/>
      <c r="AA144" s="621"/>
      <c r="AB144" s="621"/>
      <c r="AC144" s="621"/>
      <c r="AD144" s="621"/>
      <c r="AE144" s="621"/>
      <c r="AF144" s="621"/>
      <c r="AG144" s="900"/>
      <c r="AH144" s="900"/>
    </row>
    <row r="145" spans="1:34" customFormat="1" ht="12.75">
      <c r="A145" s="139"/>
      <c r="B145" s="139"/>
      <c r="C145" s="139"/>
      <c r="D145" s="139"/>
      <c r="E145" s="139"/>
      <c r="F145" s="139"/>
      <c r="G145" s="139"/>
      <c r="H145" s="139"/>
      <c r="I145" s="139"/>
      <c r="J145" s="197"/>
      <c r="K145" s="795"/>
      <c r="L145" s="795"/>
      <c r="M145" s="1089"/>
      <c r="N145" s="402"/>
      <c r="O145" s="943">
        <v>2017</v>
      </c>
      <c r="P145" s="943">
        <v>5</v>
      </c>
      <c r="Q145" s="944">
        <v>220</v>
      </c>
      <c r="R145" s="944" t="s">
        <v>173</v>
      </c>
      <c r="S145" s="944" t="s">
        <v>176</v>
      </c>
      <c r="T145" s="944" t="s">
        <v>177</v>
      </c>
      <c r="U145" s="1108">
        <v>43.05</v>
      </c>
      <c r="V145" s="621"/>
      <c r="W145" s="621"/>
      <c r="X145" s="621"/>
      <c r="Y145" s="621"/>
      <c r="Z145" s="621"/>
      <c r="AA145" s="621"/>
      <c r="AB145" s="621"/>
      <c r="AC145" s="621"/>
      <c r="AD145" s="621"/>
      <c r="AE145" s="621"/>
      <c r="AF145" s="621"/>
      <c r="AG145" s="900"/>
      <c r="AH145" s="900"/>
    </row>
    <row r="146" spans="1:34" customFormat="1" ht="12.75">
      <c r="A146" s="139"/>
      <c r="B146" s="139"/>
      <c r="C146" s="139"/>
      <c r="D146" s="139"/>
      <c r="E146" s="139"/>
      <c r="F146" s="139"/>
      <c r="G146" s="139"/>
      <c r="H146" s="139"/>
      <c r="I146" s="139"/>
      <c r="J146" s="197"/>
      <c r="K146" s="795"/>
      <c r="L146" s="795"/>
      <c r="M146" s="1089"/>
      <c r="N146" s="402"/>
      <c r="O146" s="943">
        <v>2016</v>
      </c>
      <c r="P146" s="943">
        <v>5</v>
      </c>
      <c r="Q146" s="944" t="s">
        <v>511</v>
      </c>
      <c r="R146" s="944" t="s">
        <v>173</v>
      </c>
      <c r="S146" s="944" t="s">
        <v>515</v>
      </c>
      <c r="T146" s="944" t="s">
        <v>511</v>
      </c>
      <c r="U146" s="1108">
        <v>8.5666666669999998</v>
      </c>
      <c r="V146" s="621"/>
      <c r="W146" s="621"/>
      <c r="X146" s="621"/>
      <c r="Y146" s="621"/>
      <c r="Z146" s="621"/>
      <c r="AA146" s="621"/>
      <c r="AB146" s="621"/>
      <c r="AC146" s="621"/>
      <c r="AD146" s="621"/>
      <c r="AE146" s="621"/>
      <c r="AF146" s="621"/>
      <c r="AG146" s="900"/>
      <c r="AH146" s="900"/>
    </row>
    <row r="147" spans="1:34" customFormat="1" ht="12.75">
      <c r="A147" s="139"/>
      <c r="B147" s="139"/>
      <c r="C147" s="139"/>
      <c r="D147" s="139"/>
      <c r="E147" s="139"/>
      <c r="F147" s="139"/>
      <c r="G147" s="139"/>
      <c r="H147" s="139"/>
      <c r="I147" s="139"/>
      <c r="J147" s="197"/>
      <c r="K147" s="795"/>
      <c r="L147" s="795"/>
      <c r="M147" s="1089"/>
      <c r="N147" s="402"/>
      <c r="O147" s="943">
        <v>2017</v>
      </c>
      <c r="P147" s="943">
        <v>5</v>
      </c>
      <c r="Q147" s="944" t="s">
        <v>511</v>
      </c>
      <c r="R147" s="944" t="s">
        <v>173</v>
      </c>
      <c r="S147" s="944" t="s">
        <v>515</v>
      </c>
      <c r="T147" s="944" t="s">
        <v>511</v>
      </c>
      <c r="U147" s="1108">
        <v>4.3333333329999997</v>
      </c>
      <c r="V147" s="621"/>
      <c r="W147" s="621"/>
      <c r="X147" s="621"/>
      <c r="Y147" s="621"/>
      <c r="Z147" s="621"/>
      <c r="AA147" s="621"/>
      <c r="AB147" s="621"/>
      <c r="AC147" s="621"/>
      <c r="AD147" s="621"/>
      <c r="AE147" s="621"/>
      <c r="AF147" s="621"/>
      <c r="AG147" s="900"/>
      <c r="AH147" s="900"/>
    </row>
    <row r="148" spans="1:34" customFormat="1" ht="12.75">
      <c r="A148" s="139"/>
      <c r="B148" s="139"/>
      <c r="C148" s="139"/>
      <c r="D148" s="139"/>
      <c r="E148" s="139"/>
      <c r="F148" s="139"/>
      <c r="G148" s="139"/>
      <c r="H148" s="139"/>
      <c r="I148" s="139"/>
      <c r="J148" s="197"/>
      <c r="K148" s="795"/>
      <c r="L148" s="795"/>
      <c r="M148" s="1089"/>
      <c r="N148" s="402"/>
      <c r="O148" s="943">
        <v>2017</v>
      </c>
      <c r="P148" s="943">
        <v>5</v>
      </c>
      <c r="Q148" s="944" t="s">
        <v>512</v>
      </c>
      <c r="R148" s="944" t="s">
        <v>173</v>
      </c>
      <c r="S148" s="944" t="s">
        <v>514</v>
      </c>
      <c r="T148" s="944" t="s">
        <v>512</v>
      </c>
      <c r="U148" s="1108">
        <v>14.516666669999999</v>
      </c>
      <c r="V148" s="621"/>
      <c r="W148" s="621"/>
      <c r="X148" s="621"/>
      <c r="Y148" s="621"/>
      <c r="Z148" s="621"/>
      <c r="AA148" s="621"/>
      <c r="AB148" s="621"/>
      <c r="AC148" s="621"/>
      <c r="AD148" s="621"/>
      <c r="AE148" s="621"/>
      <c r="AF148" s="621"/>
      <c r="AG148" s="900"/>
      <c r="AH148" s="900"/>
    </row>
    <row r="149" spans="1:34" customFormat="1">
      <c r="A149" s="139"/>
      <c r="B149" s="139"/>
      <c r="C149" s="139"/>
      <c r="D149" s="139"/>
      <c r="E149" s="139"/>
      <c r="F149" s="139"/>
      <c r="G149" s="139"/>
      <c r="H149" s="139"/>
      <c r="I149" s="139"/>
      <c r="J149" s="197"/>
      <c r="K149" s="795"/>
      <c r="L149" s="795"/>
      <c r="M149" s="1089"/>
      <c r="N149" s="402"/>
      <c r="O149" s="400"/>
      <c r="P149" s="400"/>
      <c r="Q149" s="400"/>
      <c r="R149" s="400"/>
      <c r="S149" s="400"/>
      <c r="T149" s="400"/>
      <c r="U149" s="621"/>
      <c r="V149" s="621"/>
      <c r="W149" s="621"/>
      <c r="X149" s="621"/>
      <c r="Y149" s="621"/>
      <c r="Z149" s="621"/>
      <c r="AA149" s="621"/>
      <c r="AB149" s="621"/>
      <c r="AC149" s="621"/>
      <c r="AD149" s="621"/>
      <c r="AE149" s="621"/>
      <c r="AF149" s="621"/>
      <c r="AG149" s="900"/>
      <c r="AH149" s="900"/>
    </row>
    <row r="150" spans="1:34" customFormat="1">
      <c r="A150" s="139"/>
      <c r="B150" s="139"/>
      <c r="C150" s="139"/>
      <c r="D150" s="139"/>
      <c r="E150" s="139"/>
      <c r="F150" s="139"/>
      <c r="G150" s="139"/>
      <c r="H150" s="139"/>
      <c r="I150" s="139"/>
      <c r="J150" s="197"/>
      <c r="K150" s="795"/>
      <c r="L150" s="795"/>
      <c r="M150" s="1089"/>
      <c r="N150" s="402"/>
      <c r="O150" s="400"/>
      <c r="P150" s="400"/>
      <c r="Q150" s="400"/>
      <c r="R150" s="400"/>
      <c r="S150" s="400"/>
      <c r="T150" s="400"/>
      <c r="U150" s="621"/>
      <c r="V150" s="621"/>
      <c r="W150" s="621"/>
      <c r="X150" s="621"/>
      <c r="Y150" s="621"/>
      <c r="Z150" s="621"/>
      <c r="AA150" s="621"/>
      <c r="AB150" s="621"/>
      <c r="AC150" s="621"/>
      <c r="AD150" s="621"/>
      <c r="AE150" s="621"/>
      <c r="AF150" s="621"/>
      <c r="AG150" s="900"/>
      <c r="AH150" s="900"/>
    </row>
    <row r="151" spans="1:34" customFormat="1">
      <c r="A151" s="139"/>
      <c r="B151" s="139"/>
      <c r="C151" s="139"/>
      <c r="D151" s="139"/>
      <c r="E151" s="139"/>
      <c r="F151" s="139"/>
      <c r="G151" s="139"/>
      <c r="H151" s="139"/>
      <c r="I151" s="139"/>
      <c r="J151" s="197"/>
      <c r="K151" s="795"/>
      <c r="L151" s="795"/>
      <c r="M151" s="1089"/>
      <c r="N151" s="402"/>
      <c r="O151" s="400"/>
      <c r="P151" s="400"/>
      <c r="Q151" s="400"/>
      <c r="R151" s="400"/>
      <c r="S151" s="400"/>
      <c r="T151" s="400"/>
      <c r="U151" s="621"/>
      <c r="V151" s="621"/>
      <c r="W151" s="621"/>
      <c r="X151" s="621"/>
      <c r="Y151" s="621"/>
      <c r="Z151" s="621"/>
      <c r="AA151" s="621"/>
      <c r="AB151" s="621"/>
      <c r="AC151" s="621"/>
      <c r="AD151" s="621"/>
      <c r="AE151" s="621"/>
      <c r="AF151" s="621"/>
      <c r="AG151" s="900"/>
      <c r="AH151" s="900"/>
    </row>
    <row r="152" spans="1:34" customFormat="1">
      <c r="A152" s="139"/>
      <c r="B152" s="139"/>
      <c r="C152" s="139"/>
      <c r="D152" s="139"/>
      <c r="E152" s="139"/>
      <c r="F152" s="139"/>
      <c r="G152" s="139"/>
      <c r="H152" s="139"/>
      <c r="I152" s="139"/>
      <c r="J152" s="197"/>
      <c r="K152" s="795"/>
      <c r="L152" s="795"/>
      <c r="M152" s="1089"/>
      <c r="N152" s="402"/>
      <c r="O152" s="400"/>
      <c r="P152" s="400"/>
      <c r="Q152" s="400"/>
      <c r="R152" s="400"/>
      <c r="S152" s="400"/>
      <c r="T152" s="400"/>
      <c r="U152" s="621"/>
      <c r="V152" s="621"/>
      <c r="W152" s="621"/>
      <c r="X152" s="621"/>
      <c r="Y152" s="621"/>
      <c r="Z152" s="621"/>
      <c r="AA152" s="621"/>
      <c r="AB152" s="621"/>
      <c r="AC152" s="621"/>
      <c r="AD152" s="621"/>
      <c r="AE152" s="621"/>
      <c r="AF152" s="621"/>
      <c r="AG152" s="900"/>
      <c r="AH152" s="900"/>
    </row>
    <row r="153" spans="1:34" customFormat="1">
      <c r="A153" s="139"/>
      <c r="B153" s="139"/>
      <c r="C153" s="139"/>
      <c r="D153" s="139"/>
      <c r="E153" s="139"/>
      <c r="F153" s="139"/>
      <c r="G153" s="139"/>
      <c r="H153" s="139"/>
      <c r="I153" s="139"/>
      <c r="J153" s="197"/>
      <c r="K153" s="795"/>
      <c r="L153" s="795"/>
      <c r="M153" s="1089"/>
      <c r="N153" s="402"/>
      <c r="O153" s="400"/>
      <c r="P153" s="400"/>
      <c r="Q153" s="400"/>
      <c r="R153" s="400"/>
      <c r="S153" s="400"/>
      <c r="T153" s="400"/>
      <c r="U153" s="621"/>
      <c r="V153" s="621"/>
      <c r="W153" s="621"/>
      <c r="X153" s="621"/>
      <c r="Y153" s="621"/>
      <c r="Z153" s="621"/>
      <c r="AA153" s="621"/>
      <c r="AB153" s="621"/>
      <c r="AC153" s="621"/>
      <c r="AD153" s="621"/>
      <c r="AE153" s="621"/>
      <c r="AF153" s="621"/>
      <c r="AG153" s="900"/>
      <c r="AH153" s="900"/>
    </row>
    <row r="154" spans="1:34" customFormat="1">
      <c r="A154" s="139"/>
      <c r="B154" s="139"/>
      <c r="C154" s="139"/>
      <c r="D154" s="139"/>
      <c r="E154" s="139"/>
      <c r="F154" s="139"/>
      <c r="G154" s="139"/>
      <c r="H154" s="139"/>
      <c r="I154" s="139"/>
      <c r="J154" s="197"/>
      <c r="K154" s="795"/>
      <c r="L154" s="795"/>
      <c r="M154" s="1089"/>
      <c r="N154" s="402"/>
      <c r="O154" s="400"/>
      <c r="P154" s="400"/>
      <c r="Q154" s="400"/>
      <c r="R154" s="400"/>
      <c r="S154" s="400"/>
      <c r="T154" s="400"/>
      <c r="U154" s="621"/>
      <c r="V154" s="621"/>
      <c r="W154" s="621"/>
      <c r="X154" s="621"/>
      <c r="Y154" s="621"/>
      <c r="Z154" s="621"/>
      <c r="AA154" s="621"/>
      <c r="AB154" s="621"/>
      <c r="AC154" s="621"/>
      <c r="AD154" s="621"/>
      <c r="AE154" s="621"/>
      <c r="AF154" s="621"/>
      <c r="AG154" s="900"/>
      <c r="AH154" s="900"/>
    </row>
    <row r="155" spans="1:34" customFormat="1">
      <c r="A155" s="139"/>
      <c r="B155" s="139"/>
      <c r="C155" s="139"/>
      <c r="D155" s="139"/>
      <c r="E155" s="139"/>
      <c r="F155" s="139"/>
      <c r="G155" s="139"/>
      <c r="H155" s="139"/>
      <c r="I155" s="139"/>
      <c r="J155" s="197"/>
      <c r="K155" s="795"/>
      <c r="L155" s="795"/>
      <c r="M155" s="1089"/>
      <c r="N155" s="402"/>
      <c r="O155" s="400"/>
      <c r="P155" s="400"/>
      <c r="Q155" s="400"/>
      <c r="R155" s="400"/>
      <c r="S155" s="400"/>
      <c r="T155" s="400"/>
      <c r="U155" s="621"/>
      <c r="V155" s="621"/>
      <c r="W155" s="621"/>
      <c r="X155" s="621"/>
      <c r="Y155" s="621"/>
      <c r="Z155" s="621"/>
      <c r="AA155" s="621"/>
      <c r="AB155" s="621"/>
      <c r="AC155" s="621"/>
      <c r="AD155" s="621"/>
      <c r="AE155" s="621"/>
      <c r="AF155" s="621"/>
      <c r="AG155" s="900"/>
      <c r="AH155" s="900"/>
    </row>
    <row r="156" spans="1:34" customFormat="1">
      <c r="A156" s="139"/>
      <c r="B156" s="139"/>
      <c r="C156" s="139"/>
      <c r="D156" s="139"/>
      <c r="E156" s="139"/>
      <c r="F156" s="139"/>
      <c r="G156" s="139"/>
      <c r="H156" s="139"/>
      <c r="I156" s="139"/>
      <c r="J156" s="197"/>
      <c r="K156" s="795"/>
      <c r="L156" s="795"/>
      <c r="M156" s="1089"/>
      <c r="N156" s="402"/>
      <c r="O156" s="400"/>
      <c r="P156" s="400"/>
      <c r="Q156" s="400"/>
      <c r="R156" s="400"/>
      <c r="S156" s="400"/>
      <c r="T156" s="400"/>
      <c r="U156" s="621"/>
      <c r="V156" s="621"/>
      <c r="W156" s="621"/>
      <c r="X156" s="621"/>
      <c r="Y156" s="621"/>
      <c r="Z156" s="621"/>
      <c r="AA156" s="621"/>
      <c r="AB156" s="621"/>
      <c r="AC156" s="621"/>
      <c r="AD156" s="621"/>
      <c r="AE156" s="621"/>
      <c r="AF156" s="621"/>
      <c r="AG156" s="900"/>
      <c r="AH156" s="900"/>
    </row>
    <row r="157" spans="1:34" customFormat="1">
      <c r="A157" s="139"/>
      <c r="B157" s="139"/>
      <c r="C157" s="139"/>
      <c r="D157" s="139"/>
      <c r="E157" s="139"/>
      <c r="F157" s="139"/>
      <c r="G157" s="139"/>
      <c r="H157" s="139"/>
      <c r="I157" s="139"/>
      <c r="J157" s="197"/>
      <c r="K157" s="795"/>
      <c r="L157" s="795"/>
      <c r="M157" s="1089"/>
      <c r="N157" s="402"/>
      <c r="O157" s="400"/>
      <c r="P157" s="400"/>
      <c r="Q157" s="400"/>
      <c r="R157" s="400"/>
      <c r="S157" s="400"/>
      <c r="T157" s="400"/>
      <c r="U157" s="621"/>
      <c r="V157" s="621"/>
      <c r="W157" s="621"/>
      <c r="X157" s="621"/>
      <c r="Y157" s="621"/>
      <c r="Z157" s="621"/>
      <c r="AA157" s="621"/>
      <c r="AB157" s="621"/>
      <c r="AC157" s="621"/>
      <c r="AD157" s="621"/>
      <c r="AE157" s="621"/>
      <c r="AF157" s="621"/>
      <c r="AG157" s="900"/>
      <c r="AH157" s="900"/>
    </row>
    <row r="158" spans="1:34" customFormat="1">
      <c r="A158" s="139"/>
      <c r="B158" s="139"/>
      <c r="C158" s="139"/>
      <c r="D158" s="139"/>
      <c r="E158" s="139"/>
      <c r="F158" s="139"/>
      <c r="G158" s="139"/>
      <c r="H158" s="139"/>
      <c r="I158" s="139"/>
      <c r="J158" s="197"/>
      <c r="K158" s="795"/>
      <c r="L158" s="795"/>
      <c r="M158" s="1089"/>
      <c r="N158" s="402"/>
      <c r="O158" s="400"/>
      <c r="P158" s="400"/>
      <c r="Q158" s="400"/>
      <c r="R158" s="400"/>
      <c r="S158" s="400"/>
      <c r="T158" s="400"/>
      <c r="U158" s="621"/>
      <c r="V158" s="621"/>
      <c r="W158" s="621"/>
      <c r="X158" s="621"/>
      <c r="Y158" s="621"/>
      <c r="Z158" s="621"/>
      <c r="AA158" s="621"/>
      <c r="AB158" s="621"/>
      <c r="AC158" s="621"/>
      <c r="AD158" s="621"/>
      <c r="AE158" s="621"/>
      <c r="AF158" s="621"/>
      <c r="AG158" s="900"/>
      <c r="AH158" s="900"/>
    </row>
    <row r="159" spans="1:34" customFormat="1">
      <c r="A159" s="139"/>
      <c r="B159" s="139"/>
      <c r="C159" s="139"/>
      <c r="D159" s="139"/>
      <c r="E159" s="139"/>
      <c r="F159" s="139"/>
      <c r="G159" s="139"/>
      <c r="H159" s="139"/>
      <c r="I159" s="139"/>
      <c r="J159" s="197"/>
      <c r="K159" s="795"/>
      <c r="L159" s="795"/>
      <c r="M159" s="1089"/>
      <c r="N159" s="402"/>
      <c r="O159" s="400"/>
      <c r="P159" s="400"/>
      <c r="Q159" s="400"/>
      <c r="R159" s="400"/>
      <c r="S159" s="400"/>
      <c r="T159" s="400"/>
      <c r="U159" s="621"/>
      <c r="V159" s="621"/>
      <c r="W159" s="621"/>
      <c r="X159" s="621"/>
      <c r="Y159" s="621"/>
      <c r="Z159" s="621"/>
      <c r="AA159" s="621"/>
      <c r="AB159" s="621"/>
      <c r="AC159" s="621"/>
      <c r="AD159" s="621"/>
      <c r="AE159" s="621"/>
      <c r="AF159" s="621"/>
      <c r="AG159" s="900"/>
      <c r="AH159" s="900"/>
    </row>
    <row r="160" spans="1:34" customFormat="1">
      <c r="A160" s="139"/>
      <c r="B160" s="139"/>
      <c r="C160" s="139"/>
      <c r="D160" s="139"/>
      <c r="E160" s="139"/>
      <c r="F160" s="139"/>
      <c r="G160" s="139"/>
      <c r="H160" s="139"/>
      <c r="I160" s="139"/>
      <c r="J160" s="197"/>
      <c r="K160" s="795"/>
      <c r="L160" s="795"/>
      <c r="M160" s="1089"/>
      <c r="N160" s="402"/>
      <c r="O160" s="400"/>
      <c r="P160" s="400"/>
      <c r="Q160" s="400"/>
      <c r="R160" s="400"/>
      <c r="S160" s="400"/>
      <c r="T160" s="400"/>
      <c r="U160" s="621"/>
      <c r="V160" s="621"/>
      <c r="W160" s="621"/>
      <c r="X160" s="621"/>
      <c r="Y160" s="621"/>
      <c r="Z160" s="621"/>
      <c r="AA160" s="621"/>
      <c r="AB160" s="621"/>
      <c r="AC160" s="621"/>
      <c r="AD160" s="621"/>
      <c r="AE160" s="621"/>
      <c r="AF160" s="621"/>
      <c r="AG160" s="900"/>
      <c r="AH160" s="900"/>
    </row>
    <row r="161" spans="1:34" customFormat="1">
      <c r="A161" s="139"/>
      <c r="B161" s="139"/>
      <c r="C161" s="139"/>
      <c r="D161" s="139"/>
      <c r="E161" s="139"/>
      <c r="F161" s="139"/>
      <c r="G161" s="139"/>
      <c r="H161" s="139"/>
      <c r="I161" s="139"/>
      <c r="J161" s="197"/>
      <c r="K161" s="795"/>
      <c r="L161" s="795"/>
      <c r="M161" s="1089"/>
      <c r="N161" s="402"/>
      <c r="O161" s="400"/>
      <c r="P161" s="400"/>
      <c r="Q161" s="400"/>
      <c r="R161" s="400"/>
      <c r="S161" s="400"/>
      <c r="T161" s="400"/>
      <c r="U161" s="621"/>
      <c r="V161" s="621"/>
      <c r="W161" s="621"/>
      <c r="X161" s="621"/>
      <c r="Y161" s="621"/>
      <c r="Z161" s="621"/>
      <c r="AA161" s="621"/>
      <c r="AB161" s="621"/>
      <c r="AC161" s="621"/>
      <c r="AD161" s="621"/>
      <c r="AE161" s="621"/>
      <c r="AF161" s="621"/>
      <c r="AG161" s="900"/>
      <c r="AH161" s="900"/>
    </row>
    <row r="162" spans="1:34" customFormat="1">
      <c r="A162" s="139"/>
      <c r="B162" s="139"/>
      <c r="C162" s="139"/>
      <c r="D162" s="139"/>
      <c r="E162" s="139"/>
      <c r="F162" s="139"/>
      <c r="G162" s="139"/>
      <c r="H162" s="139"/>
      <c r="I162" s="139"/>
      <c r="J162" s="197"/>
      <c r="K162" s="795"/>
      <c r="L162" s="795"/>
      <c r="M162" s="1089"/>
      <c r="N162" s="402"/>
      <c r="O162" s="400"/>
      <c r="P162" s="400"/>
      <c r="Q162" s="400"/>
      <c r="R162" s="400"/>
      <c r="S162" s="400"/>
      <c r="T162" s="400"/>
      <c r="U162" s="621"/>
      <c r="V162" s="621"/>
      <c r="W162" s="621"/>
      <c r="X162" s="621"/>
      <c r="Y162" s="621"/>
      <c r="Z162" s="621"/>
      <c r="AA162" s="621"/>
      <c r="AB162" s="621"/>
      <c r="AC162" s="621"/>
      <c r="AD162" s="621"/>
      <c r="AE162" s="621"/>
      <c r="AF162" s="621"/>
      <c r="AG162" s="900"/>
      <c r="AH162" s="900"/>
    </row>
    <row r="163" spans="1:34" customFormat="1">
      <c r="A163" s="139"/>
      <c r="B163" s="139"/>
      <c r="C163" s="139"/>
      <c r="D163" s="139"/>
      <c r="E163" s="139"/>
      <c r="F163" s="139"/>
      <c r="G163" s="139"/>
      <c r="H163" s="139"/>
      <c r="I163" s="139"/>
      <c r="J163" s="197"/>
      <c r="K163" s="795"/>
      <c r="L163" s="795"/>
      <c r="M163" s="1089"/>
      <c r="N163" s="402"/>
      <c r="O163" s="400"/>
      <c r="P163" s="400"/>
      <c r="Q163" s="400"/>
      <c r="R163" s="400"/>
      <c r="S163" s="400"/>
      <c r="T163" s="400"/>
      <c r="U163" s="621"/>
      <c r="V163" s="621"/>
      <c r="W163" s="621"/>
      <c r="X163" s="621"/>
      <c r="Y163" s="621"/>
      <c r="Z163" s="621"/>
      <c r="AA163" s="621"/>
      <c r="AB163" s="621"/>
      <c r="AC163" s="621"/>
      <c r="AD163" s="621"/>
      <c r="AE163" s="621"/>
      <c r="AF163" s="621"/>
      <c r="AG163" s="900"/>
      <c r="AH163" s="900"/>
    </row>
    <row r="164" spans="1:34" customFormat="1">
      <c r="A164" s="139"/>
      <c r="B164" s="139"/>
      <c r="C164" s="139"/>
      <c r="D164" s="139"/>
      <c r="E164" s="139"/>
      <c r="F164" s="139"/>
      <c r="G164" s="139"/>
      <c r="H164" s="139"/>
      <c r="I164" s="139"/>
      <c r="J164" s="197"/>
      <c r="K164" s="795"/>
      <c r="L164" s="795"/>
      <c r="M164" s="1089"/>
      <c r="N164" s="402"/>
      <c r="O164" s="400"/>
      <c r="P164" s="400"/>
      <c r="Q164" s="400"/>
      <c r="R164" s="400"/>
      <c r="S164" s="400"/>
      <c r="T164" s="400"/>
      <c r="U164" s="621"/>
      <c r="V164" s="621"/>
      <c r="W164" s="621"/>
      <c r="X164" s="621"/>
      <c r="Y164" s="621"/>
      <c r="Z164" s="621"/>
      <c r="AA164" s="621"/>
      <c r="AB164" s="621"/>
      <c r="AC164" s="621"/>
      <c r="AD164" s="621"/>
      <c r="AE164" s="621"/>
      <c r="AF164" s="621"/>
      <c r="AG164" s="900"/>
      <c r="AH164" s="900"/>
    </row>
    <row r="165" spans="1:34" customFormat="1">
      <c r="A165" s="139"/>
      <c r="B165" s="139"/>
      <c r="C165" s="139"/>
      <c r="D165" s="139"/>
      <c r="E165" s="139"/>
      <c r="F165" s="139"/>
      <c r="G165" s="139"/>
      <c r="H165" s="139"/>
      <c r="I165" s="139"/>
      <c r="J165" s="197"/>
      <c r="K165" s="795"/>
      <c r="L165" s="795"/>
      <c r="M165" s="1089"/>
      <c r="N165" s="402"/>
      <c r="O165" s="400"/>
      <c r="P165" s="400"/>
      <c r="Q165" s="400"/>
      <c r="R165" s="400"/>
      <c r="S165" s="400"/>
      <c r="T165" s="400"/>
      <c r="U165" s="621"/>
      <c r="V165" s="621"/>
      <c r="W165" s="621"/>
      <c r="X165" s="621"/>
      <c r="Y165" s="621"/>
      <c r="Z165" s="621"/>
      <c r="AA165" s="621"/>
      <c r="AB165" s="621"/>
      <c r="AC165" s="621"/>
      <c r="AD165" s="621"/>
      <c r="AE165" s="621"/>
      <c r="AF165" s="621"/>
      <c r="AG165" s="900"/>
      <c r="AH165" s="900"/>
    </row>
    <row r="166" spans="1:34" customFormat="1">
      <c r="A166" s="139"/>
      <c r="B166" s="139"/>
      <c r="C166" s="139"/>
      <c r="D166" s="139"/>
      <c r="E166" s="139"/>
      <c r="F166" s="139"/>
      <c r="G166" s="139"/>
      <c r="H166" s="139"/>
      <c r="I166" s="139"/>
      <c r="J166" s="197"/>
      <c r="K166" s="795"/>
      <c r="L166" s="795"/>
      <c r="M166" s="1089"/>
      <c r="N166" s="402"/>
      <c r="O166" s="400"/>
      <c r="P166" s="400"/>
      <c r="Q166" s="400"/>
      <c r="R166" s="400"/>
      <c r="S166" s="400"/>
      <c r="T166" s="400"/>
      <c r="U166" s="621"/>
      <c r="V166" s="621"/>
      <c r="W166" s="621"/>
      <c r="X166" s="621"/>
      <c r="Y166" s="621"/>
      <c r="Z166" s="621"/>
      <c r="AA166" s="621"/>
      <c r="AB166" s="621"/>
      <c r="AC166" s="621"/>
      <c r="AD166" s="621"/>
      <c r="AE166" s="621"/>
      <c r="AF166" s="621"/>
      <c r="AG166" s="900"/>
      <c r="AH166" s="900"/>
    </row>
    <row r="167" spans="1:34" customFormat="1">
      <c r="A167" s="139"/>
      <c r="B167" s="139"/>
      <c r="C167" s="139"/>
      <c r="D167" s="139"/>
      <c r="E167" s="139"/>
      <c r="F167" s="139"/>
      <c r="G167" s="139"/>
      <c r="H167" s="139"/>
      <c r="I167" s="139"/>
      <c r="J167" s="197"/>
      <c r="K167" s="795"/>
      <c r="L167" s="795"/>
      <c r="M167" s="1089"/>
      <c r="N167" s="402"/>
      <c r="O167" s="400"/>
      <c r="P167" s="400"/>
      <c r="Q167" s="400"/>
      <c r="R167" s="400"/>
      <c r="S167" s="400"/>
      <c r="T167" s="400"/>
      <c r="U167" s="621"/>
      <c r="V167" s="621"/>
      <c r="W167" s="621"/>
      <c r="X167" s="621"/>
      <c r="Y167" s="621"/>
      <c r="Z167" s="621"/>
      <c r="AA167" s="621"/>
      <c r="AB167" s="621"/>
      <c r="AC167" s="621"/>
      <c r="AD167" s="621"/>
      <c r="AE167" s="621"/>
      <c r="AF167" s="621"/>
      <c r="AG167" s="900"/>
      <c r="AH167" s="900"/>
    </row>
    <row r="168" spans="1:34" customFormat="1">
      <c r="A168" s="139"/>
      <c r="B168" s="139"/>
      <c r="C168" s="139"/>
      <c r="D168" s="139"/>
      <c r="E168" s="139"/>
      <c r="F168" s="139"/>
      <c r="G168" s="139"/>
      <c r="H168" s="139"/>
      <c r="I168" s="139"/>
      <c r="J168" s="197"/>
      <c r="K168" s="795"/>
      <c r="L168" s="795"/>
      <c r="M168" s="1089"/>
      <c r="N168" s="402"/>
      <c r="O168" s="400"/>
      <c r="P168" s="400"/>
      <c r="Q168" s="400"/>
      <c r="R168" s="400"/>
      <c r="S168" s="400"/>
      <c r="T168" s="400"/>
      <c r="U168" s="621"/>
      <c r="V168" s="621"/>
      <c r="W168" s="621"/>
      <c r="X168" s="621"/>
      <c r="Y168" s="621"/>
      <c r="Z168" s="621"/>
      <c r="AA168" s="621"/>
      <c r="AB168" s="621"/>
      <c r="AC168" s="621"/>
      <c r="AD168" s="621"/>
      <c r="AE168" s="621"/>
      <c r="AF168" s="621"/>
      <c r="AG168" s="900"/>
      <c r="AH168" s="900"/>
    </row>
    <row r="169" spans="1:34" customFormat="1">
      <c r="A169" s="139"/>
      <c r="B169" s="139"/>
      <c r="C169" s="139"/>
      <c r="D169" s="139"/>
      <c r="E169" s="139"/>
      <c r="F169" s="139"/>
      <c r="G169" s="139"/>
      <c r="H169" s="139"/>
      <c r="I169" s="139"/>
      <c r="J169" s="197"/>
      <c r="K169" s="795"/>
      <c r="L169" s="795"/>
      <c r="M169" s="1089"/>
      <c r="N169" s="402"/>
      <c r="O169" s="400"/>
      <c r="P169" s="400"/>
      <c r="Q169" s="400"/>
      <c r="R169" s="400"/>
      <c r="S169" s="400"/>
      <c r="T169" s="400"/>
      <c r="U169" s="621"/>
      <c r="V169" s="621"/>
      <c r="W169" s="621"/>
      <c r="X169" s="621"/>
      <c r="Y169" s="621"/>
      <c r="Z169" s="621"/>
      <c r="AA169" s="621"/>
      <c r="AB169" s="621"/>
      <c r="AC169" s="621"/>
      <c r="AD169" s="621"/>
      <c r="AE169" s="621"/>
      <c r="AF169" s="621"/>
      <c r="AG169" s="900"/>
      <c r="AH169" s="900"/>
    </row>
    <row r="170" spans="1:34" customFormat="1">
      <c r="A170" s="139"/>
      <c r="B170" s="139"/>
      <c r="C170" s="139"/>
      <c r="D170" s="139"/>
      <c r="E170" s="139"/>
      <c r="F170" s="139"/>
      <c r="G170" s="139"/>
      <c r="H170" s="139"/>
      <c r="I170" s="139"/>
      <c r="J170" s="197"/>
      <c r="K170" s="795"/>
      <c r="L170" s="795"/>
      <c r="M170" s="1089"/>
      <c r="N170" s="402"/>
      <c r="O170" s="400"/>
      <c r="P170" s="400"/>
      <c r="Q170" s="400"/>
      <c r="R170" s="400"/>
      <c r="S170" s="400"/>
      <c r="T170" s="400"/>
      <c r="U170" s="621"/>
      <c r="V170" s="621"/>
      <c r="W170" s="621"/>
      <c r="X170" s="621"/>
      <c r="Y170" s="621"/>
      <c r="Z170" s="621"/>
      <c r="AA170" s="621"/>
      <c r="AB170" s="621"/>
      <c r="AC170" s="621"/>
      <c r="AD170" s="621"/>
      <c r="AE170" s="621"/>
      <c r="AF170" s="621"/>
      <c r="AG170" s="900"/>
      <c r="AH170" s="900"/>
    </row>
    <row r="171" spans="1:34" customFormat="1">
      <c r="A171" s="139"/>
      <c r="B171" s="139"/>
      <c r="C171" s="139"/>
      <c r="D171" s="139"/>
      <c r="E171" s="139"/>
      <c r="F171" s="139"/>
      <c r="G171" s="139"/>
      <c r="H171" s="139"/>
      <c r="I171" s="139"/>
      <c r="J171" s="197"/>
      <c r="K171" s="795"/>
      <c r="L171" s="795"/>
      <c r="M171" s="1089"/>
      <c r="N171" s="402"/>
      <c r="O171" s="400"/>
      <c r="P171" s="400"/>
      <c r="Q171" s="400"/>
      <c r="R171" s="400"/>
      <c r="S171" s="400"/>
      <c r="T171" s="400"/>
      <c r="U171" s="621"/>
      <c r="V171" s="621"/>
      <c r="W171" s="621"/>
      <c r="X171" s="621"/>
      <c r="Y171" s="621"/>
      <c r="Z171" s="621"/>
      <c r="AA171" s="621"/>
      <c r="AB171" s="621"/>
      <c r="AC171" s="621"/>
      <c r="AD171" s="621"/>
      <c r="AE171" s="621"/>
      <c r="AF171" s="621"/>
      <c r="AG171" s="900"/>
      <c r="AH171" s="900"/>
    </row>
    <row r="172" spans="1:34" customFormat="1">
      <c r="A172" s="139"/>
      <c r="B172" s="139"/>
      <c r="C172" s="139"/>
      <c r="D172" s="139"/>
      <c r="E172" s="139"/>
      <c r="F172" s="139"/>
      <c r="G172" s="139"/>
      <c r="H172" s="139"/>
      <c r="I172" s="139"/>
      <c r="J172" s="197"/>
      <c r="K172" s="795"/>
      <c r="L172" s="795"/>
      <c r="M172" s="1089"/>
      <c r="N172" s="402"/>
      <c r="O172" s="400"/>
      <c r="P172" s="400"/>
      <c r="Q172" s="400"/>
      <c r="R172" s="400"/>
      <c r="S172" s="400"/>
      <c r="T172" s="400"/>
      <c r="U172" s="621"/>
      <c r="V172" s="621"/>
      <c r="W172" s="621"/>
      <c r="X172" s="621"/>
      <c r="Y172" s="621"/>
      <c r="Z172" s="621"/>
      <c r="AA172" s="621"/>
      <c r="AB172" s="621"/>
      <c r="AC172" s="621"/>
      <c r="AD172" s="621"/>
      <c r="AE172" s="621"/>
      <c r="AF172" s="621"/>
      <c r="AG172" s="900"/>
      <c r="AH172" s="900"/>
    </row>
    <row r="173" spans="1:34" customFormat="1">
      <c r="A173" s="139"/>
      <c r="B173" s="139"/>
      <c r="C173" s="139"/>
      <c r="D173" s="139"/>
      <c r="E173" s="139"/>
      <c r="F173" s="139"/>
      <c r="G173" s="139"/>
      <c r="H173" s="139"/>
      <c r="I173" s="139"/>
      <c r="J173" s="197"/>
      <c r="K173" s="795"/>
      <c r="L173" s="795"/>
      <c r="M173" s="1089"/>
      <c r="N173" s="402"/>
      <c r="O173" s="400"/>
      <c r="P173" s="400"/>
      <c r="Q173" s="400"/>
      <c r="R173" s="400"/>
      <c r="S173" s="400"/>
      <c r="T173" s="400"/>
      <c r="U173" s="621"/>
      <c r="V173" s="621"/>
      <c r="W173" s="621"/>
      <c r="X173" s="621"/>
      <c r="Y173" s="621"/>
      <c r="Z173" s="621"/>
      <c r="AA173" s="621"/>
      <c r="AB173" s="621"/>
      <c r="AC173" s="621"/>
      <c r="AD173" s="621"/>
      <c r="AE173" s="621"/>
      <c r="AF173" s="621"/>
      <c r="AG173" s="900"/>
      <c r="AH173" s="900"/>
    </row>
    <row r="174" spans="1:34" customFormat="1">
      <c r="A174" s="139"/>
      <c r="B174" s="139"/>
      <c r="C174" s="139"/>
      <c r="D174" s="139"/>
      <c r="E174" s="139"/>
      <c r="F174" s="139"/>
      <c r="G174" s="139"/>
      <c r="H174" s="139"/>
      <c r="I174" s="139"/>
      <c r="J174" s="197"/>
      <c r="K174" s="795"/>
      <c r="L174" s="795"/>
      <c r="M174" s="1089"/>
      <c r="N174" s="402"/>
      <c r="O174" s="400"/>
      <c r="P174" s="400"/>
      <c r="Q174" s="400"/>
      <c r="R174" s="400"/>
      <c r="S174" s="400"/>
      <c r="T174" s="400"/>
      <c r="U174" s="621"/>
      <c r="V174" s="621"/>
      <c r="W174" s="621"/>
      <c r="X174" s="621"/>
      <c r="Y174" s="621"/>
      <c r="Z174" s="621"/>
      <c r="AA174" s="621"/>
      <c r="AB174" s="621"/>
      <c r="AC174" s="621"/>
      <c r="AD174" s="621"/>
      <c r="AE174" s="621"/>
      <c r="AF174" s="621"/>
      <c r="AG174" s="900"/>
      <c r="AH174" s="900"/>
    </row>
    <row r="175" spans="1:34" customFormat="1">
      <c r="A175" s="139"/>
      <c r="B175" s="139"/>
      <c r="C175" s="139"/>
      <c r="D175" s="139"/>
      <c r="E175" s="139"/>
      <c r="F175" s="139"/>
      <c r="G175" s="139"/>
      <c r="H175" s="139"/>
      <c r="I175" s="139"/>
      <c r="J175" s="197"/>
      <c r="K175" s="795"/>
      <c r="L175" s="795"/>
      <c r="M175" s="1089"/>
      <c r="N175" s="402"/>
      <c r="O175" s="400"/>
      <c r="P175" s="400"/>
      <c r="Q175" s="400"/>
      <c r="R175" s="400"/>
      <c r="S175" s="400"/>
      <c r="T175" s="400"/>
      <c r="U175" s="621"/>
      <c r="V175" s="621"/>
      <c r="W175" s="621"/>
      <c r="X175" s="621"/>
      <c r="Y175" s="621"/>
      <c r="Z175" s="621"/>
      <c r="AA175" s="621"/>
      <c r="AB175" s="621"/>
      <c r="AC175" s="621"/>
      <c r="AD175" s="621"/>
      <c r="AE175" s="621"/>
      <c r="AF175" s="621"/>
      <c r="AG175" s="900"/>
      <c r="AH175" s="900"/>
    </row>
    <row r="176" spans="1:34" customFormat="1">
      <c r="A176" s="139"/>
      <c r="B176" s="139"/>
      <c r="C176" s="139"/>
      <c r="D176" s="139"/>
      <c r="E176" s="139"/>
      <c r="F176" s="139"/>
      <c r="G176" s="139"/>
      <c r="H176" s="139"/>
      <c r="I176" s="139"/>
      <c r="J176" s="197"/>
      <c r="K176" s="795"/>
      <c r="L176" s="795"/>
      <c r="M176" s="1089"/>
      <c r="N176" s="402"/>
      <c r="O176" s="400"/>
      <c r="P176" s="400"/>
      <c r="Q176" s="400"/>
      <c r="R176" s="400"/>
      <c r="S176" s="400"/>
      <c r="T176" s="400"/>
      <c r="U176" s="621"/>
      <c r="V176" s="621"/>
      <c r="W176" s="621"/>
      <c r="X176" s="621"/>
      <c r="Y176" s="621"/>
      <c r="Z176" s="621"/>
      <c r="AA176" s="621"/>
      <c r="AB176" s="621"/>
      <c r="AC176" s="621"/>
      <c r="AD176" s="621"/>
      <c r="AE176" s="621"/>
      <c r="AF176" s="621"/>
      <c r="AG176" s="900"/>
      <c r="AH176" s="900"/>
    </row>
    <row r="177" spans="1:34" customFormat="1">
      <c r="A177" s="139"/>
      <c r="B177" s="139"/>
      <c r="C177" s="139"/>
      <c r="D177" s="139"/>
      <c r="E177" s="139"/>
      <c r="F177" s="139"/>
      <c r="G177" s="139"/>
      <c r="H177" s="139"/>
      <c r="I177" s="139"/>
      <c r="J177" s="197"/>
      <c r="K177" s="795"/>
      <c r="L177" s="795"/>
      <c r="M177" s="1089"/>
      <c r="N177" s="402"/>
      <c r="O177" s="400"/>
      <c r="P177" s="400"/>
      <c r="Q177" s="400"/>
      <c r="R177" s="400"/>
      <c r="S177" s="400"/>
      <c r="T177" s="400"/>
      <c r="U177" s="621"/>
      <c r="V177" s="621"/>
      <c r="W177" s="621"/>
      <c r="X177" s="621"/>
      <c r="Y177" s="621"/>
      <c r="Z177" s="621"/>
      <c r="AA177" s="621"/>
      <c r="AB177" s="621"/>
      <c r="AC177" s="621"/>
      <c r="AD177" s="621"/>
      <c r="AE177" s="621"/>
      <c r="AF177" s="621"/>
      <c r="AG177" s="900"/>
      <c r="AH177" s="900"/>
    </row>
    <row r="178" spans="1:34" customFormat="1">
      <c r="A178" s="139"/>
      <c r="B178" s="139"/>
      <c r="C178" s="139"/>
      <c r="D178" s="139"/>
      <c r="E178" s="139"/>
      <c r="F178" s="139"/>
      <c r="G178" s="139"/>
      <c r="H178" s="139"/>
      <c r="I178" s="139"/>
      <c r="J178" s="197"/>
      <c r="K178" s="795"/>
      <c r="L178" s="795"/>
      <c r="M178" s="1089"/>
      <c r="N178" s="402"/>
      <c r="O178" s="400"/>
      <c r="P178" s="400"/>
      <c r="Q178" s="400"/>
      <c r="R178" s="400"/>
      <c r="S178" s="400"/>
      <c r="T178" s="400"/>
      <c r="U178" s="621"/>
      <c r="V178" s="621"/>
      <c r="W178" s="621"/>
      <c r="X178" s="621"/>
      <c r="Y178" s="621"/>
      <c r="Z178" s="621"/>
      <c r="AA178" s="621"/>
      <c r="AB178" s="621"/>
      <c r="AC178" s="621"/>
      <c r="AD178" s="621"/>
      <c r="AE178" s="621"/>
      <c r="AF178" s="621"/>
      <c r="AG178" s="900"/>
      <c r="AH178" s="900"/>
    </row>
    <row r="179" spans="1:34" customFormat="1">
      <c r="A179" s="139"/>
      <c r="B179" s="139"/>
      <c r="C179" s="139"/>
      <c r="D179" s="139"/>
      <c r="E179" s="139"/>
      <c r="F179" s="139"/>
      <c r="G179" s="139"/>
      <c r="H179" s="139"/>
      <c r="I179" s="139"/>
      <c r="J179" s="197"/>
      <c r="K179" s="795"/>
      <c r="L179" s="795"/>
      <c r="M179" s="1089"/>
      <c r="N179" s="402"/>
      <c r="O179" s="400"/>
      <c r="P179" s="400"/>
      <c r="Q179" s="400"/>
      <c r="R179" s="400"/>
      <c r="S179" s="400"/>
      <c r="T179" s="400"/>
      <c r="U179" s="621"/>
      <c r="V179" s="621"/>
      <c r="W179" s="621"/>
      <c r="X179" s="621"/>
      <c r="Y179" s="621"/>
      <c r="Z179" s="621"/>
      <c r="AA179" s="621"/>
      <c r="AB179" s="621"/>
      <c r="AC179" s="621"/>
      <c r="AD179" s="621"/>
      <c r="AE179" s="621"/>
      <c r="AF179" s="621"/>
      <c r="AG179" s="900"/>
      <c r="AH179" s="900"/>
    </row>
    <row r="180" spans="1:34" customFormat="1">
      <c r="A180" s="139"/>
      <c r="B180" s="139"/>
      <c r="C180" s="139"/>
      <c r="D180" s="139"/>
      <c r="E180" s="139"/>
      <c r="F180" s="139"/>
      <c r="G180" s="139"/>
      <c r="H180" s="139"/>
      <c r="I180" s="139"/>
      <c r="J180" s="197"/>
      <c r="K180" s="795"/>
      <c r="L180" s="795"/>
      <c r="M180" s="1089"/>
      <c r="N180" s="402"/>
      <c r="O180" s="400"/>
      <c r="P180" s="400"/>
      <c r="Q180" s="400"/>
      <c r="R180" s="400"/>
      <c r="S180" s="400"/>
      <c r="T180" s="400"/>
      <c r="U180" s="621"/>
      <c r="V180" s="621"/>
      <c r="W180" s="621"/>
      <c r="X180" s="621"/>
      <c r="Y180" s="621"/>
      <c r="Z180" s="621"/>
      <c r="AA180" s="621"/>
      <c r="AB180" s="621"/>
      <c r="AC180" s="621"/>
      <c r="AD180" s="621"/>
      <c r="AE180" s="621"/>
      <c r="AF180" s="621"/>
      <c r="AG180" s="900"/>
      <c r="AH180" s="900"/>
    </row>
    <row r="181" spans="1:34" customFormat="1">
      <c r="A181" s="139"/>
      <c r="B181" s="139"/>
      <c r="C181" s="139"/>
      <c r="D181" s="139"/>
      <c r="E181" s="139"/>
      <c r="F181" s="139"/>
      <c r="G181" s="139"/>
      <c r="H181" s="139"/>
      <c r="I181" s="139"/>
      <c r="J181" s="197"/>
      <c r="K181" s="795"/>
      <c r="L181" s="795"/>
      <c r="M181" s="1089"/>
      <c r="N181" s="402"/>
      <c r="O181" s="400"/>
      <c r="P181" s="400"/>
      <c r="Q181" s="400"/>
      <c r="R181" s="400"/>
      <c r="S181" s="400"/>
      <c r="T181" s="400"/>
      <c r="U181" s="621"/>
      <c r="V181" s="621"/>
      <c r="W181" s="621"/>
      <c r="X181" s="621"/>
      <c r="Y181" s="621"/>
      <c r="Z181" s="621"/>
      <c r="AA181" s="621"/>
      <c r="AB181" s="621"/>
      <c r="AC181" s="621"/>
      <c r="AD181" s="621"/>
      <c r="AE181" s="621"/>
      <c r="AF181" s="621"/>
      <c r="AG181" s="900"/>
      <c r="AH181" s="900"/>
    </row>
    <row r="182" spans="1:34" customFormat="1">
      <c r="A182" s="139"/>
      <c r="B182" s="139"/>
      <c r="C182" s="139"/>
      <c r="D182" s="139"/>
      <c r="E182" s="139"/>
      <c r="F182" s="139"/>
      <c r="G182" s="139"/>
      <c r="H182" s="139"/>
      <c r="I182" s="139"/>
      <c r="J182" s="197"/>
      <c r="K182" s="795"/>
      <c r="L182" s="795"/>
      <c r="M182" s="1089"/>
      <c r="N182" s="402"/>
      <c r="O182" s="400"/>
      <c r="P182" s="400"/>
      <c r="Q182" s="400"/>
      <c r="R182" s="400"/>
      <c r="S182" s="400"/>
      <c r="T182" s="400"/>
      <c r="U182" s="621"/>
      <c r="V182" s="621"/>
      <c r="W182" s="621"/>
      <c r="X182" s="621"/>
      <c r="Y182" s="621"/>
      <c r="Z182" s="621"/>
      <c r="AA182" s="621"/>
      <c r="AB182" s="621"/>
      <c r="AC182" s="621"/>
      <c r="AD182" s="621"/>
      <c r="AE182" s="621"/>
      <c r="AF182" s="621"/>
      <c r="AG182" s="900"/>
      <c r="AH182" s="900"/>
    </row>
    <row r="183" spans="1:34" customFormat="1">
      <c r="A183" s="139"/>
      <c r="B183" s="139"/>
      <c r="C183" s="139"/>
      <c r="D183" s="139"/>
      <c r="E183" s="139"/>
      <c r="F183" s="139"/>
      <c r="G183" s="139"/>
      <c r="H183" s="139"/>
      <c r="I183" s="139"/>
      <c r="J183" s="197"/>
      <c r="K183" s="795"/>
      <c r="L183" s="795"/>
      <c r="M183" s="1089"/>
      <c r="N183" s="402"/>
      <c r="O183" s="400"/>
      <c r="P183" s="400"/>
      <c r="Q183" s="400"/>
      <c r="R183" s="400"/>
      <c r="S183" s="400"/>
      <c r="T183" s="400"/>
      <c r="U183" s="621"/>
      <c r="V183" s="621"/>
      <c r="W183" s="621"/>
      <c r="X183" s="621"/>
      <c r="Y183" s="621"/>
      <c r="Z183" s="621"/>
      <c r="AA183" s="621"/>
      <c r="AB183" s="621"/>
      <c r="AC183" s="621"/>
      <c r="AD183" s="621"/>
      <c r="AE183" s="621"/>
      <c r="AF183" s="621"/>
      <c r="AG183" s="900"/>
      <c r="AH183" s="900"/>
    </row>
    <row r="184" spans="1:34" customFormat="1">
      <c r="A184" s="139"/>
      <c r="B184" s="139"/>
      <c r="C184" s="139"/>
      <c r="D184" s="139"/>
      <c r="E184" s="139"/>
      <c r="F184" s="139"/>
      <c r="G184" s="139"/>
      <c r="H184" s="139"/>
      <c r="I184" s="139"/>
      <c r="J184" s="197"/>
      <c r="K184" s="795"/>
      <c r="L184" s="795"/>
      <c r="M184" s="1089"/>
      <c r="N184" s="402"/>
      <c r="O184" s="400"/>
      <c r="P184" s="400"/>
      <c r="Q184" s="400"/>
      <c r="R184" s="400"/>
      <c r="S184" s="400"/>
      <c r="T184" s="400"/>
      <c r="U184" s="621"/>
      <c r="V184" s="621"/>
      <c r="W184" s="621"/>
      <c r="X184" s="621"/>
      <c r="Y184" s="621"/>
      <c r="Z184" s="621"/>
      <c r="AA184" s="621"/>
      <c r="AB184" s="621"/>
      <c r="AC184" s="621"/>
      <c r="AD184" s="621"/>
      <c r="AE184" s="621"/>
      <c r="AF184" s="621"/>
      <c r="AG184" s="900"/>
      <c r="AH184" s="900"/>
    </row>
    <row r="185" spans="1:34" customFormat="1">
      <c r="A185" s="139"/>
      <c r="B185" s="139"/>
      <c r="C185" s="139"/>
      <c r="D185" s="139"/>
      <c r="E185" s="139"/>
      <c r="F185" s="139"/>
      <c r="G185" s="139"/>
      <c r="H185" s="139"/>
      <c r="I185" s="139"/>
      <c r="J185" s="197"/>
      <c r="K185" s="795"/>
      <c r="L185" s="795"/>
      <c r="M185" s="1089"/>
      <c r="N185" s="402"/>
      <c r="O185" s="400"/>
      <c r="P185" s="400"/>
      <c r="Q185" s="400"/>
      <c r="R185" s="400"/>
      <c r="S185" s="400"/>
      <c r="T185" s="400"/>
      <c r="U185" s="621"/>
      <c r="V185" s="621"/>
      <c r="W185" s="621"/>
      <c r="X185" s="621"/>
      <c r="Y185" s="621"/>
      <c r="Z185" s="621"/>
      <c r="AA185" s="621"/>
      <c r="AB185" s="621"/>
      <c r="AC185" s="621"/>
      <c r="AD185" s="621"/>
      <c r="AE185" s="621"/>
      <c r="AF185" s="621"/>
      <c r="AG185" s="900"/>
      <c r="AH185" s="900"/>
    </row>
    <row r="186" spans="1:34" customFormat="1">
      <c r="A186" s="139"/>
      <c r="B186" s="139"/>
      <c r="C186" s="139"/>
      <c r="D186" s="139"/>
      <c r="E186" s="139"/>
      <c r="F186" s="139"/>
      <c r="G186" s="139"/>
      <c r="H186" s="139"/>
      <c r="I186" s="139"/>
      <c r="J186" s="197"/>
      <c r="K186" s="795"/>
      <c r="L186" s="795"/>
      <c r="M186" s="1089"/>
      <c r="N186" s="402"/>
      <c r="O186" s="400"/>
      <c r="P186" s="400"/>
      <c r="Q186" s="400"/>
      <c r="R186" s="400"/>
      <c r="S186" s="400"/>
      <c r="T186" s="400"/>
      <c r="U186" s="621"/>
      <c r="V186" s="621"/>
      <c r="W186" s="621"/>
      <c r="X186" s="621"/>
      <c r="Y186" s="621"/>
      <c r="Z186" s="621"/>
      <c r="AA186" s="621"/>
      <c r="AB186" s="621"/>
      <c r="AC186" s="621"/>
      <c r="AD186" s="621"/>
      <c r="AE186" s="621"/>
      <c r="AF186" s="621"/>
      <c r="AG186" s="900"/>
      <c r="AH186" s="900"/>
    </row>
    <row r="187" spans="1:34" customFormat="1">
      <c r="A187" s="139"/>
      <c r="B187" s="139"/>
      <c r="C187" s="139"/>
      <c r="D187" s="139"/>
      <c r="E187" s="139"/>
      <c r="F187" s="139"/>
      <c r="G187" s="139"/>
      <c r="H187" s="139"/>
      <c r="I187" s="139"/>
      <c r="J187" s="197"/>
      <c r="K187" s="795"/>
      <c r="L187" s="795"/>
      <c r="M187" s="1089"/>
      <c r="N187" s="402"/>
      <c r="O187" s="400"/>
      <c r="P187" s="400"/>
      <c r="Q187" s="400"/>
      <c r="R187" s="400"/>
      <c r="S187" s="400"/>
      <c r="T187" s="400"/>
      <c r="U187" s="621"/>
      <c r="V187" s="621"/>
      <c r="W187" s="621"/>
      <c r="X187" s="621"/>
      <c r="Y187" s="621"/>
      <c r="Z187" s="621"/>
      <c r="AA187" s="621"/>
      <c r="AB187" s="621"/>
      <c r="AC187" s="621"/>
      <c r="AD187" s="621"/>
      <c r="AE187" s="621"/>
      <c r="AF187" s="621"/>
      <c r="AG187" s="900"/>
      <c r="AH187" s="900"/>
    </row>
    <row r="188" spans="1:34" customFormat="1">
      <c r="A188" s="139"/>
      <c r="B188" s="139"/>
      <c r="C188" s="139"/>
      <c r="D188" s="139"/>
      <c r="E188" s="139"/>
      <c r="F188" s="139"/>
      <c r="G188" s="139"/>
      <c r="H188" s="139"/>
      <c r="I188" s="139"/>
      <c r="J188" s="197"/>
      <c r="K188" s="795"/>
      <c r="L188" s="795"/>
      <c r="M188" s="1089"/>
      <c r="N188" s="402"/>
      <c r="O188" s="400"/>
      <c r="P188" s="400"/>
      <c r="Q188" s="400"/>
      <c r="R188" s="400"/>
      <c r="S188" s="400"/>
      <c r="T188" s="400"/>
      <c r="U188" s="621"/>
      <c r="V188" s="621"/>
      <c r="W188" s="621"/>
      <c r="X188" s="621"/>
      <c r="Y188" s="621"/>
      <c r="Z188" s="621"/>
      <c r="AA188" s="621"/>
      <c r="AB188" s="621"/>
      <c r="AC188" s="621"/>
      <c r="AD188" s="621"/>
      <c r="AE188" s="621"/>
      <c r="AF188" s="621"/>
      <c r="AG188" s="900"/>
      <c r="AH188" s="900"/>
    </row>
    <row r="189" spans="1:34" customFormat="1">
      <c r="A189" s="139"/>
      <c r="B189" s="139"/>
      <c r="C189" s="139"/>
      <c r="D189" s="139"/>
      <c r="E189" s="139"/>
      <c r="F189" s="139"/>
      <c r="G189" s="139"/>
      <c r="H189" s="139"/>
      <c r="I189" s="139"/>
      <c r="J189" s="197"/>
      <c r="K189" s="795"/>
      <c r="L189" s="795"/>
      <c r="M189" s="1089"/>
      <c r="N189" s="402"/>
      <c r="O189" s="400"/>
      <c r="P189" s="400"/>
      <c r="Q189" s="400"/>
      <c r="R189" s="400"/>
      <c r="S189" s="400"/>
      <c r="T189" s="400"/>
      <c r="U189" s="621"/>
      <c r="V189" s="621"/>
      <c r="W189" s="621"/>
      <c r="X189" s="621"/>
      <c r="Y189" s="621"/>
      <c r="Z189" s="621"/>
      <c r="AA189" s="621"/>
      <c r="AB189" s="621"/>
      <c r="AC189" s="621"/>
      <c r="AD189" s="621"/>
      <c r="AE189" s="621"/>
      <c r="AF189" s="621"/>
      <c r="AG189" s="900"/>
      <c r="AH189" s="900"/>
    </row>
    <row r="190" spans="1:34" customFormat="1">
      <c r="A190" s="139"/>
      <c r="B190" s="139"/>
      <c r="C190" s="139"/>
      <c r="D190" s="139"/>
      <c r="E190" s="139"/>
      <c r="F190" s="139"/>
      <c r="G190" s="139"/>
      <c r="H190" s="139"/>
      <c r="I190" s="139"/>
      <c r="J190" s="197"/>
      <c r="K190" s="795"/>
      <c r="L190" s="795"/>
      <c r="M190" s="1089"/>
      <c r="N190" s="402"/>
      <c r="O190" s="400"/>
      <c r="P190" s="400"/>
      <c r="Q190" s="400"/>
      <c r="R190" s="400"/>
      <c r="S190" s="400"/>
      <c r="T190" s="400"/>
      <c r="U190" s="621"/>
      <c r="V190" s="621"/>
      <c r="W190" s="621"/>
      <c r="X190" s="621"/>
      <c r="Y190" s="621"/>
      <c r="Z190" s="621"/>
      <c r="AA190" s="621"/>
      <c r="AB190" s="621"/>
      <c r="AC190" s="621"/>
      <c r="AD190" s="621"/>
      <c r="AE190" s="621"/>
      <c r="AF190" s="621"/>
      <c r="AG190" s="900"/>
      <c r="AH190" s="900"/>
    </row>
    <row r="191" spans="1:34" customFormat="1">
      <c r="A191" s="139"/>
      <c r="B191" s="139"/>
      <c r="C191" s="139"/>
      <c r="D191" s="139"/>
      <c r="E191" s="139"/>
      <c r="F191" s="139"/>
      <c r="G191" s="139"/>
      <c r="H191" s="139"/>
      <c r="I191" s="139"/>
      <c r="J191" s="197"/>
      <c r="K191" s="795"/>
      <c r="L191" s="795"/>
      <c r="M191" s="1089"/>
      <c r="N191" s="402"/>
      <c r="O191" s="400"/>
      <c r="P191" s="400"/>
      <c r="Q191" s="400"/>
      <c r="R191" s="400"/>
      <c r="S191" s="400"/>
      <c r="T191" s="400"/>
      <c r="U191" s="621"/>
      <c r="V191" s="621"/>
      <c r="W191" s="621"/>
      <c r="X191" s="621"/>
      <c r="Y191" s="621"/>
      <c r="Z191" s="621"/>
      <c r="AA191" s="621"/>
      <c r="AB191" s="621"/>
      <c r="AC191" s="621"/>
      <c r="AD191" s="621"/>
      <c r="AE191" s="621"/>
      <c r="AF191" s="621"/>
      <c r="AG191" s="900"/>
      <c r="AH191" s="900"/>
    </row>
    <row r="192" spans="1:34" customFormat="1">
      <c r="A192" s="139"/>
      <c r="B192" s="139"/>
      <c r="C192" s="139"/>
      <c r="D192" s="139"/>
      <c r="E192" s="139"/>
      <c r="F192" s="139"/>
      <c r="G192" s="139"/>
      <c r="H192" s="139"/>
      <c r="I192" s="139"/>
      <c r="J192" s="197"/>
      <c r="K192" s="795"/>
      <c r="L192" s="795"/>
      <c r="M192" s="1089"/>
      <c r="N192" s="402"/>
      <c r="O192" s="400"/>
      <c r="P192" s="400"/>
      <c r="Q192" s="400"/>
      <c r="R192" s="400"/>
      <c r="S192" s="400"/>
      <c r="T192" s="400"/>
      <c r="U192" s="621"/>
      <c r="V192" s="621"/>
      <c r="W192" s="621"/>
      <c r="X192" s="621"/>
      <c r="Y192" s="621"/>
      <c r="Z192" s="621"/>
      <c r="AA192" s="621"/>
      <c r="AB192" s="621"/>
      <c r="AC192" s="621"/>
      <c r="AD192" s="621"/>
      <c r="AE192" s="621"/>
      <c r="AF192" s="621"/>
      <c r="AG192" s="900"/>
      <c r="AH192" s="900"/>
    </row>
    <row r="193" spans="1:34" customFormat="1">
      <c r="A193" s="139"/>
      <c r="B193" s="139"/>
      <c r="C193" s="139"/>
      <c r="D193" s="139"/>
      <c r="E193" s="139"/>
      <c r="F193" s="139"/>
      <c r="G193" s="139"/>
      <c r="H193" s="139"/>
      <c r="I193" s="139"/>
      <c r="J193" s="197"/>
      <c r="K193" s="795"/>
      <c r="L193" s="795"/>
      <c r="M193" s="1089"/>
      <c r="N193" s="402"/>
      <c r="O193" s="400"/>
      <c r="P193" s="400"/>
      <c r="Q193" s="400"/>
      <c r="R193" s="400"/>
      <c r="S193" s="400"/>
      <c r="T193" s="400"/>
      <c r="U193" s="621"/>
      <c r="V193" s="621"/>
      <c r="W193" s="621"/>
      <c r="X193" s="621"/>
      <c r="Y193" s="621"/>
      <c r="Z193" s="621"/>
      <c r="AA193" s="621"/>
      <c r="AB193" s="621"/>
      <c r="AC193" s="621"/>
      <c r="AD193" s="621"/>
      <c r="AE193" s="621"/>
      <c r="AF193" s="621"/>
      <c r="AG193" s="900"/>
      <c r="AH193" s="900"/>
    </row>
    <row r="194" spans="1:34" customFormat="1">
      <c r="A194" s="139"/>
      <c r="B194" s="139"/>
      <c r="C194" s="139"/>
      <c r="D194" s="139"/>
      <c r="E194" s="139"/>
      <c r="F194" s="139"/>
      <c r="G194" s="139"/>
      <c r="H194" s="139"/>
      <c r="I194" s="139"/>
      <c r="J194" s="197"/>
      <c r="K194" s="795"/>
      <c r="L194" s="795"/>
      <c r="M194" s="1089"/>
      <c r="N194" s="402"/>
      <c r="O194" s="400"/>
      <c r="P194" s="400"/>
      <c r="Q194" s="400"/>
      <c r="R194" s="400"/>
      <c r="S194" s="400"/>
      <c r="T194" s="400"/>
      <c r="U194" s="621"/>
      <c r="V194" s="621"/>
      <c r="W194" s="621"/>
      <c r="X194" s="621"/>
      <c r="Y194" s="621"/>
      <c r="Z194" s="621"/>
      <c r="AA194" s="621"/>
      <c r="AB194" s="621"/>
      <c r="AC194" s="621"/>
      <c r="AD194" s="621"/>
      <c r="AE194" s="621"/>
      <c r="AF194" s="621"/>
      <c r="AG194" s="900"/>
      <c r="AH194" s="900"/>
    </row>
    <row r="195" spans="1:34" customFormat="1">
      <c r="A195" s="139"/>
      <c r="B195" s="139"/>
      <c r="C195" s="139"/>
      <c r="D195" s="139"/>
      <c r="E195" s="139"/>
      <c r="F195" s="139"/>
      <c r="G195" s="139"/>
      <c r="H195" s="139"/>
      <c r="I195" s="139"/>
      <c r="J195" s="197"/>
      <c r="K195" s="795"/>
      <c r="L195" s="795"/>
      <c r="M195" s="1089"/>
      <c r="N195" s="402"/>
      <c r="O195" s="400"/>
      <c r="P195" s="400"/>
      <c r="Q195" s="400"/>
      <c r="R195" s="400"/>
      <c r="S195" s="400"/>
      <c r="T195" s="400"/>
      <c r="U195" s="621"/>
      <c r="V195" s="621"/>
      <c r="W195" s="621"/>
      <c r="X195" s="621"/>
      <c r="Y195" s="621"/>
      <c r="Z195" s="621"/>
      <c r="AA195" s="621"/>
      <c r="AB195" s="621"/>
      <c r="AC195" s="621"/>
      <c r="AD195" s="621"/>
      <c r="AE195" s="621"/>
      <c r="AF195" s="621"/>
      <c r="AG195" s="900"/>
      <c r="AH195" s="900"/>
    </row>
    <row r="196" spans="1:34" customFormat="1">
      <c r="A196" s="139"/>
      <c r="B196" s="139"/>
      <c r="C196" s="139"/>
      <c r="D196" s="139"/>
      <c r="E196" s="139"/>
      <c r="F196" s="139"/>
      <c r="G196" s="139"/>
      <c r="H196" s="139"/>
      <c r="I196" s="139"/>
      <c r="J196" s="197"/>
      <c r="K196" s="795"/>
      <c r="L196" s="795"/>
      <c r="M196" s="1089"/>
      <c r="N196" s="402"/>
      <c r="O196" s="400"/>
      <c r="P196" s="400"/>
      <c r="Q196" s="400"/>
      <c r="R196" s="400"/>
      <c r="S196" s="400"/>
      <c r="T196" s="400"/>
      <c r="U196" s="621"/>
      <c r="V196" s="621"/>
      <c r="W196" s="621"/>
      <c r="X196" s="621"/>
      <c r="Y196" s="621"/>
      <c r="Z196" s="621"/>
      <c r="AA196" s="621"/>
      <c r="AB196" s="621"/>
      <c r="AC196" s="621"/>
      <c r="AD196" s="621"/>
      <c r="AE196" s="621"/>
      <c r="AF196" s="621"/>
      <c r="AG196" s="900"/>
      <c r="AH196" s="900"/>
    </row>
    <row r="197" spans="1:34" customFormat="1">
      <c r="A197" s="139"/>
      <c r="B197" s="139"/>
      <c r="C197" s="139"/>
      <c r="D197" s="139"/>
      <c r="E197" s="139"/>
      <c r="F197" s="139"/>
      <c r="G197" s="139"/>
      <c r="H197" s="139"/>
      <c r="I197" s="139"/>
      <c r="J197" s="197"/>
      <c r="K197" s="795"/>
      <c r="L197" s="795"/>
      <c r="M197" s="1089"/>
      <c r="N197" s="402"/>
      <c r="O197" s="400"/>
      <c r="P197" s="400"/>
      <c r="Q197" s="400"/>
      <c r="R197" s="400"/>
      <c r="S197" s="400"/>
      <c r="T197" s="400"/>
      <c r="U197" s="621"/>
      <c r="V197" s="621"/>
      <c r="W197" s="621"/>
      <c r="X197" s="621"/>
      <c r="Y197" s="621"/>
      <c r="Z197" s="621"/>
      <c r="AA197" s="621"/>
      <c r="AB197" s="621"/>
      <c r="AC197" s="621"/>
      <c r="AD197" s="621"/>
      <c r="AE197" s="621"/>
      <c r="AF197" s="621"/>
      <c r="AG197" s="900"/>
      <c r="AH197" s="900"/>
    </row>
    <row r="198" spans="1:34" customFormat="1">
      <c r="A198" s="139"/>
      <c r="B198" s="139"/>
      <c r="C198" s="139"/>
      <c r="D198" s="139"/>
      <c r="E198" s="139"/>
      <c r="F198" s="139"/>
      <c r="G198" s="139"/>
      <c r="H198" s="139"/>
      <c r="I198" s="139"/>
      <c r="J198" s="197"/>
      <c r="K198" s="795"/>
      <c r="L198" s="795"/>
      <c r="M198" s="1089"/>
      <c r="N198" s="402"/>
      <c r="O198" s="400"/>
      <c r="P198" s="400"/>
      <c r="Q198" s="400"/>
      <c r="R198" s="400"/>
      <c r="S198" s="400"/>
      <c r="T198" s="400"/>
      <c r="U198" s="621"/>
      <c r="V198" s="621"/>
      <c r="W198" s="621"/>
      <c r="X198" s="621"/>
      <c r="Y198" s="621"/>
      <c r="Z198" s="621"/>
      <c r="AA198" s="621"/>
      <c r="AB198" s="621"/>
      <c r="AC198" s="621"/>
      <c r="AD198" s="621"/>
      <c r="AE198" s="621"/>
      <c r="AF198" s="621"/>
      <c r="AG198" s="900"/>
      <c r="AH198" s="900"/>
    </row>
    <row r="199" spans="1:34" customFormat="1">
      <c r="A199" s="139"/>
      <c r="B199" s="139"/>
      <c r="C199" s="139"/>
      <c r="D199" s="139"/>
      <c r="E199" s="139"/>
      <c r="F199" s="139"/>
      <c r="G199" s="139"/>
      <c r="H199" s="139"/>
      <c r="I199" s="139"/>
      <c r="J199" s="197"/>
      <c r="K199" s="795"/>
      <c r="L199" s="795"/>
      <c r="M199" s="1089"/>
      <c r="N199" s="402"/>
      <c r="O199" s="400"/>
      <c r="P199" s="400"/>
      <c r="Q199" s="400"/>
      <c r="R199" s="400"/>
      <c r="S199" s="400"/>
      <c r="T199" s="400"/>
      <c r="U199" s="621"/>
      <c r="V199" s="621"/>
      <c r="W199" s="621"/>
      <c r="X199" s="621"/>
      <c r="Y199" s="621"/>
      <c r="Z199" s="621"/>
      <c r="AA199" s="621"/>
      <c r="AB199" s="621"/>
      <c r="AC199" s="621"/>
      <c r="AD199" s="621"/>
      <c r="AE199" s="621"/>
      <c r="AF199" s="621"/>
      <c r="AG199" s="900"/>
      <c r="AH199" s="900"/>
    </row>
    <row r="200" spans="1:34" customFormat="1">
      <c r="A200" s="139"/>
      <c r="B200" s="139"/>
      <c r="C200" s="139"/>
      <c r="D200" s="139"/>
      <c r="E200" s="139"/>
      <c r="F200" s="139"/>
      <c r="G200" s="139"/>
      <c r="H200" s="139"/>
      <c r="I200" s="139"/>
      <c r="J200" s="197"/>
      <c r="K200" s="795"/>
      <c r="L200" s="795"/>
      <c r="M200" s="1089"/>
      <c r="N200" s="402"/>
      <c r="O200" s="400"/>
      <c r="P200" s="400"/>
      <c r="Q200" s="400"/>
      <c r="R200" s="400"/>
      <c r="S200" s="400"/>
      <c r="T200" s="400"/>
      <c r="U200" s="621"/>
      <c r="V200" s="621"/>
      <c r="W200" s="621"/>
      <c r="X200" s="621"/>
      <c r="Y200" s="621"/>
      <c r="Z200" s="621"/>
      <c r="AA200" s="621"/>
      <c r="AB200" s="621"/>
      <c r="AC200" s="621"/>
      <c r="AD200" s="621"/>
      <c r="AE200" s="621"/>
      <c r="AF200" s="621"/>
      <c r="AG200" s="900"/>
      <c r="AH200" s="900"/>
    </row>
    <row r="201" spans="1:34" customFormat="1">
      <c r="A201" s="139"/>
      <c r="B201" s="139"/>
      <c r="C201" s="139"/>
      <c r="D201" s="139"/>
      <c r="E201" s="139"/>
      <c r="F201" s="139"/>
      <c r="G201" s="139"/>
      <c r="H201" s="139"/>
      <c r="I201" s="139"/>
      <c r="J201" s="197"/>
      <c r="K201" s="795"/>
      <c r="L201" s="795"/>
      <c r="M201" s="1089"/>
      <c r="N201" s="402"/>
      <c r="O201" s="400"/>
      <c r="P201" s="400"/>
      <c r="Q201" s="400"/>
      <c r="R201" s="400"/>
      <c r="S201" s="400"/>
      <c r="T201" s="400"/>
      <c r="U201" s="621"/>
      <c r="V201" s="621"/>
      <c r="W201" s="621"/>
      <c r="X201" s="621"/>
      <c r="Y201" s="621"/>
      <c r="Z201" s="621"/>
      <c r="AA201" s="621"/>
      <c r="AB201" s="621"/>
      <c r="AC201" s="621"/>
      <c r="AD201" s="621"/>
      <c r="AE201" s="621"/>
      <c r="AF201" s="621"/>
      <c r="AG201" s="900"/>
      <c r="AH201" s="900"/>
    </row>
    <row r="202" spans="1:34" customFormat="1">
      <c r="A202" s="139"/>
      <c r="B202" s="139"/>
      <c r="C202" s="139"/>
      <c r="D202" s="139"/>
      <c r="E202" s="139"/>
      <c r="F202" s="139"/>
      <c r="G202" s="139"/>
      <c r="H202" s="139"/>
      <c r="I202" s="139"/>
      <c r="J202" s="197"/>
      <c r="K202" s="795"/>
      <c r="L202" s="795"/>
      <c r="M202" s="1089"/>
      <c r="N202" s="402"/>
      <c r="O202" s="400"/>
      <c r="P202" s="400"/>
      <c r="Q202" s="400"/>
      <c r="R202" s="400"/>
      <c r="S202" s="400"/>
      <c r="T202" s="400"/>
      <c r="U202" s="621"/>
      <c r="V202" s="621"/>
      <c r="W202" s="621"/>
      <c r="X202" s="621"/>
      <c r="Y202" s="621"/>
      <c r="Z202" s="621"/>
      <c r="AA202" s="621"/>
      <c r="AB202" s="621"/>
      <c r="AC202" s="621"/>
      <c r="AD202" s="621"/>
      <c r="AE202" s="621"/>
      <c r="AF202" s="621"/>
      <c r="AG202" s="900"/>
      <c r="AH202" s="900"/>
    </row>
    <row r="203" spans="1:34" customFormat="1">
      <c r="A203" s="139"/>
      <c r="B203" s="139"/>
      <c r="C203" s="139"/>
      <c r="D203" s="139"/>
      <c r="E203" s="139"/>
      <c r="F203" s="139"/>
      <c r="G203" s="139"/>
      <c r="H203" s="139"/>
      <c r="I203" s="139"/>
      <c r="J203" s="197"/>
      <c r="K203" s="795"/>
      <c r="L203" s="795"/>
      <c r="M203" s="1089"/>
      <c r="N203" s="402"/>
      <c r="O203" s="400"/>
      <c r="P203" s="400"/>
      <c r="Q203" s="400"/>
      <c r="R203" s="400"/>
      <c r="S203" s="400"/>
      <c r="T203" s="400"/>
      <c r="U203" s="621"/>
      <c r="V203" s="621"/>
      <c r="W203" s="621"/>
      <c r="X203" s="621"/>
      <c r="Y203" s="621"/>
      <c r="Z203" s="621"/>
      <c r="AA203" s="621"/>
      <c r="AB203" s="621"/>
      <c r="AC203" s="621"/>
      <c r="AD203" s="621"/>
      <c r="AE203" s="621"/>
      <c r="AF203" s="621"/>
      <c r="AG203" s="900"/>
      <c r="AH203" s="900"/>
    </row>
    <row r="204" spans="1:34" customFormat="1">
      <c r="A204" s="139"/>
      <c r="B204" s="139"/>
      <c r="C204" s="139"/>
      <c r="D204" s="139"/>
      <c r="E204" s="139"/>
      <c r="F204" s="139"/>
      <c r="G204" s="139"/>
      <c r="H204" s="139"/>
      <c r="I204" s="139"/>
      <c r="J204" s="197"/>
      <c r="K204" s="795"/>
      <c r="L204" s="795"/>
      <c r="M204" s="1089"/>
      <c r="N204" s="402"/>
      <c r="O204" s="400"/>
      <c r="P204" s="400"/>
      <c r="Q204" s="400"/>
      <c r="R204" s="400"/>
      <c r="S204" s="400"/>
      <c r="T204" s="400"/>
      <c r="U204" s="621"/>
      <c r="V204" s="621"/>
      <c r="W204" s="621"/>
      <c r="X204" s="621"/>
      <c r="Y204" s="621"/>
      <c r="Z204" s="621"/>
      <c r="AA204" s="621"/>
      <c r="AB204" s="621"/>
      <c r="AC204" s="621"/>
      <c r="AD204" s="621"/>
      <c r="AE204" s="621"/>
      <c r="AF204" s="621"/>
      <c r="AG204" s="900"/>
      <c r="AH204" s="900"/>
    </row>
    <row r="205" spans="1:34" customFormat="1">
      <c r="A205" s="139"/>
      <c r="B205" s="139"/>
      <c r="C205" s="139"/>
      <c r="D205" s="139"/>
      <c r="E205" s="139"/>
      <c r="F205" s="139"/>
      <c r="G205" s="139"/>
      <c r="H205" s="139"/>
      <c r="I205" s="139"/>
      <c r="J205" s="197"/>
      <c r="K205" s="795"/>
      <c r="L205" s="795"/>
      <c r="M205" s="1089"/>
      <c r="N205" s="402"/>
      <c r="O205" s="400"/>
      <c r="P205" s="400"/>
      <c r="Q205" s="400"/>
      <c r="R205" s="400"/>
      <c r="S205" s="400"/>
      <c r="T205" s="400"/>
      <c r="U205" s="621"/>
      <c r="V205" s="621"/>
      <c r="W205" s="621"/>
      <c r="X205" s="621"/>
      <c r="Y205" s="621"/>
      <c r="Z205" s="621"/>
      <c r="AA205" s="621"/>
      <c r="AB205" s="621"/>
      <c r="AC205" s="621"/>
      <c r="AD205" s="621"/>
      <c r="AE205" s="621"/>
      <c r="AF205" s="621"/>
      <c r="AG205" s="900"/>
      <c r="AH205" s="900"/>
    </row>
    <row r="206" spans="1:34" customFormat="1">
      <c r="A206" s="139"/>
      <c r="B206" s="139"/>
      <c r="C206" s="139"/>
      <c r="D206" s="139"/>
      <c r="E206" s="139"/>
      <c r="F206" s="139"/>
      <c r="G206" s="139"/>
      <c r="H206" s="139"/>
      <c r="I206" s="139"/>
      <c r="J206" s="197"/>
      <c r="K206" s="795"/>
      <c r="L206" s="795"/>
      <c r="M206" s="1089"/>
      <c r="N206" s="402"/>
      <c r="O206" s="400"/>
      <c r="P206" s="400"/>
      <c r="Q206" s="400"/>
      <c r="R206" s="400"/>
      <c r="S206" s="400"/>
      <c r="T206" s="400"/>
      <c r="U206" s="621"/>
      <c r="V206" s="621"/>
      <c r="W206" s="621"/>
      <c r="X206" s="621"/>
      <c r="Y206" s="621"/>
      <c r="Z206" s="621"/>
      <c r="AA206" s="621"/>
      <c r="AB206" s="621"/>
      <c r="AC206" s="621"/>
      <c r="AD206" s="621"/>
      <c r="AE206" s="621"/>
      <c r="AF206" s="621"/>
      <c r="AG206" s="900"/>
      <c r="AH206" s="900"/>
    </row>
    <row r="207" spans="1:34" customFormat="1">
      <c r="A207" s="139"/>
      <c r="B207" s="139"/>
      <c r="C207" s="139"/>
      <c r="D207" s="139"/>
      <c r="E207" s="139"/>
      <c r="F207" s="139"/>
      <c r="G207" s="139"/>
      <c r="H207" s="139"/>
      <c r="I207" s="139"/>
      <c r="J207" s="197"/>
      <c r="K207" s="795"/>
      <c r="L207" s="795"/>
      <c r="M207" s="1089"/>
      <c r="N207" s="402"/>
      <c r="O207" s="400"/>
      <c r="P207" s="400"/>
      <c r="Q207" s="400"/>
      <c r="R207" s="400"/>
      <c r="S207" s="400"/>
      <c r="T207" s="400"/>
      <c r="U207" s="621"/>
      <c r="V207" s="621"/>
      <c r="W207" s="621"/>
      <c r="X207" s="621"/>
      <c r="Y207" s="621"/>
      <c r="Z207" s="621"/>
      <c r="AA207" s="621"/>
      <c r="AB207" s="621"/>
      <c r="AC207" s="621"/>
      <c r="AD207" s="621"/>
      <c r="AE207" s="621"/>
      <c r="AF207" s="621"/>
      <c r="AG207" s="900"/>
      <c r="AH207" s="900"/>
    </row>
    <row r="208" spans="1:34" customFormat="1">
      <c r="A208" s="139"/>
      <c r="B208" s="139"/>
      <c r="C208" s="139"/>
      <c r="D208" s="139"/>
      <c r="E208" s="139"/>
      <c r="F208" s="139"/>
      <c r="G208" s="139"/>
      <c r="H208" s="139"/>
      <c r="I208" s="139"/>
      <c r="J208" s="197"/>
      <c r="K208" s="795"/>
      <c r="L208" s="795"/>
      <c r="M208" s="1089"/>
      <c r="N208" s="402"/>
      <c r="O208" s="400"/>
      <c r="P208" s="400"/>
      <c r="Q208" s="400"/>
      <c r="R208" s="400"/>
      <c r="S208" s="400"/>
      <c r="T208" s="400"/>
      <c r="U208" s="621"/>
      <c r="V208" s="621"/>
      <c r="W208" s="621"/>
      <c r="X208" s="621"/>
      <c r="Y208" s="621"/>
      <c r="Z208" s="621"/>
      <c r="AA208" s="621"/>
      <c r="AB208" s="621"/>
      <c r="AC208" s="621"/>
      <c r="AD208" s="621"/>
      <c r="AE208" s="621"/>
      <c r="AF208" s="621"/>
      <c r="AG208" s="900"/>
      <c r="AH208" s="900"/>
    </row>
    <row r="209" spans="1:34" customFormat="1">
      <c r="A209" s="139"/>
      <c r="B209" s="139"/>
      <c r="C209" s="139"/>
      <c r="D209" s="139"/>
      <c r="E209" s="139"/>
      <c r="F209" s="139"/>
      <c r="G209" s="139"/>
      <c r="H209" s="139"/>
      <c r="I209" s="139"/>
      <c r="J209" s="197"/>
      <c r="K209" s="795"/>
      <c r="L209" s="795"/>
      <c r="M209" s="1089"/>
      <c r="N209" s="402"/>
      <c r="O209" s="400"/>
      <c r="P209" s="400"/>
      <c r="Q209" s="400"/>
      <c r="R209" s="400"/>
      <c r="S209" s="400"/>
      <c r="T209" s="400"/>
      <c r="U209" s="621"/>
      <c r="V209" s="621"/>
      <c r="W209" s="621"/>
      <c r="X209" s="621"/>
      <c r="Y209" s="621"/>
      <c r="Z209" s="621"/>
      <c r="AA209" s="621"/>
      <c r="AB209" s="621"/>
      <c r="AC209" s="621"/>
      <c r="AD209" s="621"/>
      <c r="AE209" s="621"/>
      <c r="AF209" s="621"/>
      <c r="AG209" s="900"/>
      <c r="AH209" s="900"/>
    </row>
    <row r="210" spans="1:34" customFormat="1">
      <c r="A210" s="139"/>
      <c r="B210" s="139"/>
      <c r="C210" s="139"/>
      <c r="D210" s="139"/>
      <c r="E210" s="139"/>
      <c r="F210" s="139"/>
      <c r="G210" s="139"/>
      <c r="H210" s="139"/>
      <c r="I210" s="139"/>
      <c r="J210" s="197"/>
      <c r="K210" s="795"/>
      <c r="L210" s="795"/>
      <c r="M210" s="1089"/>
      <c r="N210" s="402"/>
      <c r="O210" s="400"/>
      <c r="P210" s="400"/>
      <c r="Q210" s="400"/>
      <c r="R210" s="400"/>
      <c r="S210" s="400"/>
      <c r="T210" s="400"/>
      <c r="U210" s="621"/>
      <c r="V210" s="621"/>
      <c r="W210" s="621"/>
      <c r="X210" s="621"/>
      <c r="Y210" s="621"/>
      <c r="Z210" s="621"/>
      <c r="AA210" s="621"/>
      <c r="AB210" s="621"/>
      <c r="AC210" s="621"/>
      <c r="AD210" s="621"/>
      <c r="AE210" s="621"/>
      <c r="AF210" s="621"/>
      <c r="AG210" s="900"/>
      <c r="AH210" s="900"/>
    </row>
    <row r="211" spans="1:34" customFormat="1">
      <c r="A211" s="139"/>
      <c r="B211" s="139"/>
      <c r="C211" s="139"/>
      <c r="D211" s="139"/>
      <c r="E211" s="139"/>
      <c r="F211" s="139"/>
      <c r="G211" s="139"/>
      <c r="H211" s="139"/>
      <c r="I211" s="139"/>
      <c r="J211" s="197"/>
      <c r="K211" s="795"/>
      <c r="L211" s="795"/>
      <c r="M211" s="1089"/>
      <c r="N211" s="402"/>
      <c r="O211" s="400"/>
      <c r="P211" s="400"/>
      <c r="Q211" s="400"/>
      <c r="R211" s="400"/>
      <c r="S211" s="400"/>
      <c r="T211" s="400"/>
      <c r="U211" s="621"/>
      <c r="V211" s="621"/>
      <c r="W211" s="621"/>
      <c r="X211" s="621"/>
      <c r="Y211" s="621"/>
      <c r="Z211" s="621"/>
      <c r="AA211" s="621"/>
      <c r="AB211" s="621"/>
      <c r="AC211" s="621"/>
      <c r="AD211" s="621"/>
      <c r="AE211" s="621"/>
      <c r="AF211" s="621"/>
      <c r="AG211" s="900"/>
      <c r="AH211" s="900"/>
    </row>
    <row r="212" spans="1:34" customFormat="1">
      <c r="A212" s="139"/>
      <c r="B212" s="139"/>
      <c r="C212" s="139"/>
      <c r="D212" s="139"/>
      <c r="E212" s="139"/>
      <c r="F212" s="139"/>
      <c r="G212" s="139"/>
      <c r="H212" s="139"/>
      <c r="I212" s="139"/>
      <c r="J212" s="197"/>
      <c r="K212" s="795"/>
      <c r="L212" s="795"/>
      <c r="M212" s="1089"/>
      <c r="N212" s="402"/>
      <c r="O212" s="400"/>
      <c r="P212" s="400"/>
      <c r="Q212" s="400"/>
      <c r="R212" s="400"/>
      <c r="S212" s="400"/>
      <c r="T212" s="400"/>
      <c r="U212" s="621"/>
      <c r="V212" s="621"/>
      <c r="W212" s="621"/>
      <c r="X212" s="621"/>
      <c r="Y212" s="621"/>
      <c r="Z212" s="621"/>
      <c r="AA212" s="621"/>
      <c r="AB212" s="621"/>
      <c r="AC212" s="621"/>
      <c r="AD212" s="621"/>
      <c r="AE212" s="621"/>
      <c r="AF212" s="621"/>
      <c r="AG212" s="900"/>
      <c r="AH212" s="900"/>
    </row>
    <row r="213" spans="1:34" customFormat="1">
      <c r="A213" s="139"/>
      <c r="B213" s="139"/>
      <c r="C213" s="139"/>
      <c r="D213" s="139"/>
      <c r="E213" s="139"/>
      <c r="F213" s="139"/>
      <c r="G213" s="139"/>
      <c r="H213" s="139"/>
      <c r="I213" s="139"/>
      <c r="J213" s="197"/>
      <c r="K213" s="795"/>
      <c r="L213" s="795"/>
      <c r="M213" s="1089"/>
      <c r="N213" s="402"/>
      <c r="O213" s="400"/>
      <c r="P213" s="400"/>
      <c r="Q213" s="400"/>
      <c r="R213" s="400"/>
      <c r="S213" s="400"/>
      <c r="T213" s="400"/>
      <c r="U213" s="621"/>
      <c r="V213" s="621"/>
      <c r="W213" s="621"/>
      <c r="X213" s="621"/>
      <c r="Y213" s="621"/>
      <c r="Z213" s="621"/>
      <c r="AA213" s="621"/>
      <c r="AB213" s="621"/>
      <c r="AC213" s="621"/>
      <c r="AD213" s="621"/>
      <c r="AE213" s="621"/>
      <c r="AF213" s="621"/>
      <c r="AG213" s="900"/>
      <c r="AH213" s="900"/>
    </row>
    <row r="214" spans="1:34" customFormat="1">
      <c r="A214" s="139"/>
      <c r="B214" s="139"/>
      <c r="C214" s="139"/>
      <c r="D214" s="139"/>
      <c r="E214" s="139"/>
      <c r="F214" s="139"/>
      <c r="G214" s="139"/>
      <c r="H214" s="139"/>
      <c r="I214" s="139"/>
      <c r="J214" s="197"/>
      <c r="K214" s="795"/>
      <c r="L214" s="795"/>
      <c r="M214" s="1089"/>
      <c r="N214" s="402"/>
      <c r="O214" s="400"/>
      <c r="P214" s="400"/>
      <c r="Q214" s="400"/>
      <c r="R214" s="400"/>
      <c r="S214" s="400"/>
      <c r="T214" s="400"/>
      <c r="U214" s="621"/>
      <c r="V214" s="621"/>
      <c r="W214" s="621"/>
      <c r="X214" s="621"/>
      <c r="Y214" s="621"/>
      <c r="Z214" s="621"/>
      <c r="AA214" s="621"/>
      <c r="AB214" s="621"/>
      <c r="AC214" s="621"/>
      <c r="AD214" s="621"/>
      <c r="AE214" s="621"/>
      <c r="AF214" s="621"/>
      <c r="AG214" s="900"/>
      <c r="AH214" s="900"/>
    </row>
    <row r="215" spans="1:34" customFormat="1">
      <c r="A215" s="139"/>
      <c r="B215" s="139"/>
      <c r="C215" s="139"/>
      <c r="D215" s="139"/>
      <c r="E215" s="139"/>
      <c r="F215" s="139"/>
      <c r="G215" s="139"/>
      <c r="H215" s="139"/>
      <c r="I215" s="139"/>
      <c r="J215" s="197"/>
      <c r="K215" s="795"/>
      <c r="L215" s="795"/>
      <c r="M215" s="1089"/>
      <c r="N215" s="402"/>
      <c r="O215" s="400"/>
      <c r="P215" s="400"/>
      <c r="Q215" s="400"/>
      <c r="R215" s="400"/>
      <c r="S215" s="400"/>
      <c r="T215" s="400"/>
      <c r="U215" s="621"/>
      <c r="V215" s="621"/>
      <c r="W215" s="621"/>
      <c r="X215" s="621"/>
      <c r="Y215" s="621"/>
      <c r="Z215" s="621"/>
      <c r="AA215" s="621"/>
      <c r="AB215" s="621"/>
      <c r="AC215" s="621"/>
      <c r="AD215" s="621"/>
      <c r="AE215" s="621"/>
      <c r="AF215" s="621"/>
      <c r="AG215" s="900"/>
      <c r="AH215" s="900"/>
    </row>
    <row r="216" spans="1:34" customFormat="1">
      <c r="A216" s="139"/>
      <c r="B216" s="139"/>
      <c r="C216" s="139"/>
      <c r="D216" s="139"/>
      <c r="E216" s="139"/>
      <c r="F216" s="139"/>
      <c r="G216" s="139"/>
      <c r="H216" s="139"/>
      <c r="I216" s="139"/>
      <c r="J216" s="197"/>
      <c r="K216" s="795"/>
      <c r="L216" s="795"/>
      <c r="M216" s="1089"/>
      <c r="N216" s="402"/>
      <c r="O216" s="400"/>
      <c r="P216" s="400"/>
      <c r="Q216" s="400"/>
      <c r="R216" s="400"/>
      <c r="S216" s="400"/>
      <c r="T216" s="400"/>
      <c r="U216" s="621"/>
      <c r="V216" s="621"/>
      <c r="W216" s="621"/>
      <c r="X216" s="621"/>
      <c r="Y216" s="621"/>
      <c r="Z216" s="621"/>
      <c r="AA216" s="621"/>
      <c r="AB216" s="621"/>
      <c r="AC216" s="621"/>
      <c r="AD216" s="621"/>
      <c r="AE216" s="621"/>
      <c r="AF216" s="621"/>
      <c r="AG216" s="900"/>
      <c r="AH216" s="900"/>
    </row>
    <row r="217" spans="1:34" customFormat="1">
      <c r="A217" s="139"/>
      <c r="B217" s="139"/>
      <c r="C217" s="139"/>
      <c r="D217" s="139"/>
      <c r="E217" s="139"/>
      <c r="F217" s="139"/>
      <c r="G217" s="139"/>
      <c r="H217" s="139"/>
      <c r="I217" s="139"/>
      <c r="J217" s="197"/>
      <c r="K217" s="795"/>
      <c r="L217" s="795"/>
      <c r="M217" s="1089"/>
      <c r="N217" s="402"/>
      <c r="O217" s="400"/>
      <c r="P217" s="400"/>
      <c r="Q217" s="400"/>
      <c r="R217" s="400"/>
      <c r="S217" s="400"/>
      <c r="T217" s="400"/>
      <c r="U217" s="621"/>
      <c r="V217" s="621"/>
      <c r="W217" s="621"/>
      <c r="X217" s="621"/>
      <c r="Y217" s="621"/>
      <c r="Z217" s="621"/>
      <c r="AA217" s="621"/>
      <c r="AB217" s="621"/>
      <c r="AC217" s="621"/>
      <c r="AD217" s="621"/>
      <c r="AE217" s="621"/>
      <c r="AF217" s="621"/>
      <c r="AG217" s="900"/>
      <c r="AH217" s="900"/>
    </row>
    <row r="218" spans="1:34" customFormat="1">
      <c r="A218" s="139"/>
      <c r="B218" s="139"/>
      <c r="C218" s="139"/>
      <c r="D218" s="139"/>
      <c r="E218" s="139"/>
      <c r="F218" s="139"/>
      <c r="G218" s="139"/>
      <c r="H218" s="139"/>
      <c r="I218" s="139"/>
      <c r="J218" s="197"/>
      <c r="K218" s="795"/>
      <c r="L218" s="795"/>
      <c r="M218" s="1089"/>
      <c r="N218" s="402"/>
      <c r="O218" s="400"/>
      <c r="P218" s="400"/>
      <c r="Q218" s="400"/>
      <c r="R218" s="400"/>
      <c r="S218" s="400"/>
      <c r="T218" s="400"/>
      <c r="U218" s="621"/>
      <c r="V218" s="621"/>
      <c r="W218" s="621"/>
      <c r="X218" s="621"/>
      <c r="Y218" s="621"/>
      <c r="Z218" s="621"/>
      <c r="AA218" s="621"/>
      <c r="AB218" s="621"/>
      <c r="AC218" s="621"/>
      <c r="AD218" s="621"/>
      <c r="AE218" s="621"/>
      <c r="AF218" s="621"/>
      <c r="AG218" s="900"/>
      <c r="AH218" s="900"/>
    </row>
    <row r="219" spans="1:34" customFormat="1">
      <c r="A219" s="139"/>
      <c r="B219" s="139"/>
      <c r="C219" s="139"/>
      <c r="D219" s="139"/>
      <c r="E219" s="139"/>
      <c r="F219" s="139"/>
      <c r="G219" s="139"/>
      <c r="H219" s="139"/>
      <c r="I219" s="139"/>
      <c r="J219" s="197"/>
      <c r="K219" s="795"/>
      <c r="L219" s="795"/>
      <c r="M219" s="1089"/>
      <c r="N219" s="402"/>
      <c r="O219" s="400"/>
      <c r="P219" s="400"/>
      <c r="Q219" s="400"/>
      <c r="R219" s="400"/>
      <c r="S219" s="400"/>
      <c r="T219" s="400"/>
      <c r="U219" s="621"/>
      <c r="V219" s="621"/>
      <c r="W219" s="621"/>
      <c r="X219" s="621"/>
      <c r="Y219" s="621"/>
      <c r="Z219" s="621"/>
      <c r="AA219" s="621"/>
      <c r="AB219" s="621"/>
      <c r="AC219" s="621"/>
      <c r="AD219" s="621"/>
      <c r="AE219" s="621"/>
      <c r="AF219" s="621"/>
      <c r="AG219" s="900"/>
      <c r="AH219" s="900"/>
    </row>
    <row r="220" spans="1:34" customFormat="1">
      <c r="A220" s="139"/>
      <c r="B220" s="139"/>
      <c r="C220" s="139"/>
      <c r="D220" s="139"/>
      <c r="E220" s="139"/>
      <c r="F220" s="139"/>
      <c r="G220" s="139"/>
      <c r="H220" s="139"/>
      <c r="I220" s="139"/>
      <c r="J220" s="197"/>
      <c r="K220" s="795"/>
      <c r="L220" s="795"/>
      <c r="M220" s="1089"/>
      <c r="N220" s="402"/>
      <c r="O220" s="400"/>
      <c r="P220" s="400"/>
      <c r="Q220" s="400"/>
      <c r="R220" s="400"/>
      <c r="S220" s="400"/>
      <c r="T220" s="400"/>
      <c r="U220" s="621"/>
      <c r="V220" s="621"/>
      <c r="W220" s="621"/>
      <c r="X220" s="621"/>
      <c r="Y220" s="621"/>
      <c r="Z220" s="621"/>
      <c r="AA220" s="621"/>
      <c r="AB220" s="621"/>
      <c r="AC220" s="621"/>
      <c r="AD220" s="621"/>
      <c r="AE220" s="621"/>
      <c r="AF220" s="621"/>
      <c r="AG220" s="900"/>
      <c r="AH220" s="900"/>
    </row>
    <row r="221" spans="1:34" customFormat="1">
      <c r="A221" s="139"/>
      <c r="B221" s="139"/>
      <c r="C221" s="139"/>
      <c r="D221" s="139"/>
      <c r="E221" s="139"/>
      <c r="F221" s="139"/>
      <c r="G221" s="139"/>
      <c r="H221" s="139"/>
      <c r="I221" s="139"/>
      <c r="J221" s="197"/>
      <c r="K221" s="795"/>
      <c r="L221" s="795"/>
      <c r="M221" s="1089"/>
      <c r="N221" s="402"/>
      <c r="O221" s="400"/>
      <c r="P221" s="400"/>
      <c r="Q221" s="400"/>
      <c r="R221" s="400"/>
      <c r="S221" s="400"/>
      <c r="T221" s="400"/>
      <c r="U221" s="621"/>
      <c r="V221" s="621"/>
      <c r="W221" s="621"/>
      <c r="X221" s="621"/>
      <c r="Y221" s="621"/>
      <c r="Z221" s="621"/>
      <c r="AA221" s="621"/>
      <c r="AB221" s="621"/>
      <c r="AC221" s="621"/>
      <c r="AD221" s="621"/>
      <c r="AE221" s="621"/>
      <c r="AF221" s="621"/>
      <c r="AG221" s="900"/>
      <c r="AH221" s="900"/>
    </row>
    <row r="222" spans="1:34" customFormat="1">
      <c r="A222" s="139"/>
      <c r="B222" s="139"/>
      <c r="C222" s="139"/>
      <c r="D222" s="139"/>
      <c r="E222" s="139"/>
      <c r="F222" s="139"/>
      <c r="G222" s="139"/>
      <c r="H222" s="139"/>
      <c r="I222" s="139"/>
      <c r="J222" s="197"/>
      <c r="K222" s="795"/>
      <c r="L222" s="795"/>
      <c r="M222" s="1089"/>
      <c r="N222" s="402"/>
      <c r="O222" s="400"/>
      <c r="P222" s="400"/>
      <c r="Q222" s="400"/>
      <c r="R222" s="400"/>
      <c r="S222" s="400"/>
      <c r="T222" s="400"/>
      <c r="U222" s="621"/>
      <c r="V222" s="621"/>
      <c r="W222" s="621"/>
      <c r="X222" s="621"/>
      <c r="Y222" s="621"/>
      <c r="Z222" s="621"/>
      <c r="AA222" s="621"/>
      <c r="AB222" s="621"/>
      <c r="AC222" s="621"/>
      <c r="AD222" s="621"/>
      <c r="AE222" s="621"/>
      <c r="AF222" s="621"/>
      <c r="AG222" s="900"/>
      <c r="AH222" s="900"/>
    </row>
    <row r="223" spans="1:34" customFormat="1">
      <c r="A223" s="139"/>
      <c r="B223" s="139"/>
      <c r="C223" s="139"/>
      <c r="D223" s="139"/>
      <c r="E223" s="139"/>
      <c r="F223" s="139"/>
      <c r="G223" s="139"/>
      <c r="H223" s="139"/>
      <c r="I223" s="139"/>
      <c r="J223" s="197"/>
      <c r="K223" s="795"/>
      <c r="L223" s="795"/>
      <c r="M223" s="1089"/>
      <c r="N223" s="402"/>
      <c r="O223" s="400"/>
      <c r="P223" s="400"/>
      <c r="Q223" s="400"/>
      <c r="R223" s="400"/>
      <c r="S223" s="400"/>
      <c r="T223" s="400"/>
      <c r="U223" s="621"/>
      <c r="V223" s="621"/>
      <c r="W223" s="621"/>
      <c r="X223" s="621"/>
      <c r="Y223" s="621"/>
      <c r="Z223" s="621"/>
      <c r="AA223" s="621"/>
      <c r="AB223" s="621"/>
      <c r="AC223" s="621"/>
      <c r="AD223" s="621"/>
      <c r="AE223" s="621"/>
      <c r="AF223" s="621"/>
      <c r="AG223" s="900"/>
      <c r="AH223" s="900"/>
    </row>
    <row r="224" spans="1:34" customFormat="1">
      <c r="A224" s="139"/>
      <c r="B224" s="139"/>
      <c r="C224" s="139"/>
      <c r="D224" s="139"/>
      <c r="E224" s="139"/>
      <c r="F224" s="139"/>
      <c r="G224" s="139"/>
      <c r="H224" s="139"/>
      <c r="I224" s="139"/>
      <c r="J224" s="197"/>
      <c r="K224" s="795"/>
      <c r="L224" s="795"/>
      <c r="M224" s="1089"/>
      <c r="N224" s="402"/>
      <c r="O224" s="400"/>
      <c r="P224" s="400"/>
      <c r="Q224" s="400"/>
      <c r="R224" s="400"/>
      <c r="S224" s="400"/>
      <c r="T224" s="400"/>
      <c r="U224" s="621"/>
      <c r="V224" s="621"/>
      <c r="W224" s="621"/>
      <c r="X224" s="621"/>
      <c r="Y224" s="621"/>
      <c r="Z224" s="621"/>
      <c r="AA224" s="621"/>
      <c r="AB224" s="621"/>
      <c r="AC224" s="621"/>
      <c r="AD224" s="621"/>
      <c r="AE224" s="621"/>
      <c r="AF224" s="621"/>
      <c r="AG224" s="900"/>
      <c r="AH224" s="900"/>
    </row>
    <row r="225" spans="1:34" customFormat="1">
      <c r="A225" s="139"/>
      <c r="B225" s="139"/>
      <c r="C225" s="139"/>
      <c r="D225" s="139"/>
      <c r="E225" s="139"/>
      <c r="F225" s="139"/>
      <c r="G225" s="139"/>
      <c r="H225" s="139"/>
      <c r="I225" s="139"/>
      <c r="J225" s="197"/>
      <c r="K225" s="795"/>
      <c r="L225" s="795"/>
      <c r="M225" s="1089"/>
      <c r="N225" s="402"/>
      <c r="O225" s="400"/>
      <c r="P225" s="400"/>
      <c r="Q225" s="400"/>
      <c r="R225" s="400"/>
      <c r="S225" s="400"/>
      <c r="T225" s="400"/>
      <c r="U225" s="621"/>
      <c r="V225" s="621"/>
      <c r="W225" s="621"/>
      <c r="X225" s="621"/>
      <c r="Y225" s="621"/>
      <c r="Z225" s="621"/>
      <c r="AA225" s="621"/>
      <c r="AB225" s="621"/>
      <c r="AC225" s="621"/>
      <c r="AD225" s="621"/>
      <c r="AE225" s="621"/>
      <c r="AF225" s="621"/>
      <c r="AG225" s="900"/>
      <c r="AH225" s="900"/>
    </row>
    <row r="226" spans="1:34" customFormat="1">
      <c r="A226" s="139"/>
      <c r="B226" s="139"/>
      <c r="C226" s="139"/>
      <c r="D226" s="139"/>
      <c r="E226" s="139"/>
      <c r="F226" s="139"/>
      <c r="G226" s="139"/>
      <c r="H226" s="139"/>
      <c r="I226" s="139"/>
      <c r="J226" s="197"/>
      <c r="K226" s="795"/>
      <c r="L226" s="795"/>
      <c r="M226" s="1089"/>
      <c r="N226" s="402"/>
      <c r="O226" s="400"/>
      <c r="P226" s="400"/>
      <c r="Q226" s="400"/>
      <c r="R226" s="400"/>
      <c r="S226" s="400"/>
      <c r="T226" s="400"/>
      <c r="U226" s="621"/>
      <c r="V226" s="621"/>
      <c r="W226" s="621"/>
      <c r="X226" s="621"/>
      <c r="Y226" s="621"/>
      <c r="Z226" s="621"/>
      <c r="AA226" s="621"/>
      <c r="AB226" s="621"/>
      <c r="AC226" s="621"/>
      <c r="AD226" s="621"/>
      <c r="AE226" s="621"/>
      <c r="AF226" s="621"/>
      <c r="AG226" s="900"/>
      <c r="AH226" s="900"/>
    </row>
    <row r="227" spans="1:34" customFormat="1">
      <c r="A227" s="139"/>
      <c r="B227" s="139"/>
      <c r="C227" s="139"/>
      <c r="D227" s="139"/>
      <c r="E227" s="139"/>
      <c r="F227" s="139"/>
      <c r="G227" s="139"/>
      <c r="H227" s="139"/>
      <c r="I227" s="139"/>
      <c r="J227" s="197"/>
      <c r="K227" s="795"/>
      <c r="L227" s="795"/>
      <c r="M227" s="1089"/>
      <c r="N227" s="402"/>
      <c r="O227" s="400"/>
      <c r="P227" s="400"/>
      <c r="Q227" s="400"/>
      <c r="R227" s="400"/>
      <c r="S227" s="400"/>
      <c r="T227" s="400"/>
      <c r="U227" s="621"/>
      <c r="V227" s="621"/>
      <c r="W227" s="621"/>
      <c r="X227" s="621"/>
      <c r="Y227" s="621"/>
      <c r="Z227" s="621"/>
      <c r="AA227" s="621"/>
      <c r="AB227" s="621"/>
      <c r="AC227" s="621"/>
      <c r="AD227" s="621"/>
      <c r="AE227" s="621"/>
      <c r="AF227" s="621"/>
      <c r="AG227" s="900"/>
      <c r="AH227" s="900"/>
    </row>
    <row r="228" spans="1:34" customFormat="1">
      <c r="A228" s="139"/>
      <c r="B228" s="139"/>
      <c r="C228" s="139"/>
      <c r="D228" s="139"/>
      <c r="E228" s="139"/>
      <c r="F228" s="139"/>
      <c r="G228" s="139"/>
      <c r="H228" s="139"/>
      <c r="I228" s="139"/>
      <c r="J228" s="197"/>
      <c r="K228" s="795"/>
      <c r="L228" s="795"/>
      <c r="M228" s="1089"/>
      <c r="N228" s="402"/>
      <c r="O228" s="400"/>
      <c r="P228" s="400"/>
      <c r="Q228" s="400"/>
      <c r="R228" s="400"/>
      <c r="S228" s="400"/>
      <c r="T228" s="400"/>
      <c r="U228" s="621"/>
      <c r="V228" s="621"/>
      <c r="W228" s="621"/>
      <c r="X228" s="621"/>
      <c r="Y228" s="621"/>
      <c r="Z228" s="621"/>
      <c r="AA228" s="621"/>
      <c r="AB228" s="621"/>
      <c r="AC228" s="621"/>
      <c r="AD228" s="621"/>
      <c r="AE228" s="621"/>
      <c r="AF228" s="621"/>
      <c r="AG228" s="900"/>
      <c r="AH228" s="900"/>
    </row>
    <row r="229" spans="1:34" customFormat="1">
      <c r="A229" s="139"/>
      <c r="B229" s="139"/>
      <c r="C229" s="139"/>
      <c r="D229" s="139"/>
      <c r="E229" s="139"/>
      <c r="F229" s="139"/>
      <c r="G229" s="139"/>
      <c r="H229" s="139"/>
      <c r="I229" s="139"/>
      <c r="J229" s="197"/>
      <c r="K229" s="795"/>
      <c r="L229" s="795"/>
      <c r="M229" s="1089"/>
      <c r="N229" s="402"/>
      <c r="O229" s="400"/>
      <c r="P229" s="400"/>
      <c r="Q229" s="400"/>
      <c r="R229" s="400"/>
      <c r="S229" s="400"/>
      <c r="T229" s="400"/>
      <c r="U229" s="621"/>
      <c r="V229" s="621"/>
      <c r="W229" s="621"/>
      <c r="X229" s="621"/>
      <c r="Y229" s="621"/>
      <c r="Z229" s="621"/>
      <c r="AA229" s="621"/>
      <c r="AB229" s="621"/>
      <c r="AC229" s="621"/>
      <c r="AD229" s="621"/>
      <c r="AE229" s="621"/>
      <c r="AF229" s="621"/>
      <c r="AG229" s="900"/>
      <c r="AH229" s="900"/>
    </row>
    <row r="230" spans="1:34" customFormat="1">
      <c r="A230" s="139"/>
      <c r="B230" s="139"/>
      <c r="C230" s="139"/>
      <c r="D230" s="139"/>
      <c r="E230" s="139"/>
      <c r="F230" s="139"/>
      <c r="G230" s="139"/>
      <c r="H230" s="139"/>
      <c r="I230" s="139"/>
      <c r="J230" s="197"/>
      <c r="K230" s="795"/>
      <c r="L230" s="795"/>
      <c r="M230" s="1089"/>
      <c r="N230" s="402"/>
      <c r="O230" s="400"/>
      <c r="P230" s="400"/>
      <c r="Q230" s="400"/>
      <c r="R230" s="400"/>
      <c r="S230" s="400"/>
      <c r="T230" s="400"/>
      <c r="U230" s="621"/>
      <c r="V230" s="621"/>
      <c r="W230" s="621"/>
      <c r="X230" s="621"/>
      <c r="Y230" s="621"/>
      <c r="Z230" s="621"/>
      <c r="AA230" s="621"/>
      <c r="AB230" s="621"/>
      <c r="AC230" s="621"/>
      <c r="AD230" s="621"/>
      <c r="AE230" s="621"/>
      <c r="AF230" s="621"/>
      <c r="AG230" s="900"/>
      <c r="AH230" s="900"/>
    </row>
    <row r="231" spans="1:34" customFormat="1">
      <c r="A231" s="139"/>
      <c r="B231" s="139"/>
      <c r="C231" s="139"/>
      <c r="D231" s="139"/>
      <c r="E231" s="139"/>
      <c r="F231" s="139"/>
      <c r="G231" s="139"/>
      <c r="H231" s="139"/>
      <c r="I231" s="139"/>
      <c r="J231" s="197"/>
      <c r="K231" s="795"/>
      <c r="L231" s="795"/>
      <c r="M231" s="1089"/>
      <c r="N231" s="402"/>
      <c r="O231" s="400"/>
      <c r="P231" s="400"/>
      <c r="Q231" s="400"/>
      <c r="R231" s="400"/>
      <c r="S231" s="400"/>
      <c r="T231" s="400"/>
      <c r="U231" s="621"/>
      <c r="V231" s="621"/>
      <c r="W231" s="621"/>
      <c r="X231" s="621"/>
      <c r="Y231" s="621"/>
      <c r="Z231" s="621"/>
      <c r="AA231" s="621"/>
      <c r="AB231" s="621"/>
      <c r="AC231" s="621"/>
      <c r="AD231" s="621"/>
      <c r="AE231" s="621"/>
      <c r="AF231" s="621"/>
      <c r="AG231" s="900"/>
      <c r="AH231" s="900"/>
    </row>
    <row r="232" spans="1:34" customFormat="1">
      <c r="A232" s="139"/>
      <c r="B232" s="139"/>
      <c r="C232" s="139"/>
      <c r="D232" s="139"/>
      <c r="E232" s="139"/>
      <c r="F232" s="139"/>
      <c r="G232" s="139"/>
      <c r="H232" s="139"/>
      <c r="I232" s="139"/>
      <c r="J232" s="197"/>
      <c r="K232" s="795"/>
      <c r="L232" s="795"/>
      <c r="M232" s="1089"/>
      <c r="N232" s="402"/>
      <c r="O232" s="400"/>
      <c r="P232" s="400"/>
      <c r="Q232" s="400"/>
      <c r="R232" s="400"/>
      <c r="S232" s="400"/>
      <c r="T232" s="400"/>
      <c r="U232" s="621"/>
      <c r="V232" s="621"/>
      <c r="W232" s="621"/>
      <c r="X232" s="621"/>
      <c r="Y232" s="621"/>
      <c r="Z232" s="621"/>
      <c r="AA232" s="621"/>
      <c r="AB232" s="621"/>
      <c r="AC232" s="621"/>
      <c r="AD232" s="621"/>
      <c r="AE232" s="621"/>
      <c r="AF232" s="621"/>
      <c r="AG232" s="900"/>
      <c r="AH232" s="900"/>
    </row>
    <row r="233" spans="1:34" customFormat="1">
      <c r="A233" s="139"/>
      <c r="B233" s="139"/>
      <c r="C233" s="139"/>
      <c r="D233" s="139"/>
      <c r="E233" s="139"/>
      <c r="F233" s="139"/>
      <c r="G233" s="139"/>
      <c r="H233" s="139"/>
      <c r="I233" s="139"/>
      <c r="J233" s="197"/>
      <c r="K233" s="795"/>
      <c r="L233" s="795"/>
      <c r="M233" s="1089"/>
      <c r="N233" s="402"/>
      <c r="O233" s="400"/>
      <c r="P233" s="400"/>
      <c r="Q233" s="400"/>
      <c r="R233" s="400"/>
      <c r="S233" s="400"/>
      <c r="T233" s="400"/>
      <c r="U233" s="621"/>
      <c r="V233" s="621"/>
      <c r="W233" s="621"/>
      <c r="X233" s="621"/>
      <c r="Y233" s="621"/>
      <c r="Z233" s="621"/>
      <c r="AA233" s="621"/>
      <c r="AB233" s="621"/>
      <c r="AC233" s="621"/>
      <c r="AD233" s="621"/>
      <c r="AE233" s="621"/>
      <c r="AF233" s="621"/>
      <c r="AG233" s="900"/>
      <c r="AH233" s="900"/>
    </row>
    <row r="234" spans="1:34" customFormat="1">
      <c r="A234" s="139"/>
      <c r="B234" s="139"/>
      <c r="C234" s="139"/>
      <c r="D234" s="139"/>
      <c r="E234" s="139"/>
      <c r="F234" s="139"/>
      <c r="G234" s="139"/>
      <c r="H234" s="139"/>
      <c r="I234" s="139"/>
      <c r="J234" s="197"/>
      <c r="K234" s="795"/>
      <c r="L234" s="795"/>
      <c r="M234" s="1089"/>
      <c r="N234" s="402"/>
      <c r="O234" s="400"/>
      <c r="P234" s="400"/>
      <c r="Q234" s="400"/>
      <c r="R234" s="400"/>
      <c r="S234" s="400"/>
      <c r="T234" s="400"/>
      <c r="U234" s="621"/>
      <c r="V234" s="621"/>
      <c r="W234" s="621"/>
      <c r="X234" s="621"/>
      <c r="Y234" s="621"/>
      <c r="Z234" s="621"/>
      <c r="AA234" s="621"/>
      <c r="AB234" s="621"/>
      <c r="AC234" s="621"/>
      <c r="AD234" s="621"/>
      <c r="AE234" s="621"/>
      <c r="AF234" s="621"/>
      <c r="AG234" s="900"/>
      <c r="AH234" s="900"/>
    </row>
    <row r="235" spans="1:34" customFormat="1">
      <c r="A235" s="139"/>
      <c r="B235" s="139"/>
      <c r="C235" s="139"/>
      <c r="D235" s="139"/>
      <c r="E235" s="139"/>
      <c r="F235" s="139"/>
      <c r="G235" s="139"/>
      <c r="H235" s="139"/>
      <c r="I235" s="139"/>
      <c r="J235" s="197"/>
      <c r="K235" s="795"/>
      <c r="L235" s="795"/>
      <c r="M235" s="1089"/>
      <c r="N235" s="402"/>
      <c r="O235" s="400"/>
      <c r="P235" s="400"/>
      <c r="Q235" s="400"/>
      <c r="R235" s="400"/>
      <c r="S235" s="400"/>
      <c r="T235" s="400"/>
      <c r="U235" s="621"/>
      <c r="V235" s="621"/>
      <c r="W235" s="621"/>
      <c r="X235" s="621"/>
      <c r="Y235" s="621"/>
      <c r="Z235" s="621"/>
      <c r="AA235" s="621"/>
      <c r="AB235" s="621"/>
      <c r="AC235" s="621"/>
      <c r="AD235" s="621"/>
      <c r="AE235" s="621"/>
      <c r="AF235" s="621"/>
      <c r="AG235" s="900"/>
      <c r="AH235" s="900"/>
    </row>
    <row r="236" spans="1:34" customFormat="1">
      <c r="A236" s="139"/>
      <c r="B236" s="139"/>
      <c r="C236" s="139"/>
      <c r="D236" s="139"/>
      <c r="E236" s="139"/>
      <c r="F236" s="139"/>
      <c r="G236" s="139"/>
      <c r="H236" s="139"/>
      <c r="I236" s="139"/>
      <c r="J236" s="197"/>
      <c r="K236" s="795"/>
      <c r="L236" s="795"/>
      <c r="M236" s="1089"/>
      <c r="N236" s="402"/>
      <c r="O236" s="400"/>
      <c r="P236" s="400"/>
      <c r="Q236" s="400"/>
      <c r="R236" s="400"/>
      <c r="S236" s="400"/>
      <c r="T236" s="400"/>
      <c r="U236" s="621"/>
      <c r="V236" s="621"/>
      <c r="W236" s="621"/>
      <c r="X236" s="621"/>
      <c r="Y236" s="621"/>
      <c r="Z236" s="621"/>
      <c r="AA236" s="621"/>
      <c r="AB236" s="621"/>
      <c r="AC236" s="621"/>
      <c r="AD236" s="621"/>
      <c r="AE236" s="621"/>
      <c r="AF236" s="621"/>
      <c r="AG236" s="900"/>
      <c r="AH236" s="900"/>
    </row>
    <row r="237" spans="1:34" customFormat="1">
      <c r="A237" s="139"/>
      <c r="B237" s="139"/>
      <c r="C237" s="139"/>
      <c r="D237" s="139"/>
      <c r="E237" s="139"/>
      <c r="F237" s="139"/>
      <c r="G237" s="139"/>
      <c r="H237" s="139"/>
      <c r="I237" s="139"/>
      <c r="J237" s="197"/>
      <c r="K237" s="795"/>
      <c r="L237" s="795"/>
      <c r="M237" s="1089"/>
      <c r="N237" s="402"/>
      <c r="O237" s="400"/>
      <c r="P237" s="400"/>
      <c r="Q237" s="400"/>
      <c r="R237" s="400"/>
      <c r="S237" s="400"/>
      <c r="T237" s="400"/>
      <c r="U237" s="621"/>
      <c r="V237" s="621"/>
      <c r="W237" s="621"/>
      <c r="X237" s="621"/>
      <c r="Y237" s="621"/>
      <c r="Z237" s="621"/>
      <c r="AA237" s="621"/>
      <c r="AB237" s="621"/>
      <c r="AC237" s="621"/>
      <c r="AD237" s="621"/>
      <c r="AE237" s="621"/>
      <c r="AF237" s="621"/>
      <c r="AG237" s="900"/>
      <c r="AH237" s="900"/>
    </row>
    <row r="238" spans="1:34" customFormat="1">
      <c r="A238" s="139"/>
      <c r="B238" s="139"/>
      <c r="C238" s="139"/>
      <c r="D238" s="139"/>
      <c r="E238" s="139"/>
      <c r="F238" s="139"/>
      <c r="G238" s="139"/>
      <c r="H238" s="139"/>
      <c r="I238" s="139"/>
      <c r="J238" s="197"/>
      <c r="K238" s="795"/>
      <c r="L238" s="795"/>
      <c r="M238" s="1089"/>
      <c r="N238" s="402"/>
      <c r="O238" s="400"/>
      <c r="P238" s="400"/>
      <c r="Q238" s="400"/>
      <c r="R238" s="400"/>
      <c r="S238" s="400"/>
      <c r="T238" s="400"/>
      <c r="U238" s="621"/>
      <c r="V238" s="621"/>
      <c r="W238" s="621"/>
      <c r="X238" s="621"/>
      <c r="Y238" s="621"/>
      <c r="Z238" s="621"/>
      <c r="AA238" s="621"/>
      <c r="AB238" s="621"/>
      <c r="AC238" s="621"/>
      <c r="AD238" s="621"/>
      <c r="AE238" s="621"/>
      <c r="AF238" s="621"/>
      <c r="AG238" s="900"/>
      <c r="AH238" s="900"/>
    </row>
    <row r="239" spans="1:34" customFormat="1">
      <c r="A239" s="139"/>
      <c r="B239" s="139"/>
      <c r="C239" s="139"/>
      <c r="D239" s="139"/>
      <c r="E239" s="139"/>
      <c r="F239" s="139"/>
      <c r="G239" s="139"/>
      <c r="H239" s="139"/>
      <c r="I239" s="139"/>
      <c r="J239" s="197"/>
      <c r="K239" s="795"/>
      <c r="L239" s="795"/>
      <c r="M239" s="1089"/>
      <c r="N239" s="402"/>
      <c r="O239" s="400"/>
      <c r="P239" s="400"/>
      <c r="Q239" s="400"/>
      <c r="R239" s="400"/>
      <c r="S239" s="400"/>
      <c r="T239" s="400"/>
      <c r="U239" s="621"/>
      <c r="V239" s="621"/>
      <c r="W239" s="621"/>
      <c r="X239" s="621"/>
      <c r="Y239" s="621"/>
      <c r="Z239" s="621"/>
      <c r="AA239" s="621"/>
      <c r="AB239" s="621"/>
      <c r="AC239" s="621"/>
      <c r="AD239" s="621"/>
      <c r="AE239" s="621"/>
      <c r="AF239" s="621"/>
      <c r="AG239" s="900"/>
      <c r="AH239" s="900"/>
    </row>
    <row r="240" spans="1:34" customFormat="1">
      <c r="A240" s="139"/>
      <c r="B240" s="139"/>
      <c r="C240" s="139"/>
      <c r="D240" s="139"/>
      <c r="E240" s="139"/>
      <c r="F240" s="139"/>
      <c r="G240" s="139"/>
      <c r="H240" s="139"/>
      <c r="I240" s="139"/>
      <c r="J240" s="197"/>
      <c r="K240" s="795"/>
      <c r="L240" s="795"/>
      <c r="M240" s="1089"/>
      <c r="N240" s="402"/>
      <c r="O240" s="400"/>
      <c r="P240" s="400"/>
      <c r="Q240" s="400"/>
      <c r="R240" s="400"/>
      <c r="S240" s="400"/>
      <c r="T240" s="400"/>
      <c r="U240" s="621"/>
      <c r="V240" s="621"/>
      <c r="W240" s="621"/>
      <c r="X240" s="621"/>
      <c r="Y240" s="621"/>
      <c r="Z240" s="621"/>
      <c r="AA240" s="621"/>
      <c r="AB240" s="621"/>
      <c r="AC240" s="621"/>
      <c r="AD240" s="621"/>
      <c r="AE240" s="621"/>
      <c r="AF240" s="621"/>
      <c r="AG240" s="900"/>
      <c r="AH240" s="900"/>
    </row>
    <row r="241" spans="1:34" customFormat="1">
      <c r="A241" s="139"/>
      <c r="B241" s="139"/>
      <c r="C241" s="139"/>
      <c r="D241" s="139"/>
      <c r="E241" s="139"/>
      <c r="F241" s="139"/>
      <c r="G241" s="139"/>
      <c r="H241" s="139"/>
      <c r="I241" s="139"/>
      <c r="J241" s="197"/>
      <c r="K241" s="795"/>
      <c r="L241" s="795"/>
      <c r="M241" s="1089"/>
      <c r="N241" s="402"/>
      <c r="O241" s="400"/>
      <c r="P241" s="400"/>
      <c r="Q241" s="400"/>
      <c r="R241" s="400"/>
      <c r="S241" s="400"/>
      <c r="T241" s="400"/>
      <c r="U241" s="621"/>
      <c r="V241" s="621"/>
      <c r="W241" s="621"/>
      <c r="X241" s="621"/>
      <c r="Y241" s="621"/>
      <c r="Z241" s="621"/>
      <c r="AA241" s="621"/>
      <c r="AB241" s="621"/>
      <c r="AC241" s="621"/>
      <c r="AD241" s="621"/>
      <c r="AE241" s="621"/>
      <c r="AF241" s="621"/>
      <c r="AG241" s="900"/>
      <c r="AH241" s="900"/>
    </row>
    <row r="242" spans="1:34" customFormat="1">
      <c r="A242" s="139"/>
      <c r="B242" s="139"/>
      <c r="C242" s="139"/>
      <c r="D242" s="139"/>
      <c r="E242" s="139"/>
      <c r="F242" s="139"/>
      <c r="G242" s="139"/>
      <c r="H242" s="139"/>
      <c r="I242" s="139"/>
      <c r="J242" s="197"/>
      <c r="K242" s="795"/>
      <c r="L242" s="795"/>
      <c r="M242" s="1089"/>
      <c r="N242" s="402"/>
      <c r="O242" s="400"/>
      <c r="P242" s="400"/>
      <c r="Q242" s="400"/>
      <c r="R242" s="400"/>
      <c r="S242" s="400"/>
      <c r="T242" s="400"/>
      <c r="U242" s="621"/>
      <c r="V242" s="621"/>
      <c r="W242" s="621"/>
      <c r="X242" s="621"/>
      <c r="Y242" s="621"/>
      <c r="Z242" s="621"/>
      <c r="AA242" s="621"/>
      <c r="AB242" s="621"/>
      <c r="AC242" s="621"/>
      <c r="AD242" s="621"/>
      <c r="AE242" s="621"/>
      <c r="AF242" s="621"/>
      <c r="AG242" s="900"/>
      <c r="AH242" s="900"/>
    </row>
    <row r="243" spans="1:34" customFormat="1">
      <c r="A243" s="139"/>
      <c r="B243" s="139"/>
      <c r="C243" s="139"/>
      <c r="D243" s="139"/>
      <c r="E243" s="139"/>
      <c r="F243" s="139"/>
      <c r="G243" s="139"/>
      <c r="H243" s="139"/>
      <c r="I243" s="139"/>
      <c r="J243" s="197"/>
      <c r="K243" s="795"/>
      <c r="L243" s="795"/>
      <c r="M243" s="1089"/>
      <c r="N243" s="402"/>
      <c r="O243" s="400"/>
      <c r="P243" s="400"/>
      <c r="Q243" s="400"/>
      <c r="R243" s="400"/>
      <c r="S243" s="400"/>
      <c r="T243" s="400"/>
      <c r="U243" s="621"/>
      <c r="V243" s="621"/>
      <c r="W243" s="621"/>
      <c r="X243" s="621"/>
      <c r="Y243" s="621"/>
      <c r="Z243" s="621"/>
      <c r="AA243" s="621"/>
      <c r="AB243" s="621"/>
      <c r="AC243" s="621"/>
      <c r="AD243" s="621"/>
      <c r="AE243" s="621"/>
      <c r="AF243" s="621"/>
      <c r="AG243" s="900"/>
      <c r="AH243" s="900"/>
    </row>
    <row r="244" spans="1:34" customFormat="1">
      <c r="A244" s="139"/>
      <c r="B244" s="139"/>
      <c r="C244" s="139"/>
      <c r="D244" s="139"/>
      <c r="E244" s="139"/>
      <c r="F244" s="139"/>
      <c r="G244" s="139"/>
      <c r="H244" s="139"/>
      <c r="I244" s="139"/>
      <c r="J244" s="197"/>
      <c r="K244" s="795"/>
      <c r="L244" s="795"/>
      <c r="M244" s="1089"/>
      <c r="N244" s="402"/>
      <c r="O244" s="400"/>
      <c r="P244" s="400"/>
      <c r="Q244" s="400"/>
      <c r="R244" s="400"/>
      <c r="S244" s="400"/>
      <c r="T244" s="400"/>
      <c r="U244" s="621"/>
      <c r="V244" s="621"/>
      <c r="W244" s="621"/>
      <c r="X244" s="621"/>
      <c r="Y244" s="621"/>
      <c r="Z244" s="621"/>
      <c r="AA244" s="621"/>
      <c r="AB244" s="621"/>
      <c r="AC244" s="621"/>
      <c r="AD244" s="621"/>
      <c r="AE244" s="621"/>
      <c r="AF244" s="621"/>
      <c r="AG244" s="900"/>
      <c r="AH244" s="900"/>
    </row>
    <row r="245" spans="1:34" customFormat="1">
      <c r="A245" s="139"/>
      <c r="B245" s="139"/>
      <c r="C245" s="139"/>
      <c r="D245" s="139"/>
      <c r="E245" s="139"/>
      <c r="F245" s="139"/>
      <c r="G245" s="139"/>
      <c r="H245" s="139"/>
      <c r="I245" s="139"/>
      <c r="J245" s="197"/>
      <c r="K245" s="795"/>
      <c r="L245" s="795"/>
      <c r="M245" s="1089"/>
      <c r="N245" s="402"/>
      <c r="O245" s="400"/>
      <c r="P245" s="400"/>
      <c r="Q245" s="400"/>
      <c r="R245" s="400"/>
      <c r="S245" s="400"/>
      <c r="T245" s="400"/>
      <c r="U245" s="621"/>
      <c r="V245" s="621"/>
      <c r="W245" s="621"/>
      <c r="X245" s="621"/>
      <c r="Y245" s="621"/>
      <c r="Z245" s="621"/>
      <c r="AA245" s="621"/>
      <c r="AB245" s="621"/>
      <c r="AC245" s="621"/>
      <c r="AD245" s="621"/>
      <c r="AE245" s="621"/>
      <c r="AF245" s="621"/>
      <c r="AG245" s="900"/>
      <c r="AH245" s="900"/>
    </row>
    <row r="246" spans="1:34" customFormat="1">
      <c r="A246" s="139"/>
      <c r="B246" s="139"/>
      <c r="C246" s="139"/>
      <c r="D246" s="139"/>
      <c r="E246" s="139"/>
      <c r="F246" s="139"/>
      <c r="G246" s="139"/>
      <c r="H246" s="139"/>
      <c r="I246" s="139"/>
      <c r="J246" s="197"/>
      <c r="K246" s="795"/>
      <c r="L246" s="795"/>
      <c r="M246" s="1089"/>
      <c r="N246" s="402"/>
      <c r="O246" s="400"/>
      <c r="P246" s="400"/>
      <c r="Q246" s="400"/>
      <c r="R246" s="400"/>
      <c r="S246" s="400"/>
      <c r="T246" s="400"/>
      <c r="U246" s="621"/>
      <c r="V246" s="621"/>
      <c r="W246" s="621"/>
      <c r="X246" s="621"/>
      <c r="Y246" s="621"/>
      <c r="Z246" s="621"/>
      <c r="AA246" s="621"/>
      <c r="AB246" s="621"/>
      <c r="AC246" s="621"/>
      <c r="AD246" s="621"/>
      <c r="AE246" s="621"/>
      <c r="AF246" s="621"/>
      <c r="AG246" s="900"/>
      <c r="AH246" s="900"/>
    </row>
    <row r="247" spans="1:34" customFormat="1">
      <c r="A247" s="139"/>
      <c r="B247" s="139"/>
      <c r="C247" s="139"/>
      <c r="D247" s="139"/>
      <c r="E247" s="139"/>
      <c r="F247" s="139"/>
      <c r="G247" s="139"/>
      <c r="H247" s="139"/>
      <c r="I247" s="139"/>
      <c r="J247" s="197"/>
      <c r="K247" s="795"/>
      <c r="L247" s="795"/>
      <c r="M247" s="1089"/>
      <c r="N247" s="402"/>
      <c r="O247" s="400"/>
      <c r="P247" s="400"/>
      <c r="Q247" s="400"/>
      <c r="R247" s="400"/>
      <c r="S247" s="400"/>
      <c r="T247" s="400"/>
      <c r="U247" s="621"/>
      <c r="V247" s="621"/>
      <c r="W247" s="621"/>
      <c r="X247" s="621"/>
      <c r="Y247" s="621"/>
      <c r="Z247" s="621"/>
      <c r="AA247" s="621"/>
      <c r="AB247" s="621"/>
      <c r="AC247" s="621"/>
      <c r="AD247" s="621"/>
      <c r="AE247" s="621"/>
      <c r="AF247" s="621"/>
      <c r="AG247" s="900"/>
      <c r="AH247" s="900"/>
    </row>
    <row r="248" spans="1:34" customFormat="1">
      <c r="A248" s="139"/>
      <c r="B248" s="139"/>
      <c r="C248" s="139"/>
      <c r="D248" s="139"/>
      <c r="E248" s="139"/>
      <c r="F248" s="139"/>
      <c r="G248" s="139"/>
      <c r="H248" s="139"/>
      <c r="I248" s="139"/>
      <c r="J248" s="197"/>
      <c r="K248" s="795"/>
      <c r="L248" s="795"/>
      <c r="M248" s="1089"/>
      <c r="N248" s="402"/>
      <c r="O248" s="400"/>
      <c r="P248" s="400"/>
      <c r="Q248" s="400"/>
      <c r="R248" s="400"/>
      <c r="S248" s="400"/>
      <c r="T248" s="400"/>
      <c r="U248" s="621"/>
      <c r="V248" s="621"/>
      <c r="W248" s="621"/>
      <c r="X248" s="621"/>
      <c r="Y248" s="621"/>
      <c r="Z248" s="621"/>
      <c r="AA248" s="621"/>
      <c r="AB248" s="621"/>
      <c r="AC248" s="621"/>
      <c r="AD248" s="621"/>
      <c r="AE248" s="621"/>
      <c r="AF248" s="621"/>
      <c r="AG248" s="900"/>
      <c r="AH248" s="900"/>
    </row>
    <row r="249" spans="1:34" customFormat="1">
      <c r="A249" s="139"/>
      <c r="B249" s="139"/>
      <c r="C249" s="139"/>
      <c r="D249" s="139"/>
      <c r="E249" s="139"/>
      <c r="F249" s="139"/>
      <c r="G249" s="139"/>
      <c r="H249" s="139"/>
      <c r="I249" s="139"/>
      <c r="J249" s="197"/>
      <c r="K249" s="795"/>
      <c r="L249" s="795"/>
      <c r="M249" s="1089"/>
      <c r="N249" s="402"/>
      <c r="O249" s="400"/>
      <c r="P249" s="400"/>
      <c r="Q249" s="400"/>
      <c r="R249" s="400"/>
      <c r="S249" s="400"/>
      <c r="T249" s="400"/>
      <c r="U249" s="621"/>
      <c r="V249" s="621"/>
      <c r="W249" s="621"/>
      <c r="X249" s="621"/>
      <c r="Y249" s="621"/>
      <c r="Z249" s="621"/>
      <c r="AA249" s="621"/>
      <c r="AB249" s="621"/>
      <c r="AC249" s="621"/>
      <c r="AD249" s="621"/>
      <c r="AE249" s="621"/>
      <c r="AF249" s="621"/>
      <c r="AG249" s="900"/>
      <c r="AH249" s="900"/>
    </row>
    <row r="250" spans="1:34" customFormat="1">
      <c r="A250" s="139"/>
      <c r="B250" s="139"/>
      <c r="C250" s="139"/>
      <c r="D250" s="139"/>
      <c r="E250" s="139"/>
      <c r="F250" s="139"/>
      <c r="G250" s="139"/>
      <c r="H250" s="139"/>
      <c r="I250" s="139"/>
      <c r="J250" s="197"/>
      <c r="K250" s="795"/>
      <c r="L250" s="795"/>
      <c r="M250" s="1089"/>
      <c r="N250" s="402"/>
      <c r="O250" s="400"/>
      <c r="P250" s="400"/>
      <c r="Q250" s="400"/>
      <c r="R250" s="400"/>
      <c r="S250" s="400"/>
      <c r="T250" s="400"/>
      <c r="U250" s="621"/>
      <c r="V250" s="621"/>
      <c r="W250" s="621"/>
      <c r="X250" s="621"/>
      <c r="Y250" s="621"/>
      <c r="Z250" s="621"/>
      <c r="AA250" s="621"/>
      <c r="AB250" s="621"/>
      <c r="AC250" s="621"/>
      <c r="AD250" s="621"/>
      <c r="AE250" s="621"/>
      <c r="AF250" s="621"/>
      <c r="AG250" s="900"/>
      <c r="AH250" s="900"/>
    </row>
    <row r="251" spans="1:34" customFormat="1">
      <c r="A251" s="139"/>
      <c r="B251" s="139"/>
      <c r="C251" s="139"/>
      <c r="D251" s="139"/>
      <c r="E251" s="139"/>
      <c r="F251" s="139"/>
      <c r="G251" s="139"/>
      <c r="H251" s="139"/>
      <c r="I251" s="139"/>
      <c r="J251" s="197"/>
      <c r="K251" s="795"/>
      <c r="L251" s="795"/>
      <c r="M251" s="1089"/>
      <c r="N251" s="402"/>
      <c r="O251" s="400"/>
      <c r="P251" s="400"/>
      <c r="Q251" s="400"/>
      <c r="R251" s="400"/>
      <c r="S251" s="400"/>
      <c r="T251" s="400"/>
      <c r="U251" s="621"/>
      <c r="V251" s="621"/>
      <c r="W251" s="621"/>
      <c r="X251" s="621"/>
      <c r="Y251" s="621"/>
      <c r="Z251" s="621"/>
      <c r="AA251" s="621"/>
      <c r="AB251" s="621"/>
      <c r="AC251" s="621"/>
      <c r="AD251" s="621"/>
      <c r="AE251" s="621"/>
      <c r="AF251" s="621"/>
      <c r="AG251" s="900"/>
      <c r="AH251" s="900"/>
    </row>
    <row r="252" spans="1:34" customFormat="1">
      <c r="A252" s="139"/>
      <c r="B252" s="139"/>
      <c r="C252" s="139"/>
      <c r="D252" s="139"/>
      <c r="E252" s="139"/>
      <c r="F252" s="139"/>
      <c r="G252" s="139"/>
      <c r="H252" s="139"/>
      <c r="I252" s="139"/>
      <c r="J252" s="197"/>
      <c r="K252" s="795"/>
      <c r="L252" s="795"/>
      <c r="M252" s="1089"/>
      <c r="N252" s="402"/>
      <c r="O252" s="400"/>
      <c r="P252" s="400"/>
      <c r="Q252" s="400"/>
      <c r="R252" s="400"/>
      <c r="S252" s="400"/>
      <c r="T252" s="400"/>
      <c r="U252" s="621"/>
      <c r="V252" s="621"/>
      <c r="W252" s="621"/>
      <c r="X252" s="621"/>
      <c r="Y252" s="621"/>
      <c r="Z252" s="621"/>
      <c r="AA252" s="621"/>
      <c r="AB252" s="621"/>
      <c r="AC252" s="621"/>
      <c r="AD252" s="621"/>
      <c r="AE252" s="621"/>
      <c r="AF252" s="621"/>
      <c r="AG252" s="900"/>
      <c r="AH252" s="900"/>
    </row>
    <row r="253" spans="1:34" customFormat="1">
      <c r="A253" s="139"/>
      <c r="B253" s="139"/>
      <c r="C253" s="139"/>
      <c r="D253" s="139"/>
      <c r="E253" s="139"/>
      <c r="F253" s="139"/>
      <c r="G253" s="139"/>
      <c r="H253" s="139"/>
      <c r="I253" s="139"/>
      <c r="J253" s="197"/>
      <c r="K253" s="795"/>
      <c r="L253" s="795"/>
      <c r="M253" s="1089"/>
      <c r="N253" s="402"/>
      <c r="O253" s="400"/>
      <c r="P253" s="400"/>
      <c r="Q253" s="400"/>
      <c r="R253" s="400"/>
      <c r="S253" s="400"/>
      <c r="T253" s="400"/>
      <c r="U253" s="621"/>
      <c r="V253" s="621"/>
      <c r="W253" s="621"/>
      <c r="X253" s="621"/>
      <c r="Y253" s="621"/>
      <c r="Z253" s="621"/>
      <c r="AA253" s="621"/>
      <c r="AB253" s="621"/>
      <c r="AC253" s="621"/>
      <c r="AD253" s="621"/>
      <c r="AE253" s="621"/>
      <c r="AF253" s="621"/>
      <c r="AG253" s="900"/>
      <c r="AH253" s="900"/>
    </row>
    <row r="254" spans="1:34" customFormat="1">
      <c r="A254" s="139"/>
      <c r="B254" s="139"/>
      <c r="C254" s="139"/>
      <c r="D254" s="139"/>
      <c r="E254" s="139"/>
      <c r="F254" s="139"/>
      <c r="G254" s="139"/>
      <c r="H254" s="139"/>
      <c r="I254" s="139"/>
      <c r="J254" s="197"/>
      <c r="K254" s="795"/>
      <c r="L254" s="795"/>
      <c r="M254" s="1089"/>
      <c r="N254" s="402"/>
      <c r="O254" s="400"/>
      <c r="P254" s="400"/>
      <c r="Q254" s="400"/>
      <c r="R254" s="400"/>
      <c r="S254" s="400"/>
      <c r="T254" s="400"/>
      <c r="U254" s="621"/>
      <c r="V254" s="621"/>
      <c r="W254" s="621"/>
      <c r="X254" s="621"/>
      <c r="Y254" s="621"/>
      <c r="Z254" s="621"/>
      <c r="AA254" s="621"/>
      <c r="AB254" s="621"/>
      <c r="AC254" s="621"/>
      <c r="AD254" s="621"/>
      <c r="AE254" s="621"/>
      <c r="AF254" s="621"/>
      <c r="AG254" s="900"/>
      <c r="AH254" s="900"/>
    </row>
    <row r="255" spans="1:34" customFormat="1">
      <c r="A255" s="139"/>
      <c r="B255" s="139"/>
      <c r="C255" s="139"/>
      <c r="D255" s="139"/>
      <c r="E255" s="139"/>
      <c r="F255" s="139"/>
      <c r="G255" s="139"/>
      <c r="H255" s="139"/>
      <c r="I255" s="139"/>
      <c r="J255" s="197"/>
      <c r="K255" s="795"/>
      <c r="L255" s="795"/>
      <c r="M255" s="1089"/>
      <c r="N255" s="402"/>
      <c r="O255" s="400"/>
      <c r="P255" s="400"/>
      <c r="Q255" s="400"/>
      <c r="R255" s="400"/>
      <c r="S255" s="400"/>
      <c r="T255" s="400"/>
      <c r="U255" s="621"/>
      <c r="V255" s="621"/>
      <c r="W255" s="621"/>
      <c r="X255" s="621"/>
      <c r="Y255" s="621"/>
      <c r="Z255" s="621"/>
      <c r="AA255" s="621"/>
      <c r="AB255" s="621"/>
      <c r="AC255" s="621"/>
      <c r="AD255" s="621"/>
      <c r="AE255" s="621"/>
      <c r="AF255" s="621"/>
      <c r="AG255" s="900"/>
      <c r="AH255" s="900"/>
    </row>
    <row r="256" spans="1:34" customFormat="1">
      <c r="A256" s="139"/>
      <c r="B256" s="139"/>
      <c r="C256" s="139"/>
      <c r="D256" s="139"/>
      <c r="E256" s="139"/>
      <c r="F256" s="139"/>
      <c r="G256" s="139"/>
      <c r="H256" s="139"/>
      <c r="I256" s="139"/>
      <c r="J256" s="197"/>
      <c r="K256" s="795"/>
      <c r="L256" s="795"/>
      <c r="M256" s="1089"/>
      <c r="N256" s="402"/>
      <c r="O256" s="400"/>
      <c r="P256" s="400"/>
      <c r="Q256" s="400"/>
      <c r="R256" s="400"/>
      <c r="S256" s="400"/>
      <c r="T256" s="400"/>
      <c r="U256" s="621"/>
      <c r="V256" s="621"/>
      <c r="W256" s="621"/>
      <c r="X256" s="621"/>
      <c r="Y256" s="621"/>
      <c r="Z256" s="621"/>
      <c r="AA256" s="621"/>
      <c r="AB256" s="621"/>
      <c r="AC256" s="621"/>
      <c r="AD256" s="621"/>
      <c r="AE256" s="621"/>
      <c r="AF256" s="621"/>
      <c r="AG256" s="900"/>
      <c r="AH256" s="900"/>
    </row>
    <row r="257" spans="1:34" customFormat="1">
      <c r="A257" s="139"/>
      <c r="B257" s="139"/>
      <c r="C257" s="139"/>
      <c r="D257" s="139"/>
      <c r="E257" s="139"/>
      <c r="F257" s="139"/>
      <c r="G257" s="139"/>
      <c r="H257" s="139"/>
      <c r="I257" s="139"/>
      <c r="J257" s="197"/>
      <c r="K257" s="795"/>
      <c r="L257" s="795"/>
      <c r="M257" s="1089"/>
      <c r="N257" s="402"/>
      <c r="O257" s="400"/>
      <c r="P257" s="400"/>
      <c r="Q257" s="400"/>
      <c r="R257" s="400"/>
      <c r="S257" s="400"/>
      <c r="T257" s="400"/>
      <c r="U257" s="621"/>
      <c r="V257" s="621"/>
      <c r="W257" s="621"/>
      <c r="X257" s="621"/>
      <c r="Y257" s="621"/>
      <c r="Z257" s="621"/>
      <c r="AA257" s="621"/>
      <c r="AB257" s="621"/>
      <c r="AC257" s="621"/>
      <c r="AD257" s="621"/>
      <c r="AE257" s="621"/>
      <c r="AF257" s="621"/>
      <c r="AG257" s="900"/>
      <c r="AH257" s="900"/>
    </row>
    <row r="258" spans="1:34" customFormat="1">
      <c r="A258" s="139"/>
      <c r="B258" s="139"/>
      <c r="C258" s="139"/>
      <c r="D258" s="139"/>
      <c r="E258" s="139"/>
      <c r="F258" s="139"/>
      <c r="G258" s="139"/>
      <c r="H258" s="139"/>
      <c r="I258" s="139"/>
      <c r="J258" s="197"/>
      <c r="K258" s="795"/>
      <c r="L258" s="795"/>
      <c r="M258" s="1089"/>
      <c r="N258" s="402"/>
      <c r="O258" s="400"/>
      <c r="P258" s="400"/>
      <c r="Q258" s="400"/>
      <c r="R258" s="400"/>
      <c r="S258" s="400"/>
      <c r="T258" s="400"/>
      <c r="U258" s="621"/>
      <c r="V258" s="621"/>
      <c r="W258" s="621"/>
      <c r="X258" s="621"/>
      <c r="Y258" s="621"/>
      <c r="Z258" s="621"/>
      <c r="AA258" s="621"/>
      <c r="AB258" s="621"/>
      <c r="AC258" s="621"/>
      <c r="AD258" s="621"/>
      <c r="AE258" s="621"/>
      <c r="AF258" s="621"/>
      <c r="AG258" s="900"/>
      <c r="AH258" s="900"/>
    </row>
    <row r="259" spans="1:34" customFormat="1">
      <c r="A259" s="139"/>
      <c r="B259" s="139"/>
      <c r="C259" s="139"/>
      <c r="D259" s="139"/>
      <c r="E259" s="139"/>
      <c r="F259" s="139"/>
      <c r="G259" s="139"/>
      <c r="H259" s="139"/>
      <c r="I259" s="139"/>
      <c r="J259" s="197"/>
      <c r="K259" s="795"/>
      <c r="L259" s="795"/>
      <c r="M259" s="1089"/>
      <c r="N259" s="402"/>
      <c r="O259" s="400"/>
      <c r="P259" s="400"/>
      <c r="Q259" s="400"/>
      <c r="R259" s="400"/>
      <c r="S259" s="400"/>
      <c r="T259" s="400"/>
      <c r="U259" s="621"/>
      <c r="V259" s="621"/>
      <c r="W259" s="621"/>
      <c r="X259" s="621"/>
      <c r="Y259" s="621"/>
      <c r="Z259" s="621"/>
      <c r="AA259" s="621"/>
      <c r="AB259" s="621"/>
      <c r="AC259" s="621"/>
      <c r="AD259" s="621"/>
      <c r="AE259" s="621"/>
      <c r="AF259" s="621"/>
      <c r="AG259" s="900"/>
      <c r="AH259" s="900"/>
    </row>
    <row r="260" spans="1:34" customFormat="1">
      <c r="A260" s="139"/>
      <c r="B260" s="139"/>
      <c r="C260" s="139"/>
      <c r="D260" s="139"/>
      <c r="E260" s="139"/>
      <c r="F260" s="139"/>
      <c r="G260" s="139"/>
      <c r="H260" s="139"/>
      <c r="I260" s="139"/>
      <c r="J260" s="197"/>
      <c r="K260" s="795"/>
      <c r="L260" s="795"/>
      <c r="M260" s="1089"/>
      <c r="N260" s="402"/>
      <c r="O260" s="400"/>
      <c r="P260" s="400"/>
      <c r="Q260" s="400"/>
      <c r="R260" s="400"/>
      <c r="S260" s="400"/>
      <c r="T260" s="400"/>
      <c r="U260" s="621"/>
      <c r="V260" s="621"/>
      <c r="W260" s="621"/>
      <c r="X260" s="621"/>
      <c r="Y260" s="621"/>
      <c r="Z260" s="621"/>
      <c r="AA260" s="621"/>
      <c r="AB260" s="621"/>
      <c r="AC260" s="621"/>
      <c r="AD260" s="621"/>
      <c r="AE260" s="621"/>
      <c r="AF260" s="621"/>
      <c r="AG260" s="900"/>
      <c r="AH260" s="900"/>
    </row>
    <row r="261" spans="1:34" customFormat="1">
      <c r="A261" s="139"/>
      <c r="B261" s="139"/>
      <c r="C261" s="139"/>
      <c r="D261" s="139"/>
      <c r="E261" s="139"/>
      <c r="F261" s="139"/>
      <c r="G261" s="139"/>
      <c r="H261" s="139"/>
      <c r="I261" s="139"/>
      <c r="J261" s="197"/>
      <c r="K261" s="795"/>
      <c r="L261" s="795"/>
      <c r="M261" s="1089"/>
      <c r="N261" s="402"/>
      <c r="O261" s="400"/>
      <c r="P261" s="400"/>
      <c r="Q261" s="400"/>
      <c r="R261" s="400"/>
      <c r="S261" s="400"/>
      <c r="T261" s="400"/>
      <c r="U261" s="621"/>
      <c r="V261" s="621"/>
      <c r="W261" s="621"/>
      <c r="X261" s="621"/>
      <c r="Y261" s="621"/>
      <c r="Z261" s="621"/>
      <c r="AA261" s="621"/>
      <c r="AB261" s="621"/>
      <c r="AC261" s="621"/>
      <c r="AD261" s="621"/>
      <c r="AE261" s="621"/>
      <c r="AF261" s="621"/>
      <c r="AG261" s="900"/>
      <c r="AH261" s="900"/>
    </row>
    <row r="262" spans="1:34" customFormat="1">
      <c r="A262" s="139"/>
      <c r="B262" s="139"/>
      <c r="C262" s="139"/>
      <c r="D262" s="139"/>
      <c r="E262" s="139"/>
      <c r="F262" s="139"/>
      <c r="G262" s="139"/>
      <c r="H262" s="139"/>
      <c r="I262" s="139"/>
      <c r="J262" s="197"/>
      <c r="K262" s="795"/>
      <c r="L262" s="795"/>
      <c r="M262" s="1089"/>
      <c r="N262" s="402"/>
      <c r="O262" s="400"/>
      <c r="P262" s="400"/>
      <c r="Q262" s="400"/>
      <c r="R262" s="400"/>
      <c r="S262" s="400"/>
      <c r="T262" s="400"/>
      <c r="U262" s="621"/>
      <c r="V262" s="621"/>
      <c r="W262" s="621"/>
      <c r="X262" s="621"/>
      <c r="Y262" s="621"/>
      <c r="Z262" s="621"/>
      <c r="AA262" s="621"/>
      <c r="AB262" s="621"/>
      <c r="AC262" s="621"/>
      <c r="AD262" s="621"/>
      <c r="AE262" s="621"/>
      <c r="AF262" s="621"/>
      <c r="AG262" s="900"/>
      <c r="AH262" s="900"/>
    </row>
    <row r="263" spans="1:34" customFormat="1">
      <c r="A263" s="139"/>
      <c r="B263" s="139"/>
      <c r="C263" s="139"/>
      <c r="D263" s="139"/>
      <c r="E263" s="139"/>
      <c r="F263" s="139"/>
      <c r="G263" s="139"/>
      <c r="H263" s="139"/>
      <c r="I263" s="139"/>
      <c r="J263" s="197"/>
      <c r="K263" s="795"/>
      <c r="L263" s="795"/>
      <c r="M263" s="1089"/>
      <c r="N263" s="402"/>
      <c r="O263" s="400"/>
      <c r="P263" s="400"/>
      <c r="Q263" s="400"/>
      <c r="R263" s="400"/>
      <c r="S263" s="400"/>
      <c r="T263" s="400"/>
      <c r="U263" s="621"/>
      <c r="V263" s="621"/>
      <c r="W263" s="621"/>
      <c r="X263" s="621"/>
      <c r="Y263" s="621"/>
      <c r="Z263" s="621"/>
      <c r="AA263" s="621"/>
      <c r="AB263" s="621"/>
      <c r="AC263" s="621"/>
      <c r="AD263" s="621"/>
      <c r="AE263" s="621"/>
      <c r="AF263" s="621"/>
      <c r="AG263" s="900"/>
      <c r="AH263" s="900"/>
    </row>
    <row r="264" spans="1:34" customFormat="1">
      <c r="A264" s="139"/>
      <c r="B264" s="139"/>
      <c r="C264" s="139"/>
      <c r="D264" s="139"/>
      <c r="E264" s="139"/>
      <c r="F264" s="139"/>
      <c r="G264" s="139"/>
      <c r="H264" s="139"/>
      <c r="I264" s="139"/>
      <c r="J264" s="197"/>
      <c r="K264" s="795"/>
      <c r="L264" s="795"/>
      <c r="M264" s="1089"/>
      <c r="N264" s="402"/>
      <c r="O264" s="400"/>
      <c r="P264" s="400"/>
      <c r="Q264" s="400"/>
      <c r="R264" s="400"/>
      <c r="S264" s="400"/>
      <c r="T264" s="400"/>
      <c r="U264" s="621"/>
      <c r="V264" s="621"/>
      <c r="W264" s="621"/>
      <c r="X264" s="621"/>
      <c r="Y264" s="621"/>
      <c r="Z264" s="621"/>
      <c r="AA264" s="621"/>
      <c r="AB264" s="621"/>
      <c r="AC264" s="621"/>
      <c r="AD264" s="621"/>
      <c r="AE264" s="621"/>
      <c r="AF264" s="621"/>
      <c r="AG264" s="900"/>
      <c r="AH264" s="900"/>
    </row>
    <row r="265" spans="1:34" customFormat="1">
      <c r="A265" s="139"/>
      <c r="B265" s="139"/>
      <c r="C265" s="139"/>
      <c r="D265" s="139"/>
      <c r="E265" s="139"/>
      <c r="F265" s="139"/>
      <c r="G265" s="139"/>
      <c r="H265" s="139"/>
      <c r="I265" s="139"/>
      <c r="J265" s="197"/>
      <c r="K265" s="795"/>
      <c r="L265" s="795"/>
      <c r="M265" s="1089"/>
      <c r="N265" s="402"/>
      <c r="O265" s="400"/>
      <c r="P265" s="400"/>
      <c r="Q265" s="400"/>
      <c r="R265" s="400"/>
      <c r="S265" s="400"/>
      <c r="T265" s="400"/>
      <c r="U265" s="621"/>
      <c r="V265" s="621"/>
      <c r="W265" s="621"/>
      <c r="X265" s="621"/>
      <c r="Y265" s="621"/>
      <c r="Z265" s="621"/>
      <c r="AA265" s="621"/>
      <c r="AB265" s="621"/>
      <c r="AC265" s="621"/>
      <c r="AD265" s="621"/>
      <c r="AE265" s="621"/>
      <c r="AF265" s="621"/>
      <c r="AG265" s="900"/>
      <c r="AH265" s="900"/>
    </row>
    <row r="266" spans="1:34" customFormat="1">
      <c r="A266" s="139"/>
      <c r="B266" s="139"/>
      <c r="C266" s="139"/>
      <c r="D266" s="139"/>
      <c r="E266" s="139"/>
      <c r="F266" s="139"/>
      <c r="G266" s="139"/>
      <c r="H266" s="139"/>
      <c r="I266" s="139"/>
      <c r="J266" s="197"/>
      <c r="K266" s="795"/>
      <c r="L266" s="795"/>
      <c r="M266" s="1089"/>
      <c r="N266" s="402"/>
      <c r="O266" s="400"/>
      <c r="P266" s="400"/>
      <c r="Q266" s="400"/>
      <c r="R266" s="400"/>
      <c r="S266" s="400"/>
      <c r="T266" s="400"/>
      <c r="U266" s="621"/>
      <c r="V266" s="621"/>
      <c r="W266" s="621"/>
      <c r="X266" s="621"/>
      <c r="Y266" s="621"/>
      <c r="Z266" s="621"/>
      <c r="AA266" s="621"/>
      <c r="AB266" s="621"/>
      <c r="AC266" s="621"/>
      <c r="AD266" s="621"/>
      <c r="AE266" s="621"/>
      <c r="AF266" s="621"/>
      <c r="AG266" s="900"/>
      <c r="AH266" s="900"/>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2"/>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A2:H2"/>
    <mergeCell ref="A8:A14"/>
    <mergeCell ref="A4:H4"/>
  </mergeCells>
  <pageMargins left="0.51181102362204722" right="0.51181102362204722" top="0.84635416666666663" bottom="0.74803149606299213" header="0.31496062992125984" footer="0.31496062992125984"/>
  <pageSetup paperSize="9" scale="65" orientation="portrait" r:id="rId3"/>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15&amp;R&amp;"Calibri Light,Regular"&amp;10Dirección Ejecutiva
Sub Dirección de Gestión de Información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sheetPr>
  <dimension ref="A1:T263"/>
  <sheetViews>
    <sheetView showGridLines="0" view="pageBreakPreview" zoomScale="70" zoomScaleNormal="100" zoomScaleSheetLayoutView="70" zoomScalePageLayoutView="70" workbookViewId="0"/>
  </sheetViews>
  <sheetFormatPr defaultRowHeight="11.25"/>
  <cols>
    <col min="1" max="1" width="5" style="139" customWidth="1"/>
    <col min="2" max="2" width="52.6640625" style="139" customWidth="1"/>
    <col min="3" max="10" width="27.33203125" style="139" customWidth="1"/>
    <col min="11" max="11" width="40" style="139" customWidth="1"/>
    <col min="12" max="12" width="6.5" style="139" customWidth="1"/>
    <col min="13" max="16384" width="9.33203125" style="139"/>
  </cols>
  <sheetData>
    <row r="1" spans="1:20" ht="14.1" customHeight="1">
      <c r="A1" s="190"/>
      <c r="B1" s="191"/>
      <c r="C1" s="191"/>
      <c r="D1" s="191"/>
      <c r="E1" s="191"/>
      <c r="F1" s="191"/>
      <c r="G1" s="192"/>
      <c r="H1" s="192"/>
      <c r="I1" s="193"/>
    </row>
    <row r="2" spans="1:20" ht="14.1" customHeight="1">
      <c r="A2" s="194"/>
      <c r="B2" s="195"/>
      <c r="C2" s="195"/>
      <c r="D2" s="195"/>
      <c r="E2" s="195"/>
      <c r="F2" s="195"/>
      <c r="G2" s="196"/>
      <c r="H2" s="196"/>
      <c r="I2" s="196"/>
    </row>
    <row r="3" spans="1:20" ht="14.1" customHeight="1">
      <c r="A3" s="194"/>
      <c r="B3" s="195"/>
      <c r="C3" s="195"/>
      <c r="D3" s="195"/>
      <c r="E3" s="195"/>
      <c r="F3" s="195"/>
      <c r="G3" s="196"/>
      <c r="H3" s="196"/>
      <c r="I3" s="196"/>
    </row>
    <row r="4" spans="1:20" ht="24" customHeight="1">
      <c r="A4" s="895" t="s">
        <v>683</v>
      </c>
      <c r="B4" s="359"/>
      <c r="C4" s="359"/>
      <c r="D4" s="359"/>
      <c r="E4" s="359"/>
      <c r="F4" s="359"/>
      <c r="G4" s="359"/>
      <c r="H4" s="359"/>
      <c r="I4" s="359"/>
    </row>
    <row r="5" spans="1:20" ht="15.95" customHeight="1">
      <c r="A5" s="195"/>
      <c r="B5" s="369"/>
      <c r="C5" s="370"/>
      <c r="D5" s="371"/>
      <c r="E5" s="371"/>
      <c r="F5" s="372"/>
      <c r="G5" s="202"/>
      <c r="H5" s="202"/>
      <c r="I5" s="203"/>
    </row>
    <row r="6" spans="1:20" ht="45.75" customHeight="1">
      <c r="A6" s="880" t="s">
        <v>684</v>
      </c>
      <c r="C6" s="373"/>
      <c r="D6" s="373"/>
      <c r="E6" s="373"/>
      <c r="F6" s="373"/>
      <c r="G6" s="216"/>
      <c r="H6" s="216"/>
      <c r="I6" s="203"/>
    </row>
    <row r="7" spans="1:20" ht="81" customHeight="1">
      <c r="A7" s="374"/>
      <c r="B7" s="1049" t="s">
        <v>364</v>
      </c>
      <c r="C7" s="1050" t="s">
        <v>365</v>
      </c>
      <c r="D7" s="1050" t="s">
        <v>366</v>
      </c>
      <c r="E7" s="1050" t="s">
        <v>367</v>
      </c>
      <c r="F7" s="1050" t="s">
        <v>368</v>
      </c>
      <c r="G7" s="1050" t="s">
        <v>369</v>
      </c>
      <c r="H7" s="1050" t="s">
        <v>370</v>
      </c>
      <c r="I7" s="1050" t="s">
        <v>371</v>
      </c>
      <c r="J7" s="1050" t="s">
        <v>42</v>
      </c>
      <c r="K7" s="1051" t="s">
        <v>372</v>
      </c>
      <c r="L7" s="330"/>
    </row>
    <row r="8" spans="1:20" ht="33" customHeight="1">
      <c r="A8" s="374"/>
      <c r="B8" s="1052"/>
      <c r="C8" s="1053" t="s">
        <v>373</v>
      </c>
      <c r="D8" s="1053" t="s">
        <v>374</v>
      </c>
      <c r="E8" s="1053" t="s">
        <v>375</v>
      </c>
      <c r="F8" s="1053" t="s">
        <v>376</v>
      </c>
      <c r="G8" s="1053" t="s">
        <v>377</v>
      </c>
      <c r="H8" s="1053" t="s">
        <v>378</v>
      </c>
      <c r="I8" s="1053" t="s">
        <v>379</v>
      </c>
      <c r="J8" s="1053"/>
      <c r="K8" s="1054" t="s">
        <v>380</v>
      </c>
    </row>
    <row r="9" spans="1:20" ht="22.5" customHeight="1">
      <c r="A9" s="374"/>
      <c r="B9" s="411" t="s">
        <v>503</v>
      </c>
      <c r="C9" s="412">
        <v>15</v>
      </c>
      <c r="D9" s="413">
        <v>1</v>
      </c>
      <c r="E9" s="413">
        <v>3</v>
      </c>
      <c r="F9" s="414">
        <v>4</v>
      </c>
      <c r="G9" s="415">
        <v>8</v>
      </c>
      <c r="H9" s="415"/>
      <c r="I9" s="415"/>
      <c r="J9" s="416">
        <f>+SUM(C9:I9)</f>
        <v>31</v>
      </c>
      <c r="K9" s="427">
        <v>263.67</v>
      </c>
    </row>
    <row r="10" spans="1:20" ht="22.5" customHeight="1">
      <c r="A10" s="374"/>
      <c r="B10" s="417" t="s">
        <v>607</v>
      </c>
      <c r="C10" s="418"/>
      <c r="D10" s="418"/>
      <c r="E10" s="418"/>
      <c r="F10" s="419">
        <v>2</v>
      </c>
      <c r="G10" s="420">
        <v>2</v>
      </c>
      <c r="H10" s="420"/>
      <c r="I10" s="420"/>
      <c r="J10" s="421">
        <f t="shared" ref="J10:J12" si="0">+SUM(C10:I10)</f>
        <v>4</v>
      </c>
      <c r="K10" s="428">
        <v>39.590000000000003</v>
      </c>
    </row>
    <row r="11" spans="1:20" ht="22.5" customHeight="1">
      <c r="A11" s="374"/>
      <c r="B11" s="422" t="s">
        <v>828</v>
      </c>
      <c r="C11" s="423"/>
      <c r="D11" s="423"/>
      <c r="E11" s="423"/>
      <c r="F11" s="424">
        <v>2</v>
      </c>
      <c r="G11" s="425"/>
      <c r="H11" s="425"/>
      <c r="I11" s="425"/>
      <c r="J11" s="426">
        <f t="shared" si="0"/>
        <v>2</v>
      </c>
      <c r="K11" s="429">
        <v>74.7</v>
      </c>
    </row>
    <row r="12" spans="1:20" ht="22.5" customHeight="1">
      <c r="A12" s="375"/>
      <c r="B12" s="417" t="s">
        <v>504</v>
      </c>
      <c r="C12" s="418"/>
      <c r="D12" s="418"/>
      <c r="E12" s="418"/>
      <c r="F12" s="419">
        <v>3</v>
      </c>
      <c r="G12" s="420"/>
      <c r="H12" s="420"/>
      <c r="I12" s="420"/>
      <c r="J12" s="421">
        <f t="shared" si="0"/>
        <v>3</v>
      </c>
      <c r="K12" s="428">
        <v>181.19</v>
      </c>
    </row>
    <row r="13" spans="1:20" ht="22.5" hidden="1" customHeight="1">
      <c r="A13" s="375"/>
      <c r="B13" s="422"/>
      <c r="C13" s="423"/>
      <c r="D13" s="423"/>
      <c r="E13" s="423"/>
      <c r="F13" s="424"/>
      <c r="G13" s="425"/>
      <c r="H13" s="425"/>
      <c r="I13" s="425"/>
      <c r="J13" s="426"/>
      <c r="K13" s="429"/>
    </row>
    <row r="14" spans="1:20" ht="22.5" hidden="1" customHeight="1">
      <c r="A14" s="375"/>
      <c r="B14" s="417"/>
      <c r="C14" s="418"/>
      <c r="D14" s="418"/>
      <c r="E14" s="418"/>
      <c r="F14" s="419"/>
      <c r="G14" s="420"/>
      <c r="H14" s="420"/>
      <c r="I14" s="420"/>
      <c r="J14" s="421"/>
      <c r="K14" s="428"/>
    </row>
    <row r="15" spans="1:20" ht="22.5" customHeight="1">
      <c r="A15" s="195"/>
      <c r="B15" s="562" t="s">
        <v>42</v>
      </c>
      <c r="C15" s="563">
        <f>+SUM(C9:C14)</f>
        <v>15</v>
      </c>
      <c r="D15" s="563">
        <f t="shared" ref="D15:I15" si="1">+SUM(D9:D14)</f>
        <v>1</v>
      </c>
      <c r="E15" s="563">
        <f t="shared" si="1"/>
        <v>3</v>
      </c>
      <c r="F15" s="564">
        <f t="shared" si="1"/>
        <v>11</v>
      </c>
      <c r="G15" s="565">
        <f t="shared" si="1"/>
        <v>10</v>
      </c>
      <c r="H15" s="565">
        <f t="shared" si="1"/>
        <v>0</v>
      </c>
      <c r="I15" s="565">
        <f t="shared" si="1"/>
        <v>0</v>
      </c>
      <c r="J15" s="426">
        <f>+SUM(J9:J14)</f>
        <v>40</v>
      </c>
      <c r="K15" s="429">
        <f>+SUM(K9:K14)</f>
        <v>559.15</v>
      </c>
    </row>
    <row r="16" spans="1:20" ht="29.25" customHeight="1">
      <c r="A16" s="195"/>
      <c r="B16" s="896" t="s">
        <v>726</v>
      </c>
      <c r="C16" s="389"/>
      <c r="D16" s="389"/>
      <c r="E16" s="389"/>
      <c r="F16" s="389"/>
      <c r="G16" s="390"/>
      <c r="H16" s="394"/>
      <c r="I16" s="391"/>
      <c r="J16" s="391"/>
      <c r="K16" s="391"/>
      <c r="L16" s="391"/>
      <c r="M16" s="391"/>
      <c r="N16" s="391"/>
      <c r="O16" s="391"/>
      <c r="P16" s="391"/>
      <c r="Q16" s="391"/>
      <c r="R16" s="391"/>
      <c r="S16" s="391"/>
      <c r="T16" s="391"/>
    </row>
    <row r="17" spans="1:20" ht="36.75" customHeight="1">
      <c r="A17" s="195"/>
      <c r="B17" s="1362" t="s">
        <v>841</v>
      </c>
      <c r="C17" s="1362"/>
      <c r="D17" s="1362"/>
      <c r="E17" s="1362"/>
      <c r="F17" s="1362"/>
      <c r="G17" s="1362"/>
      <c r="H17" s="1362"/>
      <c r="I17" s="1362"/>
      <c r="J17" s="1362"/>
      <c r="K17" s="1362"/>
      <c r="L17" s="391"/>
      <c r="M17" s="391"/>
      <c r="N17" s="391"/>
      <c r="O17" s="391"/>
      <c r="P17" s="391"/>
      <c r="Q17" s="391"/>
      <c r="R17" s="391"/>
      <c r="S17" s="391"/>
      <c r="T17" s="391"/>
    </row>
    <row r="18" spans="1:20" ht="14.25" customHeight="1">
      <c r="A18" s="195"/>
      <c r="B18" s="395"/>
      <c r="C18" s="389"/>
      <c r="D18" s="389"/>
      <c r="E18" s="389"/>
      <c r="F18" s="389"/>
      <c r="G18" s="390"/>
      <c r="H18" s="390"/>
      <c r="I18" s="394"/>
      <c r="J18" s="391"/>
      <c r="K18" s="391"/>
      <c r="L18" s="391"/>
      <c r="M18" s="391"/>
      <c r="N18" s="391"/>
      <c r="O18" s="391"/>
      <c r="P18" s="391"/>
      <c r="Q18" s="391"/>
      <c r="R18" s="391"/>
      <c r="S18" s="391"/>
      <c r="T18" s="391"/>
    </row>
    <row r="19" spans="1:20" ht="66" customHeight="1">
      <c r="A19" s="195"/>
      <c r="B19" s="1363" t="s">
        <v>717</v>
      </c>
      <c r="C19" s="1364"/>
      <c r="D19" s="1364"/>
      <c r="E19" s="389"/>
      <c r="F19" s="389"/>
      <c r="G19" s="1363" t="s">
        <v>685</v>
      </c>
      <c r="H19" s="1364"/>
      <c r="I19" s="1364"/>
      <c r="J19" s="391" t="s">
        <v>842</v>
      </c>
      <c r="K19" s="391"/>
      <c r="L19" s="391"/>
      <c r="M19" s="391"/>
      <c r="N19" s="391"/>
      <c r="O19" s="391"/>
      <c r="P19" s="391"/>
      <c r="Q19" s="391"/>
      <c r="R19" s="391"/>
      <c r="S19" s="391"/>
      <c r="T19" s="391"/>
    </row>
    <row r="20" spans="1:20" s="162" customFormat="1" ht="18" customHeight="1">
      <c r="A20" s="195"/>
      <c r="B20" s="395"/>
      <c r="C20" s="389"/>
      <c r="D20" s="389"/>
      <c r="E20" s="389"/>
      <c r="F20" s="389"/>
      <c r="G20" s="390"/>
      <c r="H20" s="390"/>
      <c r="I20" s="394"/>
      <c r="J20" s="392"/>
      <c r="K20" s="392"/>
      <c r="L20" s="392"/>
      <c r="M20" s="392"/>
      <c r="N20" s="392"/>
      <c r="O20" s="392"/>
      <c r="P20" s="392"/>
      <c r="Q20" s="392"/>
      <c r="R20" s="392"/>
      <c r="S20" s="392"/>
      <c r="T20" s="392"/>
    </row>
    <row r="21" spans="1:20" s="162" customFormat="1" ht="14.25" customHeight="1">
      <c r="A21" s="195"/>
      <c r="B21" s="395"/>
      <c r="C21" s="389"/>
      <c r="D21" s="389"/>
      <c r="E21" s="389"/>
      <c r="F21" s="389"/>
      <c r="G21" s="390"/>
      <c r="H21" s="390"/>
      <c r="I21" s="394"/>
      <c r="J21" s="392"/>
      <c r="K21" s="392"/>
      <c r="L21" s="392"/>
      <c r="M21" s="392"/>
      <c r="N21" s="392"/>
      <c r="O21" s="392"/>
      <c r="P21" s="392"/>
      <c r="Q21" s="392"/>
      <c r="R21" s="392"/>
      <c r="S21" s="392"/>
      <c r="T21" s="392"/>
    </row>
    <row r="22" spans="1:20" s="162" customFormat="1" ht="14.25" customHeight="1">
      <c r="A22" s="195"/>
      <c r="B22" s="395"/>
      <c r="C22" s="389"/>
      <c r="D22" s="389"/>
      <c r="E22" s="389"/>
      <c r="F22" s="389"/>
      <c r="G22" s="390"/>
      <c r="H22" s="390"/>
      <c r="I22" s="394"/>
      <c r="J22" s="392"/>
      <c r="K22" s="392"/>
      <c r="L22" s="392"/>
      <c r="M22" s="392"/>
      <c r="N22" s="392"/>
      <c r="O22" s="392"/>
      <c r="P22" s="392"/>
      <c r="Q22" s="392"/>
      <c r="R22" s="392"/>
      <c r="S22" s="392"/>
      <c r="T22" s="392"/>
    </row>
    <row r="23" spans="1:20" s="162" customFormat="1" ht="14.25" customHeight="1">
      <c r="A23" s="195"/>
      <c r="B23" s="395"/>
      <c r="C23" s="389"/>
      <c r="D23" s="389"/>
      <c r="E23" s="389"/>
      <c r="F23" s="389"/>
      <c r="G23" s="390"/>
      <c r="H23" s="390"/>
      <c r="I23" s="394"/>
      <c r="J23" s="392"/>
      <c r="K23" s="392"/>
      <c r="L23" s="392"/>
      <c r="M23" s="392"/>
      <c r="N23" s="392"/>
      <c r="O23" s="392"/>
      <c r="P23" s="392"/>
      <c r="Q23" s="392"/>
      <c r="R23" s="392"/>
      <c r="S23" s="392"/>
      <c r="T23" s="392"/>
    </row>
    <row r="24" spans="1:20" s="162" customFormat="1" ht="14.25" customHeight="1">
      <c r="A24" s="195"/>
      <c r="B24" s="395"/>
      <c r="C24" s="389"/>
      <c r="D24" s="389"/>
      <c r="E24" s="389"/>
      <c r="F24" s="389"/>
      <c r="G24" s="390"/>
      <c r="H24" s="390"/>
      <c r="I24" s="394"/>
      <c r="J24" s="392"/>
      <c r="K24" s="392"/>
      <c r="L24" s="392"/>
      <c r="M24" s="392"/>
      <c r="N24" s="392"/>
      <c r="O24" s="392"/>
      <c r="P24" s="392"/>
      <c r="Q24" s="392"/>
      <c r="R24" s="392"/>
      <c r="S24" s="392"/>
      <c r="T24" s="392"/>
    </row>
    <row r="25" spans="1:20" s="162" customFormat="1" ht="14.25" customHeight="1">
      <c r="A25" s="195"/>
      <c r="B25" s="395"/>
      <c r="C25" s="389"/>
      <c r="D25" s="389"/>
      <c r="E25" s="389"/>
      <c r="F25" s="389"/>
      <c r="G25" s="390"/>
      <c r="H25" s="390"/>
      <c r="I25" s="394"/>
      <c r="J25" s="392"/>
      <c r="K25" s="392"/>
      <c r="L25" s="392"/>
      <c r="M25" s="392"/>
      <c r="N25" s="392"/>
      <c r="O25" s="392"/>
      <c r="P25" s="392"/>
      <c r="Q25" s="392"/>
      <c r="R25" s="392"/>
      <c r="S25" s="392"/>
      <c r="T25" s="392"/>
    </row>
    <row r="26" spans="1:20" s="162" customFormat="1" ht="14.25" customHeight="1">
      <c r="A26" s="195"/>
      <c r="B26" s="395"/>
      <c r="C26" s="389"/>
      <c r="D26" s="389"/>
      <c r="E26" s="389"/>
      <c r="F26" s="389"/>
      <c r="G26" s="390"/>
      <c r="H26" s="390"/>
      <c r="I26" s="394"/>
      <c r="J26" s="392"/>
      <c r="K26" s="392"/>
      <c r="L26" s="392"/>
      <c r="M26" s="392"/>
      <c r="N26" s="392"/>
      <c r="O26" s="392"/>
      <c r="P26" s="392"/>
      <c r="Q26" s="392"/>
      <c r="R26" s="392"/>
      <c r="S26" s="392"/>
      <c r="T26" s="392"/>
    </row>
    <row r="27" spans="1:20" s="162" customFormat="1" ht="14.25" customHeight="1">
      <c r="A27" s="195"/>
      <c r="B27" s="395"/>
      <c r="C27" s="389"/>
      <c r="D27" s="389"/>
      <c r="E27" s="389"/>
      <c r="F27" s="389"/>
      <c r="G27" s="390"/>
      <c r="H27" s="390"/>
      <c r="I27" s="394"/>
      <c r="J27" s="392"/>
      <c r="K27" s="392"/>
      <c r="L27" s="392"/>
      <c r="M27" s="392"/>
      <c r="N27" s="392"/>
      <c r="O27" s="392"/>
      <c r="P27" s="392"/>
      <c r="Q27" s="392"/>
      <c r="R27" s="392"/>
      <c r="S27" s="392"/>
      <c r="T27" s="392"/>
    </row>
    <row r="28" spans="1:20" s="162" customFormat="1" ht="18">
      <c r="A28" s="195"/>
      <c r="B28" s="395"/>
      <c r="C28" s="389"/>
      <c r="D28" s="389"/>
      <c r="E28" s="389"/>
      <c r="F28" s="389"/>
      <c r="G28" s="390"/>
      <c r="H28" s="390"/>
      <c r="I28" s="394"/>
      <c r="J28" s="392"/>
      <c r="K28" s="392"/>
      <c r="L28" s="392"/>
      <c r="M28" s="392"/>
      <c r="N28" s="392"/>
      <c r="O28" s="392"/>
      <c r="P28" s="392"/>
      <c r="Q28" s="392"/>
      <c r="R28" s="392"/>
      <c r="S28" s="392"/>
      <c r="T28" s="392"/>
    </row>
    <row r="29" spans="1:20" s="162" customFormat="1" ht="18">
      <c r="A29" s="195"/>
      <c r="B29" s="395"/>
      <c r="C29" s="389"/>
      <c r="D29" s="389"/>
      <c r="E29" s="389"/>
      <c r="F29" s="389"/>
      <c r="G29" s="390"/>
      <c r="H29" s="390"/>
      <c r="I29" s="394"/>
      <c r="J29" s="392"/>
      <c r="K29" s="392"/>
      <c r="L29" s="392"/>
      <c r="M29" s="392"/>
      <c r="N29" s="392"/>
      <c r="O29" s="392"/>
      <c r="P29" s="392"/>
      <c r="Q29" s="392"/>
      <c r="R29" s="392"/>
      <c r="S29" s="392"/>
      <c r="T29" s="392"/>
    </row>
    <row r="30" spans="1:20" s="162" customFormat="1" ht="18">
      <c r="A30" s="195"/>
      <c r="B30" s="395"/>
      <c r="C30" s="389"/>
      <c r="D30" s="389"/>
      <c r="E30" s="389"/>
      <c r="F30" s="389"/>
      <c r="G30" s="390"/>
      <c r="H30" s="390"/>
      <c r="I30" s="394"/>
      <c r="J30" s="392"/>
      <c r="K30" s="392"/>
      <c r="L30" s="392"/>
      <c r="M30" s="392"/>
      <c r="N30" s="392"/>
      <c r="O30" s="392"/>
      <c r="P30" s="392"/>
      <c r="Q30" s="392"/>
      <c r="R30" s="392"/>
      <c r="S30" s="392"/>
      <c r="T30" s="392"/>
    </row>
    <row r="31" spans="1:20" s="162" customFormat="1" ht="18" customHeight="1">
      <c r="A31" s="195"/>
      <c r="B31" s="395"/>
      <c r="C31" s="389"/>
      <c r="D31" s="389"/>
      <c r="E31" s="389"/>
      <c r="F31" s="389"/>
      <c r="G31" s="390"/>
      <c r="H31" s="390"/>
      <c r="I31" s="394"/>
      <c r="J31" s="392"/>
      <c r="K31" s="392"/>
      <c r="L31" s="392"/>
      <c r="M31" s="392"/>
      <c r="N31" s="392"/>
      <c r="O31" s="392"/>
      <c r="P31" s="392"/>
      <c r="Q31" s="392"/>
      <c r="R31" s="392"/>
      <c r="S31" s="392"/>
      <c r="T31" s="392"/>
    </row>
    <row r="32" spans="1:20" s="162" customFormat="1" ht="18">
      <c r="A32" s="195"/>
      <c r="B32" s="395"/>
      <c r="C32" s="389"/>
      <c r="D32" s="389"/>
      <c r="E32" s="389"/>
      <c r="F32" s="389"/>
      <c r="G32" s="390"/>
      <c r="H32" s="390"/>
      <c r="I32" s="394"/>
      <c r="J32" s="392"/>
      <c r="K32" s="392"/>
      <c r="L32" s="392"/>
      <c r="M32" s="392"/>
      <c r="N32" s="392"/>
      <c r="O32" s="392"/>
      <c r="P32" s="392"/>
      <c r="Q32" s="392"/>
      <c r="R32" s="392"/>
      <c r="S32" s="392"/>
      <c r="T32" s="392"/>
    </row>
    <row r="33" spans="1:20" s="162" customFormat="1" ht="18">
      <c r="A33" s="195"/>
      <c r="B33" s="395"/>
      <c r="C33" s="389"/>
      <c r="D33" s="389"/>
      <c r="E33" s="389"/>
      <c r="F33" s="389"/>
      <c r="G33" s="390"/>
      <c r="H33" s="390"/>
      <c r="I33" s="394"/>
      <c r="J33" s="392"/>
      <c r="K33" s="392"/>
      <c r="L33" s="392"/>
      <c r="M33" s="392"/>
      <c r="N33" s="392"/>
      <c r="O33" s="392"/>
      <c r="P33" s="392"/>
      <c r="Q33" s="392"/>
      <c r="R33" s="392"/>
      <c r="S33" s="392"/>
      <c r="T33" s="392"/>
    </row>
    <row r="34" spans="1:20" s="162" customFormat="1" ht="18">
      <c r="A34" s="195"/>
      <c r="B34" s="395"/>
      <c r="C34" s="389"/>
      <c r="D34" s="389"/>
      <c r="E34" s="389"/>
      <c r="F34" s="389"/>
      <c r="G34" s="390"/>
      <c r="H34" s="390"/>
      <c r="I34" s="394"/>
      <c r="J34" s="392"/>
      <c r="K34" s="392"/>
      <c r="L34" s="392"/>
      <c r="M34" s="392"/>
      <c r="N34" s="392"/>
      <c r="O34" s="392"/>
      <c r="P34" s="392"/>
      <c r="Q34" s="392"/>
      <c r="R34" s="392"/>
      <c r="S34" s="392"/>
      <c r="T34" s="392"/>
    </row>
    <row r="35" spans="1:20" s="162" customFormat="1" ht="18">
      <c r="A35" s="195"/>
      <c r="B35" s="395"/>
      <c r="C35" s="389"/>
      <c r="D35" s="389"/>
      <c r="E35" s="389"/>
      <c r="F35" s="389"/>
      <c r="G35" s="390"/>
      <c r="H35" s="390"/>
      <c r="I35" s="394"/>
      <c r="J35" s="392"/>
      <c r="K35" s="392"/>
      <c r="L35" s="392"/>
      <c r="M35" s="392"/>
      <c r="N35" s="392"/>
      <c r="O35" s="392"/>
      <c r="P35" s="392"/>
      <c r="Q35" s="392"/>
      <c r="R35" s="392"/>
      <c r="S35" s="392"/>
      <c r="T35" s="392"/>
    </row>
    <row r="36" spans="1:20" s="162" customFormat="1" ht="18">
      <c r="A36" s="195"/>
      <c r="B36" s="395"/>
      <c r="C36" s="389"/>
      <c r="D36" s="389"/>
      <c r="E36" s="389"/>
      <c r="F36" s="389"/>
      <c r="G36" s="390"/>
      <c r="H36" s="390"/>
      <c r="I36" s="394"/>
      <c r="J36" s="392"/>
      <c r="K36" s="392"/>
      <c r="L36" s="392"/>
      <c r="M36" s="392"/>
      <c r="N36" s="392"/>
      <c r="O36" s="392"/>
      <c r="P36" s="392"/>
      <c r="Q36" s="392"/>
      <c r="R36" s="392"/>
      <c r="S36" s="392"/>
      <c r="T36" s="392"/>
    </row>
    <row r="37" spans="1:20" s="162" customFormat="1" ht="18">
      <c r="A37" s="195"/>
      <c r="B37" s="395"/>
      <c r="C37" s="389"/>
      <c r="D37" s="389"/>
      <c r="E37" s="389"/>
      <c r="F37" s="389"/>
      <c r="G37" s="390"/>
      <c r="H37" s="390"/>
      <c r="I37" s="394"/>
      <c r="J37" s="392"/>
      <c r="K37" s="392"/>
      <c r="L37" s="392"/>
      <c r="M37" s="392"/>
      <c r="N37" s="392"/>
      <c r="O37" s="392"/>
      <c r="P37" s="392"/>
      <c r="Q37" s="392"/>
      <c r="R37" s="392"/>
      <c r="S37" s="392"/>
      <c r="T37" s="392"/>
    </row>
    <row r="38" spans="1:20" s="162" customFormat="1" ht="18">
      <c r="A38" s="195"/>
      <c r="B38" s="395"/>
      <c r="C38" s="389"/>
      <c r="D38" s="389"/>
      <c r="E38" s="389"/>
      <c r="F38" s="389"/>
      <c r="G38" s="390"/>
      <c r="H38" s="390"/>
      <c r="I38" s="394"/>
      <c r="J38" s="392"/>
      <c r="K38" s="392"/>
      <c r="L38" s="392"/>
      <c r="M38" s="392"/>
      <c r="N38" s="392"/>
      <c r="O38" s="392"/>
      <c r="P38" s="392"/>
      <c r="Q38" s="392"/>
      <c r="R38" s="392"/>
      <c r="S38" s="392"/>
      <c r="T38" s="392"/>
    </row>
    <row r="39" spans="1:20" s="162" customFormat="1" ht="18">
      <c r="A39" s="195"/>
      <c r="B39" s="395"/>
      <c r="C39" s="389"/>
      <c r="D39" s="389"/>
      <c r="E39" s="389"/>
      <c r="F39" s="389"/>
      <c r="G39" s="390"/>
      <c r="H39" s="390"/>
      <c r="I39" s="394"/>
      <c r="J39" s="392"/>
      <c r="K39" s="392"/>
      <c r="L39" s="392"/>
      <c r="M39" s="392"/>
      <c r="N39" s="392"/>
      <c r="O39" s="392"/>
      <c r="P39" s="392"/>
      <c r="Q39" s="392"/>
      <c r="R39" s="392"/>
      <c r="S39" s="392"/>
      <c r="T39" s="392"/>
    </row>
    <row r="40" spans="1:20" customFormat="1" ht="18">
      <c r="A40" s="195"/>
      <c r="B40" s="393"/>
      <c r="C40" s="393"/>
      <c r="D40" s="393"/>
      <c r="E40" s="393"/>
      <c r="F40" s="393"/>
      <c r="G40" s="391"/>
      <c r="H40" s="391"/>
      <c r="I40" s="391"/>
      <c r="J40" s="396"/>
      <c r="K40" s="396"/>
      <c r="L40" s="396"/>
      <c r="M40" s="396"/>
      <c r="N40" s="396"/>
      <c r="O40" s="396"/>
      <c r="P40" s="396"/>
      <c r="Q40" s="396"/>
      <c r="R40" s="396"/>
      <c r="S40" s="396"/>
      <c r="T40" s="396"/>
    </row>
    <row r="41" spans="1:20" customFormat="1" ht="18">
      <c r="A41" s="195"/>
      <c r="B41" s="393"/>
      <c r="C41" s="393"/>
      <c r="D41" s="393"/>
      <c r="E41" s="393"/>
      <c r="F41" s="393"/>
      <c r="G41" s="391"/>
      <c r="H41" s="391"/>
      <c r="I41" s="391"/>
      <c r="J41" s="396"/>
      <c r="K41" s="396"/>
      <c r="L41" s="396"/>
      <c r="M41" s="396"/>
      <c r="N41" s="396"/>
      <c r="O41" s="396"/>
      <c r="P41" s="396"/>
      <c r="Q41" s="396"/>
      <c r="R41" s="396"/>
      <c r="S41" s="396"/>
      <c r="T41" s="396"/>
    </row>
    <row r="42" spans="1:20" customFormat="1" ht="18">
      <c r="A42" s="195"/>
      <c r="B42" s="393"/>
      <c r="C42" s="393"/>
      <c r="D42" s="393"/>
      <c r="E42" s="393"/>
      <c r="F42" s="393"/>
      <c r="G42" s="391"/>
      <c r="H42" s="391"/>
      <c r="I42" s="391"/>
      <c r="J42" s="396"/>
      <c r="K42" s="396"/>
      <c r="L42" s="396"/>
      <c r="M42" s="396"/>
      <c r="N42" s="396"/>
      <c r="O42" s="396"/>
      <c r="P42" s="396"/>
      <c r="Q42" s="396"/>
      <c r="R42" s="396"/>
      <c r="S42" s="396"/>
      <c r="T42" s="396"/>
    </row>
    <row r="43" spans="1:20" customFormat="1" ht="18">
      <c r="A43" s="195"/>
      <c r="B43" s="393"/>
      <c r="C43" s="393"/>
      <c r="D43" s="393"/>
      <c r="E43" s="393"/>
      <c r="F43" s="393"/>
      <c r="G43" s="391"/>
      <c r="H43" s="391"/>
      <c r="I43" s="391"/>
      <c r="J43" s="396"/>
      <c r="K43" s="396"/>
      <c r="L43" s="396"/>
      <c r="M43" s="396"/>
      <c r="N43" s="396"/>
      <c r="O43" s="396"/>
      <c r="P43" s="396"/>
      <c r="Q43" s="396"/>
      <c r="R43" s="396"/>
      <c r="S43" s="396"/>
      <c r="T43" s="396"/>
    </row>
    <row r="44" spans="1:20" customFormat="1" ht="60.75" customHeight="1">
      <c r="A44" s="195"/>
      <c r="B44" s="1360" t="s">
        <v>689</v>
      </c>
      <c r="C44" s="1360"/>
      <c r="D44" s="1360"/>
      <c r="E44" s="898"/>
      <c r="F44" s="1361" t="s">
        <v>690</v>
      </c>
      <c r="G44" s="1361"/>
      <c r="H44" s="1361"/>
      <c r="I44" s="1361"/>
      <c r="J44" s="1361"/>
      <c r="K44" s="396"/>
      <c r="L44" s="396"/>
      <c r="M44" s="396"/>
      <c r="N44" s="396"/>
      <c r="O44" s="396"/>
      <c r="P44" s="396"/>
      <c r="Q44" s="396"/>
      <c r="R44" s="396"/>
      <c r="S44" s="396"/>
      <c r="T44" s="396"/>
    </row>
    <row r="45" spans="1:20" customFormat="1" ht="18">
      <c r="A45" s="195"/>
      <c r="B45" s="393"/>
      <c r="C45" s="393"/>
      <c r="D45" s="393"/>
      <c r="E45" s="393"/>
      <c r="F45" s="393"/>
      <c r="G45" s="391"/>
      <c r="H45" s="391"/>
      <c r="I45" s="391"/>
      <c r="J45" s="396"/>
      <c r="K45" s="396"/>
      <c r="L45" s="396"/>
      <c r="M45" s="396"/>
      <c r="N45" s="396"/>
      <c r="O45" s="396"/>
      <c r="P45" s="396"/>
      <c r="Q45" s="396"/>
      <c r="R45" s="396"/>
      <c r="S45" s="396"/>
      <c r="T45" s="396"/>
    </row>
    <row r="46" spans="1:20" customFormat="1" ht="18">
      <c r="A46" s="195"/>
      <c r="B46" s="393"/>
      <c r="C46" s="393"/>
      <c r="D46" s="393"/>
      <c r="E46" s="393"/>
      <c r="F46" s="393"/>
      <c r="G46" s="391"/>
      <c r="H46" s="391"/>
      <c r="I46" s="391"/>
      <c r="J46" s="396"/>
      <c r="K46" s="396"/>
      <c r="L46" s="396"/>
      <c r="M46" s="396"/>
      <c r="N46" s="396"/>
      <c r="O46" s="396"/>
      <c r="P46" s="396"/>
      <c r="Q46" s="396"/>
      <c r="R46" s="396"/>
      <c r="S46" s="396"/>
      <c r="T46" s="396"/>
    </row>
    <row r="47" spans="1:20" customFormat="1" ht="18">
      <c r="A47" s="195"/>
      <c r="B47" s="393"/>
      <c r="C47" s="393"/>
      <c r="D47" s="393"/>
      <c r="E47" s="393"/>
      <c r="F47" s="393"/>
      <c r="G47" s="391"/>
      <c r="H47" s="391"/>
      <c r="I47" s="391"/>
      <c r="J47" s="396"/>
      <c r="K47" s="396"/>
      <c r="L47" s="396"/>
      <c r="M47" s="396"/>
      <c r="N47" s="396"/>
      <c r="O47" s="396"/>
      <c r="P47" s="396"/>
      <c r="Q47" s="396"/>
      <c r="R47" s="396"/>
      <c r="S47" s="396"/>
      <c r="T47" s="396"/>
    </row>
    <row r="48" spans="1:20" customFormat="1" ht="18">
      <c r="A48" s="195"/>
      <c r="B48" s="393"/>
      <c r="C48" s="139"/>
      <c r="D48" s="139"/>
      <c r="E48" s="139"/>
      <c r="F48" s="139"/>
      <c r="G48" s="139"/>
      <c r="H48" s="139"/>
      <c r="I48" s="139"/>
      <c r="J48" s="396"/>
      <c r="K48" s="396"/>
      <c r="L48" s="396"/>
      <c r="M48" s="396"/>
      <c r="N48" s="396"/>
      <c r="O48" s="396"/>
      <c r="P48" s="396"/>
      <c r="Q48" s="396"/>
      <c r="R48" s="396"/>
      <c r="S48" s="396"/>
      <c r="T48" s="396"/>
    </row>
    <row r="49" spans="1:20" customFormat="1" ht="18">
      <c r="A49" s="195"/>
      <c r="B49" s="393"/>
      <c r="C49" s="139"/>
      <c r="D49" s="139"/>
      <c r="E49" s="139"/>
      <c r="F49" s="139"/>
      <c r="G49" s="139"/>
      <c r="H49" s="139"/>
      <c r="I49" s="139"/>
      <c r="J49" s="396"/>
      <c r="K49" s="396"/>
      <c r="L49" s="396"/>
      <c r="M49" s="396"/>
      <c r="N49" s="396"/>
      <c r="O49" s="396"/>
      <c r="P49" s="396"/>
      <c r="Q49" s="396"/>
      <c r="R49" s="396"/>
      <c r="S49" s="396"/>
      <c r="T49" s="396"/>
    </row>
    <row r="50" spans="1:20" customFormat="1" ht="20.25">
      <c r="A50" s="195"/>
      <c r="B50" s="393"/>
      <c r="C50" s="1365" t="s">
        <v>381</v>
      </c>
      <c r="D50" s="1365"/>
      <c r="E50" s="1365"/>
      <c r="F50" s="1365"/>
      <c r="G50" s="1365"/>
      <c r="H50" s="1365"/>
      <c r="I50" s="1365"/>
      <c r="J50" s="396"/>
      <c r="K50" s="396"/>
      <c r="L50" s="396"/>
      <c r="M50" s="396"/>
      <c r="N50" s="396"/>
      <c r="O50" s="396"/>
      <c r="P50" s="396"/>
      <c r="Q50" s="396"/>
      <c r="R50" s="396"/>
      <c r="S50" s="396"/>
      <c r="T50" s="396"/>
    </row>
    <row r="51" spans="1:20" customFormat="1" ht="18">
      <c r="A51" s="195"/>
      <c r="B51" s="393"/>
      <c r="C51" s="393"/>
      <c r="D51" s="393"/>
      <c r="E51" s="393"/>
      <c r="F51" s="393"/>
      <c r="G51" s="391"/>
      <c r="H51" s="391"/>
      <c r="I51" s="391"/>
      <c r="J51" s="396"/>
      <c r="K51" s="396"/>
      <c r="L51" s="396"/>
      <c r="M51" s="396"/>
      <c r="N51" s="396"/>
      <c r="O51" s="396"/>
      <c r="P51" s="396"/>
      <c r="Q51" s="396"/>
      <c r="R51" s="396"/>
      <c r="S51" s="396"/>
      <c r="T51" s="396"/>
    </row>
    <row r="52" spans="1:20" customFormat="1" ht="18">
      <c r="A52" s="195"/>
      <c r="B52" s="393"/>
      <c r="C52" s="393"/>
      <c r="D52" s="393"/>
      <c r="E52" s="393"/>
      <c r="F52" s="393"/>
      <c r="G52" s="391"/>
      <c r="H52" s="391"/>
      <c r="I52" s="391"/>
      <c r="J52" s="396"/>
      <c r="K52" s="396"/>
      <c r="L52" s="396"/>
      <c r="M52" s="396"/>
      <c r="N52" s="396"/>
      <c r="O52" s="396"/>
      <c r="P52" s="396"/>
      <c r="Q52" s="396"/>
      <c r="R52" s="396"/>
      <c r="S52" s="396"/>
      <c r="T52" s="396"/>
    </row>
    <row r="53" spans="1:20" customFormat="1" ht="18">
      <c r="A53" s="195"/>
      <c r="B53" s="393"/>
      <c r="C53" s="393"/>
      <c r="D53" s="393"/>
      <c r="E53" s="393"/>
      <c r="F53" s="393"/>
      <c r="G53" s="391"/>
      <c r="H53" s="391"/>
      <c r="I53" s="391"/>
      <c r="J53" s="396"/>
      <c r="K53" s="396"/>
      <c r="L53" s="396"/>
      <c r="M53" s="396"/>
      <c r="N53" s="396"/>
      <c r="O53" s="396"/>
      <c r="P53" s="396"/>
      <c r="Q53" s="396"/>
      <c r="R53" s="396"/>
      <c r="S53" s="396"/>
      <c r="T53" s="396"/>
    </row>
    <row r="54" spans="1:20" customFormat="1" ht="18">
      <c r="A54" s="195"/>
      <c r="B54" s="393"/>
      <c r="C54" s="393"/>
      <c r="D54" s="393"/>
      <c r="E54" s="393"/>
      <c r="F54" s="393"/>
      <c r="G54" s="391"/>
      <c r="H54" s="391"/>
      <c r="I54" s="391"/>
      <c r="J54" s="396"/>
      <c r="K54" s="396"/>
      <c r="L54" s="396"/>
      <c r="M54" s="396"/>
      <c r="N54" s="396"/>
      <c r="O54" s="396"/>
      <c r="P54" s="396"/>
      <c r="Q54" s="396"/>
      <c r="R54" s="396"/>
      <c r="S54" s="396"/>
      <c r="T54" s="396"/>
    </row>
    <row r="55" spans="1:20" customFormat="1" ht="18">
      <c r="A55" s="139"/>
      <c r="B55" s="391"/>
      <c r="C55" s="391"/>
      <c r="D55" s="391"/>
      <c r="E55" s="391"/>
      <c r="F55" s="391"/>
      <c r="G55" s="391"/>
      <c r="H55" s="391"/>
      <c r="I55" s="391"/>
      <c r="J55" s="396"/>
      <c r="K55" s="396"/>
      <c r="L55" s="396"/>
      <c r="M55" s="396"/>
      <c r="N55" s="396"/>
      <c r="O55" s="396"/>
      <c r="P55" s="396"/>
      <c r="Q55" s="396"/>
      <c r="R55" s="396"/>
      <c r="S55" s="396"/>
      <c r="T55" s="396"/>
    </row>
    <row r="56" spans="1:20" customFormat="1" ht="18">
      <c r="A56" s="139"/>
      <c r="B56" s="391"/>
      <c r="C56" s="391"/>
      <c r="D56" s="391"/>
      <c r="E56" s="391"/>
      <c r="F56" s="391"/>
      <c r="G56" s="391"/>
      <c r="H56" s="391"/>
      <c r="I56" s="391"/>
      <c r="J56" s="396"/>
      <c r="K56" s="396"/>
      <c r="L56" s="396"/>
      <c r="M56" s="396"/>
      <c r="N56" s="396"/>
      <c r="O56" s="396"/>
      <c r="P56" s="396"/>
      <c r="Q56" s="396"/>
      <c r="R56" s="396"/>
      <c r="S56" s="396"/>
      <c r="T56" s="396"/>
    </row>
    <row r="57" spans="1:20" customFormat="1" ht="18">
      <c r="A57" s="139"/>
      <c r="B57" s="391"/>
      <c r="C57" s="391"/>
      <c r="D57" s="391"/>
      <c r="E57" s="391"/>
      <c r="F57" s="391"/>
      <c r="G57" s="391"/>
      <c r="H57" s="391"/>
      <c r="I57" s="391"/>
      <c r="J57" s="396"/>
      <c r="K57" s="396"/>
      <c r="L57" s="396"/>
      <c r="M57" s="396"/>
      <c r="N57" s="396"/>
      <c r="O57" s="396"/>
      <c r="P57" s="396"/>
      <c r="Q57" s="396"/>
      <c r="R57" s="396"/>
      <c r="S57" s="396"/>
      <c r="T57" s="396"/>
    </row>
    <row r="58" spans="1:20" customFormat="1" ht="18">
      <c r="A58" s="139"/>
      <c r="B58" s="391"/>
      <c r="C58" s="391"/>
      <c r="D58" s="391"/>
      <c r="E58" s="391"/>
      <c r="F58" s="391"/>
      <c r="G58" s="391"/>
      <c r="H58" s="391"/>
      <c r="I58" s="391"/>
      <c r="J58" s="396"/>
      <c r="K58" s="396"/>
      <c r="L58" s="396"/>
      <c r="M58" s="396"/>
      <c r="N58" s="396"/>
      <c r="O58" s="396"/>
      <c r="P58" s="396"/>
      <c r="Q58" s="396"/>
      <c r="R58" s="396"/>
      <c r="S58" s="396"/>
      <c r="T58" s="396"/>
    </row>
    <row r="59" spans="1:20" customFormat="1" ht="18">
      <c r="A59" s="139"/>
      <c r="B59" s="391"/>
      <c r="C59" s="391"/>
      <c r="D59" s="391"/>
      <c r="E59" s="391"/>
      <c r="F59" s="391"/>
      <c r="G59" s="391"/>
      <c r="H59" s="391"/>
      <c r="I59" s="391"/>
      <c r="J59" s="396"/>
      <c r="K59" s="396"/>
      <c r="L59" s="396"/>
      <c r="M59" s="396"/>
      <c r="N59" s="396"/>
      <c r="O59" s="396"/>
      <c r="P59" s="396"/>
      <c r="Q59" s="396"/>
      <c r="R59" s="396"/>
      <c r="S59" s="396"/>
      <c r="T59" s="396"/>
    </row>
    <row r="60" spans="1:20" customFormat="1" ht="18">
      <c r="A60" s="139"/>
      <c r="B60" s="391"/>
      <c r="C60" s="391"/>
      <c r="D60" s="391"/>
      <c r="E60" s="391"/>
      <c r="F60" s="391"/>
      <c r="G60" s="391"/>
      <c r="H60" s="391"/>
      <c r="I60" s="391"/>
      <c r="J60" s="396"/>
      <c r="K60" s="396"/>
      <c r="L60" s="396"/>
      <c r="M60" s="396"/>
      <c r="N60" s="396"/>
      <c r="O60" s="396"/>
      <c r="P60" s="396"/>
      <c r="Q60" s="396"/>
      <c r="R60" s="396"/>
      <c r="S60" s="396"/>
      <c r="T60" s="396"/>
    </row>
    <row r="61" spans="1:20" customFormat="1" ht="18">
      <c r="A61" s="139"/>
      <c r="B61" s="391"/>
      <c r="C61" s="391"/>
      <c r="D61" s="391"/>
      <c r="E61" s="391"/>
      <c r="F61" s="391"/>
      <c r="G61" s="391"/>
      <c r="H61" s="391"/>
      <c r="I61" s="391"/>
      <c r="J61" s="396"/>
      <c r="K61" s="396"/>
      <c r="L61" s="396"/>
      <c r="M61" s="396"/>
      <c r="N61" s="396"/>
      <c r="O61" s="396"/>
      <c r="P61" s="396"/>
      <c r="Q61" s="396"/>
      <c r="R61" s="396"/>
      <c r="S61" s="396"/>
      <c r="T61" s="396"/>
    </row>
    <row r="62" spans="1:20" customFormat="1" ht="18">
      <c r="A62" s="139"/>
      <c r="B62" s="391"/>
      <c r="C62" s="391"/>
      <c r="D62" s="391"/>
      <c r="E62" s="391"/>
      <c r="F62" s="391"/>
      <c r="G62" s="391"/>
      <c r="H62" s="391"/>
      <c r="I62" s="391"/>
      <c r="J62" s="396"/>
      <c r="K62" s="396"/>
      <c r="L62" s="396"/>
      <c r="M62" s="396"/>
      <c r="N62" s="396"/>
      <c r="O62" s="396"/>
      <c r="P62" s="396"/>
      <c r="Q62" s="396"/>
      <c r="R62" s="396"/>
      <c r="S62" s="396"/>
      <c r="T62" s="396"/>
    </row>
    <row r="63" spans="1:20" customFormat="1" ht="18">
      <c r="A63" s="139"/>
      <c r="B63" s="391"/>
      <c r="C63" s="391"/>
      <c r="D63" s="391"/>
      <c r="E63" s="391"/>
      <c r="F63" s="391"/>
      <c r="G63" s="391"/>
      <c r="H63" s="391"/>
      <c r="I63" s="391"/>
      <c r="J63" s="396"/>
      <c r="K63" s="396"/>
      <c r="L63" s="396"/>
      <c r="M63" s="396"/>
      <c r="N63" s="396"/>
      <c r="O63" s="396"/>
      <c r="P63" s="396"/>
      <c r="Q63" s="396"/>
      <c r="R63" s="396"/>
      <c r="S63" s="396"/>
      <c r="T63" s="396"/>
    </row>
    <row r="64" spans="1:20" customFormat="1" ht="18">
      <c r="A64" s="139"/>
      <c r="B64" s="391"/>
      <c r="C64" s="391"/>
      <c r="D64" s="391"/>
      <c r="E64" s="391"/>
      <c r="F64" s="391"/>
      <c r="G64" s="391"/>
      <c r="H64" s="391"/>
      <c r="I64" s="391"/>
      <c r="J64" s="396"/>
      <c r="K64" s="396"/>
      <c r="L64" s="396"/>
      <c r="M64" s="396"/>
      <c r="N64" s="396"/>
      <c r="O64" s="396"/>
      <c r="P64" s="396"/>
      <c r="Q64" s="396"/>
      <c r="R64" s="396"/>
      <c r="S64" s="396"/>
      <c r="T64" s="396"/>
    </row>
    <row r="65" spans="1:20" customFormat="1" ht="18">
      <c r="A65" s="139"/>
      <c r="B65" s="391"/>
      <c r="C65" s="391"/>
      <c r="D65" s="391"/>
      <c r="E65" s="391"/>
      <c r="F65" s="391"/>
      <c r="G65" s="391"/>
      <c r="H65" s="391"/>
      <c r="I65" s="391"/>
      <c r="J65" s="396"/>
      <c r="K65" s="396"/>
      <c r="L65" s="396"/>
      <c r="M65" s="396"/>
      <c r="N65" s="396"/>
      <c r="O65" s="396"/>
      <c r="P65" s="396"/>
      <c r="Q65" s="396"/>
      <c r="R65" s="396"/>
      <c r="S65" s="396"/>
      <c r="T65" s="396"/>
    </row>
    <row r="66" spans="1:20" customFormat="1" ht="18">
      <c r="A66" s="139"/>
      <c r="B66" s="391"/>
      <c r="C66" s="391"/>
      <c r="D66" s="391"/>
      <c r="E66" s="391"/>
      <c r="F66" s="391"/>
      <c r="G66" s="391"/>
      <c r="H66" s="391"/>
      <c r="I66" s="391"/>
      <c r="J66" s="396"/>
      <c r="K66" s="396"/>
      <c r="L66" s="396"/>
      <c r="M66" s="396"/>
      <c r="N66" s="396"/>
      <c r="O66" s="396"/>
      <c r="P66" s="396"/>
      <c r="Q66" s="396"/>
      <c r="R66" s="396"/>
      <c r="S66" s="396"/>
      <c r="T66" s="396"/>
    </row>
    <row r="67" spans="1:20" customFormat="1" ht="18">
      <c r="A67" s="139"/>
      <c r="B67" s="391"/>
      <c r="C67" s="391"/>
      <c r="D67" s="391"/>
      <c r="E67" s="391"/>
      <c r="F67" s="391"/>
      <c r="G67" s="391"/>
      <c r="H67" s="391"/>
      <c r="I67" s="391"/>
      <c r="J67" s="396"/>
      <c r="K67" s="396"/>
      <c r="L67" s="396"/>
      <c r="M67" s="396"/>
      <c r="N67" s="396"/>
      <c r="O67" s="396"/>
      <c r="P67" s="396"/>
      <c r="Q67" s="396"/>
      <c r="R67" s="396"/>
      <c r="S67" s="396"/>
      <c r="T67" s="396"/>
    </row>
    <row r="68" spans="1:20" customFormat="1" ht="18">
      <c r="A68" s="139"/>
      <c r="B68" s="391"/>
      <c r="C68" s="391"/>
      <c r="D68" s="391"/>
      <c r="E68" s="391"/>
      <c r="F68" s="391"/>
      <c r="G68" s="391"/>
      <c r="H68" s="391"/>
      <c r="I68" s="391"/>
      <c r="J68" s="396"/>
      <c r="K68" s="396"/>
      <c r="L68" s="396"/>
      <c r="M68" s="396"/>
      <c r="N68" s="396"/>
      <c r="O68" s="396"/>
      <c r="P68" s="396"/>
      <c r="Q68" s="396"/>
      <c r="R68" s="396"/>
      <c r="S68" s="396"/>
      <c r="T68" s="396"/>
    </row>
    <row r="69" spans="1:20" customFormat="1" ht="18">
      <c r="A69" s="139"/>
      <c r="B69" s="391"/>
      <c r="C69" s="391"/>
      <c r="D69" s="391"/>
      <c r="E69" s="391"/>
      <c r="F69" s="391"/>
      <c r="G69" s="391"/>
      <c r="H69" s="391"/>
      <c r="I69" s="391"/>
      <c r="J69" s="396"/>
      <c r="K69" s="396"/>
      <c r="L69" s="396"/>
      <c r="M69" s="396"/>
      <c r="N69" s="396"/>
      <c r="O69" s="396"/>
      <c r="P69" s="396"/>
      <c r="Q69" s="396"/>
      <c r="R69" s="396"/>
      <c r="S69" s="396"/>
      <c r="T69" s="396"/>
    </row>
    <row r="70" spans="1:20" customFormat="1" ht="18">
      <c r="A70" s="139"/>
      <c r="B70" s="391"/>
      <c r="C70" s="391"/>
      <c r="D70" s="391"/>
      <c r="E70" s="391"/>
      <c r="F70" s="391"/>
      <c r="G70" s="391"/>
      <c r="H70" s="391"/>
      <c r="I70" s="391"/>
      <c r="J70" s="396"/>
      <c r="K70" s="396"/>
      <c r="L70" s="396"/>
      <c r="M70" s="396"/>
      <c r="N70" s="396"/>
      <c r="O70" s="396"/>
      <c r="P70" s="396"/>
      <c r="Q70" s="396"/>
      <c r="R70" s="396"/>
      <c r="S70" s="396"/>
      <c r="T70" s="396"/>
    </row>
    <row r="71" spans="1:20" customFormat="1" ht="18">
      <c r="A71" s="139"/>
      <c r="B71" s="391"/>
      <c r="C71" s="391"/>
      <c r="D71" s="391"/>
      <c r="E71" s="391"/>
      <c r="F71" s="391"/>
      <c r="G71" s="391"/>
      <c r="H71" s="391"/>
      <c r="I71" s="391"/>
      <c r="J71" s="396"/>
      <c r="K71" s="396"/>
      <c r="L71" s="396"/>
      <c r="M71" s="396"/>
      <c r="N71" s="396"/>
      <c r="O71" s="396"/>
      <c r="P71" s="396"/>
      <c r="Q71" s="396"/>
      <c r="R71" s="396"/>
      <c r="S71" s="396"/>
      <c r="T71" s="396"/>
    </row>
    <row r="72" spans="1:20" customFormat="1" ht="18">
      <c r="A72" s="139"/>
      <c r="B72" s="391"/>
      <c r="C72" s="391"/>
      <c r="D72" s="391"/>
      <c r="E72" s="391"/>
      <c r="F72" s="391"/>
      <c r="G72" s="391"/>
      <c r="H72" s="391"/>
      <c r="I72" s="391"/>
      <c r="J72" s="396"/>
      <c r="K72" s="396"/>
      <c r="L72" s="396"/>
      <c r="M72" s="396"/>
      <c r="N72" s="396"/>
      <c r="O72" s="396"/>
      <c r="P72" s="396"/>
      <c r="Q72" s="396"/>
      <c r="R72" s="396"/>
      <c r="S72" s="396"/>
      <c r="T72" s="396"/>
    </row>
    <row r="73" spans="1:20" customFormat="1" ht="18">
      <c r="A73" s="139"/>
      <c r="B73" s="391"/>
      <c r="C73" s="391"/>
      <c r="D73" s="391"/>
      <c r="E73" s="391"/>
      <c r="F73" s="391"/>
      <c r="G73" s="391"/>
      <c r="H73" s="391"/>
      <c r="I73" s="391"/>
      <c r="J73" s="396"/>
      <c r="K73" s="396"/>
      <c r="L73" s="396"/>
      <c r="M73" s="396"/>
      <c r="N73" s="396"/>
      <c r="O73" s="396"/>
      <c r="P73" s="396"/>
      <c r="Q73" s="396"/>
      <c r="R73" s="396"/>
      <c r="S73" s="396"/>
      <c r="T73" s="396"/>
    </row>
    <row r="74" spans="1:20" customFormat="1" ht="18">
      <c r="A74" s="139"/>
      <c r="B74" s="391"/>
      <c r="C74" s="391"/>
      <c r="D74" s="391"/>
      <c r="E74" s="391"/>
      <c r="F74" s="391"/>
      <c r="G74" s="391"/>
      <c r="H74" s="391"/>
      <c r="I74" s="391"/>
      <c r="J74" s="396"/>
      <c r="K74" s="396"/>
      <c r="L74" s="396"/>
      <c r="M74" s="396"/>
      <c r="N74" s="396"/>
      <c r="O74" s="396"/>
      <c r="P74" s="396"/>
      <c r="Q74" s="396"/>
      <c r="R74" s="396"/>
      <c r="S74" s="396"/>
      <c r="T74" s="396"/>
    </row>
    <row r="75" spans="1:20" customFormat="1" ht="18">
      <c r="A75" s="139"/>
      <c r="B75" s="391"/>
      <c r="C75" s="391"/>
      <c r="D75" s="391"/>
      <c r="E75" s="391"/>
      <c r="F75" s="391"/>
      <c r="G75" s="391"/>
      <c r="H75" s="391"/>
      <c r="I75" s="391"/>
      <c r="J75" s="396"/>
      <c r="K75" s="396"/>
      <c r="L75" s="396"/>
      <c r="M75" s="396"/>
      <c r="N75" s="396"/>
      <c r="O75" s="396"/>
      <c r="P75" s="396"/>
      <c r="Q75" s="396"/>
      <c r="R75" s="396"/>
      <c r="S75" s="396"/>
      <c r="T75" s="396"/>
    </row>
    <row r="76" spans="1:20" customFormat="1" ht="36" customHeight="1">
      <c r="A76" s="139"/>
      <c r="B76" s="391"/>
      <c r="C76" s="897" t="s">
        <v>829</v>
      </c>
      <c r="D76" s="391"/>
      <c r="E76" s="391"/>
      <c r="F76" s="391"/>
      <c r="G76" s="391"/>
      <c r="H76" s="391"/>
      <c r="I76" s="391"/>
      <c r="J76" s="396"/>
      <c r="K76" s="396"/>
      <c r="L76" s="396"/>
      <c r="M76" s="396"/>
      <c r="N76" s="396"/>
      <c r="O76" s="396"/>
      <c r="P76" s="396"/>
      <c r="Q76" s="396"/>
      <c r="R76" s="396"/>
      <c r="S76" s="396"/>
      <c r="T76" s="396"/>
    </row>
    <row r="77" spans="1:20" customFormat="1" ht="51" customHeight="1">
      <c r="A77" s="139"/>
      <c r="B77" s="391"/>
      <c r="C77" s="139"/>
      <c r="D77" s="139"/>
      <c r="E77" s="139"/>
      <c r="F77" s="139"/>
      <c r="G77" s="139"/>
      <c r="H77" s="139"/>
      <c r="I77" s="139"/>
      <c r="J77" s="396"/>
      <c r="K77" s="396"/>
      <c r="L77" s="396"/>
      <c r="M77" s="396"/>
      <c r="N77" s="396"/>
      <c r="O77" s="396"/>
      <c r="P77" s="396"/>
      <c r="Q77" s="396"/>
      <c r="R77" s="396"/>
      <c r="S77" s="396"/>
      <c r="T77" s="396"/>
    </row>
    <row r="78" spans="1:20" customFormat="1" ht="43.5" customHeight="1">
      <c r="A78" s="139"/>
      <c r="B78" s="391"/>
      <c r="C78" s="1366" t="s">
        <v>382</v>
      </c>
      <c r="D78" s="1366"/>
      <c r="E78" s="1366"/>
      <c r="F78" s="1366"/>
      <c r="G78" s="1366"/>
      <c r="H78" s="1366"/>
      <c r="I78" s="1366"/>
      <c r="J78" s="396"/>
      <c r="K78" s="396"/>
      <c r="L78" s="396"/>
      <c r="M78" s="396"/>
      <c r="N78" s="396"/>
      <c r="O78" s="396"/>
      <c r="P78" s="396"/>
      <c r="Q78" s="396"/>
      <c r="R78" s="396"/>
      <c r="S78" s="396"/>
      <c r="T78" s="396"/>
    </row>
    <row r="79" spans="1:20" customFormat="1" ht="21" customHeight="1">
      <c r="A79" s="139"/>
      <c r="B79" s="391"/>
      <c r="C79" s="1359" t="s">
        <v>393</v>
      </c>
      <c r="D79" s="1359"/>
      <c r="E79" s="1359"/>
      <c r="F79" s="1359"/>
      <c r="G79" s="1359"/>
      <c r="H79" s="1359"/>
      <c r="I79" s="1359"/>
      <c r="J79" s="396"/>
      <c r="K79" s="396"/>
      <c r="L79" s="396"/>
      <c r="M79" s="396"/>
      <c r="N79" s="396"/>
      <c r="O79" s="396"/>
      <c r="P79" s="396"/>
      <c r="Q79" s="396"/>
      <c r="R79" s="396"/>
      <c r="S79" s="396"/>
      <c r="T79" s="396"/>
    </row>
    <row r="80" spans="1:20" customFormat="1" ht="18">
      <c r="A80" s="139"/>
      <c r="B80" s="391"/>
      <c r="C80" s="391"/>
      <c r="D80" s="391"/>
      <c r="E80" s="391"/>
      <c r="F80" s="391"/>
      <c r="G80" s="391"/>
      <c r="H80" s="391"/>
      <c r="I80" s="391"/>
      <c r="J80" s="396"/>
      <c r="K80" s="396"/>
      <c r="L80" s="396"/>
      <c r="M80" s="396"/>
      <c r="N80" s="396"/>
      <c r="O80" s="396"/>
      <c r="P80" s="396"/>
      <c r="Q80" s="396"/>
      <c r="R80" s="396"/>
      <c r="S80" s="396"/>
      <c r="T80" s="396"/>
    </row>
    <row r="81" spans="1:20" customFormat="1" ht="18">
      <c r="A81" s="139"/>
      <c r="B81" s="391"/>
      <c r="C81" s="391"/>
      <c r="D81" s="391"/>
      <c r="E81" s="391"/>
      <c r="F81" s="391"/>
      <c r="G81" s="391"/>
      <c r="H81" s="391"/>
      <c r="I81" s="391"/>
      <c r="J81" s="396"/>
      <c r="K81" s="396"/>
      <c r="L81" s="396"/>
      <c r="M81" s="396"/>
      <c r="N81" s="396"/>
      <c r="O81" s="396"/>
      <c r="P81" s="396"/>
      <c r="Q81" s="396"/>
      <c r="R81" s="396"/>
      <c r="S81" s="396"/>
      <c r="T81" s="396"/>
    </row>
    <row r="82" spans="1:20" customFormat="1" ht="18">
      <c r="A82" s="139"/>
      <c r="B82" s="391"/>
      <c r="C82" s="391"/>
      <c r="D82" s="391"/>
      <c r="E82" s="391"/>
      <c r="F82" s="391"/>
      <c r="G82" s="391"/>
      <c r="H82" s="391"/>
      <c r="I82" s="391"/>
      <c r="J82" s="396"/>
      <c r="K82" s="396"/>
      <c r="L82" s="396"/>
      <c r="M82" s="396"/>
      <c r="N82" s="396"/>
      <c r="O82" s="396"/>
      <c r="P82" s="396"/>
      <c r="Q82" s="396"/>
      <c r="R82" s="396"/>
      <c r="S82" s="396"/>
      <c r="T82" s="396"/>
    </row>
    <row r="83" spans="1:20" customFormat="1" ht="18">
      <c r="A83" s="139"/>
      <c r="B83" s="391"/>
      <c r="C83" s="391"/>
      <c r="D83" s="391"/>
      <c r="E83" s="391"/>
      <c r="F83" s="391"/>
      <c r="G83" s="391"/>
      <c r="H83" s="391"/>
      <c r="I83" s="391"/>
      <c r="J83" s="396"/>
      <c r="K83" s="396"/>
      <c r="L83" s="396"/>
      <c r="M83" s="396"/>
      <c r="N83" s="396"/>
      <c r="O83" s="396"/>
      <c r="P83" s="396"/>
      <c r="Q83" s="396"/>
      <c r="R83" s="396"/>
      <c r="S83" s="396"/>
      <c r="T83" s="396"/>
    </row>
    <row r="84" spans="1:20" customFormat="1" ht="18">
      <c r="A84" s="139"/>
      <c r="B84" s="391"/>
      <c r="C84" s="391"/>
      <c r="D84" s="391"/>
      <c r="E84" s="391"/>
      <c r="F84" s="391"/>
      <c r="G84" s="391"/>
      <c r="H84" s="391"/>
      <c r="I84" s="391"/>
      <c r="J84" s="396"/>
      <c r="K84" s="396"/>
      <c r="L84" s="396"/>
      <c r="M84" s="396"/>
      <c r="N84" s="396"/>
      <c r="O84" s="396"/>
      <c r="P84" s="396"/>
      <c r="Q84" s="396"/>
      <c r="R84" s="396"/>
      <c r="S84" s="396"/>
      <c r="T84" s="396"/>
    </row>
    <row r="85" spans="1:20" customFormat="1" ht="18">
      <c r="A85" s="139"/>
      <c r="B85" s="391"/>
      <c r="C85" s="391"/>
      <c r="D85" s="391"/>
      <c r="E85" s="391"/>
      <c r="F85" s="391"/>
      <c r="G85" s="391"/>
      <c r="H85" s="391"/>
      <c r="I85" s="391"/>
      <c r="J85" s="396"/>
      <c r="K85" s="396"/>
      <c r="L85" s="396"/>
      <c r="M85" s="396"/>
      <c r="N85" s="396"/>
      <c r="O85" s="396"/>
      <c r="P85" s="396"/>
      <c r="Q85" s="396"/>
      <c r="R85" s="396"/>
      <c r="S85" s="396"/>
      <c r="T85" s="396"/>
    </row>
    <row r="86" spans="1:20" customFormat="1" ht="18">
      <c r="A86" s="139"/>
      <c r="B86" s="391"/>
      <c r="C86" s="391"/>
      <c r="D86" s="391"/>
      <c r="E86" s="391"/>
      <c r="F86" s="391"/>
      <c r="G86" s="391"/>
      <c r="H86" s="391"/>
      <c r="I86" s="391"/>
      <c r="J86" s="396"/>
      <c r="K86" s="396"/>
      <c r="L86" s="396"/>
      <c r="M86" s="396"/>
      <c r="N86" s="396"/>
      <c r="O86" s="396"/>
      <c r="P86" s="396"/>
      <c r="Q86" s="396"/>
      <c r="R86" s="396"/>
      <c r="S86" s="396"/>
      <c r="T86" s="396"/>
    </row>
    <row r="87" spans="1:20" customFormat="1" ht="18">
      <c r="A87" s="139"/>
      <c r="B87" s="391"/>
      <c r="C87" s="391"/>
      <c r="D87" s="391"/>
      <c r="E87" s="391"/>
      <c r="F87" s="391"/>
      <c r="G87" s="391"/>
      <c r="H87" s="391"/>
      <c r="I87" s="391"/>
      <c r="J87" s="396"/>
      <c r="K87" s="396"/>
      <c r="L87" s="396"/>
      <c r="M87" s="396"/>
      <c r="N87" s="396"/>
      <c r="O87" s="396"/>
      <c r="P87" s="396"/>
      <c r="Q87" s="396"/>
      <c r="R87" s="396"/>
      <c r="S87" s="396"/>
      <c r="T87" s="396"/>
    </row>
    <row r="88" spans="1:20" customFormat="1" ht="18">
      <c r="A88" s="139"/>
      <c r="B88" s="391"/>
      <c r="C88" s="391"/>
      <c r="D88" s="391"/>
      <c r="E88" s="391"/>
      <c r="F88" s="391"/>
      <c r="G88" s="391"/>
      <c r="H88" s="391"/>
      <c r="I88" s="391"/>
      <c r="J88" s="396"/>
      <c r="K88" s="396"/>
      <c r="L88" s="396"/>
      <c r="M88" s="396"/>
      <c r="N88" s="396"/>
      <c r="O88" s="396"/>
      <c r="P88" s="396"/>
      <c r="Q88" s="396"/>
      <c r="R88" s="396"/>
      <c r="S88" s="396"/>
      <c r="T88" s="396"/>
    </row>
    <row r="89" spans="1:20" customFormat="1" ht="18">
      <c r="A89" s="139"/>
      <c r="B89" s="391"/>
      <c r="C89" s="391"/>
      <c r="D89" s="391"/>
      <c r="E89" s="391"/>
      <c r="F89" s="391"/>
      <c r="G89" s="391"/>
      <c r="H89" s="391"/>
      <c r="I89" s="391"/>
      <c r="J89" s="396"/>
      <c r="K89" s="396"/>
      <c r="L89" s="396"/>
      <c r="M89" s="396"/>
      <c r="N89" s="396"/>
      <c r="O89" s="396"/>
      <c r="P89" s="396"/>
      <c r="Q89" s="396"/>
      <c r="R89" s="396"/>
      <c r="S89" s="396"/>
      <c r="T89" s="396"/>
    </row>
    <row r="90" spans="1:20" customFormat="1" ht="18">
      <c r="A90" s="139"/>
      <c r="B90" s="391"/>
      <c r="C90" s="391"/>
      <c r="D90" s="391"/>
      <c r="E90" s="391"/>
      <c r="F90" s="391"/>
      <c r="G90" s="391"/>
      <c r="H90" s="391"/>
      <c r="I90" s="391"/>
      <c r="J90" s="396"/>
      <c r="K90" s="396"/>
      <c r="L90" s="396"/>
      <c r="M90" s="396"/>
      <c r="N90" s="396"/>
      <c r="O90" s="396"/>
      <c r="P90" s="396"/>
      <c r="Q90" s="396"/>
      <c r="R90" s="396"/>
      <c r="S90" s="396"/>
      <c r="T90" s="396"/>
    </row>
    <row r="91" spans="1:20" customFormat="1" ht="18">
      <c r="A91" s="139"/>
      <c r="B91" s="391"/>
      <c r="C91" s="391"/>
      <c r="D91" s="391"/>
      <c r="E91" s="391"/>
      <c r="F91" s="391"/>
      <c r="G91" s="391"/>
      <c r="H91" s="391"/>
      <c r="I91" s="391"/>
      <c r="J91" s="396"/>
      <c r="K91" s="396"/>
      <c r="L91" s="396"/>
      <c r="M91" s="396"/>
      <c r="N91" s="396"/>
      <c r="O91" s="396"/>
      <c r="P91" s="396"/>
      <c r="Q91" s="396"/>
      <c r="R91" s="396"/>
      <c r="S91" s="396"/>
      <c r="T91" s="396"/>
    </row>
    <row r="92" spans="1:20" customFormat="1" ht="18">
      <c r="A92" s="139"/>
      <c r="B92" s="391"/>
      <c r="C92" s="391"/>
      <c r="D92" s="391"/>
      <c r="E92" s="391"/>
      <c r="F92" s="391"/>
      <c r="G92" s="391"/>
      <c r="H92" s="391"/>
      <c r="I92" s="391"/>
      <c r="J92" s="396"/>
      <c r="K92" s="396"/>
      <c r="L92" s="396"/>
      <c r="M92" s="396"/>
      <c r="N92" s="396"/>
      <c r="O92" s="396"/>
      <c r="P92" s="396"/>
      <c r="Q92" s="396"/>
      <c r="R92" s="396"/>
      <c r="S92" s="396"/>
      <c r="T92" s="396"/>
    </row>
    <row r="93" spans="1:20" customFormat="1" ht="18">
      <c r="A93" s="139"/>
      <c r="B93" s="391"/>
      <c r="C93" s="391"/>
      <c r="D93" s="391"/>
      <c r="E93" s="391"/>
      <c r="F93" s="391"/>
      <c r="G93" s="391"/>
      <c r="H93" s="391"/>
      <c r="I93" s="391"/>
      <c r="J93" s="396"/>
      <c r="K93" s="396"/>
      <c r="L93" s="396"/>
      <c r="M93" s="396"/>
      <c r="N93" s="396"/>
      <c r="O93" s="396"/>
      <c r="P93" s="396"/>
      <c r="Q93" s="396"/>
      <c r="R93" s="396"/>
      <c r="S93" s="396"/>
      <c r="T93" s="396"/>
    </row>
    <row r="94" spans="1:20" customFormat="1" ht="18">
      <c r="A94" s="139"/>
      <c r="B94" s="391"/>
      <c r="C94" s="391"/>
      <c r="D94" s="391"/>
      <c r="E94" s="391"/>
      <c r="F94" s="391"/>
      <c r="G94" s="391"/>
      <c r="H94" s="391"/>
      <c r="I94" s="391"/>
      <c r="J94" s="396"/>
      <c r="K94" s="396"/>
      <c r="L94" s="396"/>
      <c r="M94" s="396"/>
      <c r="N94" s="396"/>
      <c r="O94" s="396"/>
      <c r="P94" s="396"/>
      <c r="Q94" s="396"/>
      <c r="R94" s="396"/>
      <c r="S94" s="396"/>
      <c r="T94" s="396"/>
    </row>
    <row r="95" spans="1:20" customFormat="1" ht="18">
      <c r="A95" s="139"/>
      <c r="B95" s="391"/>
      <c r="C95" s="391"/>
      <c r="D95" s="391"/>
      <c r="E95" s="391"/>
      <c r="F95" s="391"/>
      <c r="G95" s="391"/>
      <c r="H95" s="391"/>
      <c r="I95" s="391"/>
      <c r="J95" s="396"/>
      <c r="K95" s="396"/>
      <c r="L95" s="396"/>
      <c r="M95" s="396"/>
      <c r="N95" s="396"/>
      <c r="O95" s="396"/>
      <c r="P95" s="396"/>
      <c r="Q95" s="396"/>
      <c r="R95" s="396"/>
      <c r="S95" s="396"/>
      <c r="T95" s="396"/>
    </row>
    <row r="96" spans="1:20" customFormat="1" ht="18">
      <c r="A96" s="139"/>
      <c r="B96" s="391"/>
      <c r="C96" s="391"/>
      <c r="D96" s="391"/>
      <c r="E96" s="391"/>
      <c r="F96" s="391"/>
      <c r="G96" s="391"/>
      <c r="H96" s="391"/>
      <c r="I96" s="391"/>
      <c r="J96" s="396"/>
      <c r="K96" s="396"/>
      <c r="L96" s="396"/>
      <c r="M96" s="396"/>
      <c r="N96" s="396"/>
      <c r="O96" s="396"/>
      <c r="P96" s="396"/>
      <c r="Q96" s="396"/>
      <c r="R96" s="396"/>
      <c r="S96" s="396"/>
      <c r="T96" s="396"/>
    </row>
    <row r="97" spans="1:20" customFormat="1" ht="18">
      <c r="A97" s="139"/>
      <c r="B97" s="391"/>
      <c r="C97" s="391"/>
      <c r="D97" s="391"/>
      <c r="E97" s="391"/>
      <c r="F97" s="391"/>
      <c r="G97" s="391"/>
      <c r="H97" s="391"/>
      <c r="I97" s="391"/>
      <c r="J97" s="396"/>
      <c r="K97" s="396"/>
      <c r="L97" s="396"/>
      <c r="M97" s="396"/>
      <c r="N97" s="396"/>
      <c r="O97" s="396"/>
      <c r="P97" s="396"/>
      <c r="Q97" s="396"/>
      <c r="R97" s="396"/>
      <c r="S97" s="396"/>
      <c r="T97" s="396"/>
    </row>
    <row r="98" spans="1:20" customFormat="1" ht="18">
      <c r="A98" s="139"/>
      <c r="B98" s="391"/>
      <c r="C98" s="391"/>
      <c r="D98" s="391"/>
      <c r="E98" s="391"/>
      <c r="F98" s="391"/>
      <c r="G98" s="391"/>
      <c r="H98" s="391"/>
      <c r="I98" s="391"/>
      <c r="J98" s="396"/>
      <c r="K98" s="396"/>
      <c r="L98" s="396"/>
      <c r="M98" s="396"/>
      <c r="N98" s="396"/>
      <c r="O98" s="396"/>
      <c r="P98" s="396"/>
      <c r="Q98" s="396"/>
      <c r="R98" s="396"/>
      <c r="S98" s="396"/>
      <c r="T98" s="396"/>
    </row>
    <row r="99" spans="1:20" customFormat="1" ht="18">
      <c r="A99" s="139"/>
      <c r="B99" s="391"/>
      <c r="C99" s="391"/>
      <c r="D99" s="391"/>
      <c r="E99" s="391"/>
      <c r="F99" s="391"/>
      <c r="G99" s="391"/>
      <c r="H99" s="391"/>
      <c r="I99" s="391"/>
      <c r="J99" s="396"/>
      <c r="K99" s="396"/>
      <c r="L99" s="396"/>
      <c r="M99" s="396"/>
      <c r="N99" s="396"/>
      <c r="O99" s="396"/>
      <c r="P99" s="396"/>
      <c r="Q99" s="396"/>
      <c r="R99" s="396"/>
      <c r="S99" s="396"/>
      <c r="T99" s="396"/>
    </row>
    <row r="100" spans="1:20" customFormat="1" ht="18">
      <c r="A100" s="139"/>
      <c r="B100" s="391"/>
      <c r="C100" s="391"/>
      <c r="D100" s="391"/>
      <c r="E100" s="391"/>
      <c r="F100" s="391"/>
      <c r="G100" s="391"/>
      <c r="H100" s="391"/>
      <c r="I100" s="391"/>
      <c r="J100" s="396"/>
      <c r="K100" s="396"/>
      <c r="L100" s="396"/>
      <c r="M100" s="396"/>
      <c r="N100" s="396"/>
      <c r="O100" s="396"/>
      <c r="P100" s="396"/>
      <c r="Q100" s="396"/>
      <c r="R100" s="396"/>
      <c r="S100" s="396"/>
      <c r="T100" s="396"/>
    </row>
    <row r="101" spans="1:20" customFormat="1" ht="18">
      <c r="A101" s="139"/>
      <c r="B101" s="391"/>
      <c r="C101" s="391"/>
      <c r="D101" s="391"/>
      <c r="E101" s="391"/>
      <c r="F101" s="391"/>
      <c r="G101" s="391"/>
      <c r="H101" s="391"/>
      <c r="I101" s="391"/>
      <c r="J101" s="396"/>
      <c r="K101" s="396"/>
      <c r="L101" s="396"/>
      <c r="M101" s="396"/>
      <c r="N101" s="396"/>
      <c r="O101" s="396"/>
      <c r="P101" s="396"/>
      <c r="Q101" s="396"/>
      <c r="R101" s="396"/>
      <c r="S101" s="396"/>
      <c r="T101" s="396"/>
    </row>
    <row r="102" spans="1:20" customFormat="1" ht="18">
      <c r="A102" s="139"/>
      <c r="B102" s="391"/>
      <c r="C102" s="391"/>
      <c r="D102" s="391"/>
      <c r="E102" s="391"/>
      <c r="F102" s="391"/>
      <c r="G102" s="391"/>
      <c r="H102" s="391"/>
      <c r="I102" s="391"/>
      <c r="J102" s="396"/>
      <c r="K102" s="396"/>
      <c r="L102" s="396"/>
      <c r="M102" s="396"/>
      <c r="N102" s="396"/>
      <c r="O102" s="396"/>
      <c r="P102" s="396"/>
      <c r="Q102" s="396"/>
      <c r="R102" s="396"/>
      <c r="S102" s="396"/>
      <c r="T102" s="396"/>
    </row>
    <row r="103" spans="1:20" customFormat="1" ht="18">
      <c r="A103" s="139"/>
      <c r="B103" s="391"/>
      <c r="C103" s="391"/>
      <c r="D103" s="391"/>
      <c r="E103" s="391"/>
      <c r="F103" s="391"/>
      <c r="G103" s="391"/>
      <c r="H103" s="391"/>
      <c r="I103" s="391"/>
      <c r="J103" s="396"/>
      <c r="K103" s="396"/>
      <c r="L103" s="396"/>
      <c r="M103" s="396"/>
      <c r="N103" s="396"/>
      <c r="O103" s="396"/>
      <c r="P103" s="396"/>
      <c r="Q103" s="396"/>
      <c r="R103" s="396"/>
      <c r="S103" s="396"/>
      <c r="T103" s="396"/>
    </row>
    <row r="104" spans="1:20" customFormat="1" ht="18">
      <c r="A104" s="139"/>
      <c r="B104" s="391"/>
      <c r="C104" s="391"/>
      <c r="D104" s="391"/>
      <c r="E104" s="391"/>
      <c r="F104" s="391"/>
      <c r="G104" s="391"/>
      <c r="H104" s="391"/>
      <c r="I104" s="391"/>
      <c r="J104" s="396"/>
      <c r="K104" s="396"/>
      <c r="L104" s="396"/>
      <c r="M104" s="396"/>
      <c r="N104" s="396"/>
      <c r="O104" s="396"/>
      <c r="P104" s="396"/>
      <c r="Q104" s="396"/>
      <c r="R104" s="396"/>
      <c r="S104" s="396"/>
      <c r="T104" s="396"/>
    </row>
    <row r="105" spans="1:20" customFormat="1" ht="18">
      <c r="A105" s="139"/>
      <c r="B105" s="391"/>
      <c r="C105" s="391"/>
      <c r="D105" s="391"/>
      <c r="E105" s="391"/>
      <c r="F105" s="391"/>
      <c r="G105" s="391"/>
      <c r="H105" s="391"/>
      <c r="I105" s="391"/>
      <c r="J105" s="396"/>
      <c r="K105" s="396"/>
      <c r="L105" s="396"/>
      <c r="M105" s="396"/>
      <c r="N105" s="396"/>
      <c r="O105" s="396"/>
      <c r="P105" s="396"/>
      <c r="Q105" s="396"/>
      <c r="R105" s="396"/>
      <c r="S105" s="396"/>
      <c r="T105" s="396"/>
    </row>
    <row r="106" spans="1:20" customFormat="1" ht="18">
      <c r="A106" s="139"/>
      <c r="B106" s="391"/>
      <c r="C106" s="391"/>
      <c r="D106" s="391"/>
      <c r="E106" s="391"/>
      <c r="F106" s="391"/>
      <c r="G106" s="391"/>
      <c r="H106" s="391"/>
      <c r="I106" s="391"/>
      <c r="J106" s="396"/>
      <c r="K106" s="396"/>
      <c r="L106" s="396"/>
      <c r="M106" s="396"/>
      <c r="N106" s="396"/>
      <c r="O106" s="396"/>
      <c r="P106" s="396"/>
      <c r="Q106" s="396"/>
      <c r="R106" s="396"/>
      <c r="S106" s="396"/>
      <c r="T106" s="396"/>
    </row>
    <row r="107" spans="1:20" customFormat="1" ht="18">
      <c r="A107" s="139"/>
      <c r="B107" s="391"/>
      <c r="C107" s="391"/>
      <c r="D107" s="391"/>
      <c r="E107" s="391"/>
      <c r="F107" s="391"/>
      <c r="G107" s="391"/>
      <c r="H107" s="391"/>
      <c r="I107" s="391"/>
      <c r="J107" s="396"/>
      <c r="K107" s="396"/>
      <c r="L107" s="396"/>
      <c r="M107" s="396"/>
      <c r="N107" s="396"/>
      <c r="O107" s="396"/>
      <c r="P107" s="396"/>
      <c r="Q107" s="396"/>
      <c r="R107" s="396"/>
      <c r="S107" s="396"/>
      <c r="T107" s="396"/>
    </row>
    <row r="108" spans="1:20" customFormat="1" ht="18">
      <c r="A108" s="139"/>
      <c r="B108" s="391"/>
      <c r="C108" s="391"/>
      <c r="D108" s="391"/>
      <c r="E108" s="391"/>
      <c r="F108" s="391"/>
      <c r="G108" s="391"/>
      <c r="H108" s="391"/>
      <c r="I108" s="391"/>
      <c r="J108" s="396"/>
      <c r="K108" s="396"/>
      <c r="L108" s="396"/>
      <c r="M108" s="396"/>
      <c r="N108" s="396"/>
      <c r="O108" s="396"/>
      <c r="P108" s="396"/>
      <c r="Q108" s="396"/>
      <c r="R108" s="396"/>
      <c r="S108" s="396"/>
      <c r="T108" s="396"/>
    </row>
    <row r="109" spans="1:20" customFormat="1" ht="18">
      <c r="A109" s="139"/>
      <c r="B109" s="391"/>
      <c r="C109" s="391"/>
      <c r="D109" s="391"/>
      <c r="E109" s="391"/>
      <c r="F109" s="391"/>
      <c r="G109" s="391"/>
      <c r="H109" s="391"/>
      <c r="I109" s="391"/>
      <c r="J109" s="396"/>
      <c r="K109" s="396"/>
      <c r="L109" s="396"/>
      <c r="M109" s="396"/>
      <c r="N109" s="396"/>
      <c r="O109" s="396"/>
      <c r="P109" s="396"/>
      <c r="Q109" s="396"/>
      <c r="R109" s="396"/>
      <c r="S109" s="396"/>
      <c r="T109" s="396"/>
    </row>
    <row r="110" spans="1:20" customFormat="1" ht="18">
      <c r="A110" s="139"/>
      <c r="B110" s="391"/>
      <c r="C110" s="391"/>
      <c r="D110" s="391"/>
      <c r="E110" s="391"/>
      <c r="F110" s="391"/>
      <c r="G110" s="391"/>
      <c r="H110" s="391"/>
      <c r="I110" s="391"/>
      <c r="J110" s="396"/>
      <c r="K110" s="396"/>
      <c r="L110" s="396"/>
      <c r="M110" s="396"/>
      <c r="N110" s="396"/>
      <c r="O110" s="396"/>
      <c r="P110" s="396"/>
      <c r="Q110" s="396"/>
      <c r="R110" s="396"/>
      <c r="S110" s="396"/>
      <c r="T110" s="396"/>
    </row>
    <row r="111" spans="1:20" customFormat="1" ht="18">
      <c r="A111" s="139"/>
      <c r="B111" s="391"/>
      <c r="C111" s="391"/>
      <c r="D111" s="391"/>
      <c r="E111" s="391"/>
      <c r="F111" s="391"/>
      <c r="G111" s="391"/>
      <c r="H111" s="391"/>
      <c r="I111" s="391"/>
      <c r="J111" s="396"/>
      <c r="K111" s="396"/>
      <c r="L111" s="396"/>
      <c r="M111" s="396"/>
      <c r="N111" s="396"/>
      <c r="O111" s="396"/>
      <c r="P111" s="396"/>
      <c r="Q111" s="396"/>
      <c r="R111" s="396"/>
      <c r="S111" s="396"/>
      <c r="T111" s="396"/>
    </row>
    <row r="112" spans="1:20" customFormat="1" ht="18">
      <c r="A112" s="139"/>
      <c r="B112" s="391"/>
      <c r="C112" s="391"/>
      <c r="D112" s="391"/>
      <c r="E112" s="391"/>
      <c r="F112" s="391"/>
      <c r="G112" s="391"/>
      <c r="H112" s="391"/>
      <c r="I112" s="391"/>
      <c r="J112" s="396"/>
      <c r="K112" s="396"/>
      <c r="L112" s="396"/>
      <c r="M112" s="396"/>
      <c r="N112" s="396"/>
      <c r="O112" s="396"/>
      <c r="P112" s="396"/>
      <c r="Q112" s="396"/>
      <c r="R112" s="396"/>
      <c r="S112" s="396"/>
      <c r="T112" s="396"/>
    </row>
    <row r="113" spans="1:20" customFormat="1" ht="18">
      <c r="A113" s="139"/>
      <c r="B113" s="391"/>
      <c r="C113" s="391"/>
      <c r="D113" s="391"/>
      <c r="E113" s="391"/>
      <c r="F113" s="391"/>
      <c r="G113" s="391"/>
      <c r="H113" s="391"/>
      <c r="I113" s="391"/>
      <c r="J113" s="396"/>
      <c r="K113" s="396"/>
      <c r="L113" s="396"/>
      <c r="M113" s="396"/>
      <c r="N113" s="396"/>
      <c r="O113" s="396"/>
      <c r="P113" s="396"/>
      <c r="Q113" s="396"/>
      <c r="R113" s="396"/>
      <c r="S113" s="396"/>
      <c r="T113" s="396"/>
    </row>
    <row r="114" spans="1:20" customFormat="1" ht="18">
      <c r="A114" s="139"/>
      <c r="B114" s="391"/>
      <c r="C114" s="391"/>
      <c r="D114" s="391"/>
      <c r="E114" s="391"/>
      <c r="F114" s="391"/>
      <c r="G114" s="391"/>
      <c r="H114" s="391"/>
      <c r="I114" s="391"/>
      <c r="J114" s="396"/>
      <c r="K114" s="396"/>
      <c r="L114" s="396"/>
      <c r="M114" s="396"/>
      <c r="N114" s="396"/>
      <c r="O114" s="396"/>
      <c r="P114" s="396"/>
      <c r="Q114" s="396"/>
      <c r="R114" s="396"/>
      <c r="S114" s="396"/>
      <c r="T114" s="396"/>
    </row>
    <row r="115" spans="1:20" customFormat="1" ht="18">
      <c r="A115" s="139"/>
      <c r="B115" s="391"/>
      <c r="C115" s="391"/>
      <c r="D115" s="391"/>
      <c r="E115" s="391"/>
      <c r="F115" s="391"/>
      <c r="G115" s="391"/>
      <c r="H115" s="391"/>
      <c r="I115" s="391"/>
      <c r="J115" s="396"/>
      <c r="K115" s="396"/>
      <c r="L115" s="396"/>
      <c r="M115" s="396"/>
      <c r="N115" s="396"/>
      <c r="O115" s="396"/>
      <c r="P115" s="396"/>
      <c r="Q115" s="396"/>
      <c r="R115" s="396"/>
      <c r="S115" s="396"/>
      <c r="T115" s="396"/>
    </row>
    <row r="116" spans="1:20" customFormat="1" ht="18">
      <c r="A116" s="139"/>
      <c r="B116" s="391"/>
      <c r="C116" s="391"/>
      <c r="D116" s="391"/>
      <c r="E116" s="391"/>
      <c r="F116" s="391"/>
      <c r="G116" s="391"/>
      <c r="H116" s="391"/>
      <c r="I116" s="391"/>
      <c r="J116" s="396"/>
      <c r="K116" s="396"/>
      <c r="L116" s="396"/>
      <c r="M116" s="396"/>
      <c r="N116" s="396"/>
      <c r="O116" s="396"/>
      <c r="P116" s="396"/>
      <c r="Q116" s="396"/>
      <c r="R116" s="396"/>
      <c r="S116" s="396"/>
      <c r="T116" s="396"/>
    </row>
    <row r="117" spans="1:20" customFormat="1" ht="18">
      <c r="A117" s="139"/>
      <c r="B117" s="391"/>
      <c r="C117" s="391"/>
      <c r="D117" s="391"/>
      <c r="E117" s="391"/>
      <c r="F117" s="391"/>
      <c r="G117" s="391"/>
      <c r="H117" s="391"/>
      <c r="I117" s="391"/>
      <c r="J117" s="396"/>
      <c r="K117" s="396"/>
      <c r="L117" s="396"/>
      <c r="M117" s="396"/>
      <c r="N117" s="396"/>
      <c r="O117" s="396"/>
      <c r="P117" s="396"/>
      <c r="Q117" s="396"/>
      <c r="R117" s="396"/>
      <c r="S117" s="396"/>
      <c r="T117" s="396"/>
    </row>
    <row r="118" spans="1:20" customFormat="1" ht="18">
      <c r="A118" s="139"/>
      <c r="B118" s="391"/>
      <c r="C118" s="391"/>
      <c r="D118" s="391"/>
      <c r="E118" s="391"/>
      <c r="F118" s="391"/>
      <c r="G118" s="391"/>
      <c r="H118" s="391"/>
      <c r="I118" s="391"/>
      <c r="J118" s="396"/>
      <c r="K118" s="396"/>
      <c r="L118" s="396"/>
      <c r="M118" s="396"/>
      <c r="N118" s="396"/>
      <c r="O118" s="396"/>
      <c r="P118" s="396"/>
      <c r="Q118" s="396"/>
      <c r="R118" s="396"/>
      <c r="S118" s="396"/>
      <c r="T118" s="396"/>
    </row>
    <row r="119" spans="1:20" customFormat="1" ht="18">
      <c r="A119" s="139"/>
      <c r="B119" s="391"/>
      <c r="C119" s="391"/>
      <c r="D119" s="391"/>
      <c r="E119" s="391"/>
      <c r="F119" s="391"/>
      <c r="G119" s="391"/>
      <c r="H119" s="391"/>
      <c r="I119" s="391"/>
      <c r="J119" s="396"/>
      <c r="K119" s="396"/>
      <c r="L119" s="396"/>
      <c r="M119" s="396"/>
      <c r="N119" s="396"/>
      <c r="O119" s="396"/>
      <c r="P119" s="396"/>
      <c r="Q119" s="396"/>
      <c r="R119" s="396"/>
      <c r="S119" s="396"/>
      <c r="T119" s="396"/>
    </row>
    <row r="120" spans="1:20" customFormat="1" ht="18">
      <c r="A120" s="139"/>
      <c r="B120" s="391"/>
      <c r="C120" s="391"/>
      <c r="D120" s="391"/>
      <c r="E120" s="391"/>
      <c r="F120" s="391"/>
      <c r="G120" s="391"/>
      <c r="H120" s="391"/>
      <c r="I120" s="391"/>
      <c r="J120" s="396"/>
      <c r="K120" s="396"/>
      <c r="L120" s="396"/>
      <c r="M120" s="396"/>
      <c r="N120" s="396"/>
      <c r="O120" s="396"/>
      <c r="P120" s="396"/>
      <c r="Q120" s="396"/>
      <c r="R120" s="396"/>
      <c r="S120" s="396"/>
      <c r="T120" s="396"/>
    </row>
    <row r="121" spans="1:20" customFormat="1" ht="18">
      <c r="A121" s="139"/>
      <c r="B121" s="391"/>
      <c r="C121" s="391"/>
      <c r="D121" s="391"/>
      <c r="E121" s="391"/>
      <c r="F121" s="391"/>
      <c r="G121" s="391"/>
      <c r="H121" s="391"/>
      <c r="I121" s="391"/>
      <c r="J121" s="396"/>
      <c r="K121" s="396"/>
      <c r="L121" s="396"/>
      <c r="M121" s="396"/>
      <c r="N121" s="396"/>
      <c r="O121" s="396"/>
      <c r="P121" s="396"/>
      <c r="Q121" s="396"/>
      <c r="R121" s="396"/>
      <c r="S121" s="396"/>
      <c r="T121" s="396"/>
    </row>
    <row r="122" spans="1:20" customFormat="1" ht="18">
      <c r="A122" s="139"/>
      <c r="B122" s="391"/>
      <c r="C122" s="391"/>
      <c r="D122" s="391"/>
      <c r="E122" s="391"/>
      <c r="F122" s="391"/>
      <c r="G122" s="391"/>
      <c r="H122" s="391"/>
      <c r="I122" s="391"/>
      <c r="J122" s="396"/>
      <c r="K122" s="396"/>
      <c r="L122" s="396"/>
      <c r="M122" s="396"/>
      <c r="N122" s="396"/>
      <c r="O122" s="396"/>
      <c r="P122" s="396"/>
      <c r="Q122" s="396"/>
      <c r="R122" s="396"/>
      <c r="S122" s="396"/>
      <c r="T122" s="396"/>
    </row>
    <row r="123" spans="1:20" customFormat="1" ht="18">
      <c r="A123" s="139"/>
      <c r="B123" s="391"/>
      <c r="C123" s="391"/>
      <c r="D123" s="391"/>
      <c r="E123" s="391"/>
      <c r="F123" s="391"/>
      <c r="G123" s="391"/>
      <c r="H123" s="391"/>
      <c r="I123" s="391"/>
      <c r="J123" s="396"/>
      <c r="K123" s="396"/>
      <c r="L123" s="396"/>
      <c r="M123" s="396"/>
      <c r="N123" s="396"/>
      <c r="O123" s="396"/>
      <c r="P123" s="396"/>
      <c r="Q123" s="396"/>
      <c r="R123" s="396"/>
      <c r="S123" s="396"/>
      <c r="T123" s="396"/>
    </row>
    <row r="124" spans="1:20" customFormat="1" ht="18">
      <c r="A124" s="139"/>
      <c r="B124" s="391"/>
      <c r="C124" s="391"/>
      <c r="D124" s="391"/>
      <c r="E124" s="391"/>
      <c r="F124" s="391"/>
      <c r="G124" s="391"/>
      <c r="H124" s="391"/>
      <c r="I124" s="391"/>
      <c r="J124" s="396"/>
      <c r="K124" s="396"/>
      <c r="L124" s="396"/>
      <c r="M124" s="396"/>
      <c r="N124" s="396"/>
      <c r="O124" s="396"/>
      <c r="P124" s="396"/>
      <c r="Q124" s="396"/>
      <c r="R124" s="396"/>
      <c r="S124" s="396"/>
      <c r="T124" s="396"/>
    </row>
    <row r="125" spans="1:20" customFormat="1" ht="18">
      <c r="A125" s="139"/>
      <c r="B125" s="391"/>
      <c r="C125" s="391"/>
      <c r="D125" s="391"/>
      <c r="E125" s="391"/>
      <c r="F125" s="391"/>
      <c r="G125" s="391"/>
      <c r="H125" s="391"/>
      <c r="I125" s="391"/>
      <c r="J125" s="396"/>
      <c r="K125" s="396"/>
      <c r="L125" s="396"/>
      <c r="M125" s="396"/>
      <c r="N125" s="396"/>
      <c r="O125" s="396"/>
      <c r="P125" s="396"/>
      <c r="Q125" s="396"/>
      <c r="R125" s="396"/>
      <c r="S125" s="396"/>
      <c r="T125" s="396"/>
    </row>
    <row r="126" spans="1:20" customFormat="1" ht="18">
      <c r="A126" s="139"/>
      <c r="B126" s="391"/>
      <c r="C126" s="391"/>
      <c r="D126" s="391"/>
      <c r="E126" s="391"/>
      <c r="F126" s="391"/>
      <c r="G126" s="391"/>
      <c r="H126" s="391"/>
      <c r="I126" s="391"/>
      <c r="J126" s="396"/>
      <c r="K126" s="396"/>
      <c r="L126" s="396"/>
      <c r="M126" s="396"/>
      <c r="N126" s="396"/>
      <c r="O126" s="396"/>
      <c r="P126" s="396"/>
      <c r="Q126" s="396"/>
      <c r="R126" s="396"/>
      <c r="S126" s="396"/>
      <c r="T126" s="396"/>
    </row>
    <row r="127" spans="1:20" customFormat="1" ht="18">
      <c r="A127" s="139"/>
      <c r="B127" s="391"/>
      <c r="C127" s="391"/>
      <c r="D127" s="391"/>
      <c r="E127" s="391"/>
      <c r="F127" s="391"/>
      <c r="G127" s="391"/>
      <c r="H127" s="391"/>
      <c r="I127" s="391"/>
      <c r="J127" s="396"/>
      <c r="K127" s="396"/>
      <c r="L127" s="396"/>
      <c r="M127" s="396"/>
      <c r="N127" s="396"/>
      <c r="O127" s="396"/>
      <c r="P127" s="396"/>
      <c r="Q127" s="396"/>
      <c r="R127" s="396"/>
      <c r="S127" s="396"/>
      <c r="T127" s="396"/>
    </row>
    <row r="128" spans="1:20" customFormat="1" ht="18">
      <c r="A128" s="139"/>
      <c r="B128" s="391"/>
      <c r="C128" s="391"/>
      <c r="D128" s="391"/>
      <c r="E128" s="391"/>
      <c r="F128" s="391"/>
      <c r="G128" s="391"/>
      <c r="H128" s="391"/>
      <c r="I128" s="391"/>
      <c r="J128" s="396"/>
      <c r="K128" s="396"/>
      <c r="L128" s="396"/>
      <c r="M128" s="396"/>
      <c r="N128" s="396"/>
      <c r="O128" s="396"/>
      <c r="P128" s="396"/>
      <c r="Q128" s="396"/>
      <c r="R128" s="396"/>
      <c r="S128" s="396"/>
      <c r="T128" s="396"/>
    </row>
    <row r="129" spans="1:20" customFormat="1" ht="18">
      <c r="A129" s="139"/>
      <c r="B129" s="391"/>
      <c r="C129" s="391"/>
      <c r="D129" s="391"/>
      <c r="E129" s="391"/>
      <c r="F129" s="391"/>
      <c r="G129" s="391"/>
      <c r="H129" s="391"/>
      <c r="I129" s="391"/>
      <c r="J129" s="396"/>
      <c r="K129" s="396"/>
      <c r="L129" s="396"/>
      <c r="M129" s="396"/>
      <c r="N129" s="396"/>
      <c r="O129" s="396"/>
      <c r="P129" s="396"/>
      <c r="Q129" s="396"/>
      <c r="R129" s="396"/>
      <c r="S129" s="396"/>
      <c r="T129" s="396"/>
    </row>
    <row r="130" spans="1:20" customFormat="1" ht="18">
      <c r="A130" s="139"/>
      <c r="B130" s="391"/>
      <c r="C130" s="391"/>
      <c r="D130" s="391"/>
      <c r="E130" s="391"/>
      <c r="F130" s="391"/>
      <c r="G130" s="391"/>
      <c r="H130" s="391"/>
      <c r="I130" s="391"/>
      <c r="J130" s="396"/>
      <c r="K130" s="396"/>
      <c r="L130" s="396"/>
      <c r="M130" s="396"/>
      <c r="N130" s="396"/>
      <c r="O130" s="396"/>
      <c r="P130" s="396"/>
      <c r="Q130" s="396"/>
      <c r="R130" s="396"/>
      <c r="S130" s="396"/>
      <c r="T130" s="396"/>
    </row>
    <row r="131" spans="1:20" customFormat="1" ht="18">
      <c r="A131" s="139"/>
      <c r="B131" s="391"/>
      <c r="C131" s="391"/>
      <c r="D131" s="391"/>
      <c r="E131" s="391"/>
      <c r="F131" s="391"/>
      <c r="G131" s="391"/>
      <c r="H131" s="391"/>
      <c r="I131" s="391"/>
      <c r="J131" s="396"/>
      <c r="K131" s="396"/>
      <c r="L131" s="396"/>
      <c r="M131" s="396"/>
      <c r="N131" s="396"/>
      <c r="O131" s="396"/>
      <c r="P131" s="396"/>
      <c r="Q131" s="396"/>
      <c r="R131" s="396"/>
      <c r="S131" s="396"/>
      <c r="T131" s="396"/>
    </row>
    <row r="132" spans="1:20" customFormat="1" ht="18">
      <c r="A132" s="139"/>
      <c r="B132" s="391"/>
      <c r="C132" s="391"/>
      <c r="D132" s="391"/>
      <c r="E132" s="391"/>
      <c r="F132" s="391"/>
      <c r="G132" s="391"/>
      <c r="H132" s="391"/>
      <c r="I132" s="391"/>
      <c r="J132" s="396"/>
      <c r="K132" s="396"/>
      <c r="L132" s="396"/>
      <c r="M132" s="396"/>
      <c r="N132" s="396"/>
      <c r="O132" s="396"/>
      <c r="P132" s="396"/>
      <c r="Q132" s="396"/>
      <c r="R132" s="396"/>
      <c r="S132" s="396"/>
      <c r="T132" s="396"/>
    </row>
    <row r="133" spans="1:20" customFormat="1" ht="18">
      <c r="A133" s="139"/>
      <c r="B133" s="391"/>
      <c r="C133" s="391"/>
      <c r="D133" s="391"/>
      <c r="E133" s="391"/>
      <c r="F133" s="391"/>
      <c r="G133" s="391"/>
      <c r="H133" s="391"/>
      <c r="I133" s="391"/>
      <c r="J133" s="396"/>
      <c r="K133" s="396"/>
      <c r="L133" s="396"/>
      <c r="M133" s="396"/>
      <c r="N133" s="396"/>
      <c r="O133" s="396"/>
      <c r="P133" s="396"/>
      <c r="Q133" s="396"/>
      <c r="R133" s="396"/>
      <c r="S133" s="396"/>
      <c r="T133" s="396"/>
    </row>
    <row r="134" spans="1:20" customFormat="1" ht="18">
      <c r="A134" s="139"/>
      <c r="B134" s="391"/>
      <c r="C134" s="391"/>
      <c r="D134" s="391"/>
      <c r="E134" s="391"/>
      <c r="F134" s="391"/>
      <c r="G134" s="391"/>
      <c r="H134" s="391"/>
      <c r="I134" s="391"/>
      <c r="J134" s="396"/>
      <c r="K134" s="396"/>
      <c r="L134" s="396"/>
      <c r="M134" s="396"/>
      <c r="N134" s="396"/>
      <c r="O134" s="396"/>
      <c r="P134" s="396"/>
      <c r="Q134" s="396"/>
      <c r="R134" s="396"/>
      <c r="S134" s="396"/>
      <c r="T134" s="396"/>
    </row>
    <row r="135" spans="1:20" customFormat="1" ht="18">
      <c r="A135" s="139"/>
      <c r="B135" s="391"/>
      <c r="C135" s="391"/>
      <c r="D135" s="391"/>
      <c r="E135" s="391"/>
      <c r="F135" s="391"/>
      <c r="G135" s="391"/>
      <c r="H135" s="391"/>
      <c r="I135" s="391"/>
      <c r="J135" s="396"/>
      <c r="K135" s="396"/>
      <c r="L135" s="396"/>
      <c r="M135" s="396"/>
      <c r="N135" s="396"/>
      <c r="O135" s="396"/>
      <c r="P135" s="396"/>
      <c r="Q135" s="396"/>
      <c r="R135" s="396"/>
      <c r="S135" s="396"/>
      <c r="T135" s="396"/>
    </row>
    <row r="136" spans="1:20" customFormat="1" ht="18">
      <c r="A136" s="139"/>
      <c r="B136" s="391"/>
      <c r="C136" s="391"/>
      <c r="D136" s="391"/>
      <c r="E136" s="391"/>
      <c r="F136" s="391"/>
      <c r="G136" s="391"/>
      <c r="H136" s="391"/>
      <c r="I136" s="391"/>
      <c r="J136" s="396"/>
      <c r="K136" s="396"/>
      <c r="L136" s="396"/>
      <c r="M136" s="396"/>
      <c r="N136" s="396"/>
      <c r="O136" s="396"/>
      <c r="P136" s="396"/>
      <c r="Q136" s="396"/>
      <c r="R136" s="396"/>
      <c r="S136" s="396"/>
      <c r="T136" s="396"/>
    </row>
    <row r="137" spans="1:20" customFormat="1" ht="18">
      <c r="A137" s="139"/>
      <c r="B137" s="391"/>
      <c r="C137" s="391"/>
      <c r="D137" s="391"/>
      <c r="E137" s="391"/>
      <c r="F137" s="391"/>
      <c r="G137" s="391"/>
      <c r="H137" s="391"/>
      <c r="I137" s="391"/>
      <c r="J137" s="396"/>
      <c r="K137" s="396"/>
      <c r="L137" s="396"/>
      <c r="M137" s="396"/>
      <c r="N137" s="396"/>
      <c r="O137" s="396"/>
      <c r="P137" s="396"/>
      <c r="Q137" s="396"/>
      <c r="R137" s="396"/>
      <c r="S137" s="396"/>
      <c r="T137" s="396"/>
    </row>
    <row r="138" spans="1:20" customFormat="1" ht="18">
      <c r="A138" s="139"/>
      <c r="B138" s="391"/>
      <c r="C138" s="391"/>
      <c r="D138" s="391"/>
      <c r="E138" s="391"/>
      <c r="F138" s="391"/>
      <c r="G138" s="391"/>
      <c r="H138" s="391"/>
      <c r="I138" s="391"/>
      <c r="J138" s="396"/>
      <c r="K138" s="396"/>
      <c r="L138" s="396"/>
      <c r="M138" s="396"/>
      <c r="N138" s="396"/>
      <c r="O138" s="396"/>
      <c r="P138" s="396"/>
      <c r="Q138" s="396"/>
      <c r="R138" s="396"/>
      <c r="S138" s="396"/>
      <c r="T138" s="396"/>
    </row>
    <row r="139" spans="1:20" customFormat="1" ht="18">
      <c r="A139" s="139"/>
      <c r="B139" s="391"/>
      <c r="C139" s="391"/>
      <c r="D139" s="391"/>
      <c r="E139" s="391"/>
      <c r="F139" s="391"/>
      <c r="G139" s="391"/>
      <c r="H139" s="391"/>
      <c r="I139" s="391"/>
      <c r="J139" s="396"/>
      <c r="K139" s="396"/>
      <c r="L139" s="396"/>
      <c r="M139" s="396"/>
      <c r="N139" s="396"/>
      <c r="O139" s="396"/>
      <c r="P139" s="396"/>
      <c r="Q139" s="396"/>
      <c r="R139" s="396"/>
      <c r="S139" s="396"/>
      <c r="T139" s="396"/>
    </row>
    <row r="140" spans="1:20" customFormat="1">
      <c r="A140" s="139"/>
      <c r="B140" s="139"/>
      <c r="C140" s="139"/>
      <c r="D140" s="139"/>
      <c r="E140" s="139"/>
      <c r="F140" s="139"/>
      <c r="G140" s="139"/>
      <c r="H140" s="139"/>
      <c r="I140" s="139"/>
    </row>
    <row r="141" spans="1:20" customFormat="1">
      <c r="A141" s="139"/>
      <c r="B141" s="139"/>
      <c r="C141" s="139"/>
      <c r="D141" s="139"/>
      <c r="E141" s="139"/>
      <c r="F141" s="139"/>
      <c r="G141" s="139"/>
      <c r="H141" s="139"/>
      <c r="I141" s="139"/>
    </row>
    <row r="142" spans="1:20" customFormat="1">
      <c r="A142" s="139"/>
      <c r="B142" s="139"/>
      <c r="C142" s="139"/>
      <c r="D142" s="139"/>
      <c r="E142" s="139"/>
      <c r="F142" s="139"/>
      <c r="G142" s="139"/>
      <c r="H142" s="139"/>
      <c r="I142" s="139"/>
    </row>
    <row r="143" spans="1:20" customFormat="1">
      <c r="A143" s="139"/>
      <c r="B143" s="139"/>
      <c r="C143" s="139"/>
      <c r="D143" s="139"/>
      <c r="E143" s="139"/>
      <c r="F143" s="139"/>
      <c r="G143" s="139"/>
      <c r="H143" s="139"/>
      <c r="I143" s="139"/>
    </row>
    <row r="144" spans="1:20" customFormat="1">
      <c r="A144" s="139"/>
      <c r="B144" s="139"/>
      <c r="C144" s="139"/>
      <c r="D144" s="139"/>
      <c r="E144" s="139"/>
      <c r="F144" s="139"/>
      <c r="G144" s="139"/>
      <c r="H144" s="139"/>
      <c r="I144" s="139"/>
    </row>
    <row r="145" spans="1:9" customFormat="1">
      <c r="A145" s="139"/>
      <c r="B145" s="139"/>
      <c r="C145" s="139"/>
      <c r="D145" s="139"/>
      <c r="E145" s="139"/>
      <c r="F145" s="139"/>
      <c r="G145" s="139"/>
      <c r="H145" s="139"/>
      <c r="I145" s="139"/>
    </row>
    <row r="146" spans="1:9" customFormat="1">
      <c r="A146" s="139"/>
      <c r="B146" s="139"/>
      <c r="C146" s="139"/>
      <c r="D146" s="139"/>
      <c r="E146" s="139"/>
      <c r="F146" s="139"/>
      <c r="G146" s="139"/>
      <c r="H146" s="139"/>
      <c r="I146" s="139"/>
    </row>
    <row r="147" spans="1:9" customFormat="1">
      <c r="A147" s="139"/>
      <c r="B147" s="139"/>
      <c r="C147" s="139"/>
      <c r="D147" s="139"/>
      <c r="E147" s="139"/>
      <c r="F147" s="139"/>
      <c r="G147" s="139"/>
      <c r="H147" s="139"/>
      <c r="I147" s="139"/>
    </row>
    <row r="148" spans="1:9" customFormat="1">
      <c r="A148" s="139"/>
      <c r="B148" s="139"/>
      <c r="C148" s="139"/>
      <c r="D148" s="139"/>
      <c r="E148" s="139"/>
      <c r="F148" s="139"/>
      <c r="G148" s="139"/>
      <c r="H148" s="139"/>
      <c r="I148" s="139"/>
    </row>
    <row r="149" spans="1:9" customFormat="1">
      <c r="A149" s="139"/>
      <c r="B149" s="139"/>
      <c r="C149" s="139"/>
      <c r="D149" s="139"/>
      <c r="E149" s="139"/>
      <c r="F149" s="139"/>
      <c r="G149" s="139"/>
      <c r="H149" s="139"/>
      <c r="I149" s="139"/>
    </row>
    <row r="150" spans="1:9" customFormat="1">
      <c r="A150" s="139"/>
      <c r="B150" s="139"/>
      <c r="C150" s="139"/>
      <c r="D150" s="139"/>
      <c r="E150" s="139"/>
      <c r="F150" s="139"/>
      <c r="G150" s="139"/>
      <c r="H150" s="139"/>
      <c r="I150" s="139"/>
    </row>
    <row r="151" spans="1:9" customFormat="1">
      <c r="A151" s="139"/>
      <c r="B151" s="139"/>
      <c r="C151" s="139"/>
      <c r="D151" s="139"/>
      <c r="E151" s="139"/>
      <c r="F151" s="139"/>
      <c r="G151" s="139"/>
      <c r="H151" s="139"/>
      <c r="I151" s="139"/>
    </row>
    <row r="152" spans="1:9" customFormat="1">
      <c r="A152" s="139"/>
      <c r="B152" s="139"/>
      <c r="C152" s="139"/>
      <c r="D152" s="139"/>
      <c r="E152" s="139"/>
      <c r="F152" s="139"/>
      <c r="G152" s="139"/>
      <c r="H152" s="139"/>
      <c r="I152" s="139"/>
    </row>
    <row r="153" spans="1:9" customFormat="1">
      <c r="A153" s="139"/>
      <c r="B153" s="139"/>
      <c r="C153" s="139"/>
      <c r="D153" s="139"/>
      <c r="E153" s="139"/>
      <c r="F153" s="139"/>
      <c r="G153" s="139"/>
      <c r="H153" s="139"/>
      <c r="I153" s="139"/>
    </row>
    <row r="154" spans="1:9" customFormat="1">
      <c r="A154" s="139"/>
      <c r="B154" s="139"/>
      <c r="C154" s="139"/>
      <c r="D154" s="139"/>
      <c r="E154" s="139"/>
      <c r="F154" s="139"/>
      <c r="G154" s="139"/>
      <c r="H154" s="139"/>
      <c r="I154" s="139"/>
    </row>
    <row r="155" spans="1:9" customFormat="1">
      <c r="A155" s="139"/>
      <c r="B155" s="139"/>
      <c r="C155" s="139"/>
      <c r="D155" s="139"/>
      <c r="E155" s="139"/>
      <c r="F155" s="139"/>
      <c r="G155" s="139"/>
      <c r="H155" s="139"/>
      <c r="I155" s="139"/>
    </row>
    <row r="156" spans="1:9" customFormat="1">
      <c r="A156" s="139"/>
      <c r="B156" s="139"/>
      <c r="C156" s="139"/>
      <c r="D156" s="139"/>
      <c r="E156" s="139"/>
      <c r="F156" s="139"/>
      <c r="G156" s="139"/>
      <c r="H156" s="139"/>
      <c r="I156" s="139"/>
    </row>
    <row r="157" spans="1:9" customFormat="1">
      <c r="A157" s="139"/>
      <c r="B157" s="139"/>
      <c r="C157" s="139"/>
      <c r="D157" s="139"/>
      <c r="E157" s="139"/>
      <c r="F157" s="139"/>
      <c r="G157" s="139"/>
      <c r="H157" s="139"/>
      <c r="I157" s="139"/>
    </row>
    <row r="158" spans="1:9" customFormat="1">
      <c r="A158" s="139"/>
      <c r="B158" s="139"/>
      <c r="C158" s="139"/>
      <c r="D158" s="139"/>
      <c r="E158" s="139"/>
      <c r="F158" s="139"/>
      <c r="G158" s="139"/>
      <c r="H158" s="139"/>
      <c r="I158" s="139"/>
    </row>
    <row r="159" spans="1:9" customFormat="1">
      <c r="A159" s="139"/>
      <c r="B159" s="139"/>
      <c r="C159" s="139"/>
      <c r="D159" s="139"/>
      <c r="E159" s="139"/>
      <c r="F159" s="139"/>
      <c r="G159" s="139"/>
      <c r="H159" s="139"/>
      <c r="I159" s="139"/>
    </row>
    <row r="160" spans="1:9" customFormat="1">
      <c r="A160" s="139"/>
      <c r="B160" s="139"/>
      <c r="C160" s="139"/>
      <c r="D160" s="139"/>
      <c r="E160" s="139"/>
      <c r="F160" s="139"/>
      <c r="G160" s="139"/>
      <c r="H160" s="139"/>
      <c r="I160" s="139"/>
    </row>
    <row r="161" spans="1:9" customFormat="1">
      <c r="A161" s="139"/>
      <c r="B161" s="139"/>
      <c r="C161" s="139"/>
      <c r="D161" s="139"/>
      <c r="E161" s="139"/>
      <c r="F161" s="139"/>
      <c r="G161" s="139"/>
      <c r="H161" s="139"/>
      <c r="I161" s="139"/>
    </row>
    <row r="162" spans="1:9" customFormat="1">
      <c r="A162" s="139"/>
      <c r="B162" s="139"/>
      <c r="C162" s="139"/>
      <c r="D162" s="139"/>
      <c r="E162" s="139"/>
      <c r="F162" s="139"/>
      <c r="G162" s="139"/>
      <c r="H162" s="139"/>
      <c r="I162" s="139"/>
    </row>
    <row r="163" spans="1:9" customFormat="1">
      <c r="A163" s="139"/>
      <c r="B163" s="139"/>
      <c r="C163" s="139"/>
      <c r="D163" s="139"/>
      <c r="E163" s="139"/>
      <c r="F163" s="139"/>
      <c r="G163" s="139"/>
      <c r="H163" s="139"/>
      <c r="I163" s="139"/>
    </row>
    <row r="164" spans="1:9" customFormat="1">
      <c r="A164" s="139"/>
      <c r="B164" s="139"/>
      <c r="C164" s="139"/>
      <c r="D164" s="139"/>
      <c r="E164" s="139"/>
      <c r="F164" s="139"/>
      <c r="G164" s="139"/>
      <c r="H164" s="139"/>
      <c r="I164" s="139"/>
    </row>
    <row r="165" spans="1:9" customFormat="1">
      <c r="A165" s="139"/>
      <c r="B165" s="139"/>
      <c r="C165" s="139"/>
      <c r="D165" s="139"/>
      <c r="E165" s="139"/>
      <c r="F165" s="139"/>
      <c r="G165" s="139"/>
      <c r="H165" s="139"/>
      <c r="I165" s="139"/>
    </row>
    <row r="166" spans="1:9" customFormat="1">
      <c r="A166" s="139"/>
      <c r="B166" s="139"/>
      <c r="C166" s="139"/>
      <c r="D166" s="139"/>
      <c r="E166" s="139"/>
      <c r="F166" s="139"/>
      <c r="G166" s="139"/>
      <c r="H166" s="139"/>
      <c r="I166" s="139"/>
    </row>
    <row r="167" spans="1:9" customFormat="1">
      <c r="A167" s="139"/>
      <c r="B167" s="139"/>
      <c r="C167" s="139"/>
      <c r="D167" s="139"/>
      <c r="E167" s="139"/>
      <c r="F167" s="139"/>
      <c r="G167" s="139"/>
      <c r="H167" s="139"/>
      <c r="I167" s="139"/>
    </row>
    <row r="168" spans="1:9" customFormat="1">
      <c r="A168" s="139"/>
      <c r="B168" s="139"/>
      <c r="C168" s="139"/>
      <c r="D168" s="139"/>
      <c r="E168" s="139"/>
      <c r="F168" s="139"/>
      <c r="G168" s="139"/>
      <c r="H168" s="139"/>
      <c r="I168" s="139"/>
    </row>
    <row r="169" spans="1:9" customFormat="1">
      <c r="A169" s="139"/>
      <c r="B169" s="139"/>
      <c r="C169" s="139"/>
      <c r="D169" s="139"/>
      <c r="E169" s="139"/>
      <c r="F169" s="139"/>
      <c r="G169" s="139"/>
      <c r="H169" s="139"/>
      <c r="I169" s="139"/>
    </row>
    <row r="170" spans="1:9" customFormat="1">
      <c r="A170" s="139"/>
      <c r="B170" s="139"/>
      <c r="C170" s="139"/>
      <c r="D170" s="139"/>
      <c r="E170" s="139"/>
      <c r="F170" s="139"/>
      <c r="G170" s="139"/>
      <c r="H170" s="139"/>
      <c r="I170" s="139"/>
    </row>
    <row r="171" spans="1:9" customFormat="1">
      <c r="A171" s="139"/>
      <c r="B171" s="139"/>
      <c r="C171" s="139"/>
      <c r="D171" s="139"/>
      <c r="E171" s="139"/>
      <c r="F171" s="139"/>
      <c r="G171" s="139"/>
      <c r="H171" s="139"/>
      <c r="I171" s="139"/>
    </row>
    <row r="172" spans="1:9" customFormat="1">
      <c r="A172" s="139"/>
      <c r="B172" s="139"/>
      <c r="C172" s="139"/>
      <c r="D172" s="139"/>
      <c r="E172" s="139"/>
      <c r="F172" s="139"/>
      <c r="G172" s="139"/>
      <c r="H172" s="139"/>
      <c r="I172" s="139"/>
    </row>
    <row r="173" spans="1:9" customFormat="1">
      <c r="A173" s="139"/>
      <c r="B173" s="139"/>
      <c r="C173" s="139"/>
      <c r="D173" s="139"/>
      <c r="E173" s="139"/>
      <c r="F173" s="139"/>
      <c r="G173" s="139"/>
      <c r="H173" s="139"/>
      <c r="I173" s="139"/>
    </row>
    <row r="174" spans="1:9" customFormat="1">
      <c r="A174" s="139"/>
      <c r="B174" s="139"/>
      <c r="C174" s="139"/>
      <c r="D174" s="139"/>
      <c r="E174" s="139"/>
      <c r="F174" s="139"/>
      <c r="G174" s="139"/>
      <c r="H174" s="139"/>
      <c r="I174" s="139"/>
    </row>
    <row r="175" spans="1:9" customFormat="1">
      <c r="A175" s="139"/>
      <c r="B175" s="139"/>
      <c r="C175" s="139"/>
      <c r="D175" s="139"/>
      <c r="E175" s="139"/>
      <c r="F175" s="139"/>
      <c r="G175" s="139"/>
      <c r="H175" s="139"/>
      <c r="I175" s="139"/>
    </row>
    <row r="176" spans="1:9" customFormat="1">
      <c r="A176" s="139"/>
      <c r="B176" s="139"/>
      <c r="C176" s="139"/>
      <c r="D176" s="139"/>
      <c r="E176" s="139"/>
      <c r="F176" s="139"/>
      <c r="G176" s="139"/>
      <c r="H176" s="139"/>
      <c r="I176" s="139"/>
    </row>
    <row r="177" spans="1:9" customFormat="1">
      <c r="A177" s="139"/>
      <c r="B177" s="139"/>
      <c r="C177" s="139"/>
      <c r="D177" s="139"/>
      <c r="E177" s="139"/>
      <c r="F177" s="139"/>
      <c r="G177" s="139"/>
      <c r="H177" s="139"/>
      <c r="I177" s="139"/>
    </row>
    <row r="178" spans="1:9" customFormat="1">
      <c r="A178" s="139"/>
      <c r="B178" s="139"/>
      <c r="C178" s="139"/>
      <c r="D178" s="139"/>
      <c r="E178" s="139"/>
      <c r="F178" s="139"/>
      <c r="G178" s="139"/>
      <c r="H178" s="139"/>
      <c r="I178" s="139"/>
    </row>
    <row r="179" spans="1:9" customFormat="1">
      <c r="A179" s="139"/>
      <c r="B179" s="139"/>
      <c r="C179" s="139"/>
      <c r="D179" s="139"/>
      <c r="E179" s="139"/>
      <c r="F179" s="139"/>
      <c r="G179" s="139"/>
      <c r="H179" s="139"/>
      <c r="I179" s="139"/>
    </row>
    <row r="180" spans="1:9" customFormat="1">
      <c r="A180" s="139"/>
      <c r="B180" s="139"/>
      <c r="C180" s="139"/>
      <c r="D180" s="139"/>
      <c r="E180" s="139"/>
      <c r="F180" s="139"/>
      <c r="G180" s="139"/>
      <c r="H180" s="139"/>
      <c r="I180" s="139"/>
    </row>
    <row r="181" spans="1:9" customFormat="1">
      <c r="A181" s="139"/>
      <c r="B181" s="139"/>
      <c r="C181" s="139"/>
      <c r="D181" s="139"/>
      <c r="E181" s="139"/>
      <c r="F181" s="139"/>
      <c r="G181" s="139"/>
      <c r="H181" s="139"/>
      <c r="I181" s="139"/>
    </row>
    <row r="182" spans="1:9" customFormat="1">
      <c r="A182" s="139"/>
      <c r="B182" s="139"/>
      <c r="C182" s="139"/>
      <c r="D182" s="139"/>
      <c r="E182" s="139"/>
      <c r="F182" s="139"/>
      <c r="G182" s="139"/>
      <c r="H182" s="139"/>
      <c r="I182" s="139"/>
    </row>
    <row r="183" spans="1:9" customFormat="1">
      <c r="A183" s="139"/>
      <c r="B183" s="139"/>
      <c r="C183" s="139"/>
      <c r="D183" s="139"/>
      <c r="E183" s="139"/>
      <c r="F183" s="139"/>
      <c r="G183" s="139"/>
      <c r="H183" s="139"/>
      <c r="I183" s="139"/>
    </row>
    <row r="184" spans="1:9" customFormat="1">
      <c r="A184" s="139"/>
      <c r="B184" s="139"/>
      <c r="C184" s="139"/>
      <c r="D184" s="139"/>
      <c r="E184" s="139"/>
      <c r="F184" s="139"/>
      <c r="G184" s="139"/>
      <c r="H184" s="139"/>
      <c r="I184" s="139"/>
    </row>
    <row r="185" spans="1:9" customFormat="1">
      <c r="A185" s="139"/>
      <c r="B185" s="139"/>
      <c r="C185" s="139"/>
      <c r="D185" s="139"/>
      <c r="E185" s="139"/>
      <c r="F185" s="139"/>
      <c r="G185" s="139"/>
      <c r="H185" s="139"/>
      <c r="I185" s="139"/>
    </row>
    <row r="186" spans="1:9" customFormat="1">
      <c r="A186" s="139"/>
      <c r="B186" s="139"/>
      <c r="C186" s="139"/>
      <c r="D186" s="139"/>
      <c r="E186" s="139"/>
      <c r="F186" s="139"/>
      <c r="G186" s="139"/>
      <c r="H186" s="139"/>
      <c r="I186" s="139"/>
    </row>
    <row r="187" spans="1:9" customFormat="1">
      <c r="A187" s="139"/>
      <c r="B187" s="139"/>
      <c r="C187" s="139"/>
      <c r="D187" s="139"/>
      <c r="E187" s="139"/>
      <c r="F187" s="139"/>
      <c r="G187" s="139"/>
      <c r="H187" s="139"/>
      <c r="I187" s="139"/>
    </row>
    <row r="188" spans="1:9" customFormat="1">
      <c r="A188" s="139"/>
      <c r="B188" s="139"/>
      <c r="C188" s="139"/>
      <c r="D188" s="139"/>
      <c r="E188" s="139"/>
      <c r="F188" s="139"/>
      <c r="G188" s="139"/>
      <c r="H188" s="139"/>
      <c r="I188" s="139"/>
    </row>
    <row r="189" spans="1:9" customFormat="1">
      <c r="A189" s="139"/>
      <c r="B189" s="139"/>
      <c r="C189" s="139"/>
      <c r="D189" s="139"/>
      <c r="E189" s="139"/>
      <c r="F189" s="139"/>
      <c r="G189" s="139"/>
      <c r="H189" s="139"/>
      <c r="I189" s="139"/>
    </row>
    <row r="190" spans="1:9" customFormat="1">
      <c r="A190" s="139"/>
      <c r="B190" s="139"/>
      <c r="C190" s="139"/>
      <c r="D190" s="139"/>
      <c r="E190" s="139"/>
      <c r="F190" s="139"/>
      <c r="G190" s="139"/>
      <c r="H190" s="139"/>
      <c r="I190" s="139"/>
    </row>
    <row r="191" spans="1:9" customFormat="1">
      <c r="A191" s="139"/>
      <c r="B191" s="139"/>
      <c r="C191" s="139"/>
      <c r="D191" s="139"/>
      <c r="E191" s="139"/>
      <c r="F191" s="139"/>
      <c r="G191" s="139"/>
      <c r="H191" s="139"/>
      <c r="I191" s="139"/>
    </row>
    <row r="192" spans="1:9" customFormat="1">
      <c r="A192" s="139"/>
      <c r="B192" s="139"/>
      <c r="C192" s="139"/>
      <c r="D192" s="139"/>
      <c r="E192" s="139"/>
      <c r="F192" s="139"/>
      <c r="G192" s="139"/>
      <c r="H192" s="139"/>
      <c r="I192" s="139"/>
    </row>
    <row r="193" spans="1:9" customFormat="1">
      <c r="A193" s="139"/>
      <c r="B193" s="139"/>
      <c r="C193" s="139"/>
      <c r="D193" s="139"/>
      <c r="E193" s="139"/>
      <c r="F193" s="139"/>
      <c r="G193" s="139"/>
      <c r="H193" s="139"/>
      <c r="I193" s="139"/>
    </row>
    <row r="194" spans="1:9" customFormat="1">
      <c r="A194" s="139"/>
      <c r="B194" s="139"/>
      <c r="C194" s="139"/>
      <c r="D194" s="139"/>
      <c r="E194" s="139"/>
      <c r="F194" s="139"/>
      <c r="G194" s="139"/>
      <c r="H194" s="139"/>
      <c r="I194" s="139"/>
    </row>
    <row r="195" spans="1:9" customFormat="1">
      <c r="A195" s="139"/>
      <c r="B195" s="139"/>
      <c r="C195" s="139"/>
      <c r="D195" s="139"/>
      <c r="E195" s="139"/>
      <c r="F195" s="139"/>
      <c r="G195" s="139"/>
      <c r="H195" s="139"/>
      <c r="I195" s="139"/>
    </row>
    <row r="196" spans="1:9" customFormat="1">
      <c r="A196" s="139"/>
      <c r="B196" s="139"/>
      <c r="C196" s="139"/>
      <c r="D196" s="139"/>
      <c r="E196" s="139"/>
      <c r="F196" s="139"/>
      <c r="G196" s="139"/>
      <c r="H196" s="139"/>
      <c r="I196" s="139"/>
    </row>
    <row r="197" spans="1:9" customFormat="1">
      <c r="A197" s="139"/>
      <c r="B197" s="139"/>
      <c r="C197" s="139"/>
      <c r="D197" s="139"/>
      <c r="E197" s="139"/>
      <c r="F197" s="139"/>
      <c r="G197" s="139"/>
      <c r="H197" s="139"/>
      <c r="I197" s="139"/>
    </row>
    <row r="198" spans="1:9" customFormat="1">
      <c r="A198" s="139"/>
      <c r="B198" s="139"/>
      <c r="C198" s="139"/>
      <c r="D198" s="139"/>
      <c r="E198" s="139"/>
      <c r="F198" s="139"/>
      <c r="G198" s="139"/>
      <c r="H198" s="139"/>
      <c r="I198" s="139"/>
    </row>
    <row r="199" spans="1:9" customFormat="1">
      <c r="A199" s="139"/>
      <c r="B199" s="139"/>
      <c r="C199" s="139"/>
      <c r="D199" s="139"/>
      <c r="E199" s="139"/>
      <c r="F199" s="139"/>
      <c r="G199" s="139"/>
      <c r="H199" s="139"/>
      <c r="I199" s="139"/>
    </row>
    <row r="200" spans="1:9" customFormat="1">
      <c r="A200" s="139"/>
      <c r="B200" s="139"/>
      <c r="C200" s="139"/>
      <c r="D200" s="139"/>
      <c r="E200" s="139"/>
      <c r="F200" s="139"/>
      <c r="G200" s="139"/>
      <c r="H200" s="139"/>
      <c r="I200" s="139"/>
    </row>
    <row r="201" spans="1:9" customFormat="1">
      <c r="A201" s="139"/>
      <c r="B201" s="139"/>
      <c r="C201" s="139"/>
      <c r="D201" s="139"/>
      <c r="E201" s="139"/>
      <c r="F201" s="139"/>
      <c r="G201" s="139"/>
      <c r="H201" s="139"/>
      <c r="I201" s="139"/>
    </row>
    <row r="202" spans="1:9" customFormat="1">
      <c r="A202" s="139"/>
      <c r="B202" s="139"/>
      <c r="C202" s="139"/>
      <c r="D202" s="139"/>
      <c r="E202" s="139"/>
      <c r="F202" s="139"/>
      <c r="G202" s="139"/>
      <c r="H202" s="139"/>
      <c r="I202" s="139"/>
    </row>
    <row r="203" spans="1:9" customFormat="1">
      <c r="A203" s="139"/>
      <c r="B203" s="139"/>
      <c r="C203" s="139"/>
      <c r="D203" s="139"/>
      <c r="E203" s="139"/>
      <c r="F203" s="139"/>
      <c r="G203" s="139"/>
      <c r="H203" s="139"/>
      <c r="I203" s="139"/>
    </row>
    <row r="204" spans="1:9" customFormat="1">
      <c r="A204" s="139"/>
      <c r="B204" s="139"/>
      <c r="C204" s="139"/>
      <c r="D204" s="139"/>
      <c r="E204" s="139"/>
      <c r="F204" s="139"/>
      <c r="G204" s="139"/>
      <c r="H204" s="139"/>
      <c r="I204" s="139"/>
    </row>
    <row r="205" spans="1:9" customFormat="1">
      <c r="A205" s="139"/>
      <c r="B205" s="139"/>
      <c r="C205" s="139"/>
      <c r="D205" s="139"/>
      <c r="E205" s="139"/>
      <c r="F205" s="139"/>
      <c r="G205" s="139"/>
      <c r="H205" s="139"/>
      <c r="I205" s="139"/>
    </row>
    <row r="206" spans="1:9" customFormat="1">
      <c r="A206" s="139"/>
      <c r="B206" s="139"/>
      <c r="C206" s="139"/>
      <c r="D206" s="139"/>
      <c r="E206" s="139"/>
      <c r="F206" s="139"/>
      <c r="G206" s="139"/>
      <c r="H206" s="139"/>
      <c r="I206" s="139"/>
    </row>
    <row r="207" spans="1:9" customFormat="1">
      <c r="A207" s="139"/>
      <c r="B207" s="139"/>
      <c r="C207" s="139"/>
      <c r="D207" s="139"/>
      <c r="E207" s="139"/>
      <c r="F207" s="139"/>
      <c r="G207" s="139"/>
      <c r="H207" s="139"/>
      <c r="I207" s="139"/>
    </row>
    <row r="208" spans="1:9" customFormat="1">
      <c r="A208" s="139"/>
      <c r="B208" s="139"/>
      <c r="C208" s="139"/>
      <c r="D208" s="139"/>
      <c r="E208" s="139"/>
      <c r="F208" s="139"/>
      <c r="G208" s="139"/>
      <c r="H208" s="139"/>
      <c r="I208" s="139"/>
    </row>
    <row r="209" spans="1:9" customFormat="1">
      <c r="A209" s="139"/>
      <c r="B209" s="139"/>
      <c r="C209" s="139"/>
      <c r="D209" s="139"/>
      <c r="E209" s="139"/>
      <c r="F209" s="139"/>
      <c r="G209" s="139"/>
      <c r="H209" s="139"/>
      <c r="I209" s="139"/>
    </row>
    <row r="210" spans="1:9" customFormat="1">
      <c r="A210" s="139"/>
      <c r="B210" s="139"/>
      <c r="C210" s="139"/>
      <c r="D210" s="139"/>
      <c r="E210" s="139"/>
      <c r="F210" s="139"/>
      <c r="G210" s="139"/>
      <c r="H210" s="139"/>
      <c r="I210" s="139"/>
    </row>
    <row r="211" spans="1:9" customFormat="1">
      <c r="A211" s="139"/>
      <c r="B211" s="139"/>
      <c r="C211" s="139"/>
      <c r="D211" s="139"/>
      <c r="E211" s="139"/>
      <c r="F211" s="139"/>
      <c r="G211" s="139"/>
      <c r="H211" s="139"/>
      <c r="I211" s="139"/>
    </row>
    <row r="212" spans="1:9" customFormat="1">
      <c r="A212" s="139"/>
      <c r="B212" s="139"/>
      <c r="C212" s="139"/>
      <c r="D212" s="139"/>
      <c r="E212" s="139"/>
      <c r="F212" s="139"/>
      <c r="G212" s="139"/>
      <c r="H212" s="139"/>
      <c r="I212" s="139"/>
    </row>
    <row r="213" spans="1:9" customFormat="1">
      <c r="A213" s="139"/>
      <c r="B213" s="139"/>
      <c r="C213" s="139"/>
      <c r="D213" s="139"/>
      <c r="E213" s="139"/>
      <c r="F213" s="139"/>
      <c r="G213" s="139"/>
      <c r="H213" s="139"/>
      <c r="I213" s="139"/>
    </row>
    <row r="214" spans="1:9" customFormat="1">
      <c r="A214" s="139"/>
      <c r="B214" s="139"/>
      <c r="C214" s="139"/>
      <c r="D214" s="139"/>
      <c r="E214" s="139"/>
      <c r="F214" s="139"/>
      <c r="G214" s="139"/>
      <c r="H214" s="139"/>
      <c r="I214" s="139"/>
    </row>
    <row r="215" spans="1:9" customFormat="1">
      <c r="A215" s="139"/>
      <c r="B215" s="139"/>
      <c r="C215" s="139"/>
      <c r="D215" s="139"/>
      <c r="E215" s="139"/>
      <c r="F215" s="139"/>
      <c r="G215" s="139"/>
      <c r="H215" s="139"/>
      <c r="I215" s="139"/>
    </row>
    <row r="216" spans="1:9" customFormat="1">
      <c r="A216" s="139"/>
      <c r="B216" s="139"/>
      <c r="C216" s="139"/>
      <c r="D216" s="139"/>
      <c r="E216" s="139"/>
      <c r="F216" s="139"/>
      <c r="G216" s="139"/>
      <c r="H216" s="139"/>
      <c r="I216" s="139"/>
    </row>
    <row r="217" spans="1:9" customFormat="1">
      <c r="A217" s="139"/>
      <c r="B217" s="139"/>
      <c r="C217" s="139"/>
      <c r="D217" s="139"/>
      <c r="E217" s="139"/>
      <c r="F217" s="139"/>
      <c r="G217" s="139"/>
      <c r="H217" s="139"/>
      <c r="I217" s="139"/>
    </row>
    <row r="218" spans="1:9" customFormat="1">
      <c r="A218" s="139"/>
      <c r="B218" s="139"/>
      <c r="C218" s="139"/>
      <c r="D218" s="139"/>
      <c r="E218" s="139"/>
      <c r="F218" s="139"/>
      <c r="G218" s="139"/>
      <c r="H218" s="139"/>
      <c r="I218" s="139"/>
    </row>
    <row r="219" spans="1:9" customFormat="1">
      <c r="A219" s="139"/>
      <c r="B219" s="139"/>
      <c r="C219" s="139"/>
      <c r="D219" s="139"/>
      <c r="E219" s="139"/>
      <c r="F219" s="139"/>
      <c r="G219" s="139"/>
      <c r="H219" s="139"/>
      <c r="I219" s="139"/>
    </row>
    <row r="220" spans="1:9" customFormat="1">
      <c r="A220" s="139"/>
      <c r="B220" s="139"/>
      <c r="C220" s="139"/>
      <c r="D220" s="139"/>
      <c r="E220" s="139"/>
      <c r="F220" s="139"/>
      <c r="G220" s="139"/>
      <c r="H220" s="139"/>
      <c r="I220" s="139"/>
    </row>
    <row r="221" spans="1:9" customFormat="1">
      <c r="A221" s="139"/>
      <c r="B221" s="139"/>
      <c r="C221" s="139"/>
      <c r="D221" s="139"/>
      <c r="E221" s="139"/>
      <c r="F221" s="139"/>
      <c r="G221" s="139"/>
      <c r="H221" s="139"/>
      <c r="I221" s="139"/>
    </row>
    <row r="222" spans="1:9" customFormat="1">
      <c r="A222" s="139"/>
      <c r="B222" s="139"/>
      <c r="C222" s="139"/>
      <c r="D222" s="139"/>
      <c r="E222" s="139"/>
      <c r="F222" s="139"/>
      <c r="G222" s="139"/>
      <c r="H222" s="139"/>
      <c r="I222" s="139"/>
    </row>
    <row r="223" spans="1:9" customFormat="1">
      <c r="A223" s="139"/>
      <c r="B223" s="139"/>
      <c r="C223" s="139"/>
      <c r="D223" s="139"/>
      <c r="E223" s="139"/>
      <c r="F223" s="139"/>
      <c r="G223" s="139"/>
      <c r="H223" s="139"/>
      <c r="I223" s="139"/>
    </row>
    <row r="224" spans="1:9" customFormat="1">
      <c r="A224" s="139"/>
      <c r="B224" s="139"/>
      <c r="C224" s="139"/>
      <c r="D224" s="139"/>
      <c r="E224" s="139"/>
      <c r="F224" s="139"/>
      <c r="G224" s="139"/>
      <c r="H224" s="139"/>
      <c r="I224" s="139"/>
    </row>
    <row r="225" spans="1:9" customFormat="1">
      <c r="A225" s="139"/>
      <c r="B225" s="139"/>
      <c r="C225" s="139"/>
      <c r="D225" s="139"/>
      <c r="E225" s="139"/>
      <c r="F225" s="139"/>
      <c r="G225" s="139"/>
      <c r="H225" s="139"/>
      <c r="I225" s="139"/>
    </row>
    <row r="226" spans="1:9" customFormat="1">
      <c r="A226" s="139"/>
      <c r="B226" s="139"/>
      <c r="C226" s="139"/>
      <c r="D226" s="139"/>
      <c r="E226" s="139"/>
      <c r="F226" s="139"/>
      <c r="G226" s="139"/>
      <c r="H226" s="139"/>
      <c r="I226" s="139"/>
    </row>
    <row r="227" spans="1:9" customFormat="1">
      <c r="A227" s="139"/>
      <c r="B227" s="139"/>
      <c r="C227" s="139"/>
      <c r="D227" s="139"/>
      <c r="E227" s="139"/>
      <c r="F227" s="139"/>
      <c r="G227" s="139"/>
      <c r="H227" s="139"/>
      <c r="I227" s="139"/>
    </row>
    <row r="228" spans="1:9" customFormat="1">
      <c r="A228" s="139"/>
      <c r="B228" s="139"/>
      <c r="C228" s="139"/>
      <c r="D228" s="139"/>
      <c r="E228" s="139"/>
      <c r="F228" s="139"/>
      <c r="G228" s="139"/>
      <c r="H228" s="139"/>
      <c r="I228" s="139"/>
    </row>
    <row r="229" spans="1:9" customFormat="1">
      <c r="A229" s="139"/>
      <c r="B229" s="139"/>
      <c r="C229" s="139"/>
      <c r="D229" s="139"/>
      <c r="E229" s="139"/>
      <c r="F229" s="139"/>
      <c r="G229" s="139"/>
      <c r="H229" s="139"/>
      <c r="I229" s="139"/>
    </row>
    <row r="230" spans="1:9" customFormat="1">
      <c r="A230" s="139"/>
      <c r="B230" s="139"/>
      <c r="C230" s="139"/>
      <c r="D230" s="139"/>
      <c r="E230" s="139"/>
      <c r="F230" s="139"/>
      <c r="G230" s="139"/>
      <c r="H230" s="139"/>
      <c r="I230" s="139"/>
    </row>
    <row r="231" spans="1:9" customFormat="1">
      <c r="A231" s="139"/>
      <c r="B231" s="139"/>
      <c r="C231" s="139"/>
      <c r="D231" s="139"/>
      <c r="E231" s="139"/>
      <c r="F231" s="139"/>
      <c r="G231" s="139"/>
      <c r="H231" s="139"/>
      <c r="I231" s="139"/>
    </row>
    <row r="232" spans="1:9" customFormat="1">
      <c r="A232" s="139"/>
      <c r="B232" s="139"/>
      <c r="C232" s="139"/>
      <c r="D232" s="139"/>
      <c r="E232" s="139"/>
      <c r="F232" s="139"/>
      <c r="G232" s="139"/>
      <c r="H232" s="139"/>
      <c r="I232" s="139"/>
    </row>
    <row r="233" spans="1:9" customFormat="1">
      <c r="A233" s="139"/>
      <c r="B233" s="139"/>
      <c r="C233" s="139"/>
      <c r="D233" s="139"/>
      <c r="E233" s="139"/>
      <c r="F233" s="139"/>
      <c r="G233" s="139"/>
      <c r="H233" s="139"/>
      <c r="I233" s="139"/>
    </row>
    <row r="234" spans="1:9" customFormat="1">
      <c r="A234" s="139"/>
      <c r="B234" s="139"/>
      <c r="C234" s="139"/>
      <c r="D234" s="139"/>
      <c r="E234" s="139"/>
      <c r="F234" s="139"/>
      <c r="G234" s="139"/>
      <c r="H234" s="139"/>
      <c r="I234" s="139"/>
    </row>
    <row r="235" spans="1:9" customFormat="1">
      <c r="A235" s="139"/>
      <c r="B235" s="139"/>
      <c r="C235" s="139"/>
      <c r="D235" s="139"/>
      <c r="E235" s="139"/>
      <c r="F235" s="139"/>
      <c r="G235" s="139"/>
      <c r="H235" s="139"/>
      <c r="I235" s="139"/>
    </row>
    <row r="236" spans="1:9" customFormat="1">
      <c r="A236" s="139"/>
      <c r="B236" s="139"/>
      <c r="C236" s="139"/>
      <c r="D236" s="139"/>
      <c r="E236" s="139"/>
      <c r="F236" s="139"/>
      <c r="G236" s="139"/>
      <c r="H236" s="139"/>
      <c r="I236" s="139"/>
    </row>
    <row r="237" spans="1:9" customFormat="1">
      <c r="A237" s="139"/>
      <c r="B237" s="139"/>
      <c r="C237" s="139"/>
      <c r="D237" s="139"/>
      <c r="E237" s="139"/>
      <c r="F237" s="139"/>
      <c r="G237" s="139"/>
      <c r="H237" s="139"/>
      <c r="I237" s="139"/>
    </row>
    <row r="238" spans="1:9" customFormat="1">
      <c r="A238" s="139"/>
      <c r="B238" s="139"/>
      <c r="C238" s="139"/>
      <c r="D238" s="139"/>
      <c r="E238" s="139"/>
      <c r="F238" s="139"/>
      <c r="G238" s="139"/>
      <c r="H238" s="139"/>
      <c r="I238" s="139"/>
    </row>
    <row r="239" spans="1:9" customFormat="1">
      <c r="A239" s="139"/>
      <c r="B239" s="139"/>
      <c r="C239" s="139"/>
      <c r="D239" s="139"/>
      <c r="E239" s="139"/>
      <c r="F239" s="139"/>
      <c r="G239" s="139"/>
      <c r="H239" s="139"/>
      <c r="I239" s="139"/>
    </row>
    <row r="240" spans="1:9" customFormat="1">
      <c r="A240" s="139"/>
      <c r="B240" s="139"/>
      <c r="C240" s="139"/>
      <c r="D240" s="139"/>
      <c r="E240" s="139"/>
      <c r="F240" s="139"/>
      <c r="G240" s="139"/>
      <c r="H240" s="139"/>
      <c r="I240" s="139"/>
    </row>
    <row r="241" spans="1:9" customFormat="1">
      <c r="A241" s="139"/>
      <c r="B241" s="139"/>
      <c r="C241" s="139"/>
      <c r="D241" s="139"/>
      <c r="E241" s="139"/>
      <c r="F241" s="139"/>
      <c r="G241" s="139"/>
      <c r="H241" s="139"/>
      <c r="I241" s="139"/>
    </row>
    <row r="242" spans="1:9" customFormat="1">
      <c r="A242" s="139"/>
      <c r="B242" s="139"/>
      <c r="C242" s="139"/>
      <c r="D242" s="139"/>
      <c r="E242" s="139"/>
      <c r="F242" s="139"/>
      <c r="G242" s="139"/>
      <c r="H242" s="139"/>
      <c r="I242" s="139"/>
    </row>
    <row r="243" spans="1:9" customFormat="1">
      <c r="A243" s="139"/>
      <c r="B243" s="139"/>
      <c r="C243" s="139"/>
      <c r="D243" s="139"/>
      <c r="E243" s="139"/>
      <c r="F243" s="139"/>
      <c r="G243" s="139"/>
      <c r="H243" s="139"/>
      <c r="I243" s="139"/>
    </row>
    <row r="244" spans="1:9" customFormat="1">
      <c r="A244" s="139"/>
      <c r="B244" s="139"/>
      <c r="C244" s="139"/>
      <c r="D244" s="139"/>
      <c r="E244" s="139"/>
      <c r="F244" s="139"/>
      <c r="G244" s="139"/>
      <c r="H244" s="139"/>
      <c r="I244" s="139"/>
    </row>
    <row r="245" spans="1:9" customFormat="1">
      <c r="A245" s="139"/>
      <c r="B245" s="139"/>
      <c r="C245" s="139"/>
      <c r="D245" s="139"/>
      <c r="E245" s="139"/>
      <c r="F245" s="139"/>
      <c r="G245" s="139"/>
      <c r="H245" s="139"/>
      <c r="I245" s="139"/>
    </row>
    <row r="246" spans="1:9" customFormat="1">
      <c r="A246" s="139"/>
      <c r="B246" s="139"/>
      <c r="C246" s="139"/>
      <c r="D246" s="139"/>
      <c r="E246" s="139"/>
      <c r="F246" s="139"/>
      <c r="G246" s="139"/>
      <c r="H246" s="139"/>
      <c r="I246" s="139"/>
    </row>
    <row r="247" spans="1:9" customFormat="1">
      <c r="A247" s="139"/>
      <c r="B247" s="139"/>
      <c r="C247" s="139"/>
      <c r="D247" s="139"/>
      <c r="E247" s="139"/>
      <c r="F247" s="139"/>
      <c r="G247" s="139"/>
      <c r="H247" s="139"/>
      <c r="I247" s="139"/>
    </row>
    <row r="248" spans="1:9" customFormat="1">
      <c r="A248" s="139"/>
      <c r="B248" s="139"/>
      <c r="C248" s="139"/>
      <c r="D248" s="139"/>
      <c r="E248" s="139"/>
      <c r="F248" s="139"/>
      <c r="G248" s="139"/>
      <c r="H248" s="139"/>
      <c r="I248" s="139"/>
    </row>
    <row r="249" spans="1:9" customFormat="1">
      <c r="A249" s="139"/>
      <c r="B249" s="139"/>
      <c r="C249" s="139"/>
      <c r="D249" s="139"/>
      <c r="E249" s="139"/>
      <c r="F249" s="139"/>
      <c r="G249" s="139"/>
      <c r="H249" s="139"/>
      <c r="I249" s="139"/>
    </row>
    <row r="250" spans="1:9" customFormat="1">
      <c r="A250" s="139"/>
      <c r="B250" s="139"/>
      <c r="C250" s="139"/>
      <c r="D250" s="139"/>
      <c r="E250" s="139"/>
      <c r="F250" s="139"/>
      <c r="G250" s="139"/>
      <c r="H250" s="139"/>
      <c r="I250" s="139"/>
    </row>
    <row r="251" spans="1:9" customFormat="1">
      <c r="A251" s="139"/>
      <c r="B251" s="139"/>
      <c r="C251" s="139"/>
      <c r="D251" s="139"/>
      <c r="E251" s="139"/>
      <c r="F251" s="139"/>
      <c r="G251" s="139"/>
      <c r="H251" s="139"/>
      <c r="I251" s="139"/>
    </row>
    <row r="252" spans="1:9" customFormat="1">
      <c r="A252" s="139"/>
      <c r="B252" s="139"/>
      <c r="C252" s="139"/>
      <c r="D252" s="139"/>
      <c r="E252" s="139"/>
      <c r="F252" s="139"/>
      <c r="G252" s="139"/>
      <c r="H252" s="139"/>
      <c r="I252" s="139"/>
    </row>
    <row r="253" spans="1:9" customFormat="1">
      <c r="A253" s="139"/>
      <c r="B253" s="139"/>
      <c r="C253" s="139"/>
      <c r="D253" s="139"/>
      <c r="E253" s="139"/>
      <c r="F253" s="139"/>
      <c r="G253" s="139"/>
      <c r="H253" s="139"/>
      <c r="I253" s="139"/>
    </row>
    <row r="254" spans="1:9" customFormat="1">
      <c r="A254" s="139"/>
      <c r="B254" s="139"/>
      <c r="C254" s="139"/>
      <c r="D254" s="139"/>
      <c r="E254" s="139"/>
      <c r="F254" s="139"/>
      <c r="G254" s="139"/>
      <c r="H254" s="139"/>
      <c r="I254" s="139"/>
    </row>
    <row r="255" spans="1:9" customFormat="1">
      <c r="A255" s="139"/>
      <c r="B255" s="139"/>
      <c r="C255" s="139"/>
      <c r="D255" s="139"/>
      <c r="E255" s="139"/>
      <c r="F255" s="139"/>
      <c r="G255" s="139"/>
      <c r="H255" s="139"/>
      <c r="I255" s="139"/>
    </row>
    <row r="256" spans="1:9" customFormat="1">
      <c r="A256" s="139"/>
      <c r="B256" s="139"/>
      <c r="C256" s="139"/>
      <c r="D256" s="139"/>
      <c r="E256" s="139"/>
      <c r="F256" s="139"/>
      <c r="G256" s="139"/>
      <c r="H256" s="139"/>
      <c r="I256" s="139"/>
    </row>
    <row r="257" spans="1:9" customFormat="1">
      <c r="A257" s="139"/>
      <c r="B257" s="139"/>
      <c r="C257" s="139"/>
      <c r="D257" s="139"/>
      <c r="E257" s="139"/>
      <c r="F257" s="139"/>
      <c r="G257" s="139"/>
      <c r="H257" s="139"/>
      <c r="I257" s="139"/>
    </row>
    <row r="258" spans="1:9" customFormat="1">
      <c r="A258" s="139"/>
      <c r="B258" s="139"/>
      <c r="C258" s="139"/>
      <c r="D258" s="139"/>
      <c r="E258" s="139"/>
      <c r="F258" s="139"/>
      <c r="G258" s="139"/>
      <c r="H258" s="139"/>
      <c r="I258" s="139"/>
    </row>
    <row r="259" spans="1:9" customFormat="1">
      <c r="A259" s="139"/>
      <c r="B259" s="139"/>
      <c r="C259" s="139"/>
      <c r="D259" s="139"/>
      <c r="E259" s="139"/>
      <c r="F259" s="139"/>
      <c r="G259" s="139"/>
      <c r="H259" s="139"/>
      <c r="I259" s="139"/>
    </row>
    <row r="260" spans="1:9" customFormat="1">
      <c r="A260" s="139"/>
      <c r="B260" s="139"/>
      <c r="C260" s="139"/>
      <c r="D260" s="139"/>
      <c r="E260" s="139"/>
      <c r="F260" s="139"/>
      <c r="G260" s="139"/>
      <c r="H260" s="139"/>
      <c r="I260" s="139"/>
    </row>
    <row r="261" spans="1:9" customFormat="1">
      <c r="A261" s="139"/>
      <c r="B261" s="139"/>
      <c r="C261" s="139"/>
      <c r="D261" s="139"/>
      <c r="E261" s="139"/>
      <c r="F261" s="139"/>
      <c r="G261" s="139"/>
      <c r="H261" s="139"/>
      <c r="I261" s="139"/>
    </row>
    <row r="262" spans="1:9" customFormat="1">
      <c r="A262" s="139"/>
      <c r="B262" s="139"/>
      <c r="C262" s="139"/>
      <c r="D262" s="139"/>
      <c r="E262" s="139"/>
      <c r="F262" s="139"/>
      <c r="G262" s="139"/>
      <c r="H262" s="139"/>
      <c r="I262" s="139"/>
    </row>
    <row r="263" spans="1:9" customFormat="1">
      <c r="A263" s="139"/>
      <c r="B263" s="139"/>
      <c r="C263" s="139"/>
      <c r="D263" s="139"/>
      <c r="E263" s="139"/>
      <c r="F263" s="139"/>
      <c r="G263" s="139"/>
      <c r="H263" s="139"/>
      <c r="I263" s="139"/>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8">
    <mergeCell ref="C79:I79"/>
    <mergeCell ref="B44:D44"/>
    <mergeCell ref="F44:J44"/>
    <mergeCell ref="B17:K17"/>
    <mergeCell ref="B19:D19"/>
    <mergeCell ref="G19:I19"/>
    <mergeCell ref="C50:I50"/>
    <mergeCell ref="C78:I78"/>
  </mergeCells>
  <pageMargins left="0.51181102362204722" right="0.51181102362204722" top="0.59055118110236227" bottom="0.74803149606299213" header="0.31496062992125984" footer="0.31496062992125984"/>
  <pageSetup paperSize="9" scale="35" orientation="portrait" r:id="rId2"/>
  <headerFooter>
    <oddHeader>&amp;L&amp;"Calibri Light,Regular"&amp;10 &amp;C&amp;"Calibri Light,Regular"&amp;10 &amp;R&amp;"Tahoma,Negrita"&amp;12Informe de la Operación Mensual - Mayo 2017
INFSGI-MES-05-2017
12/06/2017
Versión: 01</oddHeader>
    <oddFooter>&amp;L&amp;"Calibri Light,Regular"&amp;12COES SINAC, 2017&amp;C&amp;"Calibri Light,Regular"&amp;12 16&amp;R&amp;"Calibri Light,Regular"&amp;12Dirección Ejecutiva
Sub Dirección de Gestión de Información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sheetPr>
  <dimension ref="A1:J164"/>
  <sheetViews>
    <sheetView view="pageBreakPreview" zoomScale="55" zoomScaleNormal="100" zoomScaleSheetLayoutView="55" zoomScalePageLayoutView="70" workbookViewId="0"/>
  </sheetViews>
  <sheetFormatPr defaultRowHeight="11.25"/>
  <cols>
    <col min="1" max="1" width="3" style="197" customWidth="1"/>
    <col min="2" max="2" width="84.1640625" style="197" customWidth="1"/>
    <col min="3" max="3" width="76.33203125" style="197" customWidth="1"/>
    <col min="4" max="4" width="31" style="197" customWidth="1"/>
    <col min="5" max="5" width="33.6640625" style="197" customWidth="1"/>
    <col min="6" max="6" width="20.33203125" style="197" customWidth="1"/>
    <col min="7" max="8" width="30.5" style="197" customWidth="1"/>
    <col min="9" max="9" width="2.5" style="197" customWidth="1"/>
    <col min="10" max="10" width="9.33203125" style="197"/>
    <col min="11" max="11" width="8.1640625" style="197" customWidth="1"/>
    <col min="12" max="16384" width="9.33203125" style="197"/>
  </cols>
  <sheetData>
    <row r="1" spans="1:9" ht="6.75" customHeight="1">
      <c r="A1" s="190"/>
      <c r="B1" s="191"/>
      <c r="C1" s="191"/>
      <c r="D1" s="191"/>
      <c r="E1" s="191"/>
      <c r="F1" s="191"/>
      <c r="G1" s="192"/>
      <c r="H1" s="192"/>
      <c r="I1" s="192"/>
    </row>
    <row r="2" spans="1:9" ht="24" customHeight="1">
      <c r="B2" s="376" t="s">
        <v>686</v>
      </c>
      <c r="C2" s="359"/>
      <c r="D2" s="359"/>
      <c r="E2" s="359"/>
      <c r="F2" s="359"/>
      <c r="G2" s="359"/>
      <c r="H2" s="359"/>
      <c r="I2" s="359"/>
    </row>
    <row r="3" spans="1:9" ht="8.25" customHeight="1">
      <c r="A3" s="195"/>
      <c r="B3" s="369"/>
      <c r="C3" s="370"/>
      <c r="D3" s="371"/>
      <c r="E3" s="371"/>
      <c r="F3" s="372"/>
      <c r="G3" s="202"/>
      <c r="H3" s="202"/>
      <c r="I3" s="202"/>
    </row>
    <row r="4" spans="1:9" ht="25.5" customHeight="1">
      <c r="A4" s="195"/>
      <c r="B4" s="1367" t="s">
        <v>277</v>
      </c>
      <c r="C4" s="1367" t="s">
        <v>361</v>
      </c>
      <c r="D4" s="1368" t="str">
        <f>"ENERGÍA PRODUCIDA "&amp;UPPER('3. Resumen_Relevante'!V2)&amp;" 2017"</f>
        <v>ENERGÍA PRODUCIDA MAYO 2017</v>
      </c>
      <c r="E4" s="1368"/>
      <c r="F4" s="1368"/>
      <c r="G4" s="1368"/>
      <c r="H4" s="404" t="s">
        <v>383</v>
      </c>
      <c r="I4" s="202"/>
    </row>
    <row r="5" spans="1:9" ht="21" customHeight="1">
      <c r="A5" s="195"/>
      <c r="B5" s="1367"/>
      <c r="C5" s="1367"/>
      <c r="D5" s="1369" t="s">
        <v>363</v>
      </c>
      <c r="E5" s="1369"/>
      <c r="F5" s="1369"/>
      <c r="G5" s="1370" t="str">
        <f>+"TOTAL "&amp;UPPER('3. Resumen_Relevante'!V2)</f>
        <v>TOTAL MAYO</v>
      </c>
      <c r="H5" s="430" t="s">
        <v>384</v>
      </c>
      <c r="I5" s="202"/>
    </row>
    <row r="6" spans="1:9" s="244" customFormat="1" ht="22.5" customHeight="1">
      <c r="A6" s="373"/>
      <c r="B6" s="1367"/>
      <c r="C6" s="1367"/>
      <c r="D6" s="388" t="s">
        <v>294</v>
      </c>
      <c r="E6" s="388" t="s">
        <v>295</v>
      </c>
      <c r="F6" s="388" t="s">
        <v>397</v>
      </c>
      <c r="G6" s="1370"/>
      <c r="H6" s="430">
        <v>2017</v>
      </c>
      <c r="I6" s="383"/>
    </row>
    <row r="7" spans="1:9" s="244" customFormat="1" ht="22.5" customHeight="1">
      <c r="A7" s="373"/>
      <c r="B7" s="1367"/>
      <c r="C7" s="1367"/>
      <c r="D7" s="388" t="s">
        <v>362</v>
      </c>
      <c r="E7" s="388" t="s">
        <v>362</v>
      </c>
      <c r="F7" s="388" t="s">
        <v>362</v>
      </c>
      <c r="G7" s="388" t="s">
        <v>362</v>
      </c>
      <c r="H7" s="405" t="s">
        <v>380</v>
      </c>
      <c r="I7" s="383"/>
    </row>
    <row r="8" spans="1:9" s="382" customFormat="1" ht="24.75" customHeight="1">
      <c r="A8" s="384"/>
      <c r="B8" s="1126" t="s">
        <v>263</v>
      </c>
      <c r="C8" s="1127" t="s">
        <v>233</v>
      </c>
      <c r="D8" s="1236"/>
      <c r="E8" s="1236"/>
      <c r="F8" s="1236">
        <v>8877.9759977665744</v>
      </c>
      <c r="G8" s="1236">
        <v>8877.9759977665744</v>
      </c>
      <c r="H8" s="1236">
        <v>31258.542786893326</v>
      </c>
      <c r="I8" s="216"/>
    </row>
    <row r="9" spans="1:9" s="382" customFormat="1" ht="24.75" customHeight="1">
      <c r="A9" s="384"/>
      <c r="B9" s="1128" t="s">
        <v>470</v>
      </c>
      <c r="C9" s="1128"/>
      <c r="D9" s="1237"/>
      <c r="E9" s="1237"/>
      <c r="F9" s="1237">
        <v>8877.9759977665744</v>
      </c>
      <c r="G9" s="1237">
        <v>8877.9759977665744</v>
      </c>
      <c r="H9" s="1237">
        <v>31258.542786893326</v>
      </c>
      <c r="I9" s="216"/>
    </row>
    <row r="10" spans="1:9" s="382" customFormat="1" ht="24.75" customHeight="1">
      <c r="A10" s="384"/>
      <c r="B10" s="1126" t="s">
        <v>266</v>
      </c>
      <c r="C10" s="1127" t="s">
        <v>234</v>
      </c>
      <c r="D10" s="1236"/>
      <c r="E10" s="1236"/>
      <c r="F10" s="1236">
        <v>0</v>
      </c>
      <c r="G10" s="1236">
        <v>0</v>
      </c>
      <c r="H10" s="1236">
        <v>0</v>
      </c>
      <c r="I10" s="216"/>
    </row>
    <row r="11" spans="1:9" s="382" customFormat="1" ht="24.75" customHeight="1">
      <c r="A11" s="384"/>
      <c r="B11" s="1128" t="s">
        <v>471</v>
      </c>
      <c r="C11" s="1128"/>
      <c r="D11" s="1237"/>
      <c r="E11" s="1237"/>
      <c r="F11" s="1237">
        <v>0</v>
      </c>
      <c r="G11" s="1237">
        <v>0</v>
      </c>
      <c r="H11" s="1237">
        <v>0</v>
      </c>
      <c r="I11" s="216"/>
    </row>
    <row r="12" spans="1:9" s="382" customFormat="1" ht="24.75" customHeight="1">
      <c r="A12" s="384"/>
      <c r="B12" s="1126" t="s">
        <v>68</v>
      </c>
      <c r="C12" s="1127" t="s">
        <v>297</v>
      </c>
      <c r="D12" s="1236">
        <v>139908.27765220474</v>
      </c>
      <c r="E12" s="1236"/>
      <c r="F12" s="1236"/>
      <c r="G12" s="1236">
        <v>139908.27765220474</v>
      </c>
      <c r="H12" s="1236">
        <v>710216.00320699695</v>
      </c>
      <c r="I12" s="216"/>
    </row>
    <row r="13" spans="1:9" s="382" customFormat="1" ht="24.75" customHeight="1">
      <c r="A13" s="385"/>
      <c r="B13" s="1128" t="s">
        <v>298</v>
      </c>
      <c r="C13" s="1128"/>
      <c r="D13" s="1237">
        <v>139908.27765220474</v>
      </c>
      <c r="E13" s="1237"/>
      <c r="F13" s="1237"/>
      <c r="G13" s="1237">
        <v>139908.27765220474</v>
      </c>
      <c r="H13" s="1237">
        <v>710216.00320699695</v>
      </c>
      <c r="I13" s="216"/>
    </row>
    <row r="14" spans="1:9" s="382" customFormat="1" ht="24.75" customHeight="1">
      <c r="A14" s="386"/>
      <c r="B14" s="1126" t="s">
        <v>250</v>
      </c>
      <c r="C14" s="1127" t="s">
        <v>251</v>
      </c>
      <c r="D14" s="1236">
        <v>234008.52369792567</v>
      </c>
      <c r="E14" s="1236"/>
      <c r="F14" s="1236"/>
      <c r="G14" s="1236">
        <v>234008.52369792567</v>
      </c>
      <c r="H14" s="1236">
        <v>881187.70485943789</v>
      </c>
      <c r="I14" s="216"/>
    </row>
    <row r="15" spans="1:9" s="382" customFormat="1" ht="24.75" customHeight="1">
      <c r="A15" s="386"/>
      <c r="B15" s="1128" t="s">
        <v>472</v>
      </c>
      <c r="C15" s="1128"/>
      <c r="D15" s="1237">
        <v>234008.52369792567</v>
      </c>
      <c r="E15" s="1237"/>
      <c r="F15" s="1237"/>
      <c r="G15" s="1237">
        <v>234008.52369792567</v>
      </c>
      <c r="H15" s="1237">
        <v>881187.70485943789</v>
      </c>
      <c r="I15" s="216"/>
    </row>
    <row r="16" spans="1:9" s="382" customFormat="1" ht="24.75" customHeight="1">
      <c r="A16" s="386"/>
      <c r="B16" s="1129" t="s">
        <v>258</v>
      </c>
      <c r="C16" s="1127" t="s">
        <v>207</v>
      </c>
      <c r="D16" s="1236">
        <v>89791.117767010423</v>
      </c>
      <c r="E16" s="1236"/>
      <c r="F16" s="1236"/>
      <c r="G16" s="1236">
        <v>89791.117767010423</v>
      </c>
      <c r="H16" s="1236">
        <v>476143.61414743029</v>
      </c>
      <c r="I16" s="216"/>
    </row>
    <row r="17" spans="1:10" s="382" customFormat="1" ht="24.75" customHeight="1">
      <c r="A17" s="386"/>
      <c r="B17" s="1130"/>
      <c r="C17" s="1127" t="s">
        <v>209</v>
      </c>
      <c r="D17" s="1236">
        <v>26899.208832519726</v>
      </c>
      <c r="E17" s="1236"/>
      <c r="F17" s="1236"/>
      <c r="G17" s="1236">
        <v>26899.208832519726</v>
      </c>
      <c r="H17" s="1236">
        <v>131603.60638728843</v>
      </c>
      <c r="I17" s="216"/>
    </row>
    <row r="18" spans="1:10" s="382" customFormat="1" ht="24.75" customHeight="1">
      <c r="A18" s="386"/>
      <c r="B18" s="1128" t="s">
        <v>473</v>
      </c>
      <c r="C18" s="1128"/>
      <c r="D18" s="1237">
        <v>116690.32659953015</v>
      </c>
      <c r="E18" s="1237"/>
      <c r="F18" s="1237"/>
      <c r="G18" s="1237">
        <v>116690.32659953015</v>
      </c>
      <c r="H18" s="1237">
        <v>607747.22053471871</v>
      </c>
      <c r="I18" s="202"/>
    </row>
    <row r="19" spans="1:10" s="382" customFormat="1" ht="24.75" customHeight="1">
      <c r="A19" s="386"/>
      <c r="B19" s="1129" t="s">
        <v>69</v>
      </c>
      <c r="C19" s="1127" t="s">
        <v>220</v>
      </c>
      <c r="D19" s="1236">
        <v>1227.759607344625</v>
      </c>
      <c r="E19" s="1236"/>
      <c r="F19" s="1236"/>
      <c r="G19" s="1236">
        <v>1227.759607344625</v>
      </c>
      <c r="H19" s="1236">
        <v>4723.5175421772747</v>
      </c>
      <c r="I19" s="202"/>
      <c r="J19" s="382" t="s">
        <v>842</v>
      </c>
    </row>
    <row r="20" spans="1:10" s="382" customFormat="1" ht="24.75" customHeight="1">
      <c r="A20" s="386"/>
      <c r="B20" s="1131"/>
      <c r="C20" s="1127" t="s">
        <v>221</v>
      </c>
      <c r="D20" s="1236">
        <v>420.97333757255001</v>
      </c>
      <c r="E20" s="1236"/>
      <c r="F20" s="1236"/>
      <c r="G20" s="1236">
        <v>420.97333757255001</v>
      </c>
      <c r="H20" s="1236">
        <v>1871.9359443257749</v>
      </c>
      <c r="I20" s="202"/>
    </row>
    <row r="21" spans="1:10" s="382" customFormat="1" ht="24.75" customHeight="1">
      <c r="A21" s="386"/>
      <c r="B21" s="1131"/>
      <c r="C21" s="1127" t="s">
        <v>222</v>
      </c>
      <c r="D21" s="1236">
        <v>3338.7907600784001</v>
      </c>
      <c r="E21" s="1236"/>
      <c r="F21" s="1236"/>
      <c r="G21" s="1236">
        <v>3338.7907600784001</v>
      </c>
      <c r="H21" s="1236">
        <v>14681.713728417624</v>
      </c>
      <c r="I21" s="202"/>
    </row>
    <row r="22" spans="1:10" s="382" customFormat="1" ht="24.75" customHeight="1">
      <c r="A22" s="386"/>
      <c r="B22" s="1131"/>
      <c r="C22" s="1127" t="s">
        <v>223</v>
      </c>
      <c r="D22" s="1236">
        <v>8125.0136115191244</v>
      </c>
      <c r="E22" s="1236"/>
      <c r="F22" s="1236"/>
      <c r="G22" s="1236">
        <v>8125.0136115191244</v>
      </c>
      <c r="H22" s="1236">
        <v>37566.806058354174</v>
      </c>
      <c r="I22" s="202"/>
    </row>
    <row r="23" spans="1:10" s="382" customFormat="1" ht="24.75" customHeight="1">
      <c r="A23" s="386"/>
      <c r="B23" s="1131"/>
      <c r="C23" s="1127" t="s">
        <v>224</v>
      </c>
      <c r="D23" s="1236">
        <v>49329.039051339205</v>
      </c>
      <c r="E23" s="1236"/>
      <c r="F23" s="1236"/>
      <c r="G23" s="1236">
        <v>49329.039051339205</v>
      </c>
      <c r="H23" s="1236">
        <v>244974.2817265187</v>
      </c>
      <c r="I23" s="202"/>
    </row>
    <row r="24" spans="1:10" s="382" customFormat="1" ht="24.75" customHeight="1">
      <c r="A24" s="386"/>
      <c r="B24" s="1131"/>
      <c r="C24" s="1127" t="s">
        <v>225</v>
      </c>
      <c r="D24" s="1236">
        <v>4767.6957575073247</v>
      </c>
      <c r="E24" s="1236"/>
      <c r="F24" s="1236"/>
      <c r="G24" s="1236">
        <v>4767.6957575073247</v>
      </c>
      <c r="H24" s="1236">
        <v>20983.5222528673</v>
      </c>
      <c r="I24" s="202"/>
    </row>
    <row r="25" spans="1:10" s="382" customFormat="1" ht="24.75" customHeight="1">
      <c r="A25" s="386"/>
      <c r="B25" s="1131"/>
      <c r="C25" s="1127" t="s">
        <v>299</v>
      </c>
      <c r="D25" s="1236"/>
      <c r="E25" s="1236">
        <v>5715.1801342973749</v>
      </c>
      <c r="F25" s="1236"/>
      <c r="G25" s="1236">
        <v>5715.1801342973749</v>
      </c>
      <c r="H25" s="1236">
        <v>14886.951043693851</v>
      </c>
      <c r="I25" s="202"/>
    </row>
    <row r="26" spans="1:10" s="382" customFormat="1" ht="24.75" customHeight="1">
      <c r="A26" s="386"/>
      <c r="B26" s="1131"/>
      <c r="C26" s="1127" t="s">
        <v>301</v>
      </c>
      <c r="D26" s="1236"/>
      <c r="E26" s="1236">
        <v>6634.307589095125</v>
      </c>
      <c r="F26" s="1236"/>
      <c r="G26" s="1236">
        <v>6634.307589095125</v>
      </c>
      <c r="H26" s="1236">
        <v>12115.169798138526</v>
      </c>
      <c r="I26" s="202"/>
    </row>
    <row r="27" spans="1:10" s="382" customFormat="1" ht="24.75" customHeight="1">
      <c r="A27" s="386"/>
      <c r="B27" s="1130"/>
      <c r="C27" s="1127" t="s">
        <v>226</v>
      </c>
      <c r="D27" s="1236"/>
      <c r="E27" s="1236">
        <v>42951.486691353799</v>
      </c>
      <c r="F27" s="1236"/>
      <c r="G27" s="1236">
        <v>42951.486691353799</v>
      </c>
      <c r="H27" s="1236">
        <v>165273.17544093274</v>
      </c>
      <c r="I27" s="202"/>
    </row>
    <row r="28" spans="1:10" s="382" customFormat="1" ht="24.75" customHeight="1">
      <c r="A28" s="386"/>
      <c r="B28" s="1128" t="s">
        <v>302</v>
      </c>
      <c r="C28" s="1128"/>
      <c r="D28" s="1237">
        <v>67209.272125361225</v>
      </c>
      <c r="E28" s="1237">
        <v>55300.974414746299</v>
      </c>
      <c r="F28" s="1237"/>
      <c r="G28" s="1237">
        <v>122510.24654010753</v>
      </c>
      <c r="H28" s="1237">
        <v>517077.073535426</v>
      </c>
      <c r="I28" s="202"/>
    </row>
    <row r="29" spans="1:10" s="382" customFormat="1" ht="24.75" customHeight="1">
      <c r="A29" s="386"/>
      <c r="B29" s="1126" t="s">
        <v>70</v>
      </c>
      <c r="C29" s="1127" t="s">
        <v>229</v>
      </c>
      <c r="D29" s="1236">
        <v>122959.82391548154</v>
      </c>
      <c r="E29" s="1236"/>
      <c r="F29" s="1236"/>
      <c r="G29" s="1236">
        <v>122959.82391548154</v>
      </c>
      <c r="H29" s="1236">
        <v>603636.24098004808</v>
      </c>
      <c r="I29" s="202"/>
    </row>
    <row r="30" spans="1:10" s="382" customFormat="1" ht="24.75" customHeight="1">
      <c r="A30" s="386"/>
      <c r="B30" s="1128" t="s">
        <v>303</v>
      </c>
      <c r="C30" s="1128"/>
      <c r="D30" s="1237">
        <v>122959.82391548154</v>
      </c>
      <c r="E30" s="1237"/>
      <c r="F30" s="1237"/>
      <c r="G30" s="1237">
        <v>122959.82391548154</v>
      </c>
      <c r="H30" s="1237">
        <v>603636.24098004808</v>
      </c>
      <c r="I30" s="202"/>
    </row>
    <row r="31" spans="1:10" s="382" customFormat="1" ht="24.75" customHeight="1">
      <c r="A31" s="386"/>
      <c r="B31" s="1129" t="s">
        <v>71</v>
      </c>
      <c r="C31" s="1127" t="s">
        <v>227</v>
      </c>
      <c r="D31" s="1236">
        <v>5609.9340000000002</v>
      </c>
      <c r="E31" s="1236"/>
      <c r="F31" s="1236"/>
      <c r="G31" s="1236">
        <v>5609.9340000000002</v>
      </c>
      <c r="H31" s="1236">
        <v>27397.821</v>
      </c>
      <c r="I31" s="202"/>
    </row>
    <row r="32" spans="1:10" s="382" customFormat="1" ht="24.75" customHeight="1">
      <c r="A32" s="386"/>
      <c r="B32" s="1131"/>
      <c r="C32" s="1127" t="s">
        <v>304</v>
      </c>
      <c r="D32" s="1236">
        <v>3865.6455000000001</v>
      </c>
      <c r="E32" s="1236"/>
      <c r="F32" s="1236"/>
      <c r="G32" s="1236">
        <v>3865.6455000000001</v>
      </c>
      <c r="H32" s="1236">
        <v>18237.579000000002</v>
      </c>
      <c r="I32" s="202"/>
    </row>
    <row r="33" spans="1:9" s="382" customFormat="1" ht="24.75" customHeight="1">
      <c r="A33" s="386"/>
      <c r="B33" s="1130"/>
      <c r="C33" s="1127" t="s">
        <v>228</v>
      </c>
      <c r="D33" s="1236"/>
      <c r="E33" s="1236">
        <v>10785.867750000025</v>
      </c>
      <c r="F33" s="1236"/>
      <c r="G33" s="1236">
        <v>10785.867750000025</v>
      </c>
      <c r="H33" s="1236">
        <v>46070.725909091052</v>
      </c>
      <c r="I33" s="202"/>
    </row>
    <row r="34" spans="1:9" s="382" customFormat="1" ht="24.75" customHeight="1">
      <c r="A34" s="386"/>
      <c r="B34" s="1128" t="s">
        <v>305</v>
      </c>
      <c r="C34" s="1128"/>
      <c r="D34" s="1237">
        <v>9475.5794999999998</v>
      </c>
      <c r="E34" s="1237">
        <v>10785.867750000025</v>
      </c>
      <c r="F34" s="1237"/>
      <c r="G34" s="1237">
        <v>20261.447250000027</v>
      </c>
      <c r="H34" s="1237">
        <v>91706.125909091061</v>
      </c>
      <c r="I34" s="202"/>
    </row>
    <row r="35" spans="1:9" s="382" customFormat="1" ht="24.75" customHeight="1">
      <c r="A35" s="386"/>
      <c r="B35" s="1126" t="s">
        <v>265</v>
      </c>
      <c r="C35" s="1127" t="s">
        <v>306</v>
      </c>
      <c r="D35" s="1236"/>
      <c r="E35" s="1236"/>
      <c r="F35" s="1236">
        <v>258.50817599999999</v>
      </c>
      <c r="G35" s="1236">
        <v>258.50817599999999</v>
      </c>
      <c r="H35" s="1236">
        <v>470.20162800000003</v>
      </c>
      <c r="I35" s="202"/>
    </row>
    <row r="36" spans="1:9" s="382" customFormat="1" ht="24.75" customHeight="1">
      <c r="A36" s="386"/>
      <c r="B36" s="1128" t="s">
        <v>474</v>
      </c>
      <c r="C36" s="1128"/>
      <c r="D36" s="1237"/>
      <c r="E36" s="1237"/>
      <c r="F36" s="1237">
        <v>258.50817599999999</v>
      </c>
      <c r="G36" s="1237">
        <v>258.50817599999999</v>
      </c>
      <c r="H36" s="1237">
        <v>470.20162800000003</v>
      </c>
      <c r="I36" s="202"/>
    </row>
    <row r="37" spans="1:9" s="382" customFormat="1" ht="24.75" customHeight="1">
      <c r="A37" s="386"/>
      <c r="B37" s="1126" t="s">
        <v>270</v>
      </c>
      <c r="C37" s="1127" t="s">
        <v>235</v>
      </c>
      <c r="D37" s="1236"/>
      <c r="E37" s="1236"/>
      <c r="F37" s="1236">
        <v>2210.0352465413748</v>
      </c>
      <c r="G37" s="1236">
        <v>2210.0352465413748</v>
      </c>
      <c r="H37" s="1236">
        <v>8157.8173280329993</v>
      </c>
      <c r="I37" s="202"/>
    </row>
    <row r="38" spans="1:9" s="382" customFormat="1" ht="24.75" customHeight="1">
      <c r="A38" s="386"/>
      <c r="B38" s="1128" t="s">
        <v>475</v>
      </c>
      <c r="C38" s="1128"/>
      <c r="D38" s="1237"/>
      <c r="E38" s="1237"/>
      <c r="F38" s="1237">
        <v>2210.0352465413748</v>
      </c>
      <c r="G38" s="1237">
        <v>2210.0352465413748</v>
      </c>
      <c r="H38" s="1237">
        <v>8157.8173280329993</v>
      </c>
      <c r="I38" s="202"/>
    </row>
    <row r="39" spans="1:9" s="382" customFormat="1" ht="24.75" customHeight="1">
      <c r="A39" s="386"/>
      <c r="B39" s="1129" t="s">
        <v>257</v>
      </c>
      <c r="C39" s="1127" t="s">
        <v>203</v>
      </c>
      <c r="D39" s="1236">
        <v>466038.26819999999</v>
      </c>
      <c r="E39" s="1236"/>
      <c r="F39" s="1236"/>
      <c r="G39" s="1236">
        <v>466038.26819999999</v>
      </c>
      <c r="H39" s="1236">
        <v>2127451.9943999997</v>
      </c>
      <c r="I39" s="202"/>
    </row>
    <row r="40" spans="1:9" s="382" customFormat="1" ht="24.75" customHeight="1">
      <c r="A40" s="386"/>
      <c r="B40" s="1131"/>
      <c r="C40" s="1127" t="s">
        <v>204</v>
      </c>
      <c r="D40" s="1236">
        <v>150036.32688000001</v>
      </c>
      <c r="E40" s="1236"/>
      <c r="F40" s="1236"/>
      <c r="G40" s="1236">
        <v>150036.32688000001</v>
      </c>
      <c r="H40" s="1236">
        <v>689156.16863999993</v>
      </c>
      <c r="I40" s="202"/>
    </row>
    <row r="41" spans="1:9" s="382" customFormat="1" ht="24.75" customHeight="1">
      <c r="A41" s="386"/>
      <c r="B41" s="1130"/>
      <c r="C41" s="1127" t="s">
        <v>205</v>
      </c>
      <c r="D41" s="1236"/>
      <c r="E41" s="1236">
        <v>0</v>
      </c>
      <c r="F41" s="1236"/>
      <c r="G41" s="1236">
        <v>0</v>
      </c>
      <c r="H41" s="1236">
        <v>249.63529262500001</v>
      </c>
      <c r="I41" s="202"/>
    </row>
    <row r="42" spans="1:9" s="382" customFormat="1" ht="24.75" customHeight="1">
      <c r="A42" s="386"/>
      <c r="B42" s="1128" t="s">
        <v>307</v>
      </c>
      <c r="C42" s="1128"/>
      <c r="D42" s="1237">
        <v>616074.59508</v>
      </c>
      <c r="E42" s="1237">
        <v>0</v>
      </c>
      <c r="F42" s="1237"/>
      <c r="G42" s="1237">
        <v>616074.59508</v>
      </c>
      <c r="H42" s="1237">
        <v>2816857.7983326246</v>
      </c>
      <c r="I42" s="202"/>
    </row>
    <row r="43" spans="1:9" s="382" customFormat="1" ht="24.75" customHeight="1">
      <c r="A43" s="386"/>
      <c r="B43" s="1126" t="s">
        <v>276</v>
      </c>
      <c r="C43" s="1127" t="s">
        <v>308</v>
      </c>
      <c r="D43" s="1236"/>
      <c r="E43" s="1236"/>
      <c r="F43" s="1236">
        <v>1620.428220520625</v>
      </c>
      <c r="G43" s="1236">
        <v>1620.428220520625</v>
      </c>
      <c r="H43" s="1236">
        <v>3499.584722420625</v>
      </c>
      <c r="I43" s="202"/>
    </row>
    <row r="44" spans="1:9" s="382" customFormat="1" ht="24.75" customHeight="1">
      <c r="A44" s="386"/>
      <c r="B44" s="1128" t="s">
        <v>476</v>
      </c>
      <c r="C44" s="1128"/>
      <c r="D44" s="1237"/>
      <c r="E44" s="1237"/>
      <c r="F44" s="1237">
        <v>1620.428220520625</v>
      </c>
      <c r="G44" s="1237">
        <v>1620.428220520625</v>
      </c>
      <c r="H44" s="1237">
        <v>3499.584722420625</v>
      </c>
      <c r="I44" s="202"/>
    </row>
    <row r="45" spans="1:9" s="382" customFormat="1" ht="24.75" customHeight="1">
      <c r="A45" s="386"/>
      <c r="B45" s="1126" t="s">
        <v>274</v>
      </c>
      <c r="C45" s="1127" t="s">
        <v>239</v>
      </c>
      <c r="D45" s="1236"/>
      <c r="E45" s="1236"/>
      <c r="F45" s="1236">
        <v>1093.45</v>
      </c>
      <c r="G45" s="1236">
        <v>1093.45</v>
      </c>
      <c r="H45" s="1236">
        <v>9804.3595000000005</v>
      </c>
      <c r="I45" s="202"/>
    </row>
    <row r="46" spans="1:9" s="382" customFormat="1" ht="24.75" customHeight="1">
      <c r="A46" s="386"/>
      <c r="B46" s="1128" t="s">
        <v>477</v>
      </c>
      <c r="C46" s="1128"/>
      <c r="D46" s="1237"/>
      <c r="E46" s="1237"/>
      <c r="F46" s="1237">
        <v>1093.45</v>
      </c>
      <c r="G46" s="1237">
        <v>1093.45</v>
      </c>
      <c r="H46" s="1237">
        <v>9804.3595000000005</v>
      </c>
      <c r="I46" s="202"/>
    </row>
    <row r="47" spans="1:9" s="382" customFormat="1" ht="24.75" customHeight="1">
      <c r="A47" s="386"/>
      <c r="B47" s="1129" t="s">
        <v>272</v>
      </c>
      <c r="C47" s="1127" t="s">
        <v>309</v>
      </c>
      <c r="D47" s="1236"/>
      <c r="E47" s="1236"/>
      <c r="F47" s="1236">
        <v>10989.132519999999</v>
      </c>
      <c r="G47" s="1236">
        <v>10989.132519999999</v>
      </c>
      <c r="H47" s="1236">
        <v>60670.292880000001</v>
      </c>
      <c r="I47" s="202"/>
    </row>
    <row r="48" spans="1:9" s="387" customFormat="1" ht="24.75" customHeight="1">
      <c r="A48" s="386"/>
      <c r="B48" s="1130"/>
      <c r="C48" s="1127" t="s">
        <v>310</v>
      </c>
      <c r="D48" s="1236"/>
      <c r="E48" s="1236"/>
      <c r="F48" s="1236">
        <v>14067.99221</v>
      </c>
      <c r="G48" s="1236">
        <v>14067.99221</v>
      </c>
      <c r="H48" s="1236">
        <v>71148.570449999999</v>
      </c>
      <c r="I48" s="382"/>
    </row>
    <row r="49" spans="1:9" s="387" customFormat="1" ht="24.75" customHeight="1">
      <c r="A49" s="386"/>
      <c r="B49" s="1128" t="s">
        <v>478</v>
      </c>
      <c r="C49" s="1128"/>
      <c r="D49" s="1237"/>
      <c r="E49" s="1237"/>
      <c r="F49" s="1237">
        <v>25057.12473</v>
      </c>
      <c r="G49" s="1237">
        <v>25057.12473</v>
      </c>
      <c r="H49" s="1237">
        <v>131818.86332999999</v>
      </c>
      <c r="I49" s="382"/>
    </row>
    <row r="50" spans="1:9" s="387" customFormat="1" ht="24.75" customHeight="1">
      <c r="A50" s="386"/>
      <c r="B50" s="1126" t="s">
        <v>311</v>
      </c>
      <c r="C50" s="1127" t="s">
        <v>253</v>
      </c>
      <c r="D50" s="1236"/>
      <c r="E50" s="1236"/>
      <c r="F50" s="1236">
        <v>0</v>
      </c>
      <c r="G50" s="1236">
        <v>0</v>
      </c>
      <c r="H50" s="1236">
        <v>34550.976941910005</v>
      </c>
      <c r="I50" s="382"/>
    </row>
    <row r="51" spans="1:9" s="387" customFormat="1" ht="24.75" customHeight="1">
      <c r="A51" s="386"/>
      <c r="B51" s="1128" t="s">
        <v>479</v>
      </c>
      <c r="C51" s="1128"/>
      <c r="D51" s="1237"/>
      <c r="E51" s="1237"/>
      <c r="F51" s="1237">
        <v>0</v>
      </c>
      <c r="G51" s="1237">
        <v>0</v>
      </c>
      <c r="H51" s="1237">
        <v>34550.976941910005</v>
      </c>
      <c r="I51" s="382"/>
    </row>
    <row r="52" spans="1:9" s="387" customFormat="1" ht="24.75" customHeight="1">
      <c r="A52" s="386"/>
      <c r="B52" s="1129" t="s">
        <v>245</v>
      </c>
      <c r="C52" s="1127" t="s">
        <v>246</v>
      </c>
      <c r="D52" s="1236">
        <v>228541.36896677449</v>
      </c>
      <c r="E52" s="1236"/>
      <c r="F52" s="1236"/>
      <c r="G52" s="1236">
        <v>228541.36896677449</v>
      </c>
      <c r="H52" s="1236">
        <v>1278545.0619277894</v>
      </c>
      <c r="I52" s="382"/>
    </row>
    <row r="53" spans="1:9" s="387" customFormat="1" ht="24.75" customHeight="1">
      <c r="A53" s="386"/>
      <c r="B53" s="1130"/>
      <c r="C53" s="1127" t="s">
        <v>312</v>
      </c>
      <c r="D53" s="1236">
        <v>4524.490148077125</v>
      </c>
      <c r="E53" s="1236"/>
      <c r="F53" s="1236"/>
      <c r="G53" s="1236">
        <v>4524.490148077125</v>
      </c>
      <c r="H53" s="1236">
        <v>21229.7647260509</v>
      </c>
      <c r="I53" s="382"/>
    </row>
    <row r="54" spans="1:9" s="387" customFormat="1" ht="24.75" customHeight="1">
      <c r="A54" s="386"/>
      <c r="B54" s="1128" t="s">
        <v>480</v>
      </c>
      <c r="C54" s="1128"/>
      <c r="D54" s="1237">
        <v>233065.85911485163</v>
      </c>
      <c r="E54" s="1237"/>
      <c r="F54" s="1237"/>
      <c r="G54" s="1237">
        <v>233065.85911485163</v>
      </c>
      <c r="H54" s="1237">
        <v>1299774.8266538403</v>
      </c>
      <c r="I54" s="382"/>
    </row>
    <row r="55" spans="1:9" s="387" customFormat="1" ht="24.75" customHeight="1">
      <c r="A55" s="386"/>
      <c r="B55" s="1126" t="s">
        <v>613</v>
      </c>
      <c r="C55" s="1127" t="s">
        <v>815</v>
      </c>
      <c r="D55" s="1236"/>
      <c r="E55" s="1236"/>
      <c r="F55" s="1236">
        <v>9312.6504065081499</v>
      </c>
      <c r="G55" s="1236">
        <v>9312.6504065081499</v>
      </c>
      <c r="H55" s="1236">
        <v>9343.2504065081503</v>
      </c>
      <c r="I55" s="382"/>
    </row>
    <row r="56" spans="1:9" s="387" customFormat="1" ht="24.75" customHeight="1">
      <c r="A56" s="386"/>
      <c r="B56" s="1128" t="s">
        <v>614</v>
      </c>
      <c r="C56" s="1128"/>
      <c r="D56" s="1237"/>
      <c r="E56" s="1237"/>
      <c r="F56" s="1237">
        <v>9312.6504065081499</v>
      </c>
      <c r="G56" s="1237">
        <v>9312.6504065081499</v>
      </c>
      <c r="H56" s="1237">
        <v>9343.2504065081503</v>
      </c>
      <c r="I56" s="382"/>
    </row>
    <row r="57" spans="1:9" s="387" customFormat="1" ht="24.75" customHeight="1">
      <c r="A57" s="386"/>
      <c r="B57" s="1126" t="s">
        <v>273</v>
      </c>
      <c r="C57" s="1127" t="s">
        <v>236</v>
      </c>
      <c r="D57" s="1236"/>
      <c r="E57" s="1236"/>
      <c r="F57" s="1236">
        <v>14177.150788450999</v>
      </c>
      <c r="G57" s="1236">
        <v>14177.150788450999</v>
      </c>
      <c r="H57" s="1236">
        <v>64628.697964602005</v>
      </c>
      <c r="I57" s="382"/>
    </row>
    <row r="58" spans="1:9" s="387" customFormat="1" ht="24.75" customHeight="1">
      <c r="A58" s="386"/>
      <c r="B58" s="1128" t="s">
        <v>793</v>
      </c>
      <c r="C58" s="1128"/>
      <c r="D58" s="1237"/>
      <c r="E58" s="1237"/>
      <c r="F58" s="1237">
        <v>14177.150788450999</v>
      </c>
      <c r="G58" s="1237">
        <v>14177.150788450999</v>
      </c>
      <c r="H58" s="1237">
        <v>64628.697964602005</v>
      </c>
      <c r="I58" s="382"/>
    </row>
    <row r="59" spans="1:9" s="387" customFormat="1" ht="24.75" customHeight="1">
      <c r="A59" s="386"/>
      <c r="B59" s="1129" t="s">
        <v>260</v>
      </c>
      <c r="C59" s="1127" t="s">
        <v>210</v>
      </c>
      <c r="D59" s="1236">
        <v>0</v>
      </c>
      <c r="E59" s="1236"/>
      <c r="F59" s="1236"/>
      <c r="G59" s="1236">
        <v>0</v>
      </c>
      <c r="H59" s="1236">
        <v>117450.61175682981</v>
      </c>
      <c r="I59" s="382"/>
    </row>
    <row r="60" spans="1:9" s="387" customFormat="1" ht="24.75" customHeight="1">
      <c r="A60" s="386"/>
      <c r="B60" s="1131"/>
      <c r="C60" s="1127" t="s">
        <v>212</v>
      </c>
      <c r="D60" s="1236">
        <v>21930.338288940402</v>
      </c>
      <c r="E60" s="1236"/>
      <c r="F60" s="1236"/>
      <c r="G60" s="1236">
        <v>21930.338288940402</v>
      </c>
      <c r="H60" s="1236">
        <v>49991.691494771127</v>
      </c>
      <c r="I60" s="382"/>
    </row>
    <row r="61" spans="1:9" s="387" customFormat="1" ht="24.75" customHeight="1">
      <c r="A61" s="386"/>
      <c r="B61" s="1131"/>
      <c r="C61" s="1127" t="s">
        <v>211</v>
      </c>
      <c r="D61" s="1236">
        <v>104103.98443612223</v>
      </c>
      <c r="E61" s="1236"/>
      <c r="F61" s="1236"/>
      <c r="G61" s="1236">
        <v>104103.98443612223</v>
      </c>
      <c r="H61" s="1236">
        <v>667068.72208472772</v>
      </c>
      <c r="I61" s="382"/>
    </row>
    <row r="62" spans="1:9" s="387" customFormat="1" ht="24.75" customHeight="1">
      <c r="A62" s="386"/>
      <c r="B62" s="1131"/>
      <c r="C62" s="1127" t="s">
        <v>213</v>
      </c>
      <c r="D62" s="1236">
        <v>97298.139431180825</v>
      </c>
      <c r="E62" s="1236"/>
      <c r="F62" s="1236"/>
      <c r="G62" s="1236">
        <v>97298.139431180825</v>
      </c>
      <c r="H62" s="1236">
        <v>457496.08331183734</v>
      </c>
      <c r="I62" s="382"/>
    </row>
    <row r="63" spans="1:9" s="387" customFormat="1" ht="24.75" customHeight="1">
      <c r="A63" s="386"/>
      <c r="B63" s="1131"/>
      <c r="C63" s="1127" t="s">
        <v>214</v>
      </c>
      <c r="D63" s="1236">
        <v>0</v>
      </c>
      <c r="E63" s="1236"/>
      <c r="F63" s="1236"/>
      <c r="G63" s="1236">
        <v>0</v>
      </c>
      <c r="H63" s="1236">
        <v>110131.64473571436</v>
      </c>
      <c r="I63" s="382"/>
    </row>
    <row r="64" spans="1:9" s="387" customFormat="1" ht="24.75" customHeight="1">
      <c r="A64" s="386"/>
      <c r="B64" s="1131"/>
      <c r="C64" s="1127" t="s">
        <v>314</v>
      </c>
      <c r="D64" s="1236"/>
      <c r="E64" s="1236">
        <v>646.24180749509992</v>
      </c>
      <c r="F64" s="1236"/>
      <c r="G64" s="1236">
        <v>646.24180749509992</v>
      </c>
      <c r="H64" s="1236">
        <v>22608.208777252323</v>
      </c>
      <c r="I64" s="382"/>
    </row>
    <row r="65" spans="1:9" s="387" customFormat="1" ht="24.75" customHeight="1">
      <c r="A65" s="386"/>
      <c r="B65" s="1131"/>
      <c r="C65" s="1127" t="s">
        <v>315</v>
      </c>
      <c r="D65" s="1236"/>
      <c r="E65" s="1236">
        <v>9211.4890116119495</v>
      </c>
      <c r="F65" s="1236"/>
      <c r="G65" s="1236">
        <v>9211.4890116119495</v>
      </c>
      <c r="H65" s="1236">
        <v>83226.943122619705</v>
      </c>
      <c r="I65" s="382"/>
    </row>
    <row r="66" spans="1:9" s="387" customFormat="1" ht="24.75" customHeight="1">
      <c r="A66" s="386"/>
      <c r="B66" s="1130"/>
      <c r="C66" s="1127" t="s">
        <v>206</v>
      </c>
      <c r="D66" s="1236"/>
      <c r="E66" s="1236">
        <v>89554.344089050399</v>
      </c>
      <c r="F66" s="1236"/>
      <c r="G66" s="1236">
        <v>89554.344089050399</v>
      </c>
      <c r="H66" s="1236">
        <v>659250.47614698252</v>
      </c>
      <c r="I66" s="382"/>
    </row>
    <row r="67" spans="1:9" s="387" customFormat="1" ht="24.75" customHeight="1">
      <c r="A67" s="382"/>
      <c r="B67" s="1128" t="s">
        <v>481</v>
      </c>
      <c r="C67" s="1128"/>
      <c r="D67" s="1237">
        <v>223332.46215624345</v>
      </c>
      <c r="E67" s="1237">
        <v>99412.074908157447</v>
      </c>
      <c r="F67" s="1237"/>
      <c r="G67" s="1237">
        <v>322744.53706440085</v>
      </c>
      <c r="H67" s="1237">
        <v>2167224.3814307349</v>
      </c>
      <c r="I67" s="382"/>
    </row>
    <row r="68" spans="1:9" s="387" customFormat="1" ht="24.75" customHeight="1">
      <c r="A68" s="382"/>
      <c r="B68" s="1129" t="s">
        <v>256</v>
      </c>
      <c r="C68" s="1127" t="s">
        <v>813</v>
      </c>
      <c r="D68" s="1236"/>
      <c r="E68" s="1236">
        <v>6255.1919967690001</v>
      </c>
      <c r="F68" s="1236"/>
      <c r="G68" s="1236">
        <v>6255.1919967690001</v>
      </c>
      <c r="H68" s="1236">
        <v>16474.946599171722</v>
      </c>
      <c r="I68" s="382"/>
    </row>
    <row r="69" spans="1:9" s="387" customFormat="1" ht="24.75" customHeight="1">
      <c r="A69" s="382"/>
      <c r="B69" s="1131"/>
      <c r="C69" s="1127" t="s">
        <v>316</v>
      </c>
      <c r="D69" s="1236"/>
      <c r="E69" s="1236">
        <v>4762.5</v>
      </c>
      <c r="F69" s="1236"/>
      <c r="G69" s="1236">
        <v>4762.5</v>
      </c>
      <c r="H69" s="1236">
        <v>105093.41222267615</v>
      </c>
      <c r="I69" s="382"/>
    </row>
    <row r="70" spans="1:9" s="387" customFormat="1" ht="24.75" customHeight="1">
      <c r="A70" s="382"/>
      <c r="B70" s="1130"/>
      <c r="C70" s="1127" t="s">
        <v>317</v>
      </c>
      <c r="D70" s="1236"/>
      <c r="E70" s="1236">
        <v>16242.090653641</v>
      </c>
      <c r="F70" s="1236"/>
      <c r="G70" s="1236">
        <v>16242.090653641</v>
      </c>
      <c r="H70" s="1236">
        <v>16256.441653641001</v>
      </c>
      <c r="I70" s="382"/>
    </row>
    <row r="71" spans="1:9" s="387" customFormat="1" ht="24.75" customHeight="1">
      <c r="A71" s="382"/>
      <c r="B71" s="1128" t="s">
        <v>482</v>
      </c>
      <c r="C71" s="1128"/>
      <c r="D71" s="1237"/>
      <c r="E71" s="1237">
        <v>27259.782650410001</v>
      </c>
      <c r="F71" s="1237"/>
      <c r="G71" s="1237">
        <v>27259.782650410001</v>
      </c>
      <c r="H71" s="1237">
        <v>137824.80047548888</v>
      </c>
      <c r="I71" s="382"/>
    </row>
    <row r="72" spans="1:9" s="387" customFormat="1" ht="24.75" customHeight="1">
      <c r="A72" s="382"/>
      <c r="B72" s="1129" t="s">
        <v>318</v>
      </c>
      <c r="C72" s="1127" t="s">
        <v>319</v>
      </c>
      <c r="D72" s="1236"/>
      <c r="E72" s="1236"/>
      <c r="F72" s="1236">
        <v>29273.216656431523</v>
      </c>
      <c r="G72" s="1236">
        <v>29273.216656431523</v>
      </c>
      <c r="H72" s="1236">
        <v>92071.960198588582</v>
      </c>
      <c r="I72" s="382"/>
    </row>
    <row r="73" spans="1:9" s="387" customFormat="1" ht="24.75" customHeight="1">
      <c r="A73" s="382"/>
      <c r="B73" s="1130"/>
      <c r="C73" s="1127" t="s">
        <v>320</v>
      </c>
      <c r="D73" s="1236"/>
      <c r="E73" s="1236"/>
      <c r="F73" s="1236">
        <v>13389.371922061924</v>
      </c>
      <c r="G73" s="1236">
        <v>13389.371922061924</v>
      </c>
      <c r="H73" s="1236">
        <v>30172.790054474524</v>
      </c>
      <c r="I73" s="382"/>
    </row>
    <row r="74" spans="1:9" s="387" customFormat="1" ht="24.75" customHeight="1">
      <c r="A74" s="382"/>
      <c r="B74" s="1128" t="s">
        <v>483</v>
      </c>
      <c r="C74" s="1128"/>
      <c r="D74" s="1237"/>
      <c r="E74" s="1237"/>
      <c r="F74" s="1237">
        <v>42662.588578493451</v>
      </c>
      <c r="G74" s="1237">
        <v>42662.588578493451</v>
      </c>
      <c r="H74" s="1237">
        <v>122244.7502530631</v>
      </c>
      <c r="I74" s="382"/>
    </row>
    <row r="75" spans="1:9" s="387" customFormat="1" ht="24.75" customHeight="1">
      <c r="A75" s="382"/>
      <c r="B75" s="1129" t="s">
        <v>219</v>
      </c>
      <c r="C75" s="1127" t="s">
        <v>243</v>
      </c>
      <c r="D75" s="1236">
        <v>52101.696945362477</v>
      </c>
      <c r="E75" s="1236"/>
      <c r="F75" s="1236"/>
      <c r="G75" s="1236">
        <v>52101.696945362477</v>
      </c>
      <c r="H75" s="1236">
        <v>328003.6049821974</v>
      </c>
      <c r="I75" s="382"/>
    </row>
    <row r="76" spans="1:9" s="387" customFormat="1" ht="24.75" customHeight="1">
      <c r="A76" s="382"/>
      <c r="B76" s="1131"/>
      <c r="C76" s="1127" t="s">
        <v>321</v>
      </c>
      <c r="D76" s="1236">
        <v>92715.639763565297</v>
      </c>
      <c r="E76" s="1236"/>
      <c r="F76" s="1236"/>
      <c r="G76" s="1236">
        <v>92715.639763565297</v>
      </c>
      <c r="H76" s="1236">
        <v>461157.41150495765</v>
      </c>
      <c r="I76" s="382"/>
    </row>
    <row r="77" spans="1:9" s="387" customFormat="1" ht="24.75" customHeight="1">
      <c r="A77" s="382"/>
      <c r="B77" s="1131"/>
      <c r="C77" s="1127" t="s">
        <v>322</v>
      </c>
      <c r="D77" s="1236"/>
      <c r="E77" s="1236">
        <v>343031.18051564432</v>
      </c>
      <c r="F77" s="1236"/>
      <c r="G77" s="1236">
        <v>343031.18051564432</v>
      </c>
      <c r="H77" s="1236">
        <v>1774827.8076999746</v>
      </c>
      <c r="I77" s="382"/>
    </row>
    <row r="78" spans="1:9" s="387" customFormat="1" ht="24.75" customHeight="1">
      <c r="A78" s="382"/>
      <c r="B78" s="1131"/>
      <c r="C78" s="1127" t="s">
        <v>249</v>
      </c>
      <c r="D78" s="1236"/>
      <c r="E78" s="1236">
        <v>6252.3391964569246</v>
      </c>
      <c r="F78" s="1236"/>
      <c r="G78" s="1236">
        <v>6252.3391964569246</v>
      </c>
      <c r="H78" s="1236">
        <v>17412.989099128725</v>
      </c>
      <c r="I78" s="382"/>
    </row>
    <row r="79" spans="1:9" s="387" customFormat="1" ht="24.75" customHeight="1">
      <c r="A79" s="382"/>
      <c r="B79" s="1131"/>
      <c r="C79" s="1127" t="s">
        <v>814</v>
      </c>
      <c r="D79" s="1236"/>
      <c r="E79" s="1236">
        <v>20174.7501107342</v>
      </c>
      <c r="F79" s="1236"/>
      <c r="G79" s="1236">
        <v>20174.7501107342</v>
      </c>
      <c r="H79" s="1236">
        <v>36891.922430172926</v>
      </c>
      <c r="I79" s="382"/>
    </row>
    <row r="80" spans="1:9" s="387" customFormat="1" ht="24.75" customHeight="1">
      <c r="A80" s="382"/>
      <c r="B80" s="1131"/>
      <c r="C80" s="1127" t="s">
        <v>324</v>
      </c>
      <c r="D80" s="1236"/>
      <c r="E80" s="1236">
        <v>2333.5977370045248</v>
      </c>
      <c r="F80" s="1236"/>
      <c r="G80" s="1236">
        <v>2333.5977370045248</v>
      </c>
      <c r="H80" s="1236">
        <v>291134.55554803985</v>
      </c>
      <c r="I80" s="382"/>
    </row>
    <row r="81" spans="1:9" s="387" customFormat="1" ht="24.75" customHeight="1">
      <c r="A81" s="382"/>
      <c r="B81" s="1131"/>
      <c r="C81" s="1127" t="s">
        <v>255</v>
      </c>
      <c r="D81" s="1236"/>
      <c r="E81" s="1236">
        <v>733.82724977112503</v>
      </c>
      <c r="F81" s="1236"/>
      <c r="G81" s="1236">
        <v>733.82724977112503</v>
      </c>
      <c r="H81" s="1236">
        <v>3701.8308830835003</v>
      </c>
      <c r="I81" s="382"/>
    </row>
    <row r="82" spans="1:9" s="387" customFormat="1" ht="24.75" customHeight="1">
      <c r="A82" s="382"/>
      <c r="B82" s="1130"/>
      <c r="C82" s="1127" t="s">
        <v>325</v>
      </c>
      <c r="D82" s="1236"/>
      <c r="E82" s="1236">
        <v>360.45283183287501</v>
      </c>
      <c r="F82" s="1236"/>
      <c r="G82" s="1236">
        <v>360.45283183287501</v>
      </c>
      <c r="H82" s="1236">
        <v>1440.3585190162248</v>
      </c>
      <c r="I82" s="382"/>
    </row>
    <row r="83" spans="1:9" s="387" customFormat="1" ht="24.75" customHeight="1">
      <c r="A83" s="382"/>
      <c r="B83" s="1128" t="s">
        <v>326</v>
      </c>
      <c r="C83" s="1128"/>
      <c r="D83" s="1237">
        <v>144817.33670892776</v>
      </c>
      <c r="E83" s="1237">
        <v>372886.14764144394</v>
      </c>
      <c r="F83" s="1237"/>
      <c r="G83" s="1237">
        <v>517703.4843503717</v>
      </c>
      <c r="H83" s="1237">
        <v>2914570.4806665708</v>
      </c>
      <c r="I83" s="382"/>
    </row>
    <row r="84" spans="1:9" s="387" customFormat="1" ht="24.75" customHeight="1">
      <c r="A84" s="382"/>
      <c r="B84" s="1126" t="s">
        <v>237</v>
      </c>
      <c r="C84" s="1127" t="s">
        <v>327</v>
      </c>
      <c r="D84" s="1236"/>
      <c r="E84" s="1236">
        <v>375045.49498437502</v>
      </c>
      <c r="F84" s="1236"/>
      <c r="G84" s="1236">
        <v>375045.49498437502</v>
      </c>
      <c r="H84" s="1236">
        <v>1426239.9791912613</v>
      </c>
      <c r="I84" s="382"/>
    </row>
    <row r="85" spans="1:9" s="387" customFormat="1" ht="24.75" customHeight="1">
      <c r="A85" s="382"/>
      <c r="B85" s="1128" t="s">
        <v>484</v>
      </c>
      <c r="C85" s="1128"/>
      <c r="D85" s="1237"/>
      <c r="E85" s="1237">
        <v>375045.49498437502</v>
      </c>
      <c r="F85" s="1237"/>
      <c r="G85" s="1237">
        <v>375045.49498437502</v>
      </c>
      <c r="H85" s="1237">
        <v>1426239.9791912613</v>
      </c>
      <c r="I85" s="382"/>
    </row>
    <row r="86" spans="1:9" s="387" customFormat="1" ht="24.75" customHeight="1">
      <c r="A86" s="382"/>
      <c r="B86" s="1126" t="s">
        <v>328</v>
      </c>
      <c r="C86" s="1127" t="s">
        <v>329</v>
      </c>
      <c r="D86" s="1236"/>
      <c r="E86" s="1236"/>
      <c r="F86" s="1236">
        <v>4258.2604842578003</v>
      </c>
      <c r="G86" s="1236">
        <v>4258.2604842578003</v>
      </c>
      <c r="H86" s="1236">
        <v>18555.5268708607</v>
      </c>
      <c r="I86" s="382"/>
    </row>
    <row r="87" spans="1:9" s="387" customFormat="1" ht="24.75" customHeight="1">
      <c r="A87" s="382"/>
      <c r="B87" s="1128" t="s">
        <v>485</v>
      </c>
      <c r="C87" s="1128"/>
      <c r="D87" s="1237"/>
      <c r="E87" s="1237"/>
      <c r="F87" s="1237">
        <v>4258.2604842578003</v>
      </c>
      <c r="G87" s="1237">
        <v>4258.2604842578003</v>
      </c>
      <c r="H87" s="1237">
        <v>18555.5268708607</v>
      </c>
      <c r="I87" s="382"/>
    </row>
    <row r="88" spans="1:9" s="387" customFormat="1" ht="24.75" customHeight="1">
      <c r="A88" s="382"/>
      <c r="B88" s="1126" t="s">
        <v>267</v>
      </c>
      <c r="C88" s="1127" t="s">
        <v>330</v>
      </c>
      <c r="D88" s="1236"/>
      <c r="E88" s="1236"/>
      <c r="F88" s="1236">
        <v>3344.9545629999998</v>
      </c>
      <c r="G88" s="1236">
        <v>3344.9545629999998</v>
      </c>
      <c r="H88" s="1236">
        <v>17411.753822499999</v>
      </c>
      <c r="I88" s="382"/>
    </row>
    <row r="89" spans="1:9" s="387" customFormat="1" ht="24.75" customHeight="1">
      <c r="A89" s="382"/>
      <c r="B89" s="1128" t="s">
        <v>486</v>
      </c>
      <c r="C89" s="1128"/>
      <c r="D89" s="1237"/>
      <c r="E89" s="1237"/>
      <c r="F89" s="1237">
        <v>3344.9545629999998</v>
      </c>
      <c r="G89" s="1237">
        <v>3344.9545629999998</v>
      </c>
      <c r="H89" s="1237">
        <v>17411.753822499999</v>
      </c>
      <c r="I89" s="382"/>
    </row>
    <row r="90" spans="1:9" s="387" customFormat="1" ht="24.75" customHeight="1">
      <c r="A90" s="382"/>
      <c r="B90" s="1126" t="s">
        <v>268</v>
      </c>
      <c r="C90" s="1127" t="s">
        <v>331</v>
      </c>
      <c r="D90" s="1236"/>
      <c r="E90" s="1236"/>
      <c r="F90" s="1236">
        <v>3246.3342990000001</v>
      </c>
      <c r="G90" s="1236">
        <v>3246.3342990000001</v>
      </c>
      <c r="H90" s="1236">
        <v>15691.603789000001</v>
      </c>
      <c r="I90" s="382"/>
    </row>
    <row r="91" spans="1:9" s="387" customFormat="1" ht="24.75" customHeight="1">
      <c r="A91" s="382"/>
      <c r="B91" s="1128" t="s">
        <v>487</v>
      </c>
      <c r="C91" s="1128"/>
      <c r="D91" s="1237"/>
      <c r="E91" s="1237"/>
      <c r="F91" s="1237">
        <v>3246.3342990000001</v>
      </c>
      <c r="G91" s="1237">
        <v>3246.3342990000001</v>
      </c>
      <c r="H91" s="1237">
        <v>15691.603789000001</v>
      </c>
      <c r="I91" s="382"/>
    </row>
    <row r="92" spans="1:9" s="387" customFormat="1" ht="24.75" customHeight="1">
      <c r="A92" s="382"/>
      <c r="B92" s="1126" t="s">
        <v>332</v>
      </c>
      <c r="C92" s="1127" t="s">
        <v>333</v>
      </c>
      <c r="D92" s="1236"/>
      <c r="E92" s="1236"/>
      <c r="F92" s="1236">
        <v>2081.9000000000251</v>
      </c>
      <c r="G92" s="1236">
        <v>2081.9000000000251</v>
      </c>
      <c r="H92" s="1236">
        <v>10188.199999999924</v>
      </c>
      <c r="I92" s="382"/>
    </row>
    <row r="93" spans="1:9" s="387" customFormat="1" ht="24.75" customHeight="1">
      <c r="A93" s="382"/>
      <c r="B93" s="1128" t="s">
        <v>488</v>
      </c>
      <c r="C93" s="1128"/>
      <c r="D93" s="1237"/>
      <c r="E93" s="1237"/>
      <c r="F93" s="1237">
        <v>2081.9000000000251</v>
      </c>
      <c r="G93" s="1237">
        <v>2081.9000000000251</v>
      </c>
      <c r="H93" s="1237">
        <v>10188.199999999924</v>
      </c>
      <c r="I93" s="382"/>
    </row>
    <row r="94" spans="1:9" s="387" customFormat="1" ht="24.75" customHeight="1">
      <c r="A94" s="382"/>
      <c r="B94" s="1126" t="s">
        <v>259</v>
      </c>
      <c r="C94" s="1127" t="s">
        <v>208</v>
      </c>
      <c r="D94" s="1236">
        <v>14223.989000000001</v>
      </c>
      <c r="E94" s="1236"/>
      <c r="F94" s="1236"/>
      <c r="G94" s="1236">
        <v>14223.989000000001</v>
      </c>
      <c r="H94" s="1236">
        <v>58396.812999999995</v>
      </c>
      <c r="I94" s="382"/>
    </row>
    <row r="95" spans="1:9" s="387" customFormat="1" ht="24.75" customHeight="1">
      <c r="A95" s="382"/>
      <c r="B95" s="1128" t="s">
        <v>489</v>
      </c>
      <c r="C95" s="1128"/>
      <c r="D95" s="1237">
        <v>14223.989000000001</v>
      </c>
      <c r="E95" s="1237"/>
      <c r="F95" s="1237"/>
      <c r="G95" s="1237">
        <v>14223.989000000001</v>
      </c>
      <c r="H95" s="1237">
        <v>58396.812999999995</v>
      </c>
      <c r="I95" s="382"/>
    </row>
    <row r="96" spans="1:9" s="387" customFormat="1" ht="24.75" customHeight="1">
      <c r="A96" s="382"/>
      <c r="B96" s="1129" t="s">
        <v>254</v>
      </c>
      <c r="C96" s="1127" t="s">
        <v>338</v>
      </c>
      <c r="D96" s="1236"/>
      <c r="E96" s="1236">
        <v>2.9538555909999999</v>
      </c>
      <c r="F96" s="1236"/>
      <c r="G96" s="1236">
        <v>2.9538555909999999</v>
      </c>
      <c r="H96" s="1236">
        <v>175.32137952900001</v>
      </c>
      <c r="I96" s="382"/>
    </row>
    <row r="97" spans="1:9" s="387" customFormat="1" ht="24.75" customHeight="1">
      <c r="A97" s="382"/>
      <c r="B97" s="1130"/>
      <c r="C97" s="1127" t="s">
        <v>339</v>
      </c>
      <c r="D97" s="1236"/>
      <c r="E97" s="1236">
        <v>0.82389192550000001</v>
      </c>
      <c r="F97" s="1236"/>
      <c r="G97" s="1236">
        <v>0.82389192550000001</v>
      </c>
      <c r="H97" s="1236">
        <v>465.045959215925</v>
      </c>
      <c r="I97" s="382"/>
    </row>
    <row r="98" spans="1:9" s="387" customFormat="1" ht="24.75" customHeight="1">
      <c r="A98" s="382"/>
      <c r="B98" s="1128" t="s">
        <v>490</v>
      </c>
      <c r="C98" s="1128"/>
      <c r="D98" s="1237"/>
      <c r="E98" s="1237">
        <v>3.7777475164999998</v>
      </c>
      <c r="F98" s="1237"/>
      <c r="G98" s="1237">
        <v>3.7777475164999998</v>
      </c>
      <c r="H98" s="1237">
        <v>640.36733874492506</v>
      </c>
      <c r="I98" s="382"/>
    </row>
    <row r="99" spans="1:9" s="377" customFormat="1">
      <c r="A99" s="197"/>
      <c r="B99" s="197"/>
      <c r="C99" s="197"/>
      <c r="D99" s="197"/>
      <c r="E99" s="197"/>
      <c r="F99" s="197"/>
      <c r="G99" s="197"/>
      <c r="H99" s="197"/>
      <c r="I99" s="197"/>
    </row>
    <row r="100" spans="1:9" s="377" customFormat="1">
      <c r="A100" s="197"/>
      <c r="B100" s="197"/>
      <c r="C100" s="197"/>
      <c r="D100" s="197"/>
      <c r="E100" s="197"/>
      <c r="F100" s="197"/>
      <c r="G100" s="197"/>
      <c r="H100" s="197"/>
      <c r="I100" s="197"/>
    </row>
    <row r="101" spans="1:9" s="377" customFormat="1">
      <c r="A101" s="197"/>
      <c r="B101" s="197"/>
      <c r="C101" s="197"/>
      <c r="D101" s="197"/>
      <c r="E101" s="197"/>
      <c r="F101" s="197"/>
      <c r="G101" s="197"/>
      <c r="H101" s="197"/>
      <c r="I101" s="197"/>
    </row>
    <row r="102" spans="1:9" s="377" customFormat="1">
      <c r="A102" s="197"/>
      <c r="B102" s="197"/>
      <c r="C102" s="197"/>
      <c r="D102" s="197"/>
      <c r="E102" s="197"/>
      <c r="F102" s="197"/>
      <c r="G102" s="197"/>
      <c r="H102" s="197"/>
      <c r="I102" s="197"/>
    </row>
    <row r="103" spans="1:9" s="377" customFormat="1">
      <c r="A103" s="197"/>
      <c r="B103" s="197"/>
      <c r="C103" s="197"/>
      <c r="D103" s="197"/>
      <c r="E103" s="197"/>
      <c r="F103" s="197"/>
      <c r="G103" s="197"/>
      <c r="H103" s="197"/>
      <c r="I103" s="197"/>
    </row>
    <row r="104" spans="1:9" s="377" customFormat="1">
      <c r="A104" s="197"/>
      <c r="B104" s="197"/>
      <c r="C104" s="197"/>
      <c r="D104" s="197"/>
      <c r="E104" s="197"/>
      <c r="F104" s="197"/>
      <c r="G104" s="197"/>
      <c r="H104" s="197"/>
      <c r="I104" s="197"/>
    </row>
    <row r="105" spans="1:9" s="377" customFormat="1">
      <c r="A105" s="197"/>
      <c r="B105" s="197"/>
      <c r="C105" s="197"/>
      <c r="D105" s="197"/>
      <c r="E105" s="197"/>
      <c r="F105" s="197"/>
      <c r="G105" s="197"/>
      <c r="H105" s="197"/>
      <c r="I105" s="197"/>
    </row>
    <row r="106" spans="1:9" s="377" customFormat="1">
      <c r="A106" s="197"/>
      <c r="B106" s="197"/>
      <c r="C106" s="197"/>
      <c r="D106" s="197"/>
      <c r="E106" s="197"/>
      <c r="F106" s="197"/>
      <c r="G106" s="197"/>
      <c r="H106" s="197"/>
      <c r="I106" s="197"/>
    </row>
    <row r="107" spans="1:9" s="377" customFormat="1">
      <c r="A107" s="197"/>
      <c r="B107" s="197"/>
      <c r="C107" s="197"/>
      <c r="D107" s="197"/>
      <c r="E107" s="197"/>
      <c r="F107" s="197"/>
      <c r="G107" s="197"/>
      <c r="H107" s="197"/>
      <c r="I107" s="197"/>
    </row>
    <row r="108" spans="1:9" s="377" customFormat="1">
      <c r="A108" s="197"/>
      <c r="B108" s="197"/>
      <c r="C108" s="197"/>
      <c r="D108" s="197"/>
      <c r="E108" s="197"/>
      <c r="F108" s="197"/>
      <c r="G108" s="197"/>
      <c r="H108" s="197"/>
      <c r="I108" s="197"/>
    </row>
    <row r="109" spans="1:9" s="377" customFormat="1">
      <c r="A109" s="197"/>
      <c r="B109" s="197"/>
      <c r="C109" s="197"/>
      <c r="D109" s="197"/>
      <c r="E109" s="197"/>
      <c r="F109" s="197"/>
      <c r="G109" s="197"/>
      <c r="H109" s="197"/>
      <c r="I109" s="197"/>
    </row>
    <row r="110" spans="1:9" s="377" customFormat="1">
      <c r="A110" s="197"/>
      <c r="B110" s="197"/>
      <c r="C110" s="197"/>
      <c r="D110" s="197"/>
      <c r="E110" s="197"/>
      <c r="F110" s="197"/>
      <c r="G110" s="197"/>
      <c r="H110" s="197"/>
      <c r="I110" s="197"/>
    </row>
    <row r="111" spans="1:9" s="377" customFormat="1">
      <c r="A111" s="197"/>
      <c r="B111" s="197"/>
      <c r="C111" s="197"/>
      <c r="D111" s="197"/>
      <c r="E111" s="197"/>
      <c r="F111" s="197"/>
      <c r="G111" s="197"/>
      <c r="H111" s="197"/>
      <c r="I111" s="197"/>
    </row>
    <row r="112" spans="1:9" s="377" customFormat="1">
      <c r="A112" s="197"/>
      <c r="B112" s="197"/>
      <c r="C112" s="197"/>
      <c r="D112" s="197"/>
      <c r="E112" s="197"/>
      <c r="F112" s="197"/>
      <c r="G112" s="197"/>
      <c r="H112" s="197"/>
      <c r="I112" s="197"/>
    </row>
    <row r="113" spans="1:9" s="377" customFormat="1">
      <c r="A113" s="197"/>
      <c r="B113" s="197"/>
      <c r="C113" s="197"/>
      <c r="D113" s="197"/>
      <c r="E113" s="197"/>
      <c r="F113" s="197"/>
      <c r="G113" s="197"/>
      <c r="H113" s="197"/>
      <c r="I113" s="197"/>
    </row>
    <row r="114" spans="1:9" s="377" customFormat="1">
      <c r="A114" s="197"/>
      <c r="B114" s="197"/>
      <c r="C114" s="197"/>
      <c r="D114" s="197"/>
      <c r="E114" s="197"/>
      <c r="F114" s="197"/>
      <c r="G114" s="197"/>
      <c r="H114" s="197"/>
      <c r="I114" s="197"/>
    </row>
    <row r="115" spans="1:9" s="377" customFormat="1">
      <c r="A115" s="197"/>
      <c r="B115" s="197"/>
      <c r="C115" s="197"/>
      <c r="D115" s="197"/>
      <c r="E115" s="197"/>
      <c r="F115" s="197"/>
      <c r="G115" s="197"/>
      <c r="H115" s="197"/>
      <c r="I115" s="197"/>
    </row>
    <row r="116" spans="1:9" s="377" customFormat="1">
      <c r="A116" s="197"/>
      <c r="B116" s="197"/>
      <c r="C116" s="197"/>
      <c r="D116" s="197"/>
      <c r="E116" s="197"/>
      <c r="F116" s="197"/>
      <c r="G116" s="197"/>
      <c r="H116" s="197"/>
      <c r="I116" s="197"/>
    </row>
    <row r="117" spans="1:9" s="377" customFormat="1">
      <c r="A117" s="197"/>
      <c r="B117" s="197"/>
      <c r="C117" s="197"/>
      <c r="D117" s="197"/>
      <c r="E117" s="197"/>
      <c r="F117" s="197"/>
      <c r="G117" s="197"/>
      <c r="H117" s="197"/>
      <c r="I117" s="197"/>
    </row>
    <row r="118" spans="1:9" s="377" customFormat="1">
      <c r="A118" s="197"/>
      <c r="B118" s="197"/>
      <c r="C118" s="197"/>
      <c r="D118" s="197"/>
      <c r="E118" s="197"/>
      <c r="F118" s="197"/>
      <c r="G118" s="197"/>
      <c r="H118" s="197"/>
      <c r="I118" s="197"/>
    </row>
    <row r="119" spans="1:9" s="377" customFormat="1">
      <c r="A119" s="197"/>
      <c r="B119" s="197"/>
      <c r="C119" s="197"/>
      <c r="D119" s="197"/>
      <c r="E119" s="197"/>
      <c r="F119" s="197"/>
      <c r="G119" s="197"/>
      <c r="H119" s="197"/>
      <c r="I119" s="197"/>
    </row>
    <row r="120" spans="1:9" s="377" customFormat="1">
      <c r="A120" s="197"/>
      <c r="B120" s="197"/>
      <c r="C120" s="197"/>
      <c r="D120" s="197"/>
      <c r="E120" s="197"/>
      <c r="F120" s="197"/>
      <c r="G120" s="197"/>
      <c r="H120" s="197"/>
      <c r="I120" s="197"/>
    </row>
    <row r="121" spans="1:9" s="377" customFormat="1">
      <c r="A121" s="197"/>
      <c r="B121" s="197"/>
      <c r="C121" s="197"/>
      <c r="D121" s="197"/>
      <c r="E121" s="197"/>
      <c r="F121" s="197"/>
      <c r="G121" s="197"/>
      <c r="H121" s="197"/>
      <c r="I121" s="197"/>
    </row>
    <row r="122" spans="1:9" s="377" customFormat="1">
      <c r="A122" s="197"/>
      <c r="B122" s="197"/>
      <c r="C122" s="197"/>
      <c r="D122" s="197"/>
      <c r="E122" s="197"/>
      <c r="F122" s="197"/>
      <c r="G122" s="197"/>
      <c r="H122" s="197"/>
      <c r="I122" s="197"/>
    </row>
    <row r="123" spans="1:9" s="377" customFormat="1">
      <c r="A123" s="197"/>
      <c r="B123" s="197"/>
      <c r="C123" s="197"/>
      <c r="D123" s="197"/>
      <c r="E123" s="197"/>
      <c r="F123" s="197"/>
      <c r="G123" s="197"/>
      <c r="H123" s="197"/>
      <c r="I123" s="197"/>
    </row>
    <row r="124" spans="1:9" s="377" customFormat="1">
      <c r="A124" s="197"/>
      <c r="B124" s="197"/>
      <c r="C124" s="197"/>
      <c r="D124" s="197"/>
      <c r="E124" s="197"/>
      <c r="F124" s="197"/>
      <c r="G124" s="197"/>
      <c r="H124" s="197"/>
      <c r="I124" s="197"/>
    </row>
    <row r="125" spans="1:9" s="377" customFormat="1">
      <c r="A125" s="197"/>
      <c r="B125" s="197"/>
      <c r="C125" s="197"/>
      <c r="D125" s="197"/>
      <c r="E125" s="197"/>
      <c r="F125" s="197"/>
      <c r="G125" s="197"/>
      <c r="H125" s="197"/>
      <c r="I125" s="197"/>
    </row>
    <row r="126" spans="1:9" s="377" customFormat="1">
      <c r="A126" s="197"/>
      <c r="B126" s="197"/>
      <c r="C126" s="197"/>
      <c r="D126" s="197"/>
      <c r="E126" s="197"/>
      <c r="F126" s="197"/>
      <c r="G126" s="197"/>
      <c r="H126" s="197"/>
      <c r="I126" s="197"/>
    </row>
    <row r="127" spans="1:9" s="377" customFormat="1">
      <c r="A127" s="197"/>
      <c r="B127" s="197"/>
      <c r="C127" s="197"/>
      <c r="D127" s="197"/>
      <c r="E127" s="197"/>
      <c r="F127" s="197"/>
      <c r="G127" s="197"/>
      <c r="H127" s="197"/>
      <c r="I127" s="197"/>
    </row>
    <row r="128" spans="1:9" s="377" customFormat="1">
      <c r="A128" s="197"/>
      <c r="B128" s="197"/>
      <c r="C128" s="197"/>
      <c r="D128" s="197"/>
      <c r="E128" s="197"/>
      <c r="F128" s="197"/>
      <c r="G128" s="197"/>
      <c r="H128" s="197"/>
      <c r="I128" s="197"/>
    </row>
    <row r="129" spans="1:9" s="377" customFormat="1">
      <c r="A129" s="197"/>
      <c r="B129" s="197"/>
      <c r="C129" s="197"/>
      <c r="D129" s="197"/>
      <c r="E129" s="197"/>
      <c r="F129" s="197"/>
      <c r="G129" s="197"/>
      <c r="H129" s="197"/>
      <c r="I129" s="197"/>
    </row>
    <row r="130" spans="1:9" s="377" customFormat="1">
      <c r="A130" s="197"/>
      <c r="B130" s="197"/>
      <c r="C130" s="197"/>
      <c r="D130" s="197"/>
      <c r="E130" s="197"/>
      <c r="F130" s="197"/>
      <c r="G130" s="197"/>
      <c r="H130" s="197"/>
      <c r="I130" s="197"/>
    </row>
    <row r="131" spans="1:9" s="377" customFormat="1">
      <c r="A131" s="197"/>
      <c r="B131" s="197"/>
      <c r="C131" s="197"/>
      <c r="D131" s="197"/>
      <c r="E131" s="197"/>
      <c r="F131" s="197"/>
      <c r="G131" s="197"/>
      <c r="H131" s="197"/>
      <c r="I131" s="197"/>
    </row>
    <row r="132" spans="1:9" s="377" customFormat="1">
      <c r="A132" s="197"/>
      <c r="B132" s="197"/>
      <c r="C132" s="197"/>
      <c r="D132" s="197"/>
      <c r="E132" s="197"/>
      <c r="F132" s="197"/>
      <c r="G132" s="197"/>
      <c r="H132" s="197"/>
      <c r="I132" s="197"/>
    </row>
    <row r="133" spans="1:9" s="377" customFormat="1">
      <c r="A133" s="197"/>
      <c r="B133" s="197"/>
      <c r="C133" s="197"/>
      <c r="D133" s="197"/>
      <c r="E133" s="197"/>
      <c r="F133" s="197"/>
      <c r="G133" s="197"/>
      <c r="H133" s="197"/>
      <c r="I133" s="197"/>
    </row>
    <row r="134" spans="1:9" s="377" customFormat="1">
      <c r="A134" s="197"/>
      <c r="B134" s="197"/>
      <c r="C134" s="197"/>
      <c r="D134" s="197"/>
      <c r="E134" s="197"/>
      <c r="F134" s="197"/>
      <c r="G134" s="197"/>
      <c r="H134" s="197"/>
      <c r="I134" s="197"/>
    </row>
    <row r="135" spans="1:9" s="377" customFormat="1">
      <c r="A135" s="197"/>
      <c r="B135" s="197"/>
      <c r="C135" s="197"/>
      <c r="D135" s="197"/>
      <c r="E135" s="197"/>
      <c r="F135" s="197"/>
      <c r="G135" s="197"/>
      <c r="H135" s="197"/>
      <c r="I135" s="197"/>
    </row>
    <row r="136" spans="1:9" s="377" customFormat="1">
      <c r="A136" s="197"/>
      <c r="B136" s="197"/>
      <c r="C136" s="197"/>
      <c r="D136" s="197"/>
      <c r="E136" s="197"/>
      <c r="F136" s="197"/>
      <c r="G136" s="197"/>
      <c r="H136" s="197"/>
      <c r="I136" s="197"/>
    </row>
    <row r="137" spans="1:9" s="377" customFormat="1">
      <c r="A137" s="197"/>
      <c r="B137" s="197"/>
      <c r="C137" s="197"/>
      <c r="D137" s="197"/>
      <c r="E137" s="197"/>
      <c r="F137" s="197"/>
      <c r="G137" s="197"/>
      <c r="H137" s="197"/>
      <c r="I137" s="197"/>
    </row>
    <row r="138" spans="1:9" s="377" customFormat="1">
      <c r="A138" s="197"/>
      <c r="B138" s="197"/>
      <c r="C138" s="197"/>
      <c r="D138" s="197"/>
      <c r="E138" s="197"/>
      <c r="F138" s="197"/>
      <c r="G138" s="197"/>
      <c r="H138" s="197"/>
      <c r="I138" s="197"/>
    </row>
    <row r="139" spans="1:9" s="377" customFormat="1">
      <c r="A139" s="197"/>
      <c r="B139" s="197"/>
      <c r="C139" s="197"/>
      <c r="D139" s="197"/>
      <c r="E139" s="197"/>
      <c r="F139" s="197"/>
      <c r="G139" s="197"/>
      <c r="H139" s="197"/>
      <c r="I139" s="197"/>
    </row>
    <row r="140" spans="1:9" s="377" customFormat="1">
      <c r="A140" s="197"/>
      <c r="B140" s="197"/>
      <c r="C140" s="197"/>
      <c r="D140" s="197"/>
      <c r="E140" s="197"/>
      <c r="F140" s="197"/>
      <c r="G140" s="197"/>
      <c r="H140" s="197"/>
      <c r="I140" s="197"/>
    </row>
    <row r="141" spans="1:9" s="377" customFormat="1">
      <c r="A141" s="197"/>
      <c r="B141" s="197"/>
      <c r="C141" s="197"/>
      <c r="D141" s="197"/>
      <c r="E141" s="197"/>
      <c r="F141" s="197"/>
      <c r="G141" s="197"/>
      <c r="H141" s="197"/>
      <c r="I141" s="197"/>
    </row>
    <row r="142" spans="1:9" s="377" customFormat="1">
      <c r="A142" s="197"/>
      <c r="B142" s="197"/>
      <c r="C142" s="197"/>
      <c r="D142" s="197"/>
      <c r="E142" s="197"/>
      <c r="F142" s="197"/>
      <c r="G142" s="197"/>
      <c r="H142" s="197"/>
      <c r="I142" s="197"/>
    </row>
    <row r="143" spans="1:9" s="377" customFormat="1">
      <c r="A143" s="197"/>
      <c r="B143" s="197"/>
      <c r="C143" s="197"/>
      <c r="D143" s="197"/>
      <c r="E143" s="197"/>
      <c r="F143" s="197"/>
      <c r="G143" s="197"/>
      <c r="H143" s="197"/>
      <c r="I143" s="197"/>
    </row>
    <row r="144" spans="1:9" s="377" customFormat="1">
      <c r="A144" s="197"/>
      <c r="B144" s="197"/>
      <c r="C144" s="197"/>
      <c r="D144" s="197"/>
      <c r="E144" s="197"/>
      <c r="F144" s="197"/>
      <c r="G144" s="197"/>
      <c r="H144" s="197"/>
      <c r="I144" s="197"/>
    </row>
    <row r="145" spans="1:9" s="377" customFormat="1">
      <c r="A145" s="197"/>
      <c r="B145" s="197"/>
      <c r="C145" s="197"/>
      <c r="D145" s="197"/>
      <c r="E145" s="197"/>
      <c r="F145" s="197"/>
      <c r="G145" s="197"/>
      <c r="H145" s="197"/>
      <c r="I145" s="197"/>
    </row>
    <row r="146" spans="1:9" s="377" customFormat="1">
      <c r="A146" s="197"/>
      <c r="B146" s="197"/>
      <c r="C146" s="197"/>
      <c r="D146" s="197"/>
      <c r="E146" s="197"/>
      <c r="F146" s="197"/>
      <c r="G146" s="197"/>
      <c r="H146" s="197"/>
      <c r="I146" s="197"/>
    </row>
    <row r="147" spans="1:9" s="377" customFormat="1">
      <c r="A147" s="197"/>
      <c r="B147" s="197"/>
      <c r="C147" s="197"/>
      <c r="D147" s="197"/>
      <c r="E147" s="197"/>
      <c r="F147" s="197"/>
      <c r="G147" s="197"/>
      <c r="H147" s="197"/>
      <c r="I147" s="197"/>
    </row>
    <row r="148" spans="1:9" s="377" customFormat="1">
      <c r="A148" s="197"/>
      <c r="B148" s="197"/>
      <c r="C148" s="197"/>
      <c r="D148" s="197"/>
      <c r="E148" s="197"/>
      <c r="F148" s="197"/>
      <c r="G148" s="197"/>
      <c r="H148" s="197"/>
      <c r="I148" s="197"/>
    </row>
    <row r="149" spans="1:9" s="377" customFormat="1">
      <c r="A149" s="197"/>
      <c r="B149" s="197"/>
      <c r="C149" s="197"/>
      <c r="D149" s="197"/>
      <c r="E149" s="197"/>
      <c r="F149" s="197"/>
      <c r="G149" s="197"/>
      <c r="H149" s="197"/>
      <c r="I149" s="197"/>
    </row>
    <row r="150" spans="1:9" s="377" customFormat="1">
      <c r="A150" s="197"/>
      <c r="B150" s="197"/>
      <c r="C150" s="197"/>
      <c r="D150" s="197"/>
      <c r="E150" s="197"/>
      <c r="F150" s="197"/>
      <c r="G150" s="197"/>
      <c r="H150" s="197"/>
      <c r="I150" s="197"/>
    </row>
    <row r="151" spans="1:9" s="377" customFormat="1">
      <c r="A151" s="197"/>
      <c r="B151" s="197"/>
      <c r="C151" s="197"/>
      <c r="D151" s="197"/>
      <c r="E151" s="197"/>
      <c r="F151" s="197"/>
      <c r="G151" s="197"/>
      <c r="H151" s="197"/>
      <c r="I151" s="197"/>
    </row>
    <row r="152" spans="1:9" s="377" customFormat="1">
      <c r="A152" s="197"/>
      <c r="B152" s="197"/>
      <c r="C152" s="197"/>
      <c r="D152" s="197"/>
      <c r="E152" s="197"/>
      <c r="F152" s="197"/>
      <c r="G152" s="197"/>
      <c r="H152" s="197"/>
      <c r="I152" s="197"/>
    </row>
    <row r="153" spans="1:9" s="377" customFormat="1">
      <c r="A153" s="197"/>
      <c r="B153" s="197"/>
      <c r="C153" s="197"/>
      <c r="D153" s="197"/>
      <c r="E153" s="197"/>
      <c r="F153" s="197"/>
      <c r="G153" s="197"/>
      <c r="H153" s="197"/>
      <c r="I153" s="197"/>
    </row>
    <row r="154" spans="1:9" s="377" customFormat="1">
      <c r="A154" s="197"/>
      <c r="B154" s="197"/>
      <c r="C154" s="197"/>
      <c r="D154" s="197"/>
      <c r="E154" s="197"/>
      <c r="F154" s="197"/>
      <c r="G154" s="197"/>
      <c r="H154" s="197"/>
      <c r="I154" s="197"/>
    </row>
    <row r="155" spans="1:9" s="377" customFormat="1">
      <c r="A155" s="197"/>
      <c r="B155" s="197"/>
      <c r="C155" s="197"/>
      <c r="D155" s="197"/>
      <c r="E155" s="197"/>
      <c r="F155" s="197"/>
      <c r="G155" s="197"/>
      <c r="H155" s="197"/>
      <c r="I155" s="197"/>
    </row>
    <row r="156" spans="1:9" s="377" customFormat="1">
      <c r="A156" s="197"/>
      <c r="B156" s="197"/>
      <c r="C156" s="197"/>
      <c r="D156" s="197"/>
      <c r="E156" s="197"/>
      <c r="F156" s="197"/>
      <c r="G156" s="197"/>
      <c r="H156" s="197"/>
      <c r="I156" s="197"/>
    </row>
    <row r="157" spans="1:9" s="377" customFormat="1">
      <c r="A157" s="197"/>
      <c r="B157" s="197"/>
      <c r="C157" s="197"/>
      <c r="D157" s="197"/>
      <c r="E157" s="197"/>
      <c r="F157" s="197"/>
      <c r="G157" s="197"/>
      <c r="H157" s="197"/>
      <c r="I157" s="197"/>
    </row>
    <row r="158" spans="1:9" s="377" customFormat="1">
      <c r="A158" s="197"/>
      <c r="B158" s="197"/>
      <c r="C158" s="197"/>
      <c r="D158" s="197"/>
      <c r="E158" s="197"/>
      <c r="F158" s="197"/>
      <c r="G158" s="197"/>
      <c r="H158" s="197"/>
      <c r="I158" s="197"/>
    </row>
    <row r="159" spans="1:9" s="377" customFormat="1">
      <c r="A159" s="197"/>
      <c r="B159" s="197"/>
      <c r="C159" s="197"/>
      <c r="D159" s="197"/>
      <c r="E159" s="197"/>
      <c r="F159" s="197"/>
      <c r="G159" s="197"/>
      <c r="H159" s="197"/>
      <c r="I159" s="197"/>
    </row>
    <row r="160" spans="1:9" s="377" customFormat="1">
      <c r="A160" s="197"/>
      <c r="B160" s="197"/>
      <c r="C160" s="197"/>
      <c r="D160" s="197"/>
      <c r="E160" s="197"/>
      <c r="F160" s="197"/>
      <c r="G160" s="197"/>
      <c r="H160" s="197"/>
      <c r="I160" s="197"/>
    </row>
    <row r="161" spans="1:9" s="377" customFormat="1">
      <c r="A161" s="197"/>
      <c r="B161" s="197"/>
      <c r="C161" s="197"/>
      <c r="D161" s="197"/>
      <c r="E161" s="197"/>
      <c r="F161" s="197"/>
      <c r="G161" s="197"/>
      <c r="H161" s="197"/>
      <c r="I161" s="197"/>
    </row>
    <row r="162" spans="1:9" s="377" customFormat="1">
      <c r="A162" s="197"/>
      <c r="B162" s="197"/>
      <c r="C162" s="197"/>
      <c r="D162" s="197"/>
      <c r="E162" s="197"/>
      <c r="F162" s="197"/>
      <c r="G162" s="197"/>
      <c r="H162" s="197"/>
      <c r="I162" s="197"/>
    </row>
    <row r="163" spans="1:9" s="377" customFormat="1">
      <c r="A163" s="197"/>
      <c r="B163" s="197"/>
      <c r="C163" s="197"/>
      <c r="D163" s="197"/>
      <c r="E163" s="197"/>
      <c r="F163" s="197"/>
      <c r="G163" s="197"/>
      <c r="H163" s="197"/>
      <c r="I163" s="197"/>
    </row>
    <row r="164" spans="1:9" s="377" customFormat="1">
      <c r="A164" s="197"/>
      <c r="B164" s="197"/>
      <c r="C164" s="197"/>
      <c r="D164" s="197"/>
      <c r="E164" s="197"/>
      <c r="F164" s="197"/>
      <c r="G164" s="197"/>
      <c r="H164" s="197"/>
      <c r="I164" s="197"/>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5">
    <mergeCell ref="C4:C7"/>
    <mergeCell ref="B4:B7"/>
    <mergeCell ref="D4:G4"/>
    <mergeCell ref="D5:F5"/>
    <mergeCell ref="G5:G6"/>
  </mergeCells>
  <pageMargins left="0.51181102362204722" right="0.51181102362204722" top="0.59055118110236227" bottom="0.74803149606299213" header="0.31496062992125984" footer="0.31496062992125984"/>
  <pageSetup paperSize="9" scale="34" orientation="portrait" r:id="rId2"/>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17&amp;R&amp;"Calibri Light,Regular"&amp;10Dirección Ejecutiva
Sub Dirección de Gestión de Información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AE346"/>
  <sheetViews>
    <sheetView showGridLines="0" view="pageBreakPreview" topLeftCell="A3" zoomScale="130" zoomScaleNormal="115" zoomScaleSheetLayoutView="130" workbookViewId="0">
      <selection activeCell="A3" sqref="A3:Q4"/>
    </sheetView>
  </sheetViews>
  <sheetFormatPr defaultRowHeight="15"/>
  <cols>
    <col min="1" max="1" width="6.83203125" style="12" customWidth="1"/>
    <col min="2" max="5" width="6.83203125" style="29" customWidth="1"/>
    <col min="6" max="6" width="8" style="29" customWidth="1"/>
    <col min="7" max="16" width="6.83203125" style="29" customWidth="1"/>
    <col min="17" max="17" width="7.6640625" style="29" customWidth="1"/>
    <col min="18" max="18" width="19.83203125" style="18" customWidth="1"/>
    <col min="19" max="19" width="7.83203125" style="2" customWidth="1"/>
    <col min="20" max="20" width="22.33203125" style="48" customWidth="1"/>
    <col min="21" max="22" width="9.33203125" style="2"/>
    <col min="23" max="23" width="9.83203125" style="2" customWidth="1"/>
    <col min="24" max="16384" width="9.33203125" style="2"/>
  </cols>
  <sheetData>
    <row r="1" spans="1:18" ht="15" hidden="1" customHeight="1">
      <c r="A1" s="3"/>
      <c r="B1" s="4"/>
      <c r="C1" s="4"/>
      <c r="D1" s="4"/>
      <c r="E1" s="4"/>
      <c r="F1" s="4"/>
      <c r="G1" s="4"/>
      <c r="H1" s="4"/>
      <c r="I1" s="4"/>
      <c r="J1" s="4"/>
      <c r="K1" s="4"/>
      <c r="L1" s="5"/>
      <c r="M1" s="5"/>
      <c r="N1" s="5"/>
      <c r="O1" s="5"/>
      <c r="P1" s="5"/>
      <c r="Q1" s="5"/>
      <c r="R1" s="6"/>
    </row>
    <row r="2" spans="1:18" ht="15" hidden="1" customHeight="1">
      <c r="A2" s="7"/>
      <c r="B2" s="8"/>
      <c r="C2" s="8"/>
      <c r="D2" s="8"/>
      <c r="E2" s="8"/>
      <c r="F2" s="8"/>
      <c r="G2" s="8"/>
      <c r="H2" s="8"/>
      <c r="I2" s="8"/>
      <c r="J2" s="8"/>
      <c r="K2" s="8"/>
      <c r="L2" s="9"/>
      <c r="M2" s="9"/>
      <c r="N2" s="9"/>
      <c r="O2" s="9"/>
      <c r="P2" s="9"/>
      <c r="Q2" s="9"/>
      <c r="R2" s="10"/>
    </row>
    <row r="3" spans="1:18" ht="15" customHeight="1">
      <c r="A3" s="1255" t="s">
        <v>1</v>
      </c>
      <c r="B3" s="1255"/>
      <c r="C3" s="1255"/>
      <c r="D3" s="1255"/>
      <c r="E3" s="1255"/>
      <c r="F3" s="1255"/>
      <c r="G3" s="1255"/>
      <c r="H3" s="1255"/>
      <c r="I3" s="1255"/>
      <c r="J3" s="1255"/>
      <c r="K3" s="1255"/>
      <c r="L3" s="1255"/>
      <c r="M3" s="1255"/>
      <c r="N3" s="1255"/>
      <c r="O3" s="1255"/>
      <c r="P3" s="1255"/>
      <c r="Q3" s="1255"/>
      <c r="R3" s="10"/>
    </row>
    <row r="4" spans="1:18" ht="15" customHeight="1">
      <c r="A4" s="1255"/>
      <c r="B4" s="1255"/>
      <c r="C4" s="1255"/>
      <c r="D4" s="1255"/>
      <c r="E4" s="1255"/>
      <c r="F4" s="1255"/>
      <c r="G4" s="1255"/>
      <c r="H4" s="1255"/>
      <c r="I4" s="1255"/>
      <c r="J4" s="1255"/>
      <c r="K4" s="1255"/>
      <c r="L4" s="1255"/>
      <c r="M4" s="1255"/>
      <c r="N4" s="1255"/>
      <c r="O4" s="1255"/>
      <c r="P4" s="1255"/>
      <c r="Q4" s="1255"/>
      <c r="R4" s="11"/>
    </row>
    <row r="5" spans="1:18" ht="15" customHeight="1">
      <c r="B5" s="13"/>
      <c r="C5" s="14"/>
      <c r="D5" s="14"/>
      <c r="E5" s="15"/>
      <c r="F5" s="16"/>
      <c r="G5" s="16"/>
      <c r="H5" s="16"/>
      <c r="I5" s="14"/>
      <c r="J5" s="14"/>
      <c r="K5" s="14"/>
      <c r="L5" s="14"/>
      <c r="M5" s="14"/>
      <c r="N5" s="14"/>
      <c r="O5" s="14"/>
      <c r="P5" s="17" t="s">
        <v>3</v>
      </c>
      <c r="Q5" s="14"/>
    </row>
    <row r="6" spans="1:18" ht="15" customHeight="1">
      <c r="B6" s="13"/>
      <c r="C6" s="14"/>
      <c r="D6" s="14"/>
      <c r="E6" s="15"/>
      <c r="F6" s="19"/>
      <c r="G6" s="19"/>
      <c r="H6" s="19"/>
      <c r="I6" s="20"/>
      <c r="J6" s="20"/>
      <c r="K6" s="20"/>
      <c r="L6" s="20"/>
      <c r="M6" s="20"/>
      <c r="N6" s="20"/>
      <c r="O6" s="20"/>
      <c r="P6" s="20"/>
      <c r="Q6" s="14"/>
    </row>
    <row r="7" spans="1:18" ht="15" customHeight="1">
      <c r="A7" s="21" t="s">
        <v>2</v>
      </c>
      <c r="B7" s="22"/>
      <c r="C7" s="22"/>
      <c r="D7" s="23"/>
      <c r="E7" s="23"/>
      <c r="F7" s="24"/>
      <c r="G7" s="24"/>
      <c r="H7" s="24"/>
      <c r="I7" s="24"/>
      <c r="J7" s="24"/>
      <c r="K7" s="24"/>
      <c r="L7" s="25"/>
      <c r="M7" s="26"/>
      <c r="N7" s="26"/>
      <c r="O7" s="26"/>
      <c r="P7" s="27" t="s">
        <v>16</v>
      </c>
      <c r="Q7" s="28"/>
    </row>
    <row r="8" spans="1:18" ht="15" customHeight="1">
      <c r="E8" s="8"/>
      <c r="Q8" s="9"/>
    </row>
    <row r="9" spans="1:18" ht="15" customHeight="1">
      <c r="A9" s="21" t="s">
        <v>626</v>
      </c>
      <c r="B9" s="30"/>
      <c r="C9" s="22"/>
      <c r="D9" s="23"/>
      <c r="E9" s="23"/>
      <c r="F9" s="23"/>
      <c r="G9" s="23"/>
      <c r="H9" s="23"/>
      <c r="I9" s="23"/>
      <c r="J9" s="23"/>
      <c r="K9" s="8"/>
      <c r="L9" s="31"/>
      <c r="M9" s="31"/>
      <c r="N9" s="32"/>
      <c r="O9" s="31"/>
      <c r="P9" s="33"/>
      <c r="Q9" s="9"/>
    </row>
    <row r="10" spans="1:18" ht="15" customHeight="1">
      <c r="A10" s="34"/>
      <c r="B10" s="23" t="s">
        <v>649</v>
      </c>
      <c r="C10" s="23"/>
      <c r="D10" s="23"/>
      <c r="E10" s="23"/>
      <c r="F10" s="23"/>
      <c r="G10" s="23"/>
      <c r="H10" s="24"/>
      <c r="I10" s="24"/>
      <c r="J10" s="24"/>
      <c r="K10" s="35"/>
      <c r="L10" s="25"/>
      <c r="M10" s="25"/>
      <c r="N10" s="36"/>
      <c r="O10" s="25"/>
      <c r="P10" s="27" t="s">
        <v>17</v>
      </c>
      <c r="Q10" s="9"/>
    </row>
    <row r="11" spans="1:18" ht="15" customHeight="1">
      <c r="A11" s="34"/>
      <c r="B11" s="30" t="s">
        <v>636</v>
      </c>
      <c r="C11" s="22"/>
      <c r="D11" s="23"/>
      <c r="E11" s="23"/>
      <c r="F11" s="23"/>
      <c r="G11" s="23"/>
      <c r="H11" s="37"/>
      <c r="I11" s="37"/>
      <c r="J11" s="37"/>
      <c r="K11" s="38"/>
      <c r="L11" s="39"/>
      <c r="M11" s="39"/>
      <c r="N11" s="40"/>
      <c r="O11" s="39"/>
      <c r="P11" s="41" t="s">
        <v>17</v>
      </c>
      <c r="Q11" s="9"/>
    </row>
    <row r="12" spans="1:18" ht="15" customHeight="1">
      <c r="E12" s="8"/>
      <c r="Q12" s="9"/>
    </row>
    <row r="13" spans="1:18" ht="15" customHeight="1">
      <c r="A13" s="21" t="s">
        <v>627</v>
      </c>
      <c r="B13" s="30"/>
      <c r="C13" s="22"/>
      <c r="D13" s="23"/>
      <c r="E13" s="23"/>
      <c r="F13" s="23"/>
      <c r="G13" s="23"/>
      <c r="H13" s="23"/>
      <c r="I13" s="23"/>
      <c r="J13" s="23"/>
      <c r="K13" s="8"/>
      <c r="L13" s="31"/>
      <c r="M13" s="31"/>
      <c r="N13" s="32"/>
      <c r="O13" s="31"/>
      <c r="P13" s="33"/>
      <c r="Q13" s="31"/>
    </row>
    <row r="14" spans="1:18" ht="15" customHeight="1">
      <c r="A14" s="34"/>
      <c r="B14" s="23" t="s">
        <v>637</v>
      </c>
      <c r="C14" s="23"/>
      <c r="D14" s="23"/>
      <c r="E14" s="23"/>
      <c r="F14" s="23"/>
      <c r="G14" s="23"/>
      <c r="H14" s="23"/>
      <c r="I14" s="24"/>
      <c r="J14" s="24"/>
      <c r="K14" s="35"/>
      <c r="L14" s="25"/>
      <c r="M14" s="25"/>
      <c r="N14" s="436"/>
      <c r="O14" s="25"/>
      <c r="P14" s="27" t="s">
        <v>6</v>
      </c>
      <c r="Q14" s="31"/>
    </row>
    <row r="15" spans="1:18" ht="15" customHeight="1">
      <c r="A15" s="34"/>
      <c r="B15" s="30" t="s">
        <v>638</v>
      </c>
      <c r="C15" s="22"/>
      <c r="D15" s="23"/>
      <c r="E15" s="23"/>
      <c r="F15" s="23"/>
      <c r="G15" s="23"/>
      <c r="H15" s="23"/>
      <c r="I15" s="37"/>
      <c r="J15" s="37"/>
      <c r="K15" s="38"/>
      <c r="L15" s="39"/>
      <c r="M15" s="39"/>
      <c r="N15" s="40"/>
      <c r="O15" s="39"/>
      <c r="P15" s="41" t="s">
        <v>7</v>
      </c>
      <c r="Q15" s="31"/>
    </row>
    <row r="16" spans="1:18" ht="15" customHeight="1">
      <c r="A16" s="34"/>
      <c r="B16" s="30" t="s">
        <v>639</v>
      </c>
      <c r="C16" s="22"/>
      <c r="D16" s="23"/>
      <c r="E16" s="23"/>
      <c r="F16" s="23"/>
      <c r="G16" s="23"/>
      <c r="H16" s="23"/>
      <c r="I16" s="37"/>
      <c r="J16" s="37"/>
      <c r="K16" s="38"/>
      <c r="L16" s="42"/>
      <c r="M16" s="42"/>
      <c r="N16" s="40"/>
      <c r="O16" s="42"/>
      <c r="P16" s="41" t="s">
        <v>8</v>
      </c>
      <c r="Q16" s="43"/>
    </row>
    <row r="17" spans="1:18" ht="15" customHeight="1">
      <c r="A17" s="34"/>
      <c r="B17" s="30" t="s">
        <v>640</v>
      </c>
      <c r="C17" s="22"/>
      <c r="D17" s="23"/>
      <c r="E17" s="23"/>
      <c r="F17" s="23"/>
      <c r="G17" s="23"/>
      <c r="H17" s="23"/>
      <c r="I17" s="37"/>
      <c r="J17" s="37"/>
      <c r="K17" s="38"/>
      <c r="L17" s="42"/>
      <c r="M17" s="42"/>
      <c r="N17" s="40"/>
      <c r="O17" s="42"/>
      <c r="P17" s="41" t="s">
        <v>9</v>
      </c>
      <c r="Q17" s="43"/>
    </row>
    <row r="18" spans="1:18" ht="15" customHeight="1">
      <c r="A18" s="34"/>
      <c r="B18" s="785" t="s">
        <v>641</v>
      </c>
      <c r="C18" s="22"/>
      <c r="D18" s="23"/>
      <c r="E18" s="23"/>
      <c r="F18" s="23"/>
      <c r="G18" s="23"/>
      <c r="H18" s="23"/>
      <c r="I18" s="23"/>
      <c r="J18" s="37"/>
      <c r="K18" s="38"/>
      <c r="L18" s="39"/>
      <c r="M18" s="39"/>
      <c r="N18" s="40"/>
      <c r="O18" s="39"/>
      <c r="P18" s="41" t="s">
        <v>10</v>
      </c>
      <c r="Q18" s="31"/>
    </row>
    <row r="19" spans="1:18" ht="15" customHeight="1">
      <c r="A19" s="34"/>
      <c r="B19" s="182"/>
      <c r="C19" s="23"/>
      <c r="D19" s="23"/>
      <c r="E19" s="23"/>
      <c r="F19" s="23"/>
      <c r="G19" s="23"/>
      <c r="H19" s="23"/>
      <c r="I19" s="23"/>
      <c r="J19" s="183" t="s">
        <v>842</v>
      </c>
      <c r="K19" s="184"/>
      <c r="L19" s="185"/>
      <c r="M19" s="185"/>
      <c r="N19" s="186"/>
      <c r="O19" s="185"/>
      <c r="P19" s="187"/>
      <c r="Q19" s="31"/>
    </row>
    <row r="20" spans="1:18" ht="15" customHeight="1">
      <c r="A20" s="21" t="s">
        <v>628</v>
      </c>
      <c r="B20" s="2"/>
      <c r="C20" s="30"/>
      <c r="D20" s="22"/>
      <c r="E20" s="23"/>
      <c r="F20" s="23"/>
      <c r="G20" s="23"/>
      <c r="H20" s="23"/>
      <c r="I20" s="23"/>
      <c r="J20" s="23"/>
      <c r="K20" s="23"/>
      <c r="L20" s="8"/>
      <c r="M20" s="31"/>
      <c r="N20" s="31"/>
      <c r="O20" s="32"/>
      <c r="P20" s="31"/>
      <c r="Q20" s="33"/>
      <c r="R20" s="31"/>
    </row>
    <row r="21" spans="1:18" ht="15" customHeight="1">
      <c r="A21" s="2"/>
      <c r="B21" s="22" t="s">
        <v>664</v>
      </c>
      <c r="C21" s="22"/>
      <c r="D21" s="23"/>
      <c r="E21" s="23"/>
      <c r="F21" s="23"/>
      <c r="G21" s="23"/>
      <c r="H21" s="23"/>
      <c r="I21" s="23"/>
      <c r="J21" s="23"/>
      <c r="K21" s="35"/>
      <c r="L21" s="25"/>
      <c r="M21" s="25"/>
      <c r="N21" s="36"/>
      <c r="O21" s="25"/>
      <c r="P21" s="27" t="s">
        <v>11</v>
      </c>
      <c r="Q21" s="31"/>
    </row>
    <row r="22" spans="1:18" ht="15" customHeight="1">
      <c r="A22" s="44"/>
      <c r="B22" s="22" t="s">
        <v>642</v>
      </c>
      <c r="C22" s="22"/>
      <c r="D22" s="23"/>
      <c r="E22" s="23"/>
      <c r="F22" s="23"/>
      <c r="G22" s="23"/>
      <c r="H22" s="23"/>
      <c r="I22" s="23"/>
      <c r="J22" s="23"/>
      <c r="K22" s="35"/>
      <c r="L22" s="25"/>
      <c r="M22" s="25"/>
      <c r="N22" s="36"/>
      <c r="O22" s="25"/>
      <c r="P22" s="27" t="s">
        <v>12</v>
      </c>
      <c r="Q22" s="31"/>
    </row>
    <row r="23" spans="1:18" ht="15" customHeight="1">
      <c r="A23" s="44"/>
      <c r="B23" s="31"/>
      <c r="C23" s="45"/>
      <c r="D23" s="31"/>
      <c r="E23" s="31"/>
      <c r="F23" s="31"/>
      <c r="G23" s="31"/>
      <c r="H23" s="31"/>
      <c r="I23" s="31"/>
      <c r="J23" s="31"/>
      <c r="K23" s="31"/>
      <c r="L23" s="31"/>
      <c r="M23" s="31"/>
      <c r="N23" s="32"/>
      <c r="O23" s="31"/>
      <c r="P23" s="10"/>
      <c r="Q23" s="31"/>
    </row>
    <row r="24" spans="1:18" ht="15" customHeight="1">
      <c r="A24" s="21" t="s">
        <v>629</v>
      </c>
      <c r="B24" s="2"/>
      <c r="C24" s="30"/>
      <c r="D24" s="22"/>
      <c r="E24" s="23"/>
      <c r="F24" s="23"/>
      <c r="G24" s="23"/>
      <c r="H24" s="23"/>
      <c r="I24" s="23"/>
      <c r="J24" s="23"/>
      <c r="K24" s="23"/>
      <c r="L24" s="8"/>
      <c r="M24" s="31"/>
      <c r="N24" s="31"/>
      <c r="O24" s="32"/>
      <c r="P24" s="31"/>
      <c r="Q24" s="31"/>
    </row>
    <row r="25" spans="1:18" ht="15" customHeight="1">
      <c r="A25" s="2"/>
      <c r="B25" s="22" t="s">
        <v>643</v>
      </c>
      <c r="C25" s="22"/>
      <c r="D25" s="23"/>
      <c r="E25" s="23"/>
      <c r="F25" s="23"/>
      <c r="G25" s="23"/>
      <c r="H25" s="23"/>
      <c r="I25" s="35"/>
      <c r="J25" s="35"/>
      <c r="K25" s="35"/>
      <c r="L25" s="25"/>
      <c r="M25" s="25"/>
      <c r="N25" s="36"/>
      <c r="O25" s="25"/>
      <c r="P25" s="27" t="s">
        <v>516</v>
      </c>
      <c r="Q25" s="31"/>
    </row>
    <row r="26" spans="1:18" ht="15" customHeight="1">
      <c r="A26" s="2"/>
      <c r="B26" s="22" t="s">
        <v>645</v>
      </c>
      <c r="C26" s="22"/>
      <c r="D26" s="23"/>
      <c r="E26" s="23"/>
      <c r="F26" s="23"/>
      <c r="G26" s="23"/>
      <c r="H26" s="23"/>
      <c r="I26" s="35"/>
      <c r="J26" s="35"/>
      <c r="K26" s="35"/>
      <c r="L26" s="25"/>
      <c r="M26" s="25"/>
      <c r="N26" s="36"/>
      <c r="O26" s="25"/>
      <c r="P26" s="27" t="s">
        <v>516</v>
      </c>
      <c r="Q26" s="31"/>
    </row>
    <row r="27" spans="1:18" ht="15" customHeight="1">
      <c r="A27" s="44"/>
      <c r="B27" s="22" t="s">
        <v>644</v>
      </c>
      <c r="C27" s="22"/>
      <c r="D27" s="23"/>
      <c r="E27" s="23"/>
      <c r="F27" s="23"/>
      <c r="G27" s="23"/>
      <c r="H27" s="35"/>
      <c r="I27" s="35"/>
      <c r="J27" s="35"/>
      <c r="K27" s="35"/>
      <c r="L27" s="25"/>
      <c r="M27" s="25"/>
      <c r="N27" s="36"/>
      <c r="O27" s="25"/>
      <c r="P27" s="27" t="s">
        <v>517</v>
      </c>
      <c r="Q27" s="31"/>
    </row>
    <row r="28" spans="1:18" ht="15" customHeight="1">
      <c r="A28" s="44"/>
      <c r="B28" s="22" t="s">
        <v>646</v>
      </c>
      <c r="C28" s="22"/>
      <c r="D28" s="23"/>
      <c r="E28" s="23"/>
      <c r="F28" s="35"/>
      <c r="G28" s="35"/>
      <c r="H28" s="35"/>
      <c r="I28" s="35"/>
      <c r="J28" s="35"/>
      <c r="K28" s="35"/>
      <c r="L28" s="25"/>
      <c r="M28" s="25"/>
      <c r="N28" s="36"/>
      <c r="O28" s="25"/>
      <c r="P28" s="27" t="s">
        <v>517</v>
      </c>
      <c r="Q28" s="31"/>
    </row>
    <row r="29" spans="1:18" ht="15" customHeight="1">
      <c r="A29" s="44"/>
      <c r="B29" s="22"/>
      <c r="C29" s="22"/>
      <c r="D29" s="23"/>
      <c r="E29" s="23"/>
      <c r="F29" s="23"/>
      <c r="G29" s="23"/>
      <c r="H29" s="23"/>
      <c r="I29" s="23"/>
      <c r="J29" s="23"/>
      <c r="K29" s="8"/>
      <c r="L29" s="31"/>
      <c r="M29" s="31"/>
      <c r="N29" s="32"/>
      <c r="O29" s="31"/>
      <c r="P29" s="10"/>
      <c r="Q29" s="31"/>
    </row>
    <row r="30" spans="1:18" ht="15" customHeight="1">
      <c r="A30" s="21" t="s">
        <v>630</v>
      </c>
      <c r="B30" s="22"/>
      <c r="C30" s="22"/>
      <c r="D30" s="23"/>
      <c r="E30" s="23"/>
      <c r="F30" s="23"/>
      <c r="G30" s="23"/>
      <c r="H30" s="23"/>
      <c r="I30" s="23"/>
      <c r="J30" s="23"/>
      <c r="K30" s="8"/>
      <c r="L30" s="31"/>
      <c r="M30" s="31"/>
      <c r="N30" s="32"/>
      <c r="O30" s="31"/>
      <c r="P30" s="10"/>
      <c r="Q30" s="31"/>
    </row>
    <row r="31" spans="1:18" ht="15" customHeight="1">
      <c r="A31" s="88"/>
      <c r="B31" s="22" t="s">
        <v>647</v>
      </c>
      <c r="C31" s="22"/>
      <c r="D31" s="23"/>
      <c r="E31" s="23"/>
      <c r="F31" s="23"/>
      <c r="G31" s="23"/>
      <c r="H31" s="23"/>
      <c r="I31" s="23"/>
      <c r="J31" s="23"/>
      <c r="K31" s="8"/>
      <c r="L31" s="25"/>
      <c r="M31" s="25"/>
      <c r="N31" s="36"/>
      <c r="O31" s="25"/>
      <c r="P31" s="27" t="s">
        <v>13</v>
      </c>
      <c r="Q31" s="31"/>
    </row>
    <row r="32" spans="1:18" ht="15" customHeight="1">
      <c r="A32" s="88"/>
      <c r="B32" s="22"/>
      <c r="C32" s="22"/>
      <c r="D32" s="23"/>
      <c r="E32" s="23"/>
      <c r="F32" s="23"/>
      <c r="G32" s="23"/>
      <c r="H32" s="23"/>
      <c r="I32" s="23"/>
      <c r="J32" s="23"/>
      <c r="K32" s="8"/>
      <c r="L32" s="31"/>
      <c r="M32" s="31"/>
      <c r="N32" s="32"/>
      <c r="O32" s="31"/>
      <c r="P32" s="10"/>
      <c r="Q32" s="31"/>
    </row>
    <row r="33" spans="1:22" ht="15" customHeight="1">
      <c r="A33" s="21" t="s">
        <v>631</v>
      </c>
      <c r="B33" s="31"/>
      <c r="C33" s="45"/>
      <c r="D33" s="31"/>
      <c r="E33" s="31"/>
      <c r="F33" s="31"/>
      <c r="G33" s="31"/>
      <c r="H33" s="31"/>
      <c r="I33" s="31"/>
      <c r="J33" s="31"/>
      <c r="K33" s="31"/>
      <c r="L33" s="31"/>
      <c r="M33" s="31"/>
      <c r="N33" s="31"/>
      <c r="O33" s="31"/>
      <c r="P33" s="10"/>
      <c r="Q33" s="31"/>
    </row>
    <row r="34" spans="1:22" ht="15" customHeight="1">
      <c r="A34" s="34"/>
      <c r="B34" s="22" t="s">
        <v>648</v>
      </c>
      <c r="C34" s="23"/>
      <c r="D34" s="23"/>
      <c r="E34" s="23"/>
      <c r="F34" s="24"/>
      <c r="G34" s="24"/>
      <c r="H34" s="24"/>
      <c r="I34" s="24"/>
      <c r="J34" s="24"/>
      <c r="K34" s="24"/>
      <c r="L34" s="46"/>
      <c r="M34" s="46"/>
      <c r="N34" s="47"/>
      <c r="O34" s="46"/>
      <c r="P34" s="27" t="s">
        <v>14</v>
      </c>
      <c r="Q34" s="43"/>
    </row>
    <row r="35" spans="1:22" ht="15" customHeight="1">
      <c r="A35" s="34"/>
      <c r="B35" s="22"/>
      <c r="C35" s="23"/>
      <c r="D35" s="23"/>
      <c r="E35" s="23"/>
      <c r="F35" s="37"/>
      <c r="G35" s="37"/>
      <c r="H35" s="37"/>
      <c r="I35" s="37"/>
      <c r="J35" s="37"/>
      <c r="K35" s="37"/>
      <c r="L35" s="49"/>
      <c r="M35" s="49"/>
      <c r="N35" s="49"/>
      <c r="O35" s="49"/>
      <c r="P35" s="41"/>
      <c r="Q35" s="50"/>
    </row>
    <row r="36" spans="1:22" s="51" customFormat="1" ht="15" customHeight="1">
      <c r="A36" s="21" t="s">
        <v>632</v>
      </c>
      <c r="B36" s="80"/>
      <c r="C36" s="23"/>
      <c r="D36" s="23"/>
      <c r="E36" s="23"/>
      <c r="F36" s="23"/>
      <c r="G36" s="23"/>
      <c r="H36" s="23"/>
      <c r="I36" s="23"/>
      <c r="J36" s="23"/>
      <c r="K36" s="23"/>
      <c r="L36" s="31"/>
      <c r="M36" s="50"/>
      <c r="N36" s="1254"/>
      <c r="O36" s="26"/>
      <c r="P36" s="27" t="s">
        <v>15</v>
      </c>
      <c r="Q36" s="57"/>
      <c r="S36" s="53"/>
      <c r="T36" s="52"/>
      <c r="U36" s="54"/>
      <c r="V36" s="55"/>
    </row>
    <row r="37" spans="1:22" s="51" customFormat="1" ht="15" customHeight="1">
      <c r="A37" s="34"/>
      <c r="B37" s="22" t="s">
        <v>691</v>
      </c>
      <c r="C37" s="23"/>
      <c r="D37" s="23"/>
      <c r="E37" s="23"/>
      <c r="F37" s="23"/>
      <c r="G37" s="23"/>
      <c r="H37" s="23"/>
      <c r="I37" s="23"/>
      <c r="J37" s="23"/>
      <c r="K37" s="23"/>
      <c r="L37" s="63"/>
      <c r="M37" s="57"/>
      <c r="N37" s="57"/>
      <c r="O37" s="57"/>
      <c r="P37" s="10"/>
      <c r="Q37" s="57"/>
      <c r="S37" s="53"/>
      <c r="T37" s="56"/>
      <c r="U37" s="54"/>
      <c r="V37" s="55"/>
    </row>
    <row r="38" spans="1:22" s="58" customFormat="1" ht="15" customHeight="1">
      <c r="B38" s="23"/>
      <c r="C38" s="23"/>
      <c r="D38" s="23"/>
      <c r="E38" s="23"/>
      <c r="F38" s="23"/>
      <c r="G38" s="23"/>
      <c r="H38" s="23"/>
      <c r="I38" s="23"/>
      <c r="J38" s="23"/>
      <c r="K38" s="23"/>
      <c r="L38" s="63"/>
      <c r="M38" s="57"/>
      <c r="N38" s="57"/>
      <c r="O38" s="57"/>
      <c r="P38" s="10"/>
      <c r="Q38" s="32"/>
      <c r="S38" s="53"/>
      <c r="T38" s="56"/>
      <c r="U38" s="54"/>
      <c r="V38" s="55"/>
    </row>
    <row r="39" spans="1:22" s="58" customFormat="1" ht="15" customHeight="1">
      <c r="A39" s="301" t="s">
        <v>66</v>
      </c>
      <c r="B39" s="23"/>
      <c r="C39" s="23"/>
      <c r="D39" s="23"/>
      <c r="E39" s="23"/>
      <c r="F39" s="23"/>
      <c r="G39" s="23"/>
      <c r="H39" s="23"/>
      <c r="I39" s="23"/>
      <c r="J39" s="23"/>
      <c r="K39" s="23"/>
      <c r="L39" s="63"/>
      <c r="M39" s="57"/>
      <c r="N39" s="57"/>
      <c r="O39" s="57"/>
      <c r="P39" s="10"/>
      <c r="Q39" s="32"/>
      <c r="S39" s="53"/>
      <c r="T39" s="56"/>
      <c r="U39" s="54"/>
      <c r="V39" s="55"/>
    </row>
    <row r="40" spans="1:22" s="58" customFormat="1" ht="15" customHeight="1">
      <c r="A40" s="21" t="s">
        <v>633</v>
      </c>
      <c r="B40" s="22"/>
      <c r="C40" s="23"/>
      <c r="D40" s="23"/>
      <c r="E40" s="23"/>
      <c r="F40" s="23"/>
      <c r="G40" s="23"/>
      <c r="H40" s="23"/>
      <c r="I40" s="23"/>
      <c r="J40" s="31"/>
      <c r="K40" s="50"/>
      <c r="L40" s="50"/>
      <c r="M40" s="50"/>
      <c r="N40" s="26"/>
      <c r="O40" s="26"/>
      <c r="P40" s="27" t="s">
        <v>518</v>
      </c>
      <c r="Q40" s="32"/>
      <c r="S40" s="53"/>
      <c r="T40" s="56"/>
      <c r="U40" s="54"/>
      <c r="V40" s="55"/>
    </row>
    <row r="41" spans="1:22" s="51" customFormat="1" ht="15" customHeight="1">
      <c r="A41" s="21" t="s">
        <v>634</v>
      </c>
      <c r="B41" s="22"/>
      <c r="C41" s="23"/>
      <c r="D41" s="23"/>
      <c r="E41" s="23"/>
      <c r="F41" s="23"/>
      <c r="G41" s="23"/>
      <c r="H41" s="23"/>
      <c r="I41" s="23"/>
      <c r="J41" s="23"/>
      <c r="K41" s="23"/>
      <c r="L41" s="50"/>
      <c r="M41" s="50"/>
      <c r="N41" s="26"/>
      <c r="O41" s="26"/>
      <c r="P41" s="27" t="s">
        <v>624</v>
      </c>
      <c r="Q41" s="59"/>
      <c r="T41" s="60"/>
    </row>
    <row r="42" spans="1:22" s="51" customFormat="1" ht="15" customHeight="1">
      <c r="A42" s="21" t="s">
        <v>635</v>
      </c>
      <c r="B42" s="22"/>
      <c r="C42" s="23"/>
      <c r="D42" s="23"/>
      <c r="E42" s="23"/>
      <c r="F42" s="23"/>
      <c r="G42" s="23"/>
      <c r="H42" s="23"/>
      <c r="I42" s="23"/>
      <c r="J42" s="23"/>
      <c r="K42" s="23"/>
      <c r="L42" s="50"/>
      <c r="M42" s="50"/>
      <c r="N42" s="26"/>
      <c r="O42" s="26"/>
      <c r="P42" s="27" t="s">
        <v>625</v>
      </c>
      <c r="Q42" s="57"/>
      <c r="T42" s="60"/>
    </row>
    <row r="43" spans="1:22" s="51" customFormat="1" ht="15" customHeight="1">
      <c r="A43" s="34"/>
      <c r="B43" s="22"/>
      <c r="C43" s="23"/>
      <c r="D43" s="23"/>
      <c r="E43" s="23"/>
      <c r="F43" s="23"/>
      <c r="G43" s="23"/>
      <c r="H43" s="23"/>
      <c r="I43" s="23"/>
      <c r="J43" s="23"/>
      <c r="K43" s="23"/>
      <c r="L43" s="63"/>
      <c r="M43" s="57"/>
      <c r="N43" s="57"/>
      <c r="O43" s="57"/>
      <c r="P43" s="10"/>
      <c r="Q43" s="57"/>
      <c r="T43" s="60"/>
    </row>
    <row r="44" spans="1:22" s="58" customFormat="1" ht="15" customHeight="1">
      <c r="A44" s="34"/>
      <c r="B44" s="22"/>
      <c r="C44" s="23"/>
      <c r="D44" s="23"/>
      <c r="E44" s="23"/>
      <c r="F44" s="23"/>
      <c r="G44" s="23"/>
      <c r="H44" s="23"/>
      <c r="I44" s="23"/>
      <c r="J44" s="23"/>
      <c r="K44" s="23"/>
      <c r="L44" s="63"/>
      <c r="M44" s="57"/>
      <c r="N44" s="57"/>
      <c r="O44" s="57"/>
      <c r="P44" s="10"/>
      <c r="Q44" s="57"/>
      <c r="T44" s="60"/>
    </row>
    <row r="45" spans="1:22" s="58" customFormat="1" ht="15" customHeight="1">
      <c r="A45" s="34"/>
      <c r="B45" s="22"/>
      <c r="C45" s="23"/>
      <c r="D45" s="23"/>
      <c r="E45" s="23"/>
      <c r="F45" s="23"/>
      <c r="G45" s="23"/>
      <c r="H45" s="23"/>
      <c r="I45" s="23"/>
      <c r="J45" s="23"/>
      <c r="K45" s="23"/>
      <c r="L45" s="43"/>
      <c r="M45" s="61"/>
      <c r="N45" s="61"/>
      <c r="O45" s="61"/>
      <c r="P45" s="10"/>
      <c r="Q45" s="61"/>
      <c r="T45" s="60"/>
    </row>
    <row r="46" spans="1:22" s="58" customFormat="1" ht="15" customHeight="1">
      <c r="A46" s="34"/>
      <c r="B46" s="22"/>
      <c r="C46" s="23"/>
      <c r="D46" s="23"/>
      <c r="E46" s="23"/>
      <c r="F46" s="23"/>
      <c r="G46" s="23"/>
      <c r="H46" s="23"/>
      <c r="I46" s="23"/>
      <c r="J46" s="23"/>
      <c r="K46" s="23"/>
      <c r="L46" s="50"/>
      <c r="M46" s="7"/>
      <c r="N46" s="188"/>
      <c r="O46" s="62"/>
      <c r="P46" s="10"/>
      <c r="Q46" s="62"/>
      <c r="T46" s="60"/>
    </row>
    <row r="47" spans="1:22" ht="15" customHeight="1">
      <c r="A47" s="34"/>
      <c r="B47" s="22"/>
      <c r="C47" s="23"/>
      <c r="D47" s="23"/>
      <c r="E47" s="23"/>
      <c r="F47" s="23"/>
      <c r="G47" s="23"/>
      <c r="H47" s="23"/>
      <c r="I47" s="23"/>
      <c r="J47" s="23"/>
      <c r="K47" s="23"/>
      <c r="L47" s="9"/>
      <c r="M47" s="63"/>
      <c r="N47" s="63"/>
      <c r="O47" s="63"/>
      <c r="P47" s="10"/>
      <c r="Q47" s="63"/>
    </row>
    <row r="48" spans="1:22" s="64" customFormat="1" ht="15" customHeight="1">
      <c r="A48" s="34"/>
      <c r="B48" s="22"/>
      <c r="C48" s="23"/>
      <c r="D48" s="23"/>
      <c r="E48" s="23"/>
      <c r="F48" s="23"/>
      <c r="G48" s="23"/>
      <c r="H48" s="23"/>
      <c r="I48" s="23"/>
      <c r="J48" s="23"/>
      <c r="K48" s="23"/>
      <c r="L48" s="9"/>
      <c r="M48" s="63"/>
      <c r="N48" s="63"/>
      <c r="O48" s="63"/>
      <c r="P48" s="10"/>
      <c r="Q48" s="63"/>
      <c r="S48" s="65"/>
      <c r="T48" s="66"/>
    </row>
    <row r="49" spans="1:31" s="67" customFormat="1" ht="15" customHeight="1">
      <c r="A49" s="34"/>
      <c r="B49" s="22"/>
      <c r="C49" s="23"/>
      <c r="D49" s="23"/>
      <c r="E49" s="23"/>
      <c r="F49" s="23"/>
      <c r="G49" s="23"/>
      <c r="H49" s="23"/>
      <c r="I49" s="23"/>
      <c r="J49" s="23"/>
      <c r="K49" s="23"/>
      <c r="L49" s="91"/>
      <c r="M49" s="63"/>
      <c r="N49" s="63"/>
      <c r="O49" s="63"/>
      <c r="P49" s="10"/>
      <c r="Q49" s="63"/>
      <c r="S49" s="68"/>
      <c r="T49" s="69"/>
      <c r="U49" s="70"/>
      <c r="V49" s="71"/>
    </row>
    <row r="50" spans="1:31" s="67" customFormat="1" ht="15" customHeight="1">
      <c r="A50" s="34"/>
      <c r="B50" s="23"/>
      <c r="C50" s="23"/>
      <c r="D50" s="23"/>
      <c r="E50" s="23"/>
      <c r="F50" s="23"/>
      <c r="G50" s="23"/>
      <c r="H50" s="23"/>
      <c r="I50" s="23"/>
      <c r="J50" s="23"/>
      <c r="K50" s="23"/>
      <c r="L50" s="95"/>
      <c r="M50" s="63"/>
      <c r="N50" s="63"/>
      <c r="O50" s="63"/>
      <c r="P50" s="10"/>
      <c r="Q50" s="63"/>
      <c r="T50" s="72"/>
    </row>
    <row r="51" spans="1:31" s="67" customFormat="1" ht="15" customHeight="1">
      <c r="A51" s="34"/>
      <c r="B51" s="23"/>
      <c r="C51" s="23"/>
      <c r="D51" s="23"/>
      <c r="E51" s="23"/>
      <c r="F51" s="23"/>
      <c r="G51" s="23"/>
      <c r="H51" s="23"/>
      <c r="I51" s="23"/>
      <c r="J51" s="23"/>
      <c r="K51" s="23"/>
      <c r="L51" s="98"/>
      <c r="M51" s="63"/>
      <c r="N51" s="63"/>
      <c r="O51" s="63"/>
      <c r="P51" s="10"/>
      <c r="Q51" s="63"/>
      <c r="S51" s="68"/>
      <c r="T51" s="69"/>
    </row>
    <row r="52" spans="1:31" s="67" customFormat="1" ht="15" customHeight="1">
      <c r="A52" s="34"/>
      <c r="B52" s="23"/>
      <c r="C52" s="23"/>
      <c r="D52" s="23"/>
      <c r="E52" s="23"/>
      <c r="F52" s="23"/>
      <c r="G52" s="23"/>
      <c r="H52" s="23"/>
      <c r="I52" s="23"/>
      <c r="J52" s="23"/>
      <c r="K52" s="23"/>
      <c r="L52" s="98"/>
      <c r="M52" s="63"/>
      <c r="N52" s="63"/>
      <c r="O52" s="63"/>
      <c r="P52" s="10"/>
      <c r="Q52" s="63"/>
      <c r="T52" s="73"/>
      <c r="U52" s="70"/>
      <c r="V52" s="74"/>
    </row>
    <row r="53" spans="1:31" s="67" customFormat="1" ht="15" customHeight="1">
      <c r="A53" s="34"/>
      <c r="B53" s="23"/>
      <c r="C53" s="23"/>
      <c r="D53" s="23"/>
      <c r="E53" s="23"/>
      <c r="F53" s="23"/>
      <c r="G53" s="23"/>
      <c r="H53" s="23"/>
      <c r="I53" s="23"/>
      <c r="J53" s="23"/>
      <c r="K53" s="23"/>
      <c r="L53" s="9"/>
      <c r="M53" s="63"/>
      <c r="N53" s="63"/>
      <c r="O53" s="63"/>
      <c r="P53" s="10"/>
      <c r="Q53" s="63"/>
      <c r="T53" s="73"/>
      <c r="U53" s="70"/>
      <c r="V53" s="74"/>
    </row>
    <row r="54" spans="1:31" s="67" customFormat="1" ht="15" customHeight="1">
      <c r="A54" s="34"/>
      <c r="B54" s="23"/>
      <c r="C54" s="23"/>
      <c r="D54" s="23"/>
      <c r="E54" s="23"/>
      <c r="F54" s="23"/>
      <c r="G54" s="23"/>
      <c r="H54" s="23"/>
      <c r="I54" s="23"/>
      <c r="J54" s="23"/>
      <c r="K54" s="23"/>
      <c r="L54" s="9"/>
      <c r="M54" s="63"/>
      <c r="N54" s="63"/>
      <c r="O54" s="63"/>
      <c r="P54" s="10"/>
      <c r="Q54" s="63"/>
      <c r="U54" s="75"/>
      <c r="V54" s="76"/>
      <c r="W54" s="77"/>
      <c r="AC54" s="78"/>
      <c r="AD54" s="78"/>
      <c r="AE54" s="77"/>
    </row>
    <row r="55" spans="1:31" s="67" customFormat="1" ht="15" customHeight="1">
      <c r="A55" s="34"/>
      <c r="B55" s="23"/>
      <c r="C55" s="23"/>
      <c r="D55" s="23"/>
      <c r="E55" s="23"/>
      <c r="F55" s="23"/>
      <c r="G55" s="23"/>
      <c r="H55" s="23"/>
      <c r="I55" s="23"/>
      <c r="J55" s="23"/>
      <c r="K55" s="23"/>
      <c r="L55" s="31"/>
      <c r="M55" s="63"/>
      <c r="N55" s="63"/>
      <c r="O55" s="63"/>
      <c r="P55" s="10"/>
      <c r="Q55" s="63"/>
      <c r="U55" s="75"/>
      <c r="V55" s="76"/>
      <c r="W55" s="77"/>
      <c r="AC55" s="78"/>
      <c r="AD55" s="78"/>
      <c r="AE55" s="77"/>
    </row>
    <row r="56" spans="1:31" s="67" customFormat="1" ht="15" customHeight="1">
      <c r="A56" s="34"/>
      <c r="B56" s="23"/>
      <c r="C56" s="23"/>
      <c r="D56" s="23"/>
      <c r="E56" s="23"/>
      <c r="F56" s="23"/>
      <c r="G56" s="23"/>
      <c r="H56" s="23"/>
      <c r="I56" s="23"/>
      <c r="J56" s="23"/>
      <c r="K56" s="23"/>
      <c r="L56" s="31"/>
      <c r="M56" s="79"/>
      <c r="N56" s="79"/>
      <c r="O56" s="79"/>
      <c r="P56" s="10"/>
      <c r="Q56" s="79"/>
      <c r="U56" s="75"/>
      <c r="V56" s="76"/>
      <c r="W56" s="77"/>
      <c r="AC56" s="78"/>
      <c r="AD56" s="78"/>
      <c r="AE56" s="77"/>
    </row>
    <row r="57" spans="1:31" s="67" customFormat="1" ht="15" customHeight="1">
      <c r="A57" s="34"/>
      <c r="B57" s="23"/>
      <c r="C57" s="23"/>
      <c r="D57" s="23"/>
      <c r="E57" s="23"/>
      <c r="F57" s="23"/>
      <c r="G57" s="23"/>
      <c r="H57" s="23"/>
      <c r="I57" s="23"/>
      <c r="J57" s="23"/>
      <c r="K57" s="23"/>
      <c r="L57" s="31"/>
      <c r="M57" s="79"/>
      <c r="N57" s="79"/>
      <c r="O57" s="79"/>
      <c r="P57" s="10"/>
      <c r="Q57" s="79"/>
      <c r="U57" s="75"/>
      <c r="V57" s="76"/>
      <c r="W57" s="77"/>
      <c r="AC57" s="78"/>
      <c r="AD57" s="78"/>
      <c r="AE57" s="77"/>
    </row>
    <row r="58" spans="1:31" s="67" customFormat="1" ht="15" customHeight="1">
      <c r="T58" s="73"/>
    </row>
    <row r="59" spans="1:31" s="67" customFormat="1" ht="15" customHeight="1">
      <c r="B59" s="80"/>
      <c r="Q59" s="50"/>
      <c r="S59" s="68"/>
      <c r="T59" s="69"/>
      <c r="U59" s="81"/>
    </row>
    <row r="60" spans="1:31" s="87" customFormat="1" ht="0.95" hidden="1" customHeight="1">
      <c r="A60" s="82"/>
      <c r="B60" s="31"/>
      <c r="C60" s="31"/>
      <c r="D60" s="31"/>
      <c r="E60" s="31"/>
      <c r="F60" s="31"/>
      <c r="G60" s="31"/>
      <c r="H60" s="31"/>
      <c r="I60" s="31"/>
      <c r="J60" s="31"/>
      <c r="K60" s="31"/>
      <c r="L60" s="31"/>
      <c r="M60" s="83"/>
      <c r="N60" s="83"/>
      <c r="O60" s="83"/>
      <c r="P60" s="83"/>
      <c r="Q60" s="62"/>
      <c r="R60" s="84"/>
      <c r="S60" s="85"/>
      <c r="T60" s="86"/>
      <c r="U60" s="81"/>
    </row>
    <row r="61" spans="1:31" s="87" customFormat="1" ht="0.95" hidden="1" customHeight="1">
      <c r="A61" s="88"/>
      <c r="B61" s="43"/>
      <c r="C61" s="43"/>
      <c r="D61" s="43"/>
      <c r="E61" s="43"/>
      <c r="F61" s="43"/>
      <c r="G61" s="43"/>
      <c r="H61" s="43"/>
      <c r="I61" s="43"/>
      <c r="J61" s="43"/>
      <c r="K61" s="43"/>
      <c r="L61" s="43"/>
      <c r="M61" s="43"/>
      <c r="N61" s="43"/>
      <c r="O61" s="43"/>
      <c r="P61" s="43"/>
      <c r="Q61" s="43"/>
      <c r="R61" s="10"/>
      <c r="T61" s="86"/>
    </row>
    <row r="62" spans="1:31" s="64" customFormat="1" ht="0.95" hidden="1" customHeight="1">
      <c r="T62" s="66"/>
    </row>
    <row r="63" spans="1:31" s="64" customFormat="1" ht="0.95" hidden="1" customHeight="1">
      <c r="A63" s="44"/>
      <c r="B63" s="31"/>
      <c r="C63" s="31"/>
      <c r="D63" s="31"/>
      <c r="E63" s="31"/>
      <c r="F63" s="31"/>
      <c r="G63" s="31"/>
      <c r="H63" s="31"/>
      <c r="I63" s="31"/>
      <c r="J63" s="31"/>
      <c r="K63" s="31"/>
      <c r="L63" s="31"/>
      <c r="M63" s="9"/>
      <c r="N63" s="9"/>
      <c r="O63" s="9"/>
      <c r="P63" s="9"/>
      <c r="Q63" s="9"/>
      <c r="R63" s="10"/>
      <c r="T63" s="66"/>
    </row>
    <row r="64" spans="1:31" s="64" customFormat="1" ht="0.95" hidden="1" customHeight="1">
      <c r="A64" s="7"/>
      <c r="B64" s="31"/>
      <c r="C64" s="31"/>
      <c r="D64" s="31"/>
      <c r="E64" s="31"/>
      <c r="F64" s="31"/>
      <c r="G64" s="31"/>
      <c r="H64" s="31"/>
      <c r="I64" s="31"/>
      <c r="J64" s="31"/>
      <c r="K64" s="31"/>
      <c r="L64" s="31"/>
      <c r="M64" s="9"/>
      <c r="N64" s="9"/>
      <c r="O64" s="9"/>
      <c r="P64" s="9"/>
      <c r="Q64" s="9"/>
      <c r="R64" s="10"/>
      <c r="T64" s="89"/>
    </row>
    <row r="65" spans="1:29" s="64" customFormat="1" ht="0.95" hidden="1" customHeight="1">
      <c r="A65" s="90"/>
      <c r="B65" s="31"/>
      <c r="C65" s="31"/>
      <c r="D65" s="31"/>
      <c r="E65" s="31"/>
      <c r="F65" s="31"/>
      <c r="G65" s="31"/>
      <c r="H65" s="31"/>
      <c r="I65" s="31"/>
      <c r="J65" s="31"/>
      <c r="K65" s="31"/>
      <c r="L65" s="31"/>
      <c r="M65" s="91"/>
      <c r="N65" s="91"/>
      <c r="O65" s="91"/>
      <c r="P65" s="91"/>
      <c r="Q65" s="91"/>
      <c r="R65" s="92"/>
      <c r="T65" s="89"/>
      <c r="U65" s="93"/>
    </row>
    <row r="66" spans="1:29" s="64" customFormat="1" ht="0.95" hidden="1" customHeight="1">
      <c r="A66" s="94"/>
      <c r="B66" s="43"/>
      <c r="C66" s="43"/>
      <c r="D66" s="43"/>
      <c r="E66" s="43"/>
      <c r="F66" s="43"/>
      <c r="G66" s="43"/>
      <c r="H66" s="43"/>
      <c r="I66" s="43"/>
      <c r="J66" s="43"/>
      <c r="K66" s="43"/>
      <c r="L66" s="43"/>
      <c r="M66" s="95"/>
      <c r="N66" s="95"/>
      <c r="O66" s="95"/>
      <c r="P66" s="95"/>
      <c r="Q66" s="95"/>
      <c r="R66" s="96"/>
      <c r="T66" s="66"/>
    </row>
    <row r="67" spans="1:29" s="64" customFormat="1" ht="0.95" hidden="1" customHeight="1">
      <c r="A67" s="97"/>
      <c r="B67" s="50"/>
      <c r="C67" s="50"/>
      <c r="D67" s="50"/>
      <c r="E67" s="50"/>
      <c r="F67" s="50"/>
      <c r="G67" s="50"/>
      <c r="H67" s="50"/>
      <c r="I67" s="50"/>
      <c r="J67" s="50"/>
      <c r="K67" s="50"/>
      <c r="L67" s="50"/>
      <c r="M67" s="98"/>
      <c r="N67" s="98"/>
      <c r="O67" s="98"/>
      <c r="P67" s="98"/>
      <c r="Q67" s="98"/>
      <c r="R67" s="99"/>
      <c r="T67" s="66"/>
    </row>
    <row r="68" spans="1:29" s="64" customFormat="1" ht="0.95" hidden="1" customHeight="1">
      <c r="A68" s="100"/>
      <c r="B68" s="9"/>
      <c r="C68" s="9"/>
      <c r="D68" s="9"/>
      <c r="E68" s="9"/>
      <c r="F68" s="9"/>
      <c r="G68" s="9"/>
      <c r="H68" s="9"/>
      <c r="I68" s="9"/>
      <c r="J68" s="9"/>
      <c r="K68" s="9"/>
      <c r="L68" s="9"/>
      <c r="M68" s="9"/>
      <c r="N68" s="9"/>
      <c r="O68" s="9"/>
      <c r="P68" s="9"/>
      <c r="Q68" s="9"/>
      <c r="R68" s="10"/>
      <c r="T68" s="66"/>
    </row>
    <row r="69" spans="1:29" s="64" customFormat="1" ht="0.95" hidden="1" customHeight="1">
      <c r="A69" s="7"/>
      <c r="B69" s="7"/>
      <c r="C69" s="7"/>
      <c r="D69" s="9"/>
      <c r="E69" s="9"/>
      <c r="F69" s="9"/>
      <c r="G69" s="9"/>
      <c r="H69" s="9"/>
      <c r="I69" s="9"/>
      <c r="J69" s="9"/>
      <c r="K69" s="9"/>
      <c r="L69" s="9"/>
      <c r="M69" s="9"/>
      <c r="N69" s="9"/>
      <c r="O69" s="9"/>
      <c r="P69" s="9"/>
      <c r="Q69" s="9"/>
      <c r="R69" s="10"/>
      <c r="T69" s="66"/>
    </row>
    <row r="70" spans="1:29" s="64" customFormat="1" ht="0.95" hidden="1" customHeight="1">
      <c r="A70" s="101"/>
      <c r="B70" s="80"/>
      <c r="C70" s="7"/>
      <c r="D70" s="102"/>
      <c r="E70" s="9"/>
      <c r="F70" s="9"/>
      <c r="G70" s="103"/>
      <c r="H70" s="104"/>
      <c r="I70" s="80"/>
      <c r="J70" s="104"/>
      <c r="K70" s="104"/>
      <c r="L70" s="95"/>
      <c r="M70" s="31"/>
      <c r="N70" s="31"/>
      <c r="O70" s="31"/>
      <c r="P70" s="31"/>
      <c r="Q70" s="31"/>
      <c r="R70" s="10"/>
      <c r="T70" s="66"/>
    </row>
    <row r="71" spans="1:29" s="64" customFormat="1" ht="0.95" hidden="1" customHeight="1">
      <c r="A71" s="7"/>
      <c r="B71" s="9"/>
      <c r="C71" s="9"/>
      <c r="D71" s="9"/>
      <c r="E71" s="9"/>
      <c r="F71" s="9"/>
      <c r="G71" s="9"/>
      <c r="H71" s="7"/>
      <c r="I71" s="7"/>
      <c r="J71" s="7"/>
      <c r="K71" s="7"/>
      <c r="L71" s="7"/>
      <c r="M71" s="31"/>
      <c r="N71" s="31"/>
      <c r="O71" s="31"/>
      <c r="P71" s="31"/>
      <c r="Q71" s="31"/>
      <c r="R71" s="10"/>
      <c r="T71" s="66"/>
    </row>
    <row r="72" spans="1:29" s="64" customFormat="1" ht="0.95" hidden="1" customHeight="1">
      <c r="A72" s="7"/>
      <c r="B72" s="105"/>
      <c r="C72" s="105"/>
      <c r="D72" s="105"/>
      <c r="E72" s="9"/>
      <c r="F72" s="9"/>
      <c r="G72" s="9"/>
      <c r="H72" s="7"/>
      <c r="I72" s="7"/>
      <c r="J72" s="7"/>
      <c r="K72" s="7"/>
      <c r="L72" s="7"/>
      <c r="M72" s="31"/>
      <c r="N72" s="31"/>
      <c r="O72" s="31"/>
      <c r="P72" s="31"/>
      <c r="Q72" s="31"/>
      <c r="R72" s="10"/>
      <c r="T72" s="66"/>
      <c r="W72" s="2"/>
      <c r="X72" s="2"/>
      <c r="Y72" s="2"/>
      <c r="Z72" s="2"/>
      <c r="AA72" s="2"/>
      <c r="AB72" s="2"/>
      <c r="AC72" s="2"/>
    </row>
    <row r="73" spans="1:29" s="87" customFormat="1" ht="0.95" hidden="1" customHeight="1">
      <c r="A73" s="82"/>
      <c r="B73" s="31"/>
      <c r="C73" s="31"/>
      <c r="D73" s="31"/>
      <c r="E73" s="31"/>
      <c r="F73" s="31"/>
      <c r="G73" s="31"/>
      <c r="H73" s="7"/>
      <c r="I73" s="7"/>
      <c r="J73" s="7"/>
      <c r="K73" s="7"/>
      <c r="L73" s="7"/>
      <c r="M73" s="43"/>
      <c r="N73" s="43"/>
      <c r="O73" s="43"/>
      <c r="P73" s="43"/>
      <c r="Q73" s="43"/>
      <c r="R73" s="10"/>
      <c r="T73" s="86"/>
      <c r="W73" s="2"/>
      <c r="X73" s="2"/>
      <c r="Y73" s="2"/>
      <c r="Z73" s="2"/>
      <c r="AA73" s="2"/>
      <c r="AB73" s="2"/>
      <c r="AC73" s="2"/>
    </row>
    <row r="74" spans="1:29" s="64" customFormat="1" ht="0.95" hidden="1" customHeight="1">
      <c r="A74" s="7"/>
      <c r="B74" s="106"/>
      <c r="C74" s="106"/>
      <c r="D74" s="106"/>
      <c r="E74" s="106"/>
      <c r="F74" s="106"/>
      <c r="G74" s="106"/>
      <c r="H74" s="106"/>
      <c r="I74" s="106"/>
      <c r="J74" s="107"/>
      <c r="K74" s="106"/>
      <c r="L74" s="106"/>
      <c r="M74" s="43"/>
      <c r="N74" s="43"/>
      <c r="O74" s="43"/>
      <c r="P74" s="43"/>
      <c r="Q74" s="43"/>
      <c r="R74" s="108"/>
      <c r="T74" s="66"/>
      <c r="W74" s="2"/>
      <c r="X74" s="2"/>
      <c r="Y74" s="2"/>
      <c r="Z74" s="2"/>
      <c r="AA74" s="2"/>
      <c r="AB74" s="2"/>
      <c r="AC74" s="2"/>
    </row>
    <row r="75" spans="1:29" s="64" customFormat="1" ht="2.1" hidden="1" customHeight="1">
      <c r="A75" s="109"/>
      <c r="B75" s="106"/>
      <c r="C75" s="106"/>
      <c r="D75" s="106"/>
      <c r="E75" s="106"/>
      <c r="F75" s="106"/>
      <c r="G75" s="106"/>
      <c r="H75" s="45"/>
      <c r="I75" s="7"/>
      <c r="J75" s="7"/>
      <c r="K75" s="7"/>
      <c r="L75" s="7"/>
      <c r="M75" s="31"/>
      <c r="N75" s="31"/>
      <c r="O75" s="31"/>
      <c r="P75" s="31"/>
      <c r="Q75" s="31"/>
      <c r="R75" s="10"/>
      <c r="T75" s="66"/>
      <c r="W75" s="2"/>
      <c r="X75" s="2"/>
      <c r="Y75" s="2"/>
      <c r="Z75" s="2"/>
      <c r="AA75" s="2"/>
      <c r="AB75" s="2"/>
      <c r="AC75" s="2"/>
    </row>
    <row r="76" spans="1:29" s="64" customFormat="1" ht="15" customHeight="1">
      <c r="Q76" s="50"/>
      <c r="R76" s="10"/>
      <c r="T76" s="66"/>
      <c r="W76" s="2"/>
      <c r="X76" s="2"/>
      <c r="Y76" s="2"/>
      <c r="Z76" s="2"/>
      <c r="AA76" s="2"/>
      <c r="AB76" s="2"/>
      <c r="AC76" s="2"/>
    </row>
    <row r="77" spans="1:29" s="64" customFormat="1" ht="15" customHeight="1">
      <c r="A77" s="12"/>
      <c r="B77" s="103"/>
      <c r="C77" s="103"/>
      <c r="D77" s="103"/>
      <c r="E77" s="103"/>
      <c r="F77" s="103"/>
      <c r="G77" s="103"/>
      <c r="H77" s="103"/>
      <c r="I77" s="103"/>
      <c r="J77" s="103"/>
      <c r="K77" s="103"/>
      <c r="L77" s="12"/>
      <c r="M77" s="9"/>
      <c r="N77" s="9"/>
      <c r="O77" s="9"/>
      <c r="P77" s="9"/>
      <c r="Q77" s="9"/>
      <c r="R77" s="10"/>
      <c r="T77" s="66"/>
      <c r="W77" s="2"/>
      <c r="X77" s="2"/>
      <c r="Y77" s="2"/>
      <c r="Z77" s="2"/>
      <c r="AA77" s="2"/>
      <c r="AB77" s="2"/>
      <c r="AC77" s="2"/>
    </row>
    <row r="78" spans="1:29" s="87" customFormat="1" ht="15" customHeight="1">
      <c r="A78" s="107"/>
      <c r="B78" s="107"/>
      <c r="C78" s="107"/>
      <c r="D78" s="107"/>
      <c r="E78" s="107"/>
      <c r="F78" s="107"/>
      <c r="G78" s="107"/>
      <c r="H78" s="107"/>
      <c r="I78" s="107"/>
      <c r="J78" s="107"/>
      <c r="K78" s="107"/>
      <c r="L78" s="107"/>
      <c r="M78" s="107"/>
      <c r="N78" s="107"/>
      <c r="O78" s="107"/>
      <c r="P78" s="107"/>
      <c r="Q78" s="107"/>
      <c r="R78" s="10"/>
      <c r="T78" s="86"/>
      <c r="W78" s="2"/>
      <c r="X78" s="2"/>
      <c r="Y78" s="2"/>
      <c r="Z78" s="2"/>
      <c r="AA78" s="2"/>
      <c r="AB78" s="2"/>
      <c r="AC78" s="2"/>
    </row>
    <row r="79" spans="1:29" s="64" customFormat="1" ht="15" customHeight="1">
      <c r="A79" s="110"/>
      <c r="B79" s="103"/>
      <c r="C79" s="103"/>
      <c r="D79" s="103"/>
      <c r="E79" s="103"/>
      <c r="F79" s="103"/>
      <c r="G79" s="103"/>
      <c r="H79" s="103"/>
      <c r="I79" s="103"/>
      <c r="J79" s="103"/>
      <c r="K79" s="103"/>
      <c r="L79" s="12"/>
      <c r="M79" s="9"/>
      <c r="N79" s="9"/>
      <c r="O79" s="9"/>
      <c r="P79" s="9"/>
      <c r="Q79" s="9"/>
      <c r="R79" s="10"/>
      <c r="T79" s="66"/>
      <c r="W79" s="2"/>
      <c r="X79" s="2"/>
      <c r="Y79" s="2"/>
      <c r="Z79" s="2"/>
      <c r="AA79" s="2"/>
      <c r="AB79" s="2"/>
      <c r="AC79" s="2"/>
    </row>
    <row r="80" spans="1:29" s="64" customFormat="1" ht="15" customHeight="1">
      <c r="A80" s="12"/>
      <c r="B80" s="29"/>
      <c r="C80" s="29"/>
      <c r="D80" s="29"/>
      <c r="E80" s="29"/>
      <c r="F80" s="29"/>
      <c r="G80" s="29"/>
      <c r="H80" s="29"/>
      <c r="I80" s="29"/>
      <c r="J80" s="29"/>
      <c r="K80" s="29"/>
      <c r="L80" s="29"/>
      <c r="M80" s="95"/>
      <c r="N80" s="95"/>
      <c r="O80" s="95"/>
      <c r="P80" s="95"/>
      <c r="Q80" s="95"/>
      <c r="R80" s="96"/>
      <c r="T80" s="66"/>
      <c r="W80" s="2"/>
      <c r="X80" s="2"/>
      <c r="Y80" s="2"/>
      <c r="Z80" s="2"/>
      <c r="AA80" s="2"/>
      <c r="AB80" s="2"/>
      <c r="AC80" s="2"/>
    </row>
    <row r="81" spans="1:29" s="64" customFormat="1" ht="15" customHeight="1">
      <c r="A81" s="12"/>
      <c r="B81" s="29"/>
      <c r="C81" s="29"/>
      <c r="D81" s="29"/>
      <c r="E81" s="29"/>
      <c r="F81" s="29"/>
      <c r="G81" s="29"/>
      <c r="H81" s="29"/>
      <c r="I81" s="29"/>
      <c r="J81" s="29"/>
      <c r="K81" s="29"/>
      <c r="L81" s="29"/>
      <c r="M81" s="7"/>
      <c r="N81" s="7"/>
      <c r="O81" s="7"/>
      <c r="P81" s="7"/>
      <c r="Q81" s="7"/>
      <c r="R81" s="10"/>
      <c r="T81" s="66"/>
      <c r="W81" s="2"/>
      <c r="X81" s="2"/>
      <c r="Y81" s="2"/>
      <c r="Z81" s="2"/>
      <c r="AA81" s="2"/>
      <c r="AB81" s="2"/>
      <c r="AC81" s="2"/>
    </row>
    <row r="82" spans="1:29" s="64" customFormat="1" ht="15" customHeight="1">
      <c r="A82" s="12"/>
      <c r="B82" s="29"/>
      <c r="C82" s="29"/>
      <c r="D82" s="29"/>
      <c r="E82" s="29"/>
      <c r="F82" s="29"/>
      <c r="G82" s="29"/>
      <c r="H82" s="29"/>
      <c r="I82" s="29"/>
      <c r="J82" s="29"/>
      <c r="K82" s="29"/>
      <c r="L82" s="29"/>
      <c r="M82" s="7"/>
      <c r="N82" s="7"/>
      <c r="O82" s="7"/>
      <c r="P82" s="7"/>
      <c r="Q82" s="7"/>
      <c r="R82" s="10"/>
      <c r="T82" s="66"/>
      <c r="W82" s="2"/>
      <c r="X82" s="2"/>
      <c r="Y82" s="2"/>
      <c r="Z82" s="2"/>
      <c r="AA82" s="2"/>
      <c r="AB82" s="2"/>
      <c r="AC82" s="2"/>
    </row>
    <row r="83" spans="1:29" s="64" customFormat="1" ht="15" customHeight="1">
      <c r="A83" s="12"/>
      <c r="B83" s="29"/>
      <c r="C83" s="29"/>
      <c r="D83" s="29"/>
      <c r="E83" s="29"/>
      <c r="F83" s="29"/>
      <c r="G83" s="29"/>
      <c r="H83" s="29"/>
      <c r="I83" s="29"/>
      <c r="J83" s="29"/>
      <c r="K83" s="29"/>
      <c r="L83" s="29"/>
      <c r="M83" s="7"/>
      <c r="N83" s="7"/>
      <c r="O83" s="7"/>
      <c r="P83" s="7"/>
      <c r="Q83" s="7"/>
      <c r="R83" s="10"/>
      <c r="T83" s="66"/>
      <c r="U83" s="111"/>
      <c r="W83" s="2"/>
      <c r="X83" s="2"/>
      <c r="Y83" s="2"/>
      <c r="Z83" s="2"/>
      <c r="AA83" s="2"/>
      <c r="AB83" s="2"/>
      <c r="AC83" s="2"/>
    </row>
    <row r="84" spans="1:29" s="64" customFormat="1" ht="16.5" customHeight="1">
      <c r="A84" s="12"/>
      <c r="B84" s="29"/>
      <c r="C84" s="29"/>
      <c r="D84" s="29"/>
      <c r="E84" s="29"/>
      <c r="F84" s="29"/>
      <c r="G84" s="29"/>
      <c r="H84" s="29"/>
      <c r="I84" s="29"/>
      <c r="J84" s="29"/>
      <c r="K84" s="29"/>
      <c r="L84" s="29"/>
      <c r="M84" s="7"/>
      <c r="N84" s="7"/>
      <c r="O84" s="7"/>
      <c r="P84" s="7"/>
      <c r="Q84" s="7"/>
      <c r="R84" s="10"/>
      <c r="T84" s="66"/>
      <c r="U84" s="111"/>
      <c r="W84" s="2"/>
      <c r="X84" s="2"/>
      <c r="Y84" s="2"/>
      <c r="Z84" s="2"/>
      <c r="AA84" s="2"/>
      <c r="AB84" s="2"/>
      <c r="AC84" s="2"/>
    </row>
    <row r="85" spans="1:29" s="64" customFormat="1" ht="16.5" customHeight="1">
      <c r="A85" s="12"/>
      <c r="B85" s="29"/>
      <c r="C85" s="29"/>
      <c r="D85" s="29"/>
      <c r="E85" s="29"/>
      <c r="F85" s="29"/>
      <c r="G85" s="29"/>
      <c r="H85" s="29"/>
      <c r="I85" s="29"/>
      <c r="J85" s="29"/>
      <c r="K85" s="29"/>
      <c r="L85" s="29"/>
      <c r="M85" s="7"/>
      <c r="N85" s="7"/>
      <c r="O85" s="7"/>
      <c r="P85" s="7"/>
      <c r="Q85" s="7"/>
      <c r="R85" s="10"/>
      <c r="S85" s="112"/>
      <c r="T85" s="113"/>
      <c r="U85" s="111"/>
      <c r="W85" s="2"/>
      <c r="X85" s="2"/>
      <c r="Y85" s="2"/>
      <c r="Z85" s="2"/>
      <c r="AA85" s="2"/>
      <c r="AB85" s="2"/>
      <c r="AC85" s="2"/>
    </row>
    <row r="86" spans="1:29" s="64" customFormat="1" ht="16.5" customHeight="1">
      <c r="A86" s="12"/>
      <c r="B86" s="29"/>
      <c r="C86" s="29"/>
      <c r="D86" s="29"/>
      <c r="E86" s="29"/>
      <c r="F86" s="29"/>
      <c r="G86" s="29"/>
      <c r="H86" s="29"/>
      <c r="I86" s="29"/>
      <c r="J86" s="29"/>
      <c r="K86" s="29"/>
      <c r="L86" s="29"/>
      <c r="M86" s="7"/>
      <c r="N86" s="7"/>
      <c r="O86" s="7"/>
      <c r="P86" s="7"/>
      <c r="Q86" s="7"/>
      <c r="R86" s="10"/>
      <c r="S86" s="112"/>
      <c r="T86" s="66"/>
      <c r="U86" s="111"/>
      <c r="W86" s="2"/>
      <c r="X86" s="2"/>
      <c r="Y86" s="2"/>
      <c r="Z86" s="2"/>
      <c r="AA86" s="2"/>
      <c r="AB86" s="2"/>
      <c r="AC86" s="2"/>
    </row>
    <row r="87" spans="1:29" s="87" customFormat="1" ht="16.5" customHeight="1">
      <c r="A87" s="12"/>
      <c r="B87" s="29"/>
      <c r="C87" s="29"/>
      <c r="D87" s="29"/>
      <c r="E87" s="29"/>
      <c r="F87" s="29"/>
      <c r="G87" s="29"/>
      <c r="H87" s="29"/>
      <c r="I87" s="29"/>
      <c r="J87" s="29"/>
      <c r="K87" s="29"/>
      <c r="L87" s="29"/>
      <c r="M87" s="107"/>
      <c r="N87" s="107"/>
      <c r="O87" s="107"/>
      <c r="P87" s="107"/>
      <c r="Q87" s="107"/>
      <c r="R87" s="10"/>
      <c r="S87" s="112"/>
      <c r="T87" s="86"/>
      <c r="W87" s="2"/>
      <c r="X87" s="2"/>
      <c r="Y87" s="2"/>
      <c r="Z87" s="2"/>
      <c r="AA87" s="2"/>
      <c r="AB87" s="2"/>
      <c r="AC87" s="2"/>
    </row>
    <row r="88" spans="1:29" s="64" customFormat="1" ht="16.5" customHeight="1">
      <c r="A88" s="12"/>
      <c r="B88" s="29"/>
      <c r="C88" s="29"/>
      <c r="D88" s="29"/>
      <c r="E88" s="29"/>
      <c r="F88" s="29"/>
      <c r="G88" s="29"/>
      <c r="H88" s="29"/>
      <c r="I88" s="29"/>
      <c r="J88" s="29"/>
      <c r="K88" s="29"/>
      <c r="L88" s="29"/>
      <c r="M88" s="7"/>
      <c r="N88" s="7"/>
      <c r="O88" s="7"/>
      <c r="P88" s="7"/>
      <c r="Q88" s="7"/>
      <c r="R88" s="10"/>
      <c r="S88" s="112"/>
      <c r="T88" s="66"/>
      <c r="U88" s="114"/>
      <c r="V88" s="114"/>
      <c r="W88" s="2"/>
      <c r="X88" s="2"/>
      <c r="Y88" s="2"/>
      <c r="Z88" s="2"/>
      <c r="AA88" s="2"/>
      <c r="AB88" s="2"/>
      <c r="AC88" s="2"/>
    </row>
    <row r="89" spans="1:29" s="87" customFormat="1" ht="16.5" customHeight="1">
      <c r="A89" s="12"/>
      <c r="B89" s="29"/>
      <c r="C89" s="29"/>
      <c r="D89" s="29"/>
      <c r="E89" s="29"/>
      <c r="F89" s="29"/>
      <c r="G89" s="29"/>
      <c r="H89" s="29"/>
      <c r="I89" s="29"/>
      <c r="J89" s="29"/>
      <c r="K89" s="29"/>
      <c r="L89" s="29"/>
      <c r="M89" s="106"/>
      <c r="N89" s="106"/>
      <c r="O89" s="106"/>
      <c r="P89" s="106"/>
      <c r="Q89" s="106"/>
      <c r="R89" s="115"/>
      <c r="S89" s="112"/>
      <c r="T89" s="86"/>
      <c r="W89" s="2"/>
      <c r="X89" s="2"/>
      <c r="Y89" s="2"/>
      <c r="Z89" s="2"/>
      <c r="AA89" s="2"/>
      <c r="AB89" s="2"/>
      <c r="AC89" s="2"/>
    </row>
    <row r="90" spans="1:29" s="64" customFormat="1" ht="16.5" customHeight="1">
      <c r="A90" s="12"/>
      <c r="B90" s="29"/>
      <c r="C90" s="29"/>
      <c r="D90" s="29"/>
      <c r="E90" s="29"/>
      <c r="F90" s="29"/>
      <c r="G90" s="29"/>
      <c r="H90" s="29"/>
      <c r="I90" s="29"/>
      <c r="J90" s="29"/>
      <c r="K90" s="29"/>
      <c r="L90" s="29"/>
      <c r="M90" s="116"/>
      <c r="N90" s="116"/>
      <c r="O90" s="116"/>
      <c r="P90" s="116"/>
      <c r="Q90" s="116"/>
      <c r="R90" s="117"/>
      <c r="S90" s="112"/>
      <c r="T90" s="66"/>
      <c r="W90" s="2"/>
      <c r="X90" s="2"/>
      <c r="Y90" s="2"/>
      <c r="Z90" s="2"/>
      <c r="AA90" s="2"/>
      <c r="AB90" s="2"/>
      <c r="AC90" s="2"/>
    </row>
    <row r="91" spans="1:29" ht="16.5" customHeight="1">
      <c r="M91" s="12"/>
      <c r="N91" s="12"/>
      <c r="O91" s="12"/>
      <c r="P91" s="12"/>
      <c r="Q91" s="12"/>
    </row>
    <row r="92" spans="1:29" ht="16.5" customHeight="1">
      <c r="M92" s="12"/>
      <c r="N92" s="12"/>
      <c r="O92" s="12"/>
      <c r="P92" s="12"/>
      <c r="Q92" s="12"/>
    </row>
    <row r="93" spans="1:29" ht="16.5" customHeight="1"/>
    <row r="99" spans="1:31">
      <c r="A99" s="118"/>
    </row>
    <row r="110" spans="1:31" s="12" customFormat="1" ht="8.25" customHeight="1">
      <c r="B110" s="29"/>
      <c r="C110" s="29"/>
      <c r="D110" s="29"/>
      <c r="E110" s="29"/>
      <c r="F110" s="29"/>
      <c r="G110" s="29"/>
      <c r="H110" s="29"/>
      <c r="I110" s="29"/>
      <c r="J110" s="29"/>
      <c r="K110" s="29"/>
      <c r="L110" s="29"/>
      <c r="M110" s="29"/>
      <c r="N110" s="29"/>
      <c r="O110" s="29"/>
      <c r="P110" s="29"/>
      <c r="Q110" s="29"/>
      <c r="R110" s="18"/>
      <c r="S110" s="2"/>
      <c r="T110" s="48"/>
      <c r="U110" s="2"/>
      <c r="V110" s="2"/>
      <c r="W110" s="2"/>
      <c r="X110" s="2"/>
      <c r="Y110" s="2"/>
      <c r="Z110" s="2"/>
      <c r="AA110" s="2"/>
      <c r="AB110" s="2"/>
      <c r="AC110" s="2"/>
      <c r="AD110" s="2"/>
      <c r="AE110" s="2"/>
    </row>
    <row r="111" spans="1:31" s="12" customFormat="1" ht="8.25" customHeight="1">
      <c r="B111" s="29"/>
      <c r="C111" s="29"/>
      <c r="D111" s="29"/>
      <c r="E111" s="29"/>
      <c r="F111" s="29"/>
      <c r="G111" s="29"/>
      <c r="H111" s="29"/>
      <c r="I111" s="29"/>
      <c r="J111" s="29"/>
      <c r="K111" s="29"/>
      <c r="L111" s="29"/>
      <c r="M111" s="29"/>
      <c r="N111" s="29"/>
      <c r="O111" s="29"/>
      <c r="P111" s="29"/>
      <c r="Q111" s="29"/>
      <c r="R111" s="18"/>
      <c r="S111" s="2"/>
      <c r="T111" s="48"/>
      <c r="U111" s="2"/>
      <c r="V111" s="2"/>
      <c r="W111" s="2"/>
      <c r="X111" s="2"/>
      <c r="Y111" s="2"/>
      <c r="Z111" s="2"/>
      <c r="AA111" s="2"/>
      <c r="AB111" s="2"/>
      <c r="AC111" s="2"/>
      <c r="AD111" s="2"/>
      <c r="AE111" s="2"/>
    </row>
    <row r="112" spans="1:31" s="12" customFormat="1" ht="8.25" customHeight="1">
      <c r="B112" s="29"/>
      <c r="C112" s="29"/>
      <c r="D112" s="29"/>
      <c r="E112" s="29"/>
      <c r="F112" s="29"/>
      <c r="G112" s="29"/>
      <c r="H112" s="29"/>
      <c r="I112" s="29"/>
      <c r="J112" s="29"/>
      <c r="K112" s="29"/>
      <c r="L112" s="29"/>
      <c r="M112" s="29"/>
      <c r="N112" s="29"/>
      <c r="O112" s="29"/>
      <c r="P112" s="29"/>
      <c r="Q112" s="29"/>
      <c r="R112" s="18"/>
      <c r="S112" s="2"/>
      <c r="T112" s="48"/>
      <c r="U112" s="2"/>
      <c r="V112" s="2"/>
      <c r="W112" s="2"/>
      <c r="X112" s="2"/>
      <c r="Y112" s="2"/>
      <c r="Z112" s="2"/>
      <c r="AA112" s="2"/>
      <c r="AB112" s="2"/>
      <c r="AC112" s="2"/>
      <c r="AD112" s="2"/>
      <c r="AE112" s="2"/>
    </row>
    <row r="113" spans="2:31" s="12" customFormat="1" ht="8.25" customHeight="1">
      <c r="B113" s="29"/>
      <c r="C113" s="29"/>
      <c r="D113" s="29"/>
      <c r="E113" s="29"/>
      <c r="F113" s="29"/>
      <c r="G113" s="29"/>
      <c r="H113" s="29"/>
      <c r="I113" s="29"/>
      <c r="J113" s="29"/>
      <c r="K113" s="29"/>
      <c r="L113" s="29"/>
      <c r="M113" s="29"/>
      <c r="N113" s="29"/>
      <c r="O113" s="29"/>
      <c r="P113" s="29"/>
      <c r="Q113" s="29"/>
      <c r="R113" s="18"/>
      <c r="S113" s="2"/>
      <c r="T113" s="48"/>
      <c r="U113" s="2"/>
      <c r="V113" s="2"/>
      <c r="W113" s="2"/>
      <c r="X113" s="2"/>
      <c r="Y113" s="2"/>
      <c r="Z113" s="2"/>
      <c r="AA113" s="2"/>
      <c r="AB113" s="2"/>
      <c r="AC113" s="2"/>
      <c r="AD113" s="2"/>
      <c r="AE113" s="2"/>
    </row>
    <row r="114" spans="2:31" s="12" customFormat="1" ht="8.25" customHeight="1">
      <c r="B114" s="29"/>
      <c r="C114" s="29"/>
      <c r="D114" s="29"/>
      <c r="E114" s="29"/>
      <c r="F114" s="29"/>
      <c r="G114" s="29"/>
      <c r="H114" s="29"/>
      <c r="I114" s="29"/>
      <c r="J114" s="29"/>
      <c r="K114" s="29"/>
      <c r="L114" s="29"/>
      <c r="M114" s="29"/>
      <c r="N114" s="29"/>
      <c r="O114" s="29"/>
      <c r="P114" s="29"/>
      <c r="Q114" s="29"/>
      <c r="R114" s="18"/>
      <c r="S114" s="2"/>
      <c r="T114" s="48"/>
      <c r="U114" s="2"/>
      <c r="V114" s="2"/>
      <c r="W114" s="2"/>
      <c r="X114" s="2"/>
      <c r="Y114" s="2"/>
      <c r="Z114" s="2"/>
      <c r="AA114" s="2"/>
      <c r="AB114" s="2"/>
      <c r="AC114" s="2"/>
      <c r="AD114" s="2"/>
      <c r="AE114" s="2"/>
    </row>
    <row r="115" spans="2:31" s="12" customFormat="1" ht="8.25" customHeight="1">
      <c r="B115" s="29"/>
      <c r="C115" s="29"/>
      <c r="D115" s="29"/>
      <c r="E115" s="29"/>
      <c r="F115" s="29"/>
      <c r="G115" s="29"/>
      <c r="H115" s="29"/>
      <c r="I115" s="29"/>
      <c r="J115" s="29"/>
      <c r="K115" s="29"/>
      <c r="L115" s="29"/>
      <c r="M115" s="29"/>
      <c r="N115" s="29"/>
      <c r="O115" s="29"/>
      <c r="P115" s="29"/>
      <c r="Q115" s="29"/>
      <c r="R115" s="18"/>
      <c r="S115" s="2"/>
      <c r="T115" s="48"/>
      <c r="U115" s="2"/>
      <c r="V115" s="2"/>
      <c r="W115" s="2"/>
      <c r="X115" s="2"/>
      <c r="Y115" s="2"/>
      <c r="Z115" s="2"/>
      <c r="AA115" s="2"/>
      <c r="AB115" s="2"/>
      <c r="AC115" s="2"/>
      <c r="AD115" s="2"/>
      <c r="AE115" s="2"/>
    </row>
    <row r="116" spans="2:31" s="12" customFormat="1" ht="11.45" customHeight="1">
      <c r="B116" s="29"/>
      <c r="C116" s="29"/>
      <c r="D116" s="29"/>
      <c r="E116" s="29"/>
      <c r="F116" s="29"/>
      <c r="G116" s="29"/>
      <c r="H116" s="29"/>
      <c r="I116" s="29"/>
      <c r="J116" s="29"/>
      <c r="K116" s="29"/>
      <c r="L116" s="29"/>
      <c r="M116" s="29"/>
      <c r="N116" s="29"/>
      <c r="O116" s="29"/>
      <c r="P116" s="29"/>
      <c r="Q116" s="29"/>
      <c r="R116" s="18"/>
      <c r="S116" s="2"/>
      <c r="T116" s="48"/>
      <c r="U116" s="2"/>
      <c r="V116" s="2"/>
      <c r="W116" s="2"/>
      <c r="X116" s="2"/>
      <c r="Y116" s="2"/>
      <c r="Z116" s="2"/>
      <c r="AA116" s="2"/>
      <c r="AB116" s="2"/>
      <c r="AC116" s="2"/>
      <c r="AD116" s="2"/>
      <c r="AE116" s="2"/>
    </row>
    <row r="117" spans="2:31" s="12" customFormat="1" ht="11.45" customHeight="1">
      <c r="B117" s="29"/>
      <c r="C117" s="29"/>
      <c r="D117" s="29"/>
      <c r="E117" s="29"/>
      <c r="F117" s="29"/>
      <c r="G117" s="29"/>
      <c r="H117" s="29"/>
      <c r="I117" s="29"/>
      <c r="J117" s="29"/>
      <c r="K117" s="29"/>
      <c r="L117" s="29"/>
      <c r="M117" s="29"/>
      <c r="N117" s="29"/>
      <c r="O117" s="29"/>
      <c r="P117" s="29"/>
      <c r="Q117" s="29"/>
      <c r="R117" s="18"/>
      <c r="S117" s="2"/>
      <c r="T117" s="48"/>
      <c r="U117" s="2"/>
      <c r="V117" s="2"/>
      <c r="W117" s="2"/>
      <c r="X117" s="2"/>
      <c r="Y117" s="2"/>
      <c r="Z117" s="2"/>
      <c r="AA117" s="2"/>
      <c r="AB117" s="2"/>
      <c r="AC117" s="2"/>
      <c r="AD117" s="2"/>
      <c r="AE117" s="2"/>
    </row>
    <row r="118" spans="2:31" s="12" customFormat="1" ht="11.45" customHeight="1">
      <c r="B118" s="29"/>
      <c r="C118" s="29"/>
      <c r="D118" s="29"/>
      <c r="E118" s="29"/>
      <c r="F118" s="29"/>
      <c r="G118" s="29"/>
      <c r="H118" s="29"/>
      <c r="I118" s="29"/>
      <c r="J118" s="29"/>
      <c r="K118" s="29"/>
      <c r="L118" s="29"/>
      <c r="M118" s="29"/>
      <c r="N118" s="29"/>
      <c r="O118" s="29"/>
      <c r="P118" s="29"/>
      <c r="Q118" s="29"/>
      <c r="R118" s="18"/>
      <c r="S118" s="2"/>
      <c r="T118" s="48"/>
      <c r="U118" s="2"/>
      <c r="V118" s="2"/>
      <c r="W118" s="2"/>
      <c r="X118" s="2"/>
      <c r="Y118" s="2"/>
      <c r="Z118" s="2"/>
      <c r="AA118" s="2"/>
      <c r="AB118" s="2"/>
      <c r="AC118" s="2"/>
      <c r="AD118" s="2"/>
      <c r="AE118" s="2"/>
    </row>
    <row r="119" spans="2:31" s="12" customFormat="1" ht="9" customHeight="1">
      <c r="B119" s="29"/>
      <c r="C119" s="29"/>
      <c r="D119" s="29"/>
      <c r="E119" s="29"/>
      <c r="F119" s="29"/>
      <c r="G119" s="29"/>
      <c r="H119" s="29"/>
      <c r="I119" s="29"/>
      <c r="J119" s="29"/>
      <c r="K119" s="29"/>
      <c r="L119" s="29"/>
      <c r="M119" s="29"/>
      <c r="N119" s="29"/>
      <c r="O119" s="29"/>
      <c r="P119" s="29"/>
      <c r="Q119" s="29"/>
      <c r="R119" s="18"/>
      <c r="S119" s="2"/>
      <c r="T119" s="48"/>
      <c r="U119" s="2"/>
      <c r="V119" s="2"/>
      <c r="W119" s="2"/>
      <c r="X119" s="2"/>
      <c r="Y119" s="2"/>
      <c r="Z119" s="2"/>
      <c r="AA119" s="2"/>
      <c r="AB119" s="2"/>
      <c r="AC119" s="2"/>
      <c r="AD119" s="2"/>
      <c r="AE119" s="2"/>
    </row>
    <row r="120" spans="2:31" s="12" customFormat="1" ht="8.85" customHeight="1">
      <c r="B120" s="29"/>
      <c r="C120" s="29"/>
      <c r="D120" s="29"/>
      <c r="E120" s="29"/>
      <c r="F120" s="29"/>
      <c r="G120" s="29"/>
      <c r="H120" s="29"/>
      <c r="I120" s="29"/>
      <c r="J120" s="29"/>
      <c r="K120" s="29"/>
      <c r="L120" s="29"/>
      <c r="M120" s="29"/>
      <c r="N120" s="29"/>
      <c r="O120" s="29"/>
      <c r="P120" s="29"/>
      <c r="Q120" s="29"/>
      <c r="R120" s="18"/>
      <c r="S120" s="2"/>
      <c r="T120" s="48"/>
      <c r="U120" s="2"/>
      <c r="V120" s="2"/>
      <c r="W120" s="2"/>
      <c r="X120" s="2"/>
      <c r="Y120" s="2"/>
      <c r="Z120" s="2"/>
      <c r="AA120" s="2"/>
      <c r="AB120" s="2"/>
      <c r="AC120" s="2"/>
      <c r="AD120" s="2"/>
      <c r="AE120" s="2"/>
    </row>
    <row r="121" spans="2:31" s="12" customFormat="1" ht="8.85" customHeight="1">
      <c r="B121" s="29"/>
      <c r="C121" s="29"/>
      <c r="D121" s="29"/>
      <c r="E121" s="29"/>
      <c r="F121" s="29"/>
      <c r="G121" s="29"/>
      <c r="H121" s="29"/>
      <c r="I121" s="29"/>
      <c r="J121" s="29"/>
      <c r="K121" s="29"/>
      <c r="L121" s="29"/>
      <c r="M121" s="29"/>
      <c r="N121" s="29"/>
      <c r="O121" s="29"/>
      <c r="P121" s="29"/>
      <c r="Q121" s="29"/>
      <c r="R121" s="18"/>
      <c r="S121" s="2"/>
      <c r="T121" s="48"/>
      <c r="U121" s="2"/>
      <c r="V121" s="2"/>
      <c r="W121" s="2"/>
      <c r="X121" s="2"/>
      <c r="Y121" s="2"/>
      <c r="Z121" s="2"/>
      <c r="AA121" s="2"/>
      <c r="AB121" s="2"/>
      <c r="AC121" s="2"/>
      <c r="AD121" s="2"/>
      <c r="AE121" s="2"/>
    </row>
    <row r="122" spans="2:31" s="12" customFormat="1" ht="8.85" customHeight="1">
      <c r="B122" s="29"/>
      <c r="C122" s="29"/>
      <c r="D122" s="29"/>
      <c r="E122" s="29"/>
      <c r="F122" s="29"/>
      <c r="G122" s="29"/>
      <c r="H122" s="29"/>
      <c r="I122" s="29"/>
      <c r="J122" s="29"/>
      <c r="K122" s="29"/>
      <c r="L122" s="29"/>
      <c r="M122" s="29"/>
      <c r="N122" s="29"/>
      <c r="O122" s="29"/>
      <c r="P122" s="29"/>
      <c r="Q122" s="29"/>
      <c r="R122" s="18"/>
      <c r="S122" s="2"/>
      <c r="T122" s="48"/>
      <c r="U122" s="2"/>
      <c r="V122" s="2"/>
      <c r="W122" s="2"/>
      <c r="X122" s="2"/>
      <c r="Y122" s="2"/>
      <c r="Z122" s="2"/>
      <c r="AA122" s="2"/>
      <c r="AB122" s="2"/>
      <c r="AC122" s="2"/>
      <c r="AD122" s="2"/>
      <c r="AE122" s="2"/>
    </row>
    <row r="123" spans="2:31" s="12" customFormat="1" ht="8.85" customHeight="1">
      <c r="B123" s="29"/>
      <c r="C123" s="29"/>
      <c r="D123" s="29"/>
      <c r="E123" s="29"/>
      <c r="F123" s="29"/>
      <c r="G123" s="29"/>
      <c r="H123" s="29"/>
      <c r="I123" s="29"/>
      <c r="J123" s="29"/>
      <c r="K123" s="29"/>
      <c r="L123" s="29"/>
      <c r="M123" s="29"/>
      <c r="N123" s="29"/>
      <c r="O123" s="29"/>
      <c r="P123" s="29"/>
      <c r="Q123" s="29"/>
      <c r="R123" s="18"/>
      <c r="S123" s="2"/>
      <c r="T123" s="48"/>
      <c r="U123" s="2"/>
      <c r="V123" s="2"/>
      <c r="W123" s="2"/>
      <c r="X123" s="2"/>
      <c r="Y123" s="2"/>
      <c r="Z123" s="2"/>
      <c r="AA123" s="2"/>
      <c r="AB123" s="2"/>
      <c r="AC123" s="2"/>
      <c r="AD123" s="2"/>
      <c r="AE123" s="2"/>
    </row>
    <row r="124" spans="2:31" s="12" customFormat="1" ht="8.85" customHeight="1">
      <c r="B124" s="29"/>
      <c r="C124" s="29"/>
      <c r="D124" s="29"/>
      <c r="E124" s="29"/>
      <c r="F124" s="29"/>
      <c r="G124" s="29"/>
      <c r="H124" s="29"/>
      <c r="I124" s="29"/>
      <c r="J124" s="29"/>
      <c r="K124" s="29"/>
      <c r="L124" s="29"/>
      <c r="M124" s="29"/>
      <c r="N124" s="29"/>
      <c r="O124" s="29"/>
      <c r="P124" s="29"/>
      <c r="Q124" s="29"/>
      <c r="R124" s="18"/>
      <c r="S124" s="2"/>
      <c r="T124" s="48"/>
      <c r="U124" s="2"/>
      <c r="V124" s="2"/>
      <c r="W124" s="2"/>
      <c r="X124" s="2"/>
      <c r="Y124" s="2"/>
      <c r="Z124" s="2"/>
      <c r="AA124" s="2"/>
      <c r="AB124" s="2"/>
      <c r="AC124" s="2"/>
      <c r="AD124" s="2"/>
      <c r="AE124" s="2"/>
    </row>
    <row r="125" spans="2:31" s="12" customFormat="1" ht="8.85" customHeight="1">
      <c r="B125" s="29"/>
      <c r="C125" s="29"/>
      <c r="D125" s="29"/>
      <c r="E125" s="29"/>
      <c r="F125" s="29"/>
      <c r="G125" s="29"/>
      <c r="H125" s="29"/>
      <c r="I125" s="29"/>
      <c r="J125" s="29"/>
      <c r="K125" s="29"/>
      <c r="L125" s="29"/>
      <c r="M125" s="29"/>
      <c r="N125" s="29"/>
      <c r="O125" s="29"/>
      <c r="P125" s="29"/>
      <c r="Q125" s="29"/>
      <c r="R125" s="18"/>
      <c r="S125" s="2"/>
      <c r="T125" s="48"/>
      <c r="U125" s="2"/>
      <c r="V125" s="2"/>
      <c r="W125" s="2"/>
      <c r="X125" s="2"/>
      <c r="Y125" s="2"/>
      <c r="Z125" s="2"/>
      <c r="AA125" s="2"/>
      <c r="AB125" s="2"/>
      <c r="AC125" s="2"/>
      <c r="AD125" s="2"/>
      <c r="AE125" s="2"/>
    </row>
    <row r="126" spans="2:31" s="12" customFormat="1" ht="8.85" customHeight="1">
      <c r="B126" s="29"/>
      <c r="C126" s="29"/>
      <c r="D126" s="29"/>
      <c r="E126" s="29"/>
      <c r="F126" s="29"/>
      <c r="G126" s="29"/>
      <c r="H126" s="29"/>
      <c r="I126" s="29"/>
      <c r="J126" s="29"/>
      <c r="K126" s="29"/>
      <c r="L126" s="29"/>
      <c r="M126" s="29"/>
      <c r="N126" s="29"/>
      <c r="O126" s="29"/>
      <c r="P126" s="29"/>
      <c r="Q126" s="29"/>
      <c r="R126" s="18"/>
      <c r="S126" s="2"/>
      <c r="T126" s="48"/>
      <c r="U126" s="2"/>
      <c r="V126" s="2"/>
      <c r="W126" s="2"/>
      <c r="X126" s="2"/>
      <c r="Y126" s="2"/>
      <c r="Z126" s="2"/>
      <c r="AA126" s="2"/>
      <c r="AB126" s="2"/>
      <c r="AC126" s="2"/>
      <c r="AD126" s="2"/>
      <c r="AE126" s="2"/>
    </row>
    <row r="127" spans="2:31" s="12" customFormat="1" ht="8.85" customHeight="1">
      <c r="B127" s="29"/>
      <c r="C127" s="29"/>
      <c r="D127" s="29"/>
      <c r="E127" s="29"/>
      <c r="F127" s="29"/>
      <c r="G127" s="29"/>
      <c r="H127" s="29"/>
      <c r="I127" s="29"/>
      <c r="J127" s="29"/>
      <c r="K127" s="29"/>
      <c r="L127" s="29"/>
      <c r="M127" s="29"/>
      <c r="N127" s="29"/>
      <c r="O127" s="29"/>
      <c r="P127" s="29"/>
      <c r="Q127" s="29"/>
      <c r="R127" s="18"/>
      <c r="S127" s="2"/>
      <c r="T127" s="48"/>
      <c r="U127" s="2"/>
      <c r="V127" s="2"/>
      <c r="W127" s="2"/>
      <c r="X127" s="2"/>
      <c r="Y127" s="2"/>
      <c r="Z127" s="2"/>
      <c r="AA127" s="2"/>
      <c r="AB127" s="2"/>
      <c r="AC127" s="2"/>
      <c r="AD127" s="2"/>
      <c r="AE127" s="2"/>
    </row>
    <row r="128" spans="2:31" s="12" customFormat="1" ht="8.85" customHeight="1">
      <c r="B128" s="29"/>
      <c r="C128" s="29"/>
      <c r="D128" s="29"/>
      <c r="E128" s="29"/>
      <c r="F128" s="29"/>
      <c r="G128" s="29"/>
      <c r="H128" s="29"/>
      <c r="I128" s="29"/>
      <c r="J128" s="29"/>
      <c r="K128" s="29"/>
      <c r="L128" s="29"/>
      <c r="M128" s="29"/>
      <c r="N128" s="29"/>
      <c r="O128" s="29"/>
      <c r="P128" s="29"/>
      <c r="Q128" s="29"/>
      <c r="R128" s="18"/>
      <c r="S128" s="2"/>
      <c r="T128" s="48"/>
      <c r="U128" s="2"/>
      <c r="V128" s="2"/>
      <c r="W128" s="2"/>
      <c r="X128" s="2"/>
      <c r="Y128" s="2"/>
      <c r="Z128" s="2"/>
      <c r="AA128" s="2"/>
      <c r="AB128" s="2"/>
      <c r="AC128" s="2"/>
      <c r="AD128" s="2"/>
      <c r="AE128" s="2"/>
    </row>
    <row r="129" spans="2:31" s="12" customFormat="1" ht="8.85" customHeight="1">
      <c r="B129" s="29"/>
      <c r="C129" s="29"/>
      <c r="D129" s="29"/>
      <c r="E129" s="29"/>
      <c r="F129" s="29"/>
      <c r="G129" s="29"/>
      <c r="H129" s="29"/>
      <c r="I129" s="29"/>
      <c r="J129" s="29"/>
      <c r="K129" s="29"/>
      <c r="L129" s="29"/>
      <c r="M129" s="29"/>
      <c r="N129" s="29"/>
      <c r="O129" s="29"/>
      <c r="P129" s="29"/>
      <c r="Q129" s="29"/>
      <c r="R129" s="18"/>
      <c r="S129" s="2"/>
      <c r="T129" s="48"/>
      <c r="U129" s="2"/>
      <c r="V129" s="2"/>
      <c r="W129" s="2"/>
      <c r="X129" s="2"/>
      <c r="Y129" s="2"/>
      <c r="Z129" s="2"/>
      <c r="AA129" s="2"/>
      <c r="AB129" s="2"/>
      <c r="AC129" s="2"/>
      <c r="AD129" s="2"/>
      <c r="AE129" s="2"/>
    </row>
    <row r="130" spans="2:31" s="12" customFormat="1" ht="8.85" customHeight="1">
      <c r="B130" s="29"/>
      <c r="C130" s="29"/>
      <c r="D130" s="29"/>
      <c r="E130" s="29"/>
      <c r="F130" s="29"/>
      <c r="G130" s="29"/>
      <c r="H130" s="29"/>
      <c r="I130" s="29"/>
      <c r="J130" s="29"/>
      <c r="K130" s="29"/>
      <c r="L130" s="29"/>
      <c r="M130" s="29"/>
      <c r="N130" s="29"/>
      <c r="O130" s="29"/>
      <c r="P130" s="29"/>
      <c r="Q130" s="29"/>
      <c r="R130" s="18"/>
      <c r="S130" s="2"/>
      <c r="T130" s="48"/>
      <c r="U130" s="2"/>
      <c r="V130" s="2"/>
      <c r="W130" s="2"/>
      <c r="X130" s="2"/>
      <c r="Y130" s="2"/>
      <c r="Z130" s="2"/>
      <c r="AA130" s="2"/>
      <c r="AB130" s="2"/>
      <c r="AC130" s="2"/>
      <c r="AD130" s="2"/>
      <c r="AE130" s="2"/>
    </row>
    <row r="131" spans="2:31" s="12" customFormat="1" ht="8.85" customHeight="1">
      <c r="B131" s="29"/>
      <c r="C131" s="29"/>
      <c r="D131" s="29"/>
      <c r="E131" s="29"/>
      <c r="F131" s="29"/>
      <c r="G131" s="29"/>
      <c r="H131" s="29"/>
      <c r="I131" s="29"/>
      <c r="J131" s="29"/>
      <c r="K131" s="29"/>
      <c r="L131" s="29"/>
      <c r="M131" s="29"/>
      <c r="N131" s="29"/>
      <c r="O131" s="29"/>
      <c r="P131" s="29"/>
      <c r="Q131" s="29"/>
      <c r="R131" s="18"/>
      <c r="S131" s="2"/>
      <c r="T131" s="48"/>
      <c r="U131" s="2"/>
      <c r="V131" s="2"/>
      <c r="W131" s="2"/>
      <c r="X131" s="2"/>
      <c r="Y131" s="2"/>
      <c r="Z131" s="2"/>
      <c r="AA131" s="2"/>
      <c r="AB131" s="2"/>
      <c r="AC131" s="2"/>
      <c r="AD131" s="2"/>
      <c r="AE131" s="2"/>
    </row>
    <row r="132" spans="2:31" s="12" customFormat="1" ht="8.85" customHeight="1">
      <c r="B132" s="29"/>
      <c r="C132" s="29"/>
      <c r="D132" s="29"/>
      <c r="E132" s="29"/>
      <c r="F132" s="29"/>
      <c r="G132" s="29"/>
      <c r="H132" s="29"/>
      <c r="I132" s="29"/>
      <c r="J132" s="29"/>
      <c r="K132" s="29"/>
      <c r="L132" s="29"/>
      <c r="M132" s="29"/>
      <c r="N132" s="29"/>
      <c r="O132" s="29"/>
      <c r="P132" s="29"/>
      <c r="Q132" s="29"/>
      <c r="R132" s="18"/>
      <c r="S132" s="2"/>
      <c r="T132" s="48"/>
      <c r="U132" s="2"/>
      <c r="V132" s="2"/>
      <c r="W132" s="2"/>
      <c r="X132" s="2"/>
      <c r="Y132" s="2"/>
      <c r="Z132" s="2"/>
      <c r="AA132" s="2"/>
      <c r="AB132" s="2"/>
      <c r="AC132" s="2"/>
      <c r="AD132" s="2"/>
      <c r="AE132" s="2"/>
    </row>
    <row r="133" spans="2:31" s="12" customFormat="1" ht="8.85" customHeight="1">
      <c r="B133" s="29"/>
      <c r="C133" s="29"/>
      <c r="D133" s="29"/>
      <c r="E133" s="29"/>
      <c r="F133" s="29"/>
      <c r="G133" s="29"/>
      <c r="H133" s="29"/>
      <c r="I133" s="29"/>
      <c r="J133" s="29"/>
      <c r="K133" s="29"/>
      <c r="L133" s="29"/>
      <c r="M133" s="29"/>
      <c r="N133" s="29"/>
      <c r="O133" s="29"/>
      <c r="P133" s="29"/>
      <c r="Q133" s="29"/>
      <c r="R133" s="18"/>
      <c r="S133" s="2"/>
      <c r="T133" s="48"/>
      <c r="U133" s="2"/>
      <c r="V133" s="2"/>
      <c r="W133" s="2"/>
      <c r="X133" s="2"/>
      <c r="Y133" s="2"/>
      <c r="Z133" s="2"/>
      <c r="AA133" s="2"/>
      <c r="AB133" s="2"/>
      <c r="AC133" s="2"/>
      <c r="AD133" s="2"/>
      <c r="AE133" s="2"/>
    </row>
    <row r="134" spans="2:31" s="12" customFormat="1" ht="8.85" customHeight="1">
      <c r="B134" s="29"/>
      <c r="C134" s="29"/>
      <c r="D134" s="29"/>
      <c r="E134" s="29"/>
      <c r="F134" s="29"/>
      <c r="G134" s="29"/>
      <c r="H134" s="29"/>
      <c r="I134" s="29"/>
      <c r="J134" s="29"/>
      <c r="K134" s="29"/>
      <c r="L134" s="29"/>
      <c r="M134" s="29"/>
      <c r="N134" s="29"/>
      <c r="O134" s="29"/>
      <c r="P134" s="29"/>
      <c r="Q134" s="29"/>
      <c r="R134" s="18"/>
      <c r="S134" s="2"/>
      <c r="T134" s="48"/>
      <c r="U134" s="2"/>
      <c r="V134" s="2"/>
      <c r="W134" s="2"/>
      <c r="X134" s="2"/>
      <c r="Y134" s="2"/>
      <c r="Z134" s="2"/>
      <c r="AA134" s="2"/>
      <c r="AB134" s="2"/>
      <c r="AC134" s="2"/>
      <c r="AD134" s="2"/>
      <c r="AE134" s="2"/>
    </row>
    <row r="135" spans="2:31" s="12" customFormat="1" ht="8.85" customHeight="1">
      <c r="B135" s="29"/>
      <c r="C135" s="29"/>
      <c r="D135" s="29"/>
      <c r="E135" s="29"/>
      <c r="F135" s="29"/>
      <c r="G135" s="29"/>
      <c r="H135" s="29"/>
      <c r="I135" s="29"/>
      <c r="J135" s="29"/>
      <c r="K135" s="29"/>
      <c r="L135" s="29"/>
      <c r="M135" s="29"/>
      <c r="N135" s="29"/>
      <c r="O135" s="29"/>
      <c r="P135" s="29"/>
      <c r="Q135" s="29"/>
      <c r="R135" s="18"/>
      <c r="S135" s="2"/>
      <c r="T135" s="48"/>
      <c r="U135" s="2"/>
      <c r="V135" s="2"/>
      <c r="W135" s="2"/>
      <c r="X135" s="2"/>
      <c r="Y135" s="2"/>
      <c r="Z135" s="2"/>
      <c r="AA135" s="2"/>
      <c r="AB135" s="2"/>
      <c r="AC135" s="2"/>
      <c r="AD135" s="2"/>
      <c r="AE135" s="2"/>
    </row>
    <row r="136" spans="2:31" s="12" customFormat="1" ht="8.85" customHeight="1">
      <c r="B136" s="29"/>
      <c r="C136" s="29"/>
      <c r="D136" s="29"/>
      <c r="E136" s="29"/>
      <c r="F136" s="29"/>
      <c r="G136" s="29"/>
      <c r="H136" s="29"/>
      <c r="I136" s="29"/>
      <c r="J136" s="29"/>
      <c r="K136" s="29"/>
      <c r="L136" s="29"/>
      <c r="M136" s="29"/>
      <c r="N136" s="29"/>
      <c r="O136" s="29"/>
      <c r="P136" s="29"/>
      <c r="Q136" s="29"/>
      <c r="R136" s="18"/>
      <c r="S136" s="2"/>
      <c r="T136" s="48"/>
      <c r="U136" s="2"/>
      <c r="V136" s="2"/>
      <c r="W136" s="2"/>
      <c r="X136" s="2"/>
      <c r="Y136" s="2"/>
      <c r="Z136" s="2"/>
      <c r="AA136" s="2"/>
      <c r="AB136" s="2"/>
      <c r="AC136" s="2"/>
      <c r="AD136" s="2"/>
      <c r="AE136" s="2"/>
    </row>
    <row r="137" spans="2:31" s="12" customFormat="1" ht="8.85" customHeight="1">
      <c r="B137" s="29"/>
      <c r="C137" s="29"/>
      <c r="D137" s="29"/>
      <c r="E137" s="29"/>
      <c r="F137" s="29"/>
      <c r="G137" s="29"/>
      <c r="H137" s="29"/>
      <c r="I137" s="29"/>
      <c r="J137" s="29"/>
      <c r="K137" s="29"/>
      <c r="L137" s="29"/>
      <c r="M137" s="29"/>
      <c r="N137" s="29"/>
      <c r="O137" s="29"/>
      <c r="P137" s="29"/>
      <c r="Q137" s="29"/>
      <c r="R137" s="18"/>
      <c r="S137" s="2"/>
      <c r="T137" s="48"/>
      <c r="U137" s="2"/>
      <c r="V137" s="2"/>
      <c r="W137" s="2"/>
      <c r="X137" s="2"/>
      <c r="Y137" s="2"/>
      <c r="Z137" s="2"/>
      <c r="AA137" s="2"/>
      <c r="AB137" s="2"/>
      <c r="AC137" s="2"/>
      <c r="AD137" s="2"/>
      <c r="AE137" s="2"/>
    </row>
    <row r="138" spans="2:31" s="12" customFormat="1" ht="8.85" customHeight="1">
      <c r="B138" s="29"/>
      <c r="C138" s="29"/>
      <c r="D138" s="29"/>
      <c r="E138" s="29"/>
      <c r="F138" s="29"/>
      <c r="G138" s="29"/>
      <c r="H138" s="29"/>
      <c r="I138" s="29"/>
      <c r="J138" s="29"/>
      <c r="K138" s="29"/>
      <c r="L138" s="29"/>
      <c r="M138" s="29"/>
      <c r="N138" s="29"/>
      <c r="O138" s="29"/>
      <c r="P138" s="29"/>
      <c r="Q138" s="29"/>
      <c r="R138" s="18"/>
      <c r="S138" s="2"/>
      <c r="T138" s="48"/>
      <c r="U138" s="2"/>
      <c r="V138" s="2"/>
      <c r="W138" s="2"/>
      <c r="X138" s="2"/>
      <c r="Y138" s="2"/>
      <c r="Z138" s="2"/>
      <c r="AA138" s="2"/>
      <c r="AB138" s="2"/>
      <c r="AC138" s="2"/>
      <c r="AD138" s="2"/>
      <c r="AE138" s="2"/>
    </row>
    <row r="139" spans="2:31" s="12" customFormat="1" ht="8.85" customHeight="1">
      <c r="B139" s="29"/>
      <c r="C139" s="29"/>
      <c r="D139" s="29"/>
      <c r="E139" s="29"/>
      <c r="F139" s="29"/>
      <c r="G139" s="29"/>
      <c r="H139" s="29"/>
      <c r="I139" s="29"/>
      <c r="J139" s="29"/>
      <c r="K139" s="29"/>
      <c r="L139" s="29"/>
      <c r="M139" s="29"/>
      <c r="N139" s="29"/>
      <c r="O139" s="29"/>
      <c r="P139" s="29"/>
      <c r="Q139" s="29"/>
      <c r="R139" s="18"/>
      <c r="S139" s="2"/>
      <c r="T139" s="48"/>
      <c r="U139" s="2"/>
      <c r="V139" s="2"/>
      <c r="W139" s="2"/>
      <c r="X139" s="2"/>
      <c r="Y139" s="2"/>
      <c r="Z139" s="2"/>
      <c r="AA139" s="2"/>
      <c r="AB139" s="2"/>
      <c r="AC139" s="2"/>
      <c r="AD139" s="2"/>
      <c r="AE139" s="2"/>
    </row>
    <row r="140" spans="2:31" s="12" customFormat="1" ht="8.85" customHeight="1">
      <c r="B140" s="29"/>
      <c r="C140" s="29"/>
      <c r="D140" s="29"/>
      <c r="E140" s="29"/>
      <c r="F140" s="29"/>
      <c r="G140" s="29"/>
      <c r="H140" s="29"/>
      <c r="I140" s="29"/>
      <c r="J140" s="29"/>
      <c r="K140" s="29"/>
      <c r="L140" s="29"/>
      <c r="M140" s="29"/>
      <c r="N140" s="29"/>
      <c r="O140" s="29"/>
      <c r="P140" s="29"/>
      <c r="Q140" s="29"/>
      <c r="R140" s="18"/>
      <c r="S140" s="2"/>
      <c r="T140" s="48"/>
      <c r="U140" s="2"/>
      <c r="V140" s="2"/>
      <c r="W140" s="2"/>
      <c r="X140" s="2"/>
      <c r="Y140" s="2"/>
      <c r="Z140" s="2"/>
      <c r="AA140" s="2"/>
      <c r="AB140" s="2"/>
      <c r="AC140" s="2"/>
      <c r="AD140" s="2"/>
      <c r="AE140" s="2"/>
    </row>
    <row r="141" spans="2:31" s="12" customFormat="1" ht="8.85" customHeight="1">
      <c r="B141" s="29"/>
      <c r="C141" s="29"/>
      <c r="D141" s="29"/>
      <c r="E141" s="29"/>
      <c r="F141" s="29"/>
      <c r="G141" s="29"/>
      <c r="H141" s="29"/>
      <c r="I141" s="29"/>
      <c r="J141" s="29"/>
      <c r="K141" s="29"/>
      <c r="L141" s="29"/>
      <c r="M141" s="29"/>
      <c r="N141" s="29"/>
      <c r="O141" s="29"/>
      <c r="P141" s="29"/>
      <c r="Q141" s="29"/>
      <c r="R141" s="18"/>
      <c r="S141" s="2"/>
      <c r="T141" s="48"/>
      <c r="U141" s="2"/>
      <c r="V141" s="2"/>
      <c r="W141" s="2"/>
      <c r="X141" s="2"/>
      <c r="Y141" s="2"/>
      <c r="Z141" s="2"/>
      <c r="AA141" s="2"/>
      <c r="AB141" s="2"/>
      <c r="AC141" s="2"/>
      <c r="AD141" s="2"/>
      <c r="AE141" s="2"/>
    </row>
    <row r="142" spans="2:31" s="12" customFormat="1" ht="8.85" customHeight="1">
      <c r="B142" s="29"/>
      <c r="C142" s="29"/>
      <c r="D142" s="29"/>
      <c r="E142" s="29"/>
      <c r="F142" s="29"/>
      <c r="G142" s="29"/>
      <c r="H142" s="29"/>
      <c r="I142" s="29"/>
      <c r="J142" s="29"/>
      <c r="K142" s="29"/>
      <c r="L142" s="29"/>
      <c r="M142" s="29"/>
      <c r="N142" s="29"/>
      <c r="O142" s="29"/>
      <c r="P142" s="29"/>
      <c r="Q142" s="29"/>
      <c r="R142" s="18"/>
      <c r="S142" s="2"/>
      <c r="T142" s="48"/>
      <c r="U142" s="2"/>
      <c r="V142" s="2"/>
      <c r="W142" s="2"/>
      <c r="X142" s="2"/>
      <c r="Y142" s="2"/>
      <c r="Z142" s="2"/>
      <c r="AA142" s="2"/>
      <c r="AB142" s="2"/>
      <c r="AC142" s="2"/>
      <c r="AD142" s="2"/>
      <c r="AE142" s="2"/>
    </row>
    <row r="143" spans="2:31" s="12" customFormat="1" ht="8.85" customHeight="1">
      <c r="B143" s="29"/>
      <c r="C143" s="29"/>
      <c r="D143" s="29"/>
      <c r="E143" s="29"/>
      <c r="F143" s="29"/>
      <c r="G143" s="29"/>
      <c r="H143" s="29"/>
      <c r="I143" s="29"/>
      <c r="J143" s="29"/>
      <c r="K143" s="29"/>
      <c r="L143" s="29"/>
      <c r="M143" s="29"/>
      <c r="N143" s="29"/>
      <c r="O143" s="29"/>
      <c r="P143" s="29"/>
      <c r="Q143" s="29"/>
      <c r="R143" s="18"/>
      <c r="S143" s="2"/>
      <c r="T143" s="48"/>
      <c r="U143" s="2"/>
      <c r="V143" s="2"/>
      <c r="W143" s="2"/>
      <c r="X143" s="2"/>
      <c r="Y143" s="2"/>
      <c r="Z143" s="2"/>
      <c r="AA143" s="2"/>
      <c r="AB143" s="2"/>
      <c r="AC143" s="2"/>
      <c r="AD143" s="2"/>
      <c r="AE143" s="2"/>
    </row>
    <row r="144" spans="2:31" s="12" customFormat="1" ht="8.85" customHeight="1">
      <c r="B144" s="29"/>
      <c r="C144" s="29"/>
      <c r="D144" s="29"/>
      <c r="E144" s="29"/>
      <c r="F144" s="29"/>
      <c r="G144" s="29"/>
      <c r="H144" s="29"/>
      <c r="I144" s="29"/>
      <c r="J144" s="29"/>
      <c r="K144" s="29"/>
      <c r="L144" s="29"/>
      <c r="M144" s="29"/>
      <c r="N144" s="29"/>
      <c r="O144" s="29"/>
      <c r="P144" s="29"/>
      <c r="Q144" s="29"/>
      <c r="R144" s="18"/>
      <c r="S144" s="2"/>
      <c r="T144" s="48"/>
      <c r="U144" s="2"/>
      <c r="V144" s="2"/>
      <c r="W144" s="2"/>
      <c r="X144" s="2"/>
      <c r="Y144" s="2"/>
      <c r="Z144" s="2"/>
      <c r="AA144" s="2"/>
      <c r="AB144" s="2"/>
      <c r="AC144" s="2"/>
      <c r="AD144" s="2"/>
      <c r="AE144" s="2"/>
    </row>
    <row r="145" spans="2:31" s="12" customFormat="1" ht="8.85" customHeight="1">
      <c r="B145" s="29"/>
      <c r="C145" s="29"/>
      <c r="D145" s="29"/>
      <c r="E145" s="29"/>
      <c r="F145" s="29"/>
      <c r="G145" s="29"/>
      <c r="H145" s="29"/>
      <c r="I145" s="29"/>
      <c r="J145" s="29"/>
      <c r="K145" s="29"/>
      <c r="L145" s="29"/>
      <c r="M145" s="29"/>
      <c r="N145" s="29"/>
      <c r="O145" s="29"/>
      <c r="P145" s="29"/>
      <c r="Q145" s="29"/>
      <c r="R145" s="18"/>
      <c r="S145" s="2"/>
      <c r="T145" s="48"/>
      <c r="U145" s="2"/>
      <c r="V145" s="2"/>
      <c r="W145" s="2"/>
      <c r="X145" s="2"/>
      <c r="Y145" s="2"/>
      <c r="Z145" s="2"/>
      <c r="AA145" s="2"/>
      <c r="AB145" s="2"/>
      <c r="AC145" s="2"/>
      <c r="AD145" s="2"/>
      <c r="AE145" s="2"/>
    </row>
    <row r="146" spans="2:31" s="12" customFormat="1" ht="8.85" customHeight="1">
      <c r="B146" s="29"/>
      <c r="C146" s="29"/>
      <c r="D146" s="29"/>
      <c r="E146" s="29"/>
      <c r="F146" s="29"/>
      <c r="G146" s="29"/>
      <c r="H146" s="29"/>
      <c r="I146" s="29"/>
      <c r="J146" s="29"/>
      <c r="K146" s="29"/>
      <c r="L146" s="29"/>
      <c r="M146" s="29"/>
      <c r="N146" s="29"/>
      <c r="O146" s="29"/>
      <c r="P146" s="29"/>
      <c r="Q146" s="29"/>
      <c r="R146" s="18"/>
      <c r="S146" s="2"/>
      <c r="T146" s="48"/>
      <c r="U146" s="2"/>
      <c r="V146" s="2"/>
      <c r="W146" s="2"/>
      <c r="X146" s="2"/>
      <c r="Y146" s="2"/>
      <c r="Z146" s="2"/>
      <c r="AA146" s="2"/>
      <c r="AB146" s="2"/>
      <c r="AC146" s="2"/>
      <c r="AD146" s="2"/>
      <c r="AE146" s="2"/>
    </row>
    <row r="147" spans="2:31" s="12" customFormat="1" ht="8.85" customHeight="1">
      <c r="B147" s="29"/>
      <c r="C147" s="29"/>
      <c r="D147" s="29"/>
      <c r="E147" s="29"/>
      <c r="F147" s="29"/>
      <c r="G147" s="29"/>
      <c r="H147" s="29"/>
      <c r="I147" s="29"/>
      <c r="J147" s="29"/>
      <c r="K147" s="29"/>
      <c r="L147" s="29"/>
      <c r="M147" s="29"/>
      <c r="N147" s="29"/>
      <c r="O147" s="29"/>
      <c r="P147" s="29"/>
      <c r="Q147" s="29"/>
      <c r="R147" s="18"/>
      <c r="S147" s="2"/>
      <c r="T147" s="48"/>
      <c r="U147" s="2"/>
      <c r="V147" s="2"/>
      <c r="W147" s="2"/>
      <c r="X147" s="2"/>
      <c r="Y147" s="2"/>
      <c r="Z147" s="2"/>
      <c r="AA147" s="2"/>
      <c r="AB147" s="2"/>
      <c r="AC147" s="2"/>
      <c r="AD147" s="2"/>
      <c r="AE147" s="2"/>
    </row>
    <row r="148" spans="2:31" s="12" customFormat="1" ht="8.85" customHeight="1">
      <c r="B148" s="29"/>
      <c r="C148" s="29"/>
      <c r="D148" s="29"/>
      <c r="E148" s="29"/>
      <c r="F148" s="29"/>
      <c r="G148" s="29"/>
      <c r="H148" s="29"/>
      <c r="I148" s="29"/>
      <c r="J148" s="29"/>
      <c r="K148" s="29"/>
      <c r="L148" s="29"/>
      <c r="M148" s="29"/>
      <c r="N148" s="29"/>
      <c r="O148" s="29"/>
      <c r="P148" s="29"/>
      <c r="Q148" s="29"/>
      <c r="R148" s="18"/>
      <c r="S148" s="2"/>
      <c r="T148" s="48"/>
      <c r="U148" s="2"/>
      <c r="V148" s="2"/>
      <c r="W148" s="2"/>
      <c r="X148" s="2"/>
      <c r="Y148" s="2"/>
      <c r="Z148" s="2"/>
      <c r="AA148" s="2"/>
      <c r="AB148" s="2"/>
      <c r="AC148" s="2"/>
      <c r="AD148" s="2"/>
      <c r="AE148" s="2"/>
    </row>
    <row r="149" spans="2:31" s="12" customFormat="1" ht="8.85" customHeight="1">
      <c r="B149" s="29"/>
      <c r="C149" s="29"/>
      <c r="D149" s="29"/>
      <c r="E149" s="29"/>
      <c r="F149" s="29"/>
      <c r="G149" s="29"/>
      <c r="H149" s="29"/>
      <c r="I149" s="29"/>
      <c r="J149" s="29"/>
      <c r="K149" s="29"/>
      <c r="L149" s="29"/>
      <c r="M149" s="29"/>
      <c r="N149" s="29"/>
      <c r="O149" s="29"/>
      <c r="P149" s="29"/>
      <c r="Q149" s="29"/>
      <c r="R149" s="18"/>
      <c r="S149" s="2"/>
      <c r="T149" s="48"/>
      <c r="U149" s="2"/>
      <c r="V149" s="2"/>
      <c r="W149" s="2"/>
      <c r="X149" s="2"/>
      <c r="Y149" s="2"/>
      <c r="Z149" s="2"/>
      <c r="AA149" s="2"/>
      <c r="AB149" s="2"/>
      <c r="AC149" s="2"/>
      <c r="AD149" s="2"/>
      <c r="AE149" s="2"/>
    </row>
    <row r="150" spans="2:31" s="12" customFormat="1" ht="8.85" customHeight="1">
      <c r="B150" s="29"/>
      <c r="C150" s="29"/>
      <c r="D150" s="29"/>
      <c r="E150" s="29"/>
      <c r="F150" s="29"/>
      <c r="G150" s="29"/>
      <c r="H150" s="29"/>
      <c r="I150" s="29"/>
      <c r="J150" s="29"/>
      <c r="K150" s="29"/>
      <c r="L150" s="29"/>
      <c r="M150" s="29"/>
      <c r="N150" s="29"/>
      <c r="O150" s="29"/>
      <c r="P150" s="29"/>
      <c r="Q150" s="29"/>
      <c r="R150" s="18"/>
      <c r="S150" s="2"/>
      <c r="T150" s="48"/>
      <c r="U150" s="2"/>
      <c r="V150" s="2"/>
      <c r="W150" s="2"/>
      <c r="X150" s="2"/>
      <c r="Y150" s="2"/>
      <c r="Z150" s="2"/>
      <c r="AA150" s="2"/>
      <c r="AB150" s="2"/>
      <c r="AC150" s="2"/>
      <c r="AD150" s="2"/>
      <c r="AE150" s="2"/>
    </row>
    <row r="151" spans="2:31" s="12" customFormat="1" ht="8.85" customHeight="1">
      <c r="B151" s="29"/>
      <c r="C151" s="29"/>
      <c r="D151" s="29"/>
      <c r="E151" s="29"/>
      <c r="F151" s="29"/>
      <c r="G151" s="29"/>
      <c r="H151" s="29"/>
      <c r="I151" s="29"/>
      <c r="J151" s="29"/>
      <c r="K151" s="29"/>
      <c r="L151" s="29"/>
      <c r="M151" s="29"/>
      <c r="N151" s="29"/>
      <c r="O151" s="29"/>
      <c r="P151" s="29"/>
      <c r="Q151" s="29"/>
      <c r="R151" s="18"/>
      <c r="S151" s="2"/>
      <c r="T151" s="48"/>
      <c r="U151" s="2"/>
      <c r="V151" s="2"/>
      <c r="W151" s="2"/>
      <c r="X151" s="2"/>
      <c r="Y151" s="2"/>
      <c r="Z151" s="2"/>
      <c r="AA151" s="2"/>
      <c r="AB151" s="2"/>
      <c r="AC151" s="2"/>
      <c r="AD151" s="2"/>
      <c r="AE151" s="2"/>
    </row>
    <row r="152" spans="2:31" s="12" customFormat="1" ht="8.85" customHeight="1">
      <c r="B152" s="29"/>
      <c r="C152" s="29"/>
      <c r="D152" s="29"/>
      <c r="E152" s="29"/>
      <c r="F152" s="29"/>
      <c r="G152" s="29"/>
      <c r="H152" s="29"/>
      <c r="I152" s="29"/>
      <c r="J152" s="29"/>
      <c r="K152" s="29"/>
      <c r="L152" s="29"/>
      <c r="M152" s="29"/>
      <c r="N152" s="29"/>
      <c r="O152" s="29"/>
      <c r="P152" s="29"/>
      <c r="Q152" s="29"/>
      <c r="R152" s="18"/>
      <c r="S152" s="2"/>
      <c r="T152" s="48"/>
      <c r="U152" s="2"/>
      <c r="V152" s="2"/>
      <c r="W152" s="2"/>
      <c r="X152" s="2"/>
      <c r="Y152" s="2"/>
      <c r="Z152" s="2"/>
      <c r="AA152" s="2"/>
      <c r="AB152" s="2"/>
      <c r="AC152" s="2"/>
      <c r="AD152" s="2"/>
      <c r="AE152" s="2"/>
    </row>
    <row r="153" spans="2:31" s="12" customFormat="1" ht="8.85" customHeight="1">
      <c r="B153" s="29"/>
      <c r="C153" s="29"/>
      <c r="D153" s="29"/>
      <c r="E153" s="29"/>
      <c r="F153" s="29"/>
      <c r="G153" s="29"/>
      <c r="H153" s="29"/>
      <c r="I153" s="29"/>
      <c r="J153" s="29"/>
      <c r="K153" s="29"/>
      <c r="L153" s="29"/>
      <c r="M153" s="29"/>
      <c r="N153" s="29"/>
      <c r="O153" s="29"/>
      <c r="P153" s="29"/>
      <c r="Q153" s="29"/>
      <c r="R153" s="18"/>
      <c r="S153" s="2"/>
      <c r="T153" s="48"/>
      <c r="U153" s="2"/>
      <c r="V153" s="2"/>
      <c r="W153" s="2"/>
      <c r="X153" s="2"/>
      <c r="Y153" s="2"/>
      <c r="Z153" s="2"/>
      <c r="AA153" s="2"/>
      <c r="AB153" s="2"/>
      <c r="AC153" s="2"/>
      <c r="AD153" s="2"/>
      <c r="AE153" s="2"/>
    </row>
    <row r="154" spans="2:31" s="12" customFormat="1" ht="8.85" customHeight="1">
      <c r="B154" s="29"/>
      <c r="C154" s="29"/>
      <c r="D154" s="29"/>
      <c r="E154" s="29"/>
      <c r="F154" s="29"/>
      <c r="G154" s="29"/>
      <c r="H154" s="29"/>
      <c r="I154" s="29"/>
      <c r="J154" s="29"/>
      <c r="K154" s="29"/>
      <c r="L154" s="29"/>
      <c r="M154" s="29"/>
      <c r="N154" s="29"/>
      <c r="O154" s="29"/>
      <c r="P154" s="29"/>
      <c r="Q154" s="29"/>
      <c r="R154" s="18"/>
      <c r="S154" s="2"/>
      <c r="T154" s="48"/>
      <c r="U154" s="2"/>
      <c r="V154" s="2"/>
      <c r="W154" s="2"/>
      <c r="X154" s="2"/>
      <c r="Y154" s="2"/>
      <c r="Z154" s="2"/>
      <c r="AA154" s="2"/>
      <c r="AB154" s="2"/>
      <c r="AC154" s="2"/>
      <c r="AD154" s="2"/>
      <c r="AE154" s="2"/>
    </row>
    <row r="155" spans="2:31" s="12" customFormat="1" ht="8.85" customHeight="1">
      <c r="B155" s="29"/>
      <c r="C155" s="29"/>
      <c r="D155" s="29"/>
      <c r="E155" s="29"/>
      <c r="F155" s="29"/>
      <c r="G155" s="29"/>
      <c r="H155" s="29"/>
      <c r="I155" s="29"/>
      <c r="J155" s="29"/>
      <c r="K155" s="29"/>
      <c r="L155" s="29"/>
      <c r="M155" s="29"/>
      <c r="N155" s="29"/>
      <c r="O155" s="29"/>
      <c r="P155" s="29"/>
      <c r="Q155" s="29"/>
      <c r="R155" s="18"/>
      <c r="S155" s="2"/>
      <c r="T155" s="48"/>
      <c r="U155" s="2"/>
      <c r="V155" s="2"/>
      <c r="W155" s="2"/>
      <c r="X155" s="2"/>
      <c r="Y155" s="2"/>
      <c r="Z155" s="2"/>
      <c r="AA155" s="2"/>
      <c r="AB155" s="2"/>
      <c r="AC155" s="2"/>
      <c r="AD155" s="2"/>
      <c r="AE155" s="2"/>
    </row>
    <row r="156" spans="2:31" s="12" customFormat="1" ht="8.85" customHeight="1">
      <c r="B156" s="29"/>
      <c r="C156" s="29"/>
      <c r="D156" s="29"/>
      <c r="E156" s="29"/>
      <c r="F156" s="29"/>
      <c r="G156" s="29"/>
      <c r="H156" s="29"/>
      <c r="I156" s="29"/>
      <c r="J156" s="29"/>
      <c r="K156" s="29"/>
      <c r="L156" s="29"/>
      <c r="M156" s="29"/>
      <c r="N156" s="29"/>
      <c r="O156" s="29"/>
      <c r="P156" s="29"/>
      <c r="Q156" s="29"/>
      <c r="R156" s="18"/>
      <c r="S156" s="2"/>
      <c r="T156" s="48"/>
      <c r="U156" s="2"/>
      <c r="V156" s="2"/>
      <c r="W156" s="2"/>
      <c r="X156" s="2"/>
      <c r="Y156" s="2"/>
      <c r="Z156" s="2"/>
      <c r="AA156" s="2"/>
      <c r="AB156" s="2"/>
      <c r="AC156" s="2"/>
      <c r="AD156" s="2"/>
      <c r="AE156" s="2"/>
    </row>
    <row r="157" spans="2:31" s="12" customFormat="1" ht="8.85" customHeight="1">
      <c r="B157" s="29"/>
      <c r="C157" s="29"/>
      <c r="D157" s="29"/>
      <c r="E157" s="29"/>
      <c r="F157" s="29"/>
      <c r="G157" s="29"/>
      <c r="H157" s="29"/>
      <c r="I157" s="29"/>
      <c r="J157" s="29"/>
      <c r="K157" s="29"/>
      <c r="L157" s="29"/>
      <c r="M157" s="29"/>
      <c r="N157" s="29"/>
      <c r="O157" s="29"/>
      <c r="P157" s="29"/>
      <c r="Q157" s="29"/>
      <c r="R157" s="18"/>
      <c r="S157" s="2"/>
      <c r="T157" s="48"/>
      <c r="U157" s="2"/>
      <c r="V157" s="2"/>
      <c r="W157" s="2"/>
      <c r="X157" s="2"/>
      <c r="Y157" s="2"/>
      <c r="Z157" s="2"/>
      <c r="AA157" s="2"/>
      <c r="AB157" s="2"/>
      <c r="AC157" s="2"/>
      <c r="AD157" s="2"/>
      <c r="AE157" s="2"/>
    </row>
    <row r="158" spans="2:31" s="12" customFormat="1" ht="8.85" customHeight="1">
      <c r="B158" s="29"/>
      <c r="C158" s="29"/>
      <c r="D158" s="29"/>
      <c r="E158" s="29"/>
      <c r="F158" s="29"/>
      <c r="G158" s="29"/>
      <c r="H158" s="29"/>
      <c r="I158" s="29"/>
      <c r="J158" s="29"/>
      <c r="K158" s="29"/>
      <c r="L158" s="29"/>
      <c r="M158" s="29"/>
      <c r="N158" s="29"/>
      <c r="O158" s="29"/>
      <c r="P158" s="29"/>
      <c r="Q158" s="29"/>
      <c r="R158" s="18"/>
      <c r="S158" s="2"/>
      <c r="T158" s="48"/>
      <c r="U158" s="2"/>
      <c r="V158" s="2"/>
      <c r="W158" s="2"/>
      <c r="X158" s="2"/>
      <c r="Y158" s="2"/>
      <c r="Z158" s="2"/>
      <c r="AA158" s="2"/>
      <c r="AB158" s="2"/>
      <c r="AC158" s="2"/>
      <c r="AD158" s="2"/>
      <c r="AE158" s="2"/>
    </row>
    <row r="159" spans="2:31" s="12" customFormat="1" ht="8.85" customHeight="1">
      <c r="B159" s="29"/>
      <c r="C159" s="29"/>
      <c r="D159" s="29"/>
      <c r="E159" s="29"/>
      <c r="F159" s="29"/>
      <c r="G159" s="29"/>
      <c r="H159" s="29"/>
      <c r="I159" s="29"/>
      <c r="J159" s="29"/>
      <c r="K159" s="29"/>
      <c r="L159" s="29"/>
      <c r="M159" s="29"/>
      <c r="N159" s="29"/>
      <c r="O159" s="29"/>
      <c r="P159" s="29"/>
      <c r="Q159" s="29"/>
      <c r="R159" s="18"/>
      <c r="S159" s="2"/>
      <c r="T159" s="48"/>
      <c r="U159" s="2"/>
      <c r="V159" s="2"/>
      <c r="W159" s="2"/>
      <c r="X159" s="2"/>
      <c r="Y159" s="2"/>
      <c r="Z159" s="2"/>
      <c r="AA159" s="2"/>
      <c r="AB159" s="2"/>
      <c r="AC159" s="2"/>
      <c r="AD159" s="2"/>
      <c r="AE159" s="2"/>
    </row>
    <row r="160" spans="2:31" s="12" customFormat="1" ht="8.85" customHeight="1">
      <c r="B160" s="29"/>
      <c r="C160" s="29"/>
      <c r="D160" s="29"/>
      <c r="E160" s="29"/>
      <c r="F160" s="29"/>
      <c r="G160" s="29"/>
      <c r="H160" s="29"/>
      <c r="I160" s="29"/>
      <c r="J160" s="29"/>
      <c r="K160" s="29"/>
      <c r="L160" s="29"/>
      <c r="M160" s="29"/>
      <c r="N160" s="29"/>
      <c r="O160" s="29"/>
      <c r="P160" s="29"/>
      <c r="Q160" s="29"/>
      <c r="R160" s="18"/>
      <c r="S160" s="2"/>
      <c r="T160" s="48"/>
      <c r="U160" s="2"/>
      <c r="V160" s="2"/>
      <c r="W160" s="2"/>
      <c r="X160" s="2"/>
      <c r="Y160" s="2"/>
      <c r="Z160" s="2"/>
      <c r="AA160" s="2"/>
      <c r="AB160" s="2"/>
      <c r="AC160" s="2"/>
      <c r="AD160" s="2"/>
      <c r="AE160" s="2"/>
    </row>
    <row r="161" spans="2:31" s="12" customFormat="1" ht="8.85" customHeight="1">
      <c r="B161" s="29"/>
      <c r="C161" s="29"/>
      <c r="D161" s="29"/>
      <c r="E161" s="29"/>
      <c r="F161" s="29"/>
      <c r="G161" s="29"/>
      <c r="H161" s="29"/>
      <c r="I161" s="29"/>
      <c r="J161" s="29"/>
      <c r="K161" s="29"/>
      <c r="L161" s="29"/>
      <c r="M161" s="29"/>
      <c r="N161" s="29"/>
      <c r="O161" s="29"/>
      <c r="P161" s="29"/>
      <c r="Q161" s="29"/>
      <c r="R161" s="18"/>
      <c r="S161" s="2"/>
      <c r="T161" s="48"/>
      <c r="U161" s="2"/>
      <c r="V161" s="2"/>
      <c r="W161" s="2"/>
      <c r="X161" s="2"/>
      <c r="Y161" s="2"/>
      <c r="Z161" s="2"/>
      <c r="AA161" s="2"/>
      <c r="AB161" s="2"/>
      <c r="AC161" s="2"/>
      <c r="AD161" s="2"/>
      <c r="AE161" s="2"/>
    </row>
    <row r="162" spans="2:31" s="12" customFormat="1" ht="8.85" customHeight="1">
      <c r="B162" s="29"/>
      <c r="C162" s="29"/>
      <c r="D162" s="29"/>
      <c r="E162" s="29"/>
      <c r="F162" s="29"/>
      <c r="G162" s="29"/>
      <c r="H162" s="29"/>
      <c r="I162" s="29"/>
      <c r="J162" s="29"/>
      <c r="K162" s="29"/>
      <c r="L162" s="29"/>
      <c r="M162" s="29"/>
      <c r="N162" s="29"/>
      <c r="O162" s="29"/>
      <c r="P162" s="29"/>
      <c r="Q162" s="29"/>
      <c r="R162" s="18"/>
      <c r="S162" s="2"/>
      <c r="T162" s="48"/>
      <c r="U162" s="2"/>
      <c r="V162" s="2"/>
      <c r="W162" s="2"/>
      <c r="X162" s="2"/>
      <c r="Y162" s="2"/>
      <c r="Z162" s="2"/>
      <c r="AA162" s="2"/>
      <c r="AB162" s="2"/>
      <c r="AC162" s="2"/>
      <c r="AD162" s="2"/>
      <c r="AE162" s="2"/>
    </row>
    <row r="163" spans="2:31" s="12" customFormat="1" ht="8.85" customHeight="1">
      <c r="B163" s="29"/>
      <c r="C163" s="29"/>
      <c r="D163" s="29"/>
      <c r="E163" s="29"/>
      <c r="F163" s="29"/>
      <c r="G163" s="29"/>
      <c r="H163" s="29"/>
      <c r="I163" s="29"/>
      <c r="J163" s="29"/>
      <c r="K163" s="29"/>
      <c r="L163" s="29"/>
      <c r="M163" s="29"/>
      <c r="N163" s="29"/>
      <c r="O163" s="29"/>
      <c r="P163" s="29"/>
      <c r="Q163" s="29"/>
      <c r="R163" s="18"/>
      <c r="S163" s="2"/>
      <c r="T163" s="48"/>
      <c r="U163" s="2"/>
      <c r="V163" s="2"/>
      <c r="W163" s="2"/>
      <c r="X163" s="2"/>
      <c r="Y163" s="2"/>
      <c r="Z163" s="2"/>
      <c r="AA163" s="2"/>
      <c r="AB163" s="2"/>
      <c r="AC163" s="2"/>
      <c r="AD163" s="2"/>
      <c r="AE163" s="2"/>
    </row>
    <row r="164" spans="2:31" s="12" customFormat="1" ht="8.85" customHeight="1">
      <c r="B164" s="29"/>
      <c r="C164" s="29"/>
      <c r="D164" s="29"/>
      <c r="E164" s="29"/>
      <c r="F164" s="29"/>
      <c r="G164" s="29"/>
      <c r="H164" s="29"/>
      <c r="I164" s="29"/>
      <c r="J164" s="29"/>
      <c r="K164" s="29"/>
      <c r="L164" s="29"/>
      <c r="M164" s="29"/>
      <c r="N164" s="29"/>
      <c r="O164" s="29"/>
      <c r="P164" s="29"/>
      <c r="Q164" s="29"/>
      <c r="R164" s="18"/>
      <c r="S164" s="2"/>
      <c r="T164" s="48"/>
      <c r="U164" s="2"/>
      <c r="V164" s="2"/>
      <c r="W164" s="2"/>
      <c r="X164" s="2"/>
      <c r="Y164" s="2"/>
      <c r="Z164" s="2"/>
      <c r="AA164" s="2"/>
      <c r="AB164" s="2"/>
      <c r="AC164" s="2"/>
      <c r="AD164" s="2"/>
      <c r="AE164" s="2"/>
    </row>
    <row r="165" spans="2:31" s="12" customFormat="1" ht="8.85" customHeight="1">
      <c r="B165" s="29"/>
      <c r="C165" s="29"/>
      <c r="D165" s="29"/>
      <c r="E165" s="29"/>
      <c r="F165" s="29"/>
      <c r="G165" s="29"/>
      <c r="H165" s="29"/>
      <c r="I165" s="29"/>
      <c r="J165" s="29"/>
      <c r="K165" s="29"/>
      <c r="L165" s="29"/>
      <c r="M165" s="29"/>
      <c r="N165" s="29"/>
      <c r="O165" s="29"/>
      <c r="P165" s="29"/>
      <c r="Q165" s="29"/>
      <c r="R165" s="18"/>
      <c r="S165" s="2"/>
      <c r="T165" s="48"/>
      <c r="U165" s="2"/>
      <c r="V165" s="2"/>
      <c r="W165" s="2"/>
      <c r="X165" s="2"/>
      <c r="Y165" s="2"/>
      <c r="Z165" s="2"/>
      <c r="AA165" s="2"/>
      <c r="AB165" s="2"/>
      <c r="AC165" s="2"/>
      <c r="AD165" s="2"/>
      <c r="AE165" s="2"/>
    </row>
    <row r="166" spans="2:31" s="12" customFormat="1" ht="8.85" customHeight="1">
      <c r="B166" s="29"/>
      <c r="C166" s="29"/>
      <c r="D166" s="29"/>
      <c r="E166" s="29"/>
      <c r="F166" s="29"/>
      <c r="G166" s="29"/>
      <c r="H166" s="29"/>
      <c r="I166" s="29"/>
      <c r="J166" s="29"/>
      <c r="K166" s="29"/>
      <c r="L166" s="29"/>
      <c r="M166" s="29"/>
      <c r="N166" s="29"/>
      <c r="O166" s="29"/>
      <c r="P166" s="29"/>
      <c r="Q166" s="29"/>
      <c r="R166" s="18"/>
      <c r="S166" s="2"/>
      <c r="T166" s="48"/>
      <c r="U166" s="2"/>
      <c r="V166" s="2"/>
      <c r="W166" s="2"/>
      <c r="X166" s="2"/>
      <c r="Y166" s="2"/>
      <c r="Z166" s="2"/>
      <c r="AA166" s="2"/>
      <c r="AB166" s="2"/>
      <c r="AC166" s="2"/>
      <c r="AD166" s="2"/>
      <c r="AE166" s="2"/>
    </row>
    <row r="167" spans="2:31" s="12" customFormat="1" ht="8.85" customHeight="1">
      <c r="B167" s="29"/>
      <c r="C167" s="29"/>
      <c r="D167" s="29"/>
      <c r="E167" s="29"/>
      <c r="F167" s="29"/>
      <c r="G167" s="29"/>
      <c r="H167" s="29"/>
      <c r="I167" s="29"/>
      <c r="J167" s="29"/>
      <c r="K167" s="29"/>
      <c r="L167" s="29"/>
      <c r="M167" s="29"/>
      <c r="N167" s="29"/>
      <c r="O167" s="29"/>
      <c r="P167" s="29"/>
      <c r="Q167" s="29"/>
      <c r="R167" s="18"/>
      <c r="S167" s="2"/>
      <c r="T167" s="48"/>
      <c r="U167" s="2"/>
      <c r="V167" s="2"/>
      <c r="W167" s="2"/>
      <c r="X167" s="2"/>
      <c r="Y167" s="2"/>
      <c r="Z167" s="2"/>
      <c r="AA167" s="2"/>
      <c r="AB167" s="2"/>
      <c r="AC167" s="2"/>
      <c r="AD167" s="2"/>
      <c r="AE167" s="2"/>
    </row>
    <row r="168" spans="2:31" s="12" customFormat="1" ht="8.85" customHeight="1">
      <c r="B168" s="29"/>
      <c r="C168" s="29"/>
      <c r="D168" s="29"/>
      <c r="E168" s="29"/>
      <c r="F168" s="29"/>
      <c r="G168" s="29"/>
      <c r="H168" s="29"/>
      <c r="I168" s="29"/>
      <c r="J168" s="29"/>
      <c r="K168" s="29"/>
      <c r="L168" s="29"/>
      <c r="M168" s="29"/>
      <c r="N168" s="29"/>
      <c r="O168" s="29"/>
      <c r="P168" s="29"/>
      <c r="Q168" s="29"/>
      <c r="R168" s="18"/>
      <c r="S168" s="2"/>
      <c r="T168" s="48"/>
      <c r="U168" s="2"/>
      <c r="V168" s="2"/>
      <c r="W168" s="2"/>
      <c r="X168" s="2"/>
      <c r="Y168" s="2"/>
      <c r="Z168" s="2"/>
      <c r="AA168" s="2"/>
      <c r="AB168" s="2"/>
      <c r="AC168" s="2"/>
      <c r="AD168" s="2"/>
      <c r="AE168" s="2"/>
    </row>
    <row r="169" spans="2:31" s="12" customFormat="1" ht="8.85" customHeight="1">
      <c r="B169" s="29"/>
      <c r="C169" s="29"/>
      <c r="D169" s="29"/>
      <c r="E169" s="29"/>
      <c r="F169" s="29"/>
      <c r="G169" s="29"/>
      <c r="H169" s="29"/>
      <c r="I169" s="29"/>
      <c r="J169" s="29"/>
      <c r="K169" s="29"/>
      <c r="L169" s="29"/>
      <c r="M169" s="29"/>
      <c r="N169" s="29"/>
      <c r="O169" s="29"/>
      <c r="P169" s="29"/>
      <c r="Q169" s="29"/>
      <c r="R169" s="18"/>
      <c r="S169" s="2"/>
      <c r="T169" s="48"/>
      <c r="U169" s="2"/>
      <c r="V169" s="2"/>
      <c r="W169" s="2"/>
      <c r="X169" s="2"/>
      <c r="Y169" s="2"/>
      <c r="Z169" s="2"/>
      <c r="AA169" s="2"/>
      <c r="AB169" s="2"/>
      <c r="AC169" s="2"/>
      <c r="AD169" s="2"/>
      <c r="AE169" s="2"/>
    </row>
    <row r="170" spans="2:31" s="12" customFormat="1" ht="8.85" customHeight="1">
      <c r="B170" s="29"/>
      <c r="C170" s="29"/>
      <c r="D170" s="29"/>
      <c r="E170" s="29"/>
      <c r="F170" s="29"/>
      <c r="G170" s="29"/>
      <c r="H170" s="29"/>
      <c r="I170" s="29"/>
      <c r="J170" s="29"/>
      <c r="K170" s="29"/>
      <c r="L170" s="29"/>
      <c r="M170" s="29"/>
      <c r="N170" s="29"/>
      <c r="O170" s="29"/>
      <c r="P170" s="29"/>
      <c r="Q170" s="29"/>
      <c r="R170" s="18"/>
      <c r="S170" s="2"/>
      <c r="T170" s="48"/>
      <c r="U170" s="2"/>
      <c r="V170" s="2"/>
      <c r="W170" s="2"/>
      <c r="X170" s="2"/>
      <c r="Y170" s="2"/>
      <c r="Z170" s="2"/>
      <c r="AA170" s="2"/>
      <c r="AB170" s="2"/>
      <c r="AC170" s="2"/>
      <c r="AD170" s="2"/>
      <c r="AE170" s="2"/>
    </row>
    <row r="171" spans="2:31" s="12" customFormat="1" ht="8.85" customHeight="1">
      <c r="B171" s="29"/>
      <c r="C171" s="29"/>
      <c r="D171" s="29"/>
      <c r="E171" s="29"/>
      <c r="F171" s="29"/>
      <c r="G171" s="29"/>
      <c r="H171" s="29"/>
      <c r="I171" s="29"/>
      <c r="J171" s="29"/>
      <c r="K171" s="29"/>
      <c r="L171" s="29"/>
      <c r="M171" s="29"/>
      <c r="N171" s="29"/>
      <c r="O171" s="29"/>
      <c r="P171" s="29"/>
      <c r="Q171" s="29"/>
      <c r="R171" s="18"/>
      <c r="S171" s="2"/>
      <c r="T171" s="48"/>
      <c r="U171" s="2"/>
      <c r="V171" s="2"/>
      <c r="W171" s="2"/>
      <c r="X171" s="2"/>
      <c r="Y171" s="2"/>
      <c r="Z171" s="2"/>
      <c r="AA171" s="2"/>
      <c r="AB171" s="2"/>
      <c r="AC171" s="2"/>
      <c r="AD171" s="2"/>
      <c r="AE171" s="2"/>
    </row>
    <row r="172" spans="2:31" s="12" customFormat="1" ht="8.85" customHeight="1">
      <c r="B172" s="29"/>
      <c r="C172" s="29"/>
      <c r="D172" s="29"/>
      <c r="E172" s="29"/>
      <c r="F172" s="29"/>
      <c r="G172" s="29"/>
      <c r="H172" s="29"/>
      <c r="I172" s="29"/>
      <c r="J172" s="29"/>
      <c r="K172" s="29"/>
      <c r="L172" s="29"/>
      <c r="M172" s="29"/>
      <c r="N172" s="29"/>
      <c r="O172" s="29"/>
      <c r="P172" s="29"/>
      <c r="Q172" s="29"/>
      <c r="R172" s="18"/>
      <c r="S172" s="2"/>
      <c r="T172" s="48"/>
      <c r="U172" s="2"/>
      <c r="V172" s="2"/>
      <c r="W172" s="2"/>
      <c r="X172" s="2"/>
      <c r="Y172" s="2"/>
      <c r="Z172" s="2"/>
      <c r="AA172" s="2"/>
      <c r="AB172" s="2"/>
      <c r="AC172" s="2"/>
      <c r="AD172" s="2"/>
      <c r="AE172" s="2"/>
    </row>
    <row r="173" spans="2:31" s="12" customFormat="1" ht="8.85" customHeight="1">
      <c r="B173" s="29"/>
      <c r="C173" s="29"/>
      <c r="D173" s="29"/>
      <c r="E173" s="29"/>
      <c r="F173" s="29"/>
      <c r="G173" s="29"/>
      <c r="H173" s="29"/>
      <c r="I173" s="29"/>
      <c r="J173" s="29"/>
      <c r="K173" s="29"/>
      <c r="L173" s="29"/>
      <c r="M173" s="29"/>
      <c r="N173" s="29"/>
      <c r="O173" s="29"/>
      <c r="P173" s="29"/>
      <c r="Q173" s="29"/>
      <c r="R173" s="18"/>
      <c r="S173" s="2"/>
      <c r="T173" s="48"/>
      <c r="U173" s="2"/>
      <c r="V173" s="2"/>
      <c r="W173" s="2"/>
      <c r="X173" s="2"/>
      <c r="Y173" s="2"/>
      <c r="Z173" s="2"/>
      <c r="AA173" s="2"/>
      <c r="AB173" s="2"/>
      <c r="AC173" s="2"/>
      <c r="AD173" s="2"/>
      <c r="AE173" s="2"/>
    </row>
    <row r="174" spans="2:31" s="12" customFormat="1" ht="8.85" customHeight="1">
      <c r="B174" s="29"/>
      <c r="C174" s="29"/>
      <c r="D174" s="29"/>
      <c r="E174" s="29"/>
      <c r="F174" s="29"/>
      <c r="G174" s="29"/>
      <c r="H174" s="29"/>
      <c r="I174" s="29"/>
      <c r="J174" s="29"/>
      <c r="K174" s="29"/>
      <c r="L174" s="29"/>
      <c r="M174" s="29"/>
      <c r="N174" s="29"/>
      <c r="O174" s="29"/>
      <c r="P174" s="29"/>
      <c r="Q174" s="29"/>
      <c r="R174" s="18"/>
      <c r="S174" s="2"/>
      <c r="T174" s="48"/>
      <c r="U174" s="2"/>
      <c r="V174" s="2"/>
      <c r="W174" s="2"/>
      <c r="X174" s="2"/>
      <c r="Y174" s="2"/>
      <c r="Z174" s="2"/>
      <c r="AA174" s="2"/>
      <c r="AB174" s="2"/>
      <c r="AC174" s="2"/>
      <c r="AD174" s="2"/>
      <c r="AE174" s="2"/>
    </row>
    <row r="175" spans="2:31" s="12" customFormat="1" ht="8.85" customHeight="1">
      <c r="B175" s="29"/>
      <c r="C175" s="29"/>
      <c r="D175" s="29"/>
      <c r="E175" s="29"/>
      <c r="F175" s="29"/>
      <c r="G175" s="29"/>
      <c r="H175" s="29"/>
      <c r="I175" s="29"/>
      <c r="J175" s="29"/>
      <c r="K175" s="29"/>
      <c r="L175" s="29"/>
      <c r="M175" s="29"/>
      <c r="N175" s="29"/>
      <c r="O175" s="29"/>
      <c r="P175" s="29"/>
      <c r="Q175" s="29"/>
      <c r="R175" s="18"/>
      <c r="S175" s="2"/>
      <c r="T175" s="48"/>
      <c r="U175" s="2"/>
      <c r="V175" s="2"/>
      <c r="W175" s="2"/>
      <c r="X175" s="2"/>
      <c r="Y175" s="2"/>
      <c r="Z175" s="2"/>
      <c r="AA175" s="2"/>
      <c r="AB175" s="2"/>
      <c r="AC175" s="2"/>
      <c r="AD175" s="2"/>
      <c r="AE175" s="2"/>
    </row>
    <row r="176" spans="2:31" s="12" customFormat="1" ht="8.85" customHeight="1">
      <c r="B176" s="29"/>
      <c r="C176" s="29"/>
      <c r="D176" s="29"/>
      <c r="E176" s="29"/>
      <c r="F176" s="29"/>
      <c r="G176" s="29"/>
      <c r="H176" s="29"/>
      <c r="I176" s="29"/>
      <c r="J176" s="29"/>
      <c r="K176" s="29"/>
      <c r="L176" s="29"/>
      <c r="M176" s="29"/>
      <c r="N176" s="29"/>
      <c r="O176" s="29"/>
      <c r="P176" s="29"/>
      <c r="Q176" s="29"/>
      <c r="R176" s="18"/>
      <c r="S176" s="2"/>
      <c r="T176" s="48"/>
      <c r="U176" s="2"/>
      <c r="V176" s="2"/>
      <c r="W176" s="2"/>
      <c r="X176" s="2"/>
      <c r="Y176" s="2"/>
      <c r="Z176" s="2"/>
      <c r="AA176" s="2"/>
      <c r="AB176" s="2"/>
      <c r="AC176" s="2"/>
      <c r="AD176" s="2"/>
      <c r="AE176" s="2"/>
    </row>
    <row r="177" spans="2:31" s="12" customFormat="1" ht="8.85" customHeight="1">
      <c r="B177" s="29"/>
      <c r="C177" s="29"/>
      <c r="D177" s="29"/>
      <c r="E177" s="29"/>
      <c r="F177" s="29"/>
      <c r="G177" s="29"/>
      <c r="H177" s="29"/>
      <c r="I177" s="29"/>
      <c r="J177" s="29"/>
      <c r="K177" s="29"/>
      <c r="L177" s="29"/>
      <c r="M177" s="29"/>
      <c r="N177" s="29"/>
      <c r="O177" s="29"/>
      <c r="P177" s="29"/>
      <c r="Q177" s="29"/>
      <c r="R177" s="18"/>
      <c r="S177" s="2"/>
      <c r="T177" s="48"/>
      <c r="U177" s="2"/>
      <c r="V177" s="2"/>
      <c r="W177" s="2"/>
      <c r="X177" s="2"/>
      <c r="Y177" s="2"/>
      <c r="Z177" s="2"/>
      <c r="AA177" s="2"/>
      <c r="AB177" s="2"/>
      <c r="AC177" s="2"/>
      <c r="AD177" s="2"/>
      <c r="AE177" s="2"/>
    </row>
    <row r="178" spans="2:31" s="12" customFormat="1" ht="8.85" customHeight="1">
      <c r="B178" s="29"/>
      <c r="C178" s="29"/>
      <c r="D178" s="29"/>
      <c r="E178" s="29"/>
      <c r="F178" s="29"/>
      <c r="G178" s="29"/>
      <c r="H178" s="29"/>
      <c r="I178" s="29"/>
      <c r="J178" s="29"/>
      <c r="K178" s="29"/>
      <c r="L178" s="29"/>
      <c r="M178" s="29"/>
      <c r="N178" s="29"/>
      <c r="O178" s="29"/>
      <c r="P178" s="29"/>
      <c r="Q178" s="29"/>
      <c r="R178" s="18"/>
      <c r="S178" s="2"/>
      <c r="T178" s="48"/>
      <c r="U178" s="2"/>
      <c r="V178" s="2"/>
      <c r="W178" s="2"/>
      <c r="X178" s="2"/>
      <c r="Y178" s="2"/>
      <c r="Z178" s="2"/>
      <c r="AA178" s="2"/>
      <c r="AB178" s="2"/>
      <c r="AC178" s="2"/>
      <c r="AD178" s="2"/>
      <c r="AE178" s="2"/>
    </row>
    <row r="179" spans="2:31" s="12" customFormat="1" ht="8.85" customHeight="1">
      <c r="B179" s="29"/>
      <c r="C179" s="29"/>
      <c r="D179" s="29"/>
      <c r="E179" s="29"/>
      <c r="F179" s="29"/>
      <c r="G179" s="29"/>
      <c r="H179" s="29"/>
      <c r="I179" s="29"/>
      <c r="J179" s="29"/>
      <c r="K179" s="29"/>
      <c r="L179" s="29"/>
      <c r="M179" s="29"/>
      <c r="N179" s="29"/>
      <c r="O179" s="29"/>
      <c r="P179" s="29"/>
      <c r="Q179" s="29"/>
      <c r="R179" s="18"/>
      <c r="S179" s="2"/>
      <c r="T179" s="48"/>
      <c r="U179" s="2"/>
      <c r="V179" s="2"/>
      <c r="W179" s="2"/>
      <c r="X179" s="2"/>
      <c r="Y179" s="2"/>
      <c r="Z179" s="2"/>
      <c r="AA179" s="2"/>
      <c r="AB179" s="2"/>
      <c r="AC179" s="2"/>
      <c r="AD179" s="2"/>
      <c r="AE179" s="2"/>
    </row>
    <row r="180" spans="2:31" s="12" customFormat="1" ht="8.85" customHeight="1">
      <c r="B180" s="29"/>
      <c r="C180" s="29"/>
      <c r="D180" s="29"/>
      <c r="E180" s="29"/>
      <c r="F180" s="29"/>
      <c r="G180" s="29"/>
      <c r="H180" s="29"/>
      <c r="I180" s="29"/>
      <c r="J180" s="29"/>
      <c r="K180" s="29"/>
      <c r="L180" s="29"/>
      <c r="M180" s="29"/>
      <c r="N180" s="29"/>
      <c r="O180" s="29"/>
      <c r="P180" s="29"/>
      <c r="Q180" s="29"/>
      <c r="R180" s="18"/>
      <c r="S180" s="2"/>
      <c r="T180" s="48"/>
      <c r="U180" s="2"/>
      <c r="V180" s="2"/>
      <c r="W180" s="2"/>
      <c r="X180" s="2"/>
      <c r="Y180" s="2"/>
      <c r="Z180" s="2"/>
      <c r="AA180" s="2"/>
      <c r="AB180" s="2"/>
      <c r="AC180" s="2"/>
      <c r="AD180" s="2"/>
      <c r="AE180" s="2"/>
    </row>
    <row r="181" spans="2:31" s="12" customFormat="1" ht="8.85" customHeight="1">
      <c r="B181" s="29"/>
      <c r="C181" s="29"/>
      <c r="D181" s="29"/>
      <c r="E181" s="29"/>
      <c r="F181" s="29"/>
      <c r="G181" s="29"/>
      <c r="H181" s="29"/>
      <c r="I181" s="29"/>
      <c r="J181" s="29"/>
      <c r="K181" s="29"/>
      <c r="L181" s="29"/>
      <c r="M181" s="29"/>
      <c r="N181" s="29"/>
      <c r="O181" s="29"/>
      <c r="P181" s="29"/>
      <c r="Q181" s="29"/>
      <c r="R181" s="18"/>
      <c r="S181" s="2"/>
      <c r="T181" s="48"/>
      <c r="U181" s="2"/>
      <c r="V181" s="2"/>
      <c r="W181" s="2"/>
      <c r="X181" s="2"/>
      <c r="Y181" s="2"/>
      <c r="Z181" s="2"/>
      <c r="AA181" s="2"/>
      <c r="AB181" s="2"/>
      <c r="AC181" s="2"/>
      <c r="AD181" s="2"/>
      <c r="AE181" s="2"/>
    </row>
    <row r="182" spans="2:31" s="12" customFormat="1" ht="8.85" customHeight="1">
      <c r="B182" s="29"/>
      <c r="C182" s="29"/>
      <c r="D182" s="29"/>
      <c r="E182" s="29"/>
      <c r="F182" s="29"/>
      <c r="G182" s="29"/>
      <c r="H182" s="29"/>
      <c r="I182" s="29"/>
      <c r="J182" s="29"/>
      <c r="K182" s="29"/>
      <c r="L182" s="29"/>
      <c r="M182" s="29"/>
      <c r="N182" s="29"/>
      <c r="O182" s="29"/>
      <c r="P182" s="29"/>
      <c r="Q182" s="29"/>
      <c r="R182" s="18"/>
      <c r="S182" s="2"/>
      <c r="T182" s="48"/>
      <c r="U182" s="2"/>
      <c r="V182" s="2"/>
      <c r="W182" s="2"/>
      <c r="X182" s="2"/>
      <c r="Y182" s="2"/>
      <c r="Z182" s="2"/>
      <c r="AA182" s="2"/>
      <c r="AB182" s="2"/>
      <c r="AC182" s="2"/>
      <c r="AD182" s="2"/>
      <c r="AE182" s="2"/>
    </row>
    <row r="183" spans="2:31" s="12" customFormat="1" ht="8.85" customHeight="1">
      <c r="B183" s="29"/>
      <c r="C183" s="29"/>
      <c r="D183" s="29"/>
      <c r="E183" s="29"/>
      <c r="F183" s="29"/>
      <c r="G183" s="29"/>
      <c r="H183" s="29"/>
      <c r="I183" s="29"/>
      <c r="J183" s="29"/>
      <c r="K183" s="29"/>
      <c r="L183" s="29"/>
      <c r="M183" s="29"/>
      <c r="N183" s="29"/>
      <c r="O183" s="29"/>
      <c r="P183" s="29"/>
      <c r="Q183" s="29"/>
      <c r="R183" s="18"/>
      <c r="S183" s="2"/>
      <c r="T183" s="48"/>
      <c r="U183" s="2"/>
      <c r="V183" s="2"/>
      <c r="W183" s="2"/>
      <c r="X183" s="2"/>
      <c r="Y183" s="2"/>
      <c r="Z183" s="2"/>
      <c r="AA183" s="2"/>
      <c r="AB183" s="2"/>
      <c r="AC183" s="2"/>
      <c r="AD183" s="2"/>
      <c r="AE183" s="2"/>
    </row>
    <row r="184" spans="2:31" s="12" customFormat="1" ht="8.85" customHeight="1">
      <c r="B184" s="29"/>
      <c r="C184" s="29"/>
      <c r="D184" s="29"/>
      <c r="E184" s="29"/>
      <c r="F184" s="29"/>
      <c r="G184" s="29"/>
      <c r="H184" s="29"/>
      <c r="I184" s="29"/>
      <c r="J184" s="29"/>
      <c r="K184" s="29"/>
      <c r="L184" s="29"/>
      <c r="M184" s="29"/>
      <c r="N184" s="29"/>
      <c r="O184" s="29"/>
      <c r="P184" s="29"/>
      <c r="Q184" s="29"/>
      <c r="R184" s="18"/>
      <c r="S184" s="2"/>
      <c r="T184" s="48"/>
      <c r="U184" s="2"/>
      <c r="V184" s="2"/>
      <c r="W184" s="2"/>
      <c r="X184" s="2"/>
      <c r="Y184" s="2"/>
      <c r="Z184" s="2"/>
      <c r="AA184" s="2"/>
      <c r="AB184" s="2"/>
      <c r="AC184" s="2"/>
      <c r="AD184" s="2"/>
      <c r="AE184" s="2"/>
    </row>
    <row r="185" spans="2:31" s="12" customFormat="1" ht="8.85" customHeight="1">
      <c r="B185" s="29"/>
      <c r="C185" s="29"/>
      <c r="D185" s="29"/>
      <c r="E185" s="29"/>
      <c r="F185" s="29"/>
      <c r="G185" s="29"/>
      <c r="H185" s="29"/>
      <c r="I185" s="29"/>
      <c r="J185" s="29"/>
      <c r="K185" s="29"/>
      <c r="L185" s="29"/>
      <c r="M185" s="29"/>
      <c r="N185" s="29"/>
      <c r="O185" s="29"/>
      <c r="P185" s="29"/>
      <c r="Q185" s="29"/>
      <c r="R185" s="18"/>
      <c r="S185" s="2"/>
      <c r="T185" s="48"/>
      <c r="U185" s="2"/>
      <c r="V185" s="2"/>
      <c r="W185" s="2"/>
      <c r="X185" s="2"/>
      <c r="Y185" s="2"/>
      <c r="Z185" s="2"/>
      <c r="AA185" s="2"/>
      <c r="AB185" s="2"/>
      <c r="AC185" s="2"/>
      <c r="AD185" s="2"/>
      <c r="AE185" s="2"/>
    </row>
    <row r="186" spans="2:31" s="12" customFormat="1" ht="8.85" customHeight="1">
      <c r="B186" s="29"/>
      <c r="C186" s="29"/>
      <c r="D186" s="29"/>
      <c r="E186" s="29"/>
      <c r="F186" s="29"/>
      <c r="G186" s="29"/>
      <c r="H186" s="29"/>
      <c r="I186" s="29"/>
      <c r="J186" s="29"/>
      <c r="K186" s="29"/>
      <c r="L186" s="29"/>
      <c r="M186" s="29"/>
      <c r="N186" s="29"/>
      <c r="O186" s="29"/>
      <c r="P186" s="29"/>
      <c r="Q186" s="29"/>
      <c r="R186" s="18"/>
      <c r="S186" s="2"/>
      <c r="T186" s="48"/>
      <c r="U186" s="2"/>
      <c r="V186" s="2"/>
      <c r="W186" s="2"/>
      <c r="X186" s="2"/>
      <c r="Y186" s="2"/>
      <c r="Z186" s="2"/>
      <c r="AA186" s="2"/>
      <c r="AB186" s="2"/>
      <c r="AC186" s="2"/>
      <c r="AD186" s="2"/>
      <c r="AE186" s="2"/>
    </row>
    <row r="187" spans="2:31" s="12" customFormat="1" ht="8.85" customHeight="1">
      <c r="B187" s="29"/>
      <c r="C187" s="29"/>
      <c r="D187" s="29"/>
      <c r="E187" s="29"/>
      <c r="F187" s="29"/>
      <c r="G187" s="29"/>
      <c r="H187" s="29"/>
      <c r="I187" s="29"/>
      <c r="J187" s="29"/>
      <c r="K187" s="29"/>
      <c r="L187" s="29"/>
      <c r="M187" s="29"/>
      <c r="N187" s="29"/>
      <c r="O187" s="29"/>
      <c r="P187" s="29"/>
      <c r="Q187" s="29"/>
      <c r="R187" s="18"/>
      <c r="S187" s="2"/>
      <c r="T187" s="48"/>
      <c r="U187" s="2"/>
      <c r="V187" s="2"/>
      <c r="W187" s="2"/>
      <c r="X187" s="2"/>
      <c r="Y187" s="2"/>
      <c r="Z187" s="2"/>
      <c r="AA187" s="2"/>
      <c r="AB187" s="2"/>
      <c r="AC187" s="2"/>
      <c r="AD187" s="2"/>
      <c r="AE187" s="2"/>
    </row>
    <row r="188" spans="2:31" s="12" customFormat="1" ht="8.85" customHeight="1">
      <c r="B188" s="29"/>
      <c r="C188" s="29"/>
      <c r="D188" s="29"/>
      <c r="E188" s="29"/>
      <c r="F188" s="29"/>
      <c r="G188" s="29"/>
      <c r="H188" s="29"/>
      <c r="I188" s="29"/>
      <c r="J188" s="29"/>
      <c r="K188" s="29"/>
      <c r="L188" s="29"/>
      <c r="M188" s="29"/>
      <c r="N188" s="29"/>
      <c r="O188" s="29"/>
      <c r="P188" s="29"/>
      <c r="Q188" s="29"/>
      <c r="R188" s="18"/>
      <c r="S188" s="2"/>
      <c r="T188" s="48"/>
      <c r="U188" s="2"/>
      <c r="V188" s="2"/>
      <c r="W188" s="2"/>
      <c r="X188" s="2"/>
      <c r="Y188" s="2"/>
      <c r="Z188" s="2"/>
      <c r="AA188" s="2"/>
      <c r="AB188" s="2"/>
      <c r="AC188" s="2"/>
      <c r="AD188" s="2"/>
      <c r="AE188" s="2"/>
    </row>
    <row r="189" spans="2:31" s="12" customFormat="1" ht="8.85" customHeight="1">
      <c r="B189" s="29"/>
      <c r="C189" s="29"/>
      <c r="D189" s="29"/>
      <c r="E189" s="29"/>
      <c r="F189" s="29"/>
      <c r="G189" s="29"/>
      <c r="H189" s="29"/>
      <c r="I189" s="29"/>
      <c r="J189" s="29"/>
      <c r="K189" s="29"/>
      <c r="L189" s="29"/>
      <c r="M189" s="29"/>
      <c r="N189" s="29"/>
      <c r="O189" s="29"/>
      <c r="P189" s="29"/>
      <c r="Q189" s="29"/>
      <c r="R189" s="18"/>
      <c r="S189" s="2"/>
      <c r="T189" s="48"/>
      <c r="U189" s="2"/>
      <c r="V189" s="2"/>
      <c r="W189" s="2"/>
      <c r="X189" s="2"/>
      <c r="Y189" s="2"/>
      <c r="Z189" s="2"/>
      <c r="AA189" s="2"/>
      <c r="AB189" s="2"/>
      <c r="AC189" s="2"/>
      <c r="AD189" s="2"/>
      <c r="AE189" s="2"/>
    </row>
    <row r="190" spans="2:31" s="12" customFormat="1" ht="8.85" customHeight="1">
      <c r="B190" s="29"/>
      <c r="C190" s="29"/>
      <c r="D190" s="29"/>
      <c r="E190" s="29"/>
      <c r="F190" s="29"/>
      <c r="G190" s="29"/>
      <c r="H190" s="29"/>
      <c r="I190" s="29"/>
      <c r="J190" s="29"/>
      <c r="K190" s="29"/>
      <c r="L190" s="29"/>
      <c r="M190" s="29"/>
      <c r="N190" s="29"/>
      <c r="O190" s="29"/>
      <c r="P190" s="29"/>
      <c r="Q190" s="29"/>
      <c r="R190" s="18"/>
      <c r="S190" s="2"/>
      <c r="T190" s="48"/>
      <c r="U190" s="2"/>
      <c r="V190" s="2"/>
      <c r="W190" s="2"/>
      <c r="X190" s="2"/>
      <c r="Y190" s="2"/>
      <c r="Z190" s="2"/>
      <c r="AA190" s="2"/>
      <c r="AB190" s="2"/>
      <c r="AC190" s="2"/>
      <c r="AD190" s="2"/>
      <c r="AE190" s="2"/>
    </row>
    <row r="191" spans="2:31" s="12" customFormat="1" ht="8.85" customHeight="1">
      <c r="B191" s="29"/>
      <c r="C191" s="29"/>
      <c r="D191" s="29"/>
      <c r="E191" s="29"/>
      <c r="F191" s="29"/>
      <c r="G191" s="29"/>
      <c r="H191" s="29"/>
      <c r="I191" s="29"/>
      <c r="J191" s="29"/>
      <c r="K191" s="29"/>
      <c r="L191" s="29"/>
      <c r="M191" s="29"/>
      <c r="N191" s="29"/>
      <c r="O191" s="29"/>
      <c r="P191" s="29"/>
      <c r="Q191" s="29"/>
      <c r="R191" s="18"/>
      <c r="S191" s="2"/>
      <c r="T191" s="48"/>
      <c r="U191" s="2"/>
      <c r="V191" s="2"/>
      <c r="W191" s="2"/>
      <c r="X191" s="2"/>
      <c r="Y191" s="2"/>
      <c r="Z191" s="2"/>
      <c r="AA191" s="2"/>
      <c r="AB191" s="2"/>
      <c r="AC191" s="2"/>
      <c r="AD191" s="2"/>
      <c r="AE191" s="2"/>
    </row>
    <row r="192" spans="2:31" s="12" customFormat="1" ht="8.85" customHeight="1">
      <c r="B192" s="29"/>
      <c r="C192" s="29"/>
      <c r="D192" s="29"/>
      <c r="E192" s="29"/>
      <c r="F192" s="29"/>
      <c r="G192" s="29"/>
      <c r="H192" s="29"/>
      <c r="I192" s="29"/>
      <c r="J192" s="29"/>
      <c r="K192" s="29"/>
      <c r="L192" s="29"/>
      <c r="M192" s="29"/>
      <c r="N192" s="29"/>
      <c r="O192" s="29"/>
      <c r="P192" s="29"/>
      <c r="Q192" s="29"/>
      <c r="R192" s="18"/>
      <c r="S192" s="2"/>
      <c r="T192" s="48"/>
      <c r="U192" s="2"/>
      <c r="V192" s="2"/>
      <c r="W192" s="2"/>
      <c r="X192" s="2"/>
      <c r="Y192" s="2"/>
      <c r="Z192" s="2"/>
      <c r="AA192" s="2"/>
      <c r="AB192" s="2"/>
      <c r="AC192" s="2"/>
      <c r="AD192" s="2"/>
      <c r="AE192" s="2"/>
    </row>
    <row r="193" spans="2:31" s="12" customFormat="1" ht="8.85" customHeight="1">
      <c r="B193" s="29"/>
      <c r="C193" s="29"/>
      <c r="D193" s="29"/>
      <c r="E193" s="29"/>
      <c r="F193" s="29"/>
      <c r="G193" s="29"/>
      <c r="H193" s="29"/>
      <c r="I193" s="29"/>
      <c r="J193" s="29"/>
      <c r="K193" s="29"/>
      <c r="L193" s="29"/>
      <c r="M193" s="29"/>
      <c r="N193" s="29"/>
      <c r="O193" s="29"/>
      <c r="P193" s="29"/>
      <c r="Q193" s="29"/>
      <c r="R193" s="18"/>
      <c r="S193" s="2"/>
      <c r="T193" s="48"/>
      <c r="U193" s="2"/>
      <c r="V193" s="2"/>
      <c r="W193" s="2"/>
      <c r="X193" s="2"/>
      <c r="Y193" s="2"/>
      <c r="Z193" s="2"/>
      <c r="AA193" s="2"/>
      <c r="AB193" s="2"/>
      <c r="AC193" s="2"/>
      <c r="AD193" s="2"/>
      <c r="AE193" s="2"/>
    </row>
    <row r="194" spans="2:31" s="12" customFormat="1" ht="8.85" customHeight="1">
      <c r="B194" s="29"/>
      <c r="C194" s="29"/>
      <c r="D194" s="29"/>
      <c r="E194" s="29"/>
      <c r="F194" s="29"/>
      <c r="G194" s="29"/>
      <c r="H194" s="29"/>
      <c r="I194" s="29"/>
      <c r="J194" s="29"/>
      <c r="K194" s="29"/>
      <c r="L194" s="29"/>
      <c r="M194" s="29"/>
      <c r="N194" s="29"/>
      <c r="O194" s="29"/>
      <c r="P194" s="29"/>
      <c r="Q194" s="29"/>
      <c r="R194" s="18"/>
      <c r="S194" s="2"/>
      <c r="T194" s="48"/>
      <c r="U194" s="2"/>
      <c r="V194" s="2"/>
      <c r="W194" s="2"/>
      <c r="X194" s="2"/>
      <c r="Y194" s="2"/>
      <c r="Z194" s="2"/>
      <c r="AA194" s="2"/>
      <c r="AB194" s="2"/>
      <c r="AC194" s="2"/>
      <c r="AD194" s="2"/>
      <c r="AE194" s="2"/>
    </row>
    <row r="195" spans="2:31" s="12" customFormat="1" ht="8.85" customHeight="1">
      <c r="B195" s="29"/>
      <c r="C195" s="29"/>
      <c r="D195" s="29"/>
      <c r="E195" s="29"/>
      <c r="F195" s="29"/>
      <c r="G195" s="29"/>
      <c r="H195" s="29"/>
      <c r="I195" s="29"/>
      <c r="J195" s="29"/>
      <c r="K195" s="29"/>
      <c r="L195" s="29"/>
      <c r="M195" s="29"/>
      <c r="N195" s="29"/>
      <c r="O195" s="29"/>
      <c r="P195" s="29"/>
      <c r="Q195" s="29"/>
      <c r="R195" s="18"/>
      <c r="S195" s="2"/>
      <c r="T195" s="48"/>
      <c r="U195" s="2"/>
      <c r="V195" s="2"/>
      <c r="W195" s="2"/>
      <c r="X195" s="2"/>
      <c r="Y195" s="2"/>
      <c r="Z195" s="2"/>
      <c r="AA195" s="2"/>
      <c r="AB195" s="2"/>
      <c r="AC195" s="2"/>
      <c r="AD195" s="2"/>
      <c r="AE195" s="2"/>
    </row>
    <row r="196" spans="2:31" s="12" customFormat="1" ht="8.85" customHeight="1">
      <c r="B196" s="29"/>
      <c r="C196" s="29"/>
      <c r="D196" s="29"/>
      <c r="E196" s="29"/>
      <c r="F196" s="29"/>
      <c r="G196" s="29"/>
      <c r="H196" s="29"/>
      <c r="I196" s="29"/>
      <c r="J196" s="29"/>
      <c r="K196" s="29"/>
      <c r="L196" s="29"/>
      <c r="M196" s="29"/>
      <c r="N196" s="29"/>
      <c r="O196" s="29"/>
      <c r="P196" s="29"/>
      <c r="Q196" s="29"/>
      <c r="R196" s="18"/>
      <c r="S196" s="2"/>
      <c r="T196" s="48"/>
      <c r="U196" s="2"/>
      <c r="V196" s="2"/>
      <c r="W196" s="2"/>
      <c r="X196" s="2"/>
      <c r="Y196" s="2"/>
      <c r="Z196" s="2"/>
      <c r="AA196" s="2"/>
      <c r="AB196" s="2"/>
      <c r="AC196" s="2"/>
      <c r="AD196" s="2"/>
      <c r="AE196" s="2"/>
    </row>
    <row r="197" spans="2:31" s="12" customFormat="1" ht="8.85" customHeight="1">
      <c r="B197" s="29"/>
      <c r="C197" s="29"/>
      <c r="D197" s="29"/>
      <c r="E197" s="29"/>
      <c r="F197" s="29"/>
      <c r="G197" s="29"/>
      <c r="H197" s="29"/>
      <c r="I197" s="29"/>
      <c r="J197" s="29"/>
      <c r="K197" s="29"/>
      <c r="L197" s="29"/>
      <c r="M197" s="29"/>
      <c r="N197" s="29"/>
      <c r="O197" s="29"/>
      <c r="P197" s="29"/>
      <c r="Q197" s="29"/>
      <c r="R197" s="18"/>
      <c r="S197" s="2"/>
      <c r="T197" s="48"/>
      <c r="U197" s="2"/>
      <c r="V197" s="2"/>
      <c r="W197" s="2"/>
      <c r="X197" s="2"/>
      <c r="Y197" s="2"/>
      <c r="Z197" s="2"/>
      <c r="AA197" s="2"/>
      <c r="AB197" s="2"/>
      <c r="AC197" s="2"/>
      <c r="AD197" s="2"/>
      <c r="AE197" s="2"/>
    </row>
    <row r="198" spans="2:31" s="12" customFormat="1" ht="8.85" customHeight="1">
      <c r="B198" s="29"/>
      <c r="C198" s="29"/>
      <c r="D198" s="29"/>
      <c r="E198" s="29"/>
      <c r="F198" s="29"/>
      <c r="G198" s="29"/>
      <c r="H198" s="29"/>
      <c r="I198" s="29"/>
      <c r="J198" s="29"/>
      <c r="K198" s="29"/>
      <c r="L198" s="29"/>
      <c r="M198" s="29"/>
      <c r="N198" s="29"/>
      <c r="O198" s="29"/>
      <c r="P198" s="29"/>
      <c r="Q198" s="29"/>
      <c r="R198" s="18"/>
      <c r="S198" s="2"/>
      <c r="T198" s="48"/>
      <c r="U198" s="2"/>
      <c r="V198" s="2"/>
      <c r="W198" s="2"/>
      <c r="X198" s="2"/>
      <c r="Y198" s="2"/>
      <c r="Z198" s="2"/>
      <c r="AA198" s="2"/>
      <c r="AB198" s="2"/>
      <c r="AC198" s="2"/>
      <c r="AD198" s="2"/>
      <c r="AE198" s="2"/>
    </row>
    <row r="199" spans="2:31" s="12" customFormat="1" ht="8.85" customHeight="1">
      <c r="B199" s="29"/>
      <c r="C199" s="29"/>
      <c r="D199" s="29"/>
      <c r="E199" s="29"/>
      <c r="F199" s="29"/>
      <c r="G199" s="29"/>
      <c r="H199" s="29"/>
      <c r="I199" s="29"/>
      <c r="J199" s="29"/>
      <c r="K199" s="29"/>
      <c r="L199" s="29"/>
      <c r="M199" s="29"/>
      <c r="N199" s="29"/>
      <c r="O199" s="29"/>
      <c r="P199" s="29"/>
      <c r="Q199" s="29"/>
      <c r="R199" s="18"/>
      <c r="S199" s="2"/>
      <c r="T199" s="48"/>
      <c r="U199" s="2"/>
      <c r="V199" s="2"/>
      <c r="W199" s="2"/>
      <c r="X199" s="2"/>
      <c r="Y199" s="2"/>
      <c r="Z199" s="2"/>
      <c r="AA199" s="2"/>
      <c r="AB199" s="2"/>
      <c r="AC199" s="2"/>
      <c r="AD199" s="2"/>
      <c r="AE199" s="2"/>
    </row>
    <row r="200" spans="2:31" s="12" customFormat="1" ht="8.85" customHeight="1">
      <c r="B200" s="29"/>
      <c r="C200" s="29"/>
      <c r="D200" s="29"/>
      <c r="E200" s="29"/>
      <c r="F200" s="29"/>
      <c r="G200" s="29"/>
      <c r="H200" s="29"/>
      <c r="I200" s="29"/>
      <c r="J200" s="29"/>
      <c r="K200" s="29"/>
      <c r="L200" s="29"/>
      <c r="M200" s="29"/>
      <c r="N200" s="29"/>
      <c r="O200" s="29"/>
      <c r="P200" s="29"/>
      <c r="Q200" s="29"/>
      <c r="R200" s="18"/>
      <c r="S200" s="2"/>
      <c r="T200" s="48"/>
      <c r="U200" s="2"/>
      <c r="V200" s="2"/>
      <c r="W200" s="2"/>
      <c r="X200" s="2"/>
      <c r="Y200" s="2"/>
      <c r="Z200" s="2"/>
      <c r="AA200" s="2"/>
      <c r="AB200" s="2"/>
      <c r="AC200" s="2"/>
      <c r="AD200" s="2"/>
      <c r="AE200" s="2"/>
    </row>
    <row r="201" spans="2:31" s="12" customFormat="1" ht="8.85" customHeight="1">
      <c r="B201" s="29"/>
      <c r="C201" s="29"/>
      <c r="D201" s="29"/>
      <c r="E201" s="29"/>
      <c r="F201" s="29"/>
      <c r="G201" s="29"/>
      <c r="H201" s="29"/>
      <c r="I201" s="29"/>
      <c r="J201" s="29"/>
      <c r="K201" s="29"/>
      <c r="L201" s="29"/>
      <c r="M201" s="29"/>
      <c r="N201" s="29"/>
      <c r="O201" s="29"/>
      <c r="P201" s="29"/>
      <c r="Q201" s="29"/>
      <c r="R201" s="18"/>
      <c r="S201" s="2"/>
      <c r="T201" s="48"/>
      <c r="U201" s="2"/>
      <c r="V201" s="2"/>
      <c r="W201" s="2"/>
      <c r="X201" s="2"/>
      <c r="Y201" s="2"/>
      <c r="Z201" s="2"/>
      <c r="AA201" s="2"/>
      <c r="AB201" s="2"/>
      <c r="AC201" s="2"/>
      <c r="AD201" s="2"/>
      <c r="AE201" s="2"/>
    </row>
    <row r="202" spans="2:31" s="12" customFormat="1" ht="8.85" customHeight="1">
      <c r="B202" s="29"/>
      <c r="C202" s="29"/>
      <c r="D202" s="29"/>
      <c r="E202" s="29"/>
      <c r="F202" s="29"/>
      <c r="G202" s="29"/>
      <c r="H202" s="29"/>
      <c r="I202" s="29"/>
      <c r="J202" s="29"/>
      <c r="K202" s="29"/>
      <c r="L202" s="29"/>
      <c r="M202" s="29"/>
      <c r="N202" s="29"/>
      <c r="O202" s="29"/>
      <c r="P202" s="29"/>
      <c r="Q202" s="29"/>
      <c r="R202" s="18"/>
      <c r="S202" s="2"/>
      <c r="T202" s="48"/>
      <c r="U202" s="2"/>
      <c r="V202" s="2"/>
      <c r="W202" s="2"/>
      <c r="X202" s="2"/>
      <c r="Y202" s="2"/>
      <c r="Z202" s="2"/>
      <c r="AA202" s="2"/>
      <c r="AB202" s="2"/>
      <c r="AC202" s="2"/>
      <c r="AD202" s="2"/>
      <c r="AE202" s="2"/>
    </row>
    <row r="203" spans="2:31" s="12" customFormat="1" ht="8.85" customHeight="1">
      <c r="B203" s="29"/>
      <c r="C203" s="29"/>
      <c r="D203" s="29"/>
      <c r="E203" s="29"/>
      <c r="F203" s="29"/>
      <c r="G203" s="29"/>
      <c r="H203" s="29"/>
      <c r="I203" s="29"/>
      <c r="J203" s="29"/>
      <c r="K203" s="29"/>
      <c r="L203" s="29"/>
      <c r="M203" s="29"/>
      <c r="N203" s="29"/>
      <c r="O203" s="29"/>
      <c r="P203" s="29"/>
      <c r="Q203" s="29"/>
      <c r="R203" s="18"/>
      <c r="S203" s="2"/>
      <c r="T203" s="48"/>
      <c r="U203" s="2"/>
      <c r="V203" s="2"/>
      <c r="W203" s="2"/>
      <c r="X203" s="2"/>
      <c r="Y203" s="2"/>
      <c r="Z203" s="2"/>
      <c r="AA203" s="2"/>
      <c r="AB203" s="2"/>
      <c r="AC203" s="2"/>
      <c r="AD203" s="2"/>
      <c r="AE203" s="2"/>
    </row>
    <row r="204" spans="2:31" s="12" customFormat="1" ht="8.85" customHeight="1">
      <c r="B204" s="29"/>
      <c r="C204" s="29"/>
      <c r="D204" s="29"/>
      <c r="E204" s="29"/>
      <c r="F204" s="29"/>
      <c r="G204" s="29"/>
      <c r="H204" s="29"/>
      <c r="I204" s="29"/>
      <c r="J204" s="29"/>
      <c r="K204" s="29"/>
      <c r="L204" s="29"/>
      <c r="M204" s="29"/>
      <c r="N204" s="29"/>
      <c r="O204" s="29"/>
      <c r="P204" s="29"/>
      <c r="Q204" s="29"/>
      <c r="R204" s="18"/>
      <c r="S204" s="2"/>
      <c r="T204" s="48"/>
      <c r="U204" s="2"/>
      <c r="V204" s="2"/>
      <c r="W204" s="2"/>
      <c r="X204" s="2"/>
      <c r="Y204" s="2"/>
      <c r="Z204" s="2"/>
      <c r="AA204" s="2"/>
      <c r="AB204" s="2"/>
      <c r="AC204" s="2"/>
      <c r="AD204" s="2"/>
      <c r="AE204" s="2"/>
    </row>
    <row r="205" spans="2:31" s="12" customFormat="1" ht="8.85" customHeight="1">
      <c r="B205" s="29"/>
      <c r="C205" s="29"/>
      <c r="D205" s="29"/>
      <c r="E205" s="29"/>
      <c r="F205" s="29"/>
      <c r="G205" s="29"/>
      <c r="H205" s="29"/>
      <c r="I205" s="29"/>
      <c r="J205" s="29"/>
      <c r="K205" s="29"/>
      <c r="L205" s="29"/>
      <c r="M205" s="29"/>
      <c r="N205" s="29"/>
      <c r="O205" s="29"/>
      <c r="P205" s="29"/>
      <c r="Q205" s="29"/>
      <c r="R205" s="18"/>
      <c r="S205" s="2"/>
      <c r="T205" s="48"/>
      <c r="U205" s="2"/>
      <c r="V205" s="2"/>
      <c r="W205" s="2"/>
      <c r="X205" s="2"/>
      <c r="Y205" s="2"/>
      <c r="Z205" s="2"/>
      <c r="AA205" s="2"/>
      <c r="AB205" s="2"/>
      <c r="AC205" s="2"/>
      <c r="AD205" s="2"/>
      <c r="AE205" s="2"/>
    </row>
    <row r="206" spans="2:31" s="12" customFormat="1" ht="8.85" customHeight="1">
      <c r="B206" s="29"/>
      <c r="C206" s="29"/>
      <c r="D206" s="29"/>
      <c r="E206" s="29"/>
      <c r="F206" s="29"/>
      <c r="G206" s="29"/>
      <c r="H206" s="29"/>
      <c r="I206" s="29"/>
      <c r="J206" s="29"/>
      <c r="K206" s="29"/>
      <c r="L206" s="29"/>
      <c r="M206" s="29"/>
      <c r="N206" s="29"/>
      <c r="O206" s="29"/>
      <c r="P206" s="29"/>
      <c r="Q206" s="29"/>
      <c r="R206" s="18"/>
      <c r="S206" s="2"/>
      <c r="T206" s="48"/>
      <c r="U206" s="2"/>
      <c r="V206" s="2"/>
      <c r="W206" s="2"/>
      <c r="X206" s="2"/>
      <c r="Y206" s="2"/>
      <c r="Z206" s="2"/>
      <c r="AA206" s="2"/>
      <c r="AB206" s="2"/>
      <c r="AC206" s="2"/>
      <c r="AD206" s="2"/>
      <c r="AE206" s="2"/>
    </row>
    <row r="207" spans="2:31" s="12" customFormat="1" ht="8.85" customHeight="1">
      <c r="B207" s="29"/>
      <c r="C207" s="29"/>
      <c r="D207" s="29"/>
      <c r="E207" s="29"/>
      <c r="F207" s="29"/>
      <c r="G207" s="29"/>
      <c r="H207" s="29"/>
      <c r="I207" s="29"/>
      <c r="J207" s="29"/>
      <c r="K207" s="29"/>
      <c r="L207" s="29"/>
      <c r="M207" s="29"/>
      <c r="N207" s="29"/>
      <c r="O207" s="29"/>
      <c r="P207" s="29"/>
      <c r="Q207" s="29"/>
      <c r="R207" s="18"/>
      <c r="S207" s="2"/>
      <c r="T207" s="48"/>
      <c r="U207" s="2"/>
      <c r="V207" s="2"/>
      <c r="W207" s="2"/>
      <c r="X207" s="2"/>
      <c r="Y207" s="2"/>
      <c r="Z207" s="2"/>
      <c r="AA207" s="2"/>
      <c r="AB207" s="2"/>
      <c r="AC207" s="2"/>
      <c r="AD207" s="2"/>
      <c r="AE207" s="2"/>
    </row>
    <row r="208" spans="2:31" s="12" customFormat="1" ht="8.85" customHeight="1">
      <c r="B208" s="29"/>
      <c r="C208" s="29"/>
      <c r="D208" s="29"/>
      <c r="E208" s="29"/>
      <c r="F208" s="29"/>
      <c r="G208" s="29"/>
      <c r="H208" s="29"/>
      <c r="I208" s="29"/>
      <c r="J208" s="29"/>
      <c r="K208" s="29"/>
      <c r="L208" s="29"/>
      <c r="M208" s="29"/>
      <c r="N208" s="29"/>
      <c r="O208" s="29"/>
      <c r="P208" s="29"/>
      <c r="Q208" s="29"/>
      <c r="R208" s="18"/>
      <c r="S208" s="2"/>
      <c r="T208" s="48"/>
      <c r="U208" s="2"/>
      <c r="V208" s="2"/>
      <c r="W208" s="2"/>
      <c r="X208" s="2"/>
      <c r="Y208" s="2"/>
      <c r="Z208" s="2"/>
      <c r="AA208" s="2"/>
      <c r="AB208" s="2"/>
      <c r="AC208" s="2"/>
      <c r="AD208" s="2"/>
      <c r="AE208" s="2"/>
    </row>
    <row r="209" spans="2:31" s="12" customFormat="1" ht="8.85" customHeight="1">
      <c r="B209" s="29"/>
      <c r="C209" s="29"/>
      <c r="D209" s="29"/>
      <c r="E209" s="29"/>
      <c r="F209" s="29"/>
      <c r="G209" s="29"/>
      <c r="H209" s="29"/>
      <c r="I209" s="29"/>
      <c r="J209" s="29"/>
      <c r="K209" s="29"/>
      <c r="L209" s="29"/>
      <c r="M209" s="29"/>
      <c r="N209" s="29"/>
      <c r="O209" s="29"/>
      <c r="P209" s="29"/>
      <c r="Q209" s="29"/>
      <c r="R209" s="18"/>
      <c r="S209" s="2"/>
      <c r="T209" s="48"/>
      <c r="U209" s="2"/>
      <c r="V209" s="2"/>
      <c r="W209" s="2"/>
      <c r="X209" s="2"/>
      <c r="Y209" s="2"/>
      <c r="Z209" s="2"/>
      <c r="AA209" s="2"/>
      <c r="AB209" s="2"/>
      <c r="AC209" s="2"/>
      <c r="AD209" s="2"/>
      <c r="AE209" s="2"/>
    </row>
    <row r="210" spans="2:31" s="12" customFormat="1" ht="8.85" customHeight="1">
      <c r="B210" s="29"/>
      <c r="C210" s="29"/>
      <c r="D210" s="29"/>
      <c r="E210" s="29"/>
      <c r="F210" s="29"/>
      <c r="G210" s="29"/>
      <c r="H210" s="29"/>
      <c r="I210" s="29"/>
      <c r="J210" s="29"/>
      <c r="K210" s="29"/>
      <c r="L210" s="29"/>
      <c r="M210" s="29"/>
      <c r="N210" s="29"/>
      <c r="O210" s="29"/>
      <c r="P210" s="29"/>
      <c r="Q210" s="29"/>
      <c r="R210" s="18"/>
      <c r="S210" s="2"/>
      <c r="T210" s="48"/>
      <c r="U210" s="2"/>
      <c r="V210" s="2"/>
      <c r="W210" s="2"/>
      <c r="X210" s="2"/>
      <c r="Y210" s="2"/>
      <c r="Z210" s="2"/>
      <c r="AA210" s="2"/>
      <c r="AB210" s="2"/>
      <c r="AC210" s="2"/>
      <c r="AD210" s="2"/>
      <c r="AE210" s="2"/>
    </row>
    <row r="211" spans="2:31" s="12" customFormat="1" ht="8.85" customHeight="1">
      <c r="B211" s="29"/>
      <c r="C211" s="29"/>
      <c r="D211" s="29"/>
      <c r="E211" s="29"/>
      <c r="F211" s="29"/>
      <c r="G211" s="29"/>
      <c r="H211" s="29"/>
      <c r="I211" s="29"/>
      <c r="J211" s="29"/>
      <c r="K211" s="29"/>
      <c r="L211" s="29"/>
      <c r="M211" s="29"/>
      <c r="N211" s="29"/>
      <c r="O211" s="29"/>
      <c r="P211" s="29"/>
      <c r="Q211" s="29"/>
      <c r="R211" s="18"/>
      <c r="S211" s="2"/>
      <c r="T211" s="48"/>
      <c r="U211" s="2"/>
      <c r="V211" s="2"/>
      <c r="W211" s="2"/>
      <c r="X211" s="2"/>
      <c r="Y211" s="2"/>
      <c r="Z211" s="2"/>
      <c r="AA211" s="2"/>
      <c r="AB211" s="2"/>
      <c r="AC211" s="2"/>
      <c r="AD211" s="2"/>
      <c r="AE211" s="2"/>
    </row>
    <row r="212" spans="2:31" s="12" customFormat="1" ht="8.85" customHeight="1">
      <c r="B212" s="29"/>
      <c r="C212" s="29"/>
      <c r="D212" s="29"/>
      <c r="E212" s="29"/>
      <c r="F212" s="29"/>
      <c r="G212" s="29"/>
      <c r="H212" s="29"/>
      <c r="I212" s="29"/>
      <c r="J212" s="29"/>
      <c r="K212" s="29"/>
      <c r="L212" s="29"/>
      <c r="M212" s="29"/>
      <c r="N212" s="29"/>
      <c r="O212" s="29"/>
      <c r="P212" s="29"/>
      <c r="Q212" s="29"/>
      <c r="R212" s="18"/>
      <c r="S212" s="2"/>
      <c r="T212" s="48"/>
      <c r="U212" s="2"/>
      <c r="V212" s="2"/>
      <c r="W212" s="2"/>
      <c r="X212" s="2"/>
      <c r="Y212" s="2"/>
      <c r="Z212" s="2"/>
      <c r="AA212" s="2"/>
      <c r="AB212" s="2"/>
      <c r="AC212" s="2"/>
      <c r="AD212" s="2"/>
      <c r="AE212" s="2"/>
    </row>
    <row r="213" spans="2:31" s="12" customFormat="1" ht="8.85" customHeight="1">
      <c r="B213" s="29"/>
      <c r="C213" s="29"/>
      <c r="D213" s="29"/>
      <c r="E213" s="29"/>
      <c r="F213" s="29"/>
      <c r="G213" s="29"/>
      <c r="H213" s="29"/>
      <c r="I213" s="29"/>
      <c r="J213" s="29"/>
      <c r="K213" s="29"/>
      <c r="L213" s="29"/>
      <c r="M213" s="29"/>
      <c r="N213" s="29"/>
      <c r="O213" s="29"/>
      <c r="P213" s="29"/>
      <c r="Q213" s="29"/>
      <c r="R213" s="18"/>
      <c r="S213" s="2"/>
      <c r="T213" s="48"/>
      <c r="U213" s="2"/>
      <c r="V213" s="2"/>
      <c r="W213" s="2"/>
      <c r="X213" s="2"/>
      <c r="Y213" s="2"/>
      <c r="Z213" s="2"/>
      <c r="AA213" s="2"/>
      <c r="AB213" s="2"/>
      <c r="AC213" s="2"/>
      <c r="AD213" s="2"/>
      <c r="AE213" s="2"/>
    </row>
    <row r="214" spans="2:31" s="12" customFormat="1" ht="8.85" customHeight="1">
      <c r="B214" s="29"/>
      <c r="C214" s="29"/>
      <c r="D214" s="29"/>
      <c r="E214" s="29"/>
      <c r="F214" s="29"/>
      <c r="G214" s="29"/>
      <c r="H214" s="29"/>
      <c r="I214" s="29"/>
      <c r="J214" s="29"/>
      <c r="K214" s="29"/>
      <c r="L214" s="29"/>
      <c r="M214" s="29"/>
      <c r="N214" s="29"/>
      <c r="O214" s="29"/>
      <c r="P214" s="29"/>
      <c r="Q214" s="29"/>
      <c r="R214" s="18"/>
      <c r="S214" s="2"/>
      <c r="T214" s="48"/>
      <c r="U214" s="2"/>
      <c r="V214" s="2"/>
      <c r="W214" s="2"/>
      <c r="X214" s="2"/>
      <c r="Y214" s="2"/>
      <c r="Z214" s="2"/>
      <c r="AA214" s="2"/>
      <c r="AB214" s="2"/>
      <c r="AC214" s="2"/>
      <c r="AD214" s="2"/>
      <c r="AE214" s="2"/>
    </row>
    <row r="215" spans="2:31" s="12" customFormat="1" ht="8.85" customHeight="1">
      <c r="B215" s="29"/>
      <c r="C215" s="29"/>
      <c r="D215" s="29"/>
      <c r="E215" s="29"/>
      <c r="F215" s="29"/>
      <c r="G215" s="29"/>
      <c r="H215" s="29"/>
      <c r="I215" s="29"/>
      <c r="J215" s="29"/>
      <c r="K215" s="29"/>
      <c r="L215" s="29"/>
      <c r="M215" s="29"/>
      <c r="N215" s="29"/>
      <c r="O215" s="29"/>
      <c r="P215" s="29"/>
      <c r="Q215" s="29"/>
      <c r="R215" s="18"/>
      <c r="S215" s="2"/>
      <c r="T215" s="48"/>
      <c r="U215" s="2"/>
      <c r="V215" s="2"/>
      <c r="W215" s="2"/>
      <c r="X215" s="2"/>
      <c r="Y215" s="2"/>
      <c r="Z215" s="2"/>
      <c r="AA215" s="2"/>
      <c r="AB215" s="2"/>
      <c r="AC215" s="2"/>
      <c r="AD215" s="2"/>
      <c r="AE215" s="2"/>
    </row>
    <row r="216" spans="2:31" s="12" customFormat="1" ht="8.85" customHeight="1">
      <c r="B216" s="29"/>
      <c r="C216" s="29"/>
      <c r="D216" s="29"/>
      <c r="E216" s="29"/>
      <c r="F216" s="29"/>
      <c r="G216" s="29"/>
      <c r="H216" s="29"/>
      <c r="I216" s="29"/>
      <c r="J216" s="29"/>
      <c r="K216" s="29"/>
      <c r="L216" s="29"/>
      <c r="M216" s="29"/>
      <c r="N216" s="29"/>
      <c r="O216" s="29"/>
      <c r="P216" s="29"/>
      <c r="Q216" s="29"/>
      <c r="R216" s="18"/>
      <c r="S216" s="2"/>
      <c r="T216" s="48"/>
      <c r="U216" s="2"/>
      <c r="V216" s="2"/>
      <c r="W216" s="2"/>
      <c r="X216" s="2"/>
      <c r="Y216" s="2"/>
      <c r="Z216" s="2"/>
      <c r="AA216" s="2"/>
      <c r="AB216" s="2"/>
      <c r="AC216" s="2"/>
      <c r="AD216" s="2"/>
      <c r="AE216" s="2"/>
    </row>
    <row r="217" spans="2:31" s="12" customFormat="1" ht="8.85" customHeight="1">
      <c r="B217" s="29"/>
      <c r="C217" s="29"/>
      <c r="D217" s="29"/>
      <c r="E217" s="29"/>
      <c r="F217" s="29"/>
      <c r="G217" s="29"/>
      <c r="H217" s="29"/>
      <c r="I217" s="29"/>
      <c r="J217" s="29"/>
      <c r="K217" s="29"/>
      <c r="L217" s="29"/>
      <c r="M217" s="29"/>
      <c r="N217" s="29"/>
      <c r="O217" s="29"/>
      <c r="P217" s="29"/>
      <c r="Q217" s="29"/>
      <c r="R217" s="18"/>
      <c r="S217" s="2"/>
      <c r="T217" s="48"/>
      <c r="U217" s="2"/>
      <c r="V217" s="2"/>
      <c r="W217" s="2"/>
      <c r="X217" s="2"/>
      <c r="Y217" s="2"/>
      <c r="Z217" s="2"/>
      <c r="AA217" s="2"/>
      <c r="AB217" s="2"/>
      <c r="AC217" s="2"/>
      <c r="AD217" s="2"/>
      <c r="AE217" s="2"/>
    </row>
    <row r="218" spans="2:31" s="12" customFormat="1" ht="8.85" customHeight="1">
      <c r="B218" s="29"/>
      <c r="C218" s="29"/>
      <c r="D218" s="29"/>
      <c r="E218" s="29"/>
      <c r="F218" s="29"/>
      <c r="G218" s="29"/>
      <c r="H218" s="29"/>
      <c r="I218" s="29"/>
      <c r="J218" s="29"/>
      <c r="K218" s="29"/>
      <c r="L218" s="29"/>
      <c r="M218" s="29"/>
      <c r="N218" s="29"/>
      <c r="O218" s="29"/>
      <c r="P218" s="29"/>
      <c r="Q218" s="29"/>
      <c r="R218" s="18"/>
      <c r="S218" s="2"/>
      <c r="T218" s="48"/>
      <c r="U218" s="2"/>
      <c r="V218" s="2"/>
      <c r="W218" s="2"/>
      <c r="X218" s="2"/>
      <c r="Y218" s="2"/>
      <c r="Z218" s="2"/>
      <c r="AA218" s="2"/>
      <c r="AB218" s="2"/>
      <c r="AC218" s="2"/>
      <c r="AD218" s="2"/>
      <c r="AE218" s="2"/>
    </row>
    <row r="219" spans="2:31" s="12" customFormat="1" ht="8.85" customHeight="1">
      <c r="B219" s="29"/>
      <c r="C219" s="29"/>
      <c r="D219" s="29"/>
      <c r="E219" s="29"/>
      <c r="F219" s="29"/>
      <c r="G219" s="29"/>
      <c r="H219" s="29"/>
      <c r="I219" s="29"/>
      <c r="J219" s="29"/>
      <c r="K219" s="29"/>
      <c r="L219" s="29"/>
      <c r="M219" s="29"/>
      <c r="N219" s="29"/>
      <c r="O219" s="29"/>
      <c r="P219" s="29"/>
      <c r="Q219" s="29"/>
      <c r="R219" s="18"/>
      <c r="S219" s="2"/>
      <c r="T219" s="48"/>
      <c r="U219" s="2"/>
      <c r="V219" s="2"/>
      <c r="W219" s="2"/>
      <c r="X219" s="2"/>
      <c r="Y219" s="2"/>
      <c r="Z219" s="2"/>
      <c r="AA219" s="2"/>
      <c r="AB219" s="2"/>
      <c r="AC219" s="2"/>
      <c r="AD219" s="2"/>
      <c r="AE219" s="2"/>
    </row>
    <row r="220" spans="2:31" s="12" customFormat="1" ht="8.85" customHeight="1">
      <c r="B220" s="29"/>
      <c r="C220" s="29"/>
      <c r="D220" s="29"/>
      <c r="E220" s="29"/>
      <c r="F220" s="29"/>
      <c r="G220" s="29"/>
      <c r="H220" s="29"/>
      <c r="I220" s="29"/>
      <c r="J220" s="29"/>
      <c r="K220" s="29"/>
      <c r="L220" s="29"/>
      <c r="M220" s="29"/>
      <c r="N220" s="29"/>
      <c r="O220" s="29"/>
      <c r="P220" s="29"/>
      <c r="Q220" s="29"/>
      <c r="R220" s="18"/>
      <c r="S220" s="2"/>
      <c r="T220" s="48"/>
      <c r="U220" s="2"/>
      <c r="V220" s="2"/>
      <c r="W220" s="2"/>
      <c r="X220" s="2"/>
      <c r="Y220" s="2"/>
      <c r="Z220" s="2"/>
      <c r="AA220" s="2"/>
      <c r="AB220" s="2"/>
      <c r="AC220" s="2"/>
      <c r="AD220" s="2"/>
      <c r="AE220" s="2"/>
    </row>
    <row r="221" spans="2:31" s="12" customFormat="1" ht="8.85" customHeight="1">
      <c r="B221" s="29"/>
      <c r="C221" s="29"/>
      <c r="D221" s="29"/>
      <c r="E221" s="29"/>
      <c r="F221" s="29"/>
      <c r="G221" s="29"/>
      <c r="H221" s="29"/>
      <c r="I221" s="29"/>
      <c r="J221" s="29"/>
      <c r="K221" s="29"/>
      <c r="L221" s="29"/>
      <c r="M221" s="29"/>
      <c r="N221" s="29"/>
      <c r="O221" s="29"/>
      <c r="P221" s="29"/>
      <c r="Q221" s="29"/>
      <c r="R221" s="18"/>
      <c r="S221" s="2"/>
      <c r="T221" s="48"/>
      <c r="U221" s="2"/>
      <c r="V221" s="2"/>
      <c r="W221" s="2"/>
      <c r="X221" s="2"/>
      <c r="Y221" s="2"/>
      <c r="Z221" s="2"/>
      <c r="AA221" s="2"/>
      <c r="AB221" s="2"/>
      <c r="AC221" s="2"/>
      <c r="AD221" s="2"/>
      <c r="AE221" s="2"/>
    </row>
    <row r="222" spans="2:31" s="12" customFormat="1" ht="8.85" customHeight="1">
      <c r="B222" s="29"/>
      <c r="C222" s="29"/>
      <c r="D222" s="29"/>
      <c r="E222" s="29"/>
      <c r="F222" s="29"/>
      <c r="G222" s="29"/>
      <c r="H222" s="29"/>
      <c r="I222" s="29"/>
      <c r="J222" s="29"/>
      <c r="K222" s="29"/>
      <c r="L222" s="29"/>
      <c r="M222" s="29"/>
      <c r="N222" s="29"/>
      <c r="O222" s="29"/>
      <c r="P222" s="29"/>
      <c r="Q222" s="29"/>
      <c r="R222" s="18"/>
      <c r="S222" s="2"/>
      <c r="T222" s="48"/>
      <c r="U222" s="2"/>
      <c r="V222" s="2"/>
      <c r="W222" s="2"/>
      <c r="X222" s="2"/>
      <c r="Y222" s="2"/>
      <c r="Z222" s="2"/>
      <c r="AA222" s="2"/>
      <c r="AB222" s="2"/>
      <c r="AC222" s="2"/>
      <c r="AD222" s="2"/>
      <c r="AE222" s="2"/>
    </row>
    <row r="223" spans="2:31" s="12" customFormat="1" ht="8.85" customHeight="1">
      <c r="B223" s="29"/>
      <c r="C223" s="29"/>
      <c r="D223" s="29"/>
      <c r="E223" s="29"/>
      <c r="F223" s="29"/>
      <c r="G223" s="29"/>
      <c r="H223" s="29"/>
      <c r="I223" s="29"/>
      <c r="J223" s="29"/>
      <c r="K223" s="29"/>
      <c r="L223" s="29"/>
      <c r="M223" s="29"/>
      <c r="N223" s="29"/>
      <c r="O223" s="29"/>
      <c r="P223" s="29"/>
      <c r="Q223" s="29"/>
      <c r="R223" s="18"/>
      <c r="S223" s="2"/>
      <c r="T223" s="48"/>
      <c r="U223" s="2"/>
      <c r="V223" s="2"/>
      <c r="W223" s="2"/>
      <c r="X223" s="2"/>
      <c r="Y223" s="2"/>
      <c r="Z223" s="2"/>
      <c r="AA223" s="2"/>
      <c r="AB223" s="2"/>
      <c r="AC223" s="2"/>
      <c r="AD223" s="2"/>
      <c r="AE223" s="2"/>
    </row>
    <row r="224" spans="2:31" s="12" customFormat="1" ht="8.85" customHeight="1">
      <c r="B224" s="29"/>
      <c r="C224" s="29"/>
      <c r="D224" s="29"/>
      <c r="E224" s="29"/>
      <c r="F224" s="29"/>
      <c r="G224" s="29"/>
      <c r="H224" s="29"/>
      <c r="I224" s="29"/>
      <c r="J224" s="29"/>
      <c r="K224" s="29"/>
      <c r="L224" s="29"/>
      <c r="M224" s="29"/>
      <c r="N224" s="29"/>
      <c r="O224" s="29"/>
      <c r="P224" s="29"/>
      <c r="Q224" s="29"/>
      <c r="R224" s="18"/>
      <c r="S224" s="2"/>
      <c r="T224" s="48"/>
      <c r="U224" s="2"/>
      <c r="V224" s="2"/>
      <c r="W224" s="2"/>
      <c r="X224" s="2"/>
      <c r="Y224" s="2"/>
      <c r="Z224" s="2"/>
      <c r="AA224" s="2"/>
      <c r="AB224" s="2"/>
      <c r="AC224" s="2"/>
      <c r="AD224" s="2"/>
      <c r="AE224" s="2"/>
    </row>
    <row r="225" spans="2:31" s="12" customFormat="1" ht="8.85" customHeight="1">
      <c r="B225" s="29"/>
      <c r="C225" s="29"/>
      <c r="D225" s="29"/>
      <c r="E225" s="29"/>
      <c r="F225" s="29"/>
      <c r="G225" s="29"/>
      <c r="H225" s="29"/>
      <c r="I225" s="29"/>
      <c r="J225" s="29"/>
      <c r="K225" s="29"/>
      <c r="L225" s="29"/>
      <c r="M225" s="29"/>
      <c r="N225" s="29"/>
      <c r="O225" s="29"/>
      <c r="P225" s="29"/>
      <c r="Q225" s="29"/>
      <c r="R225" s="18"/>
      <c r="S225" s="2"/>
      <c r="T225" s="48"/>
      <c r="U225" s="2"/>
      <c r="V225" s="2"/>
      <c r="W225" s="2"/>
      <c r="X225" s="2"/>
      <c r="Y225" s="2"/>
      <c r="Z225" s="2"/>
      <c r="AA225" s="2"/>
      <c r="AB225" s="2"/>
      <c r="AC225" s="2"/>
      <c r="AD225" s="2"/>
      <c r="AE225" s="2"/>
    </row>
    <row r="226" spans="2:31" s="12" customFormat="1" ht="8.85" customHeight="1">
      <c r="B226" s="29"/>
      <c r="C226" s="29"/>
      <c r="D226" s="29"/>
      <c r="E226" s="29"/>
      <c r="F226" s="29"/>
      <c r="G226" s="29"/>
      <c r="H226" s="29"/>
      <c r="I226" s="29"/>
      <c r="J226" s="29"/>
      <c r="K226" s="29"/>
      <c r="L226" s="29"/>
      <c r="M226" s="29"/>
      <c r="N226" s="29"/>
      <c r="O226" s="29"/>
      <c r="P226" s="29"/>
      <c r="Q226" s="29"/>
      <c r="R226" s="18"/>
      <c r="S226" s="2"/>
      <c r="T226" s="48"/>
      <c r="U226" s="2"/>
      <c r="V226" s="2"/>
      <c r="W226" s="2"/>
      <c r="X226" s="2"/>
      <c r="Y226" s="2"/>
      <c r="Z226" s="2"/>
      <c r="AA226" s="2"/>
      <c r="AB226" s="2"/>
      <c r="AC226" s="2"/>
      <c r="AD226" s="2"/>
      <c r="AE226" s="2"/>
    </row>
    <row r="227" spans="2:31" s="12" customFormat="1" ht="8.85" customHeight="1">
      <c r="B227" s="29"/>
      <c r="C227" s="29"/>
      <c r="D227" s="29"/>
      <c r="E227" s="29"/>
      <c r="F227" s="29"/>
      <c r="G227" s="29"/>
      <c r="H227" s="29"/>
      <c r="I227" s="29"/>
      <c r="J227" s="29"/>
      <c r="K227" s="29"/>
      <c r="L227" s="29"/>
      <c r="M227" s="29"/>
      <c r="N227" s="29"/>
      <c r="O227" s="29"/>
      <c r="P227" s="29"/>
      <c r="Q227" s="29"/>
      <c r="R227" s="18"/>
      <c r="S227" s="2"/>
      <c r="T227" s="48"/>
      <c r="U227" s="2"/>
      <c r="V227" s="2"/>
      <c r="W227" s="2"/>
      <c r="X227" s="2"/>
      <c r="Y227" s="2"/>
      <c r="Z227" s="2"/>
      <c r="AA227" s="2"/>
      <c r="AB227" s="2"/>
      <c r="AC227" s="2"/>
      <c r="AD227" s="2"/>
      <c r="AE227" s="2"/>
    </row>
    <row r="228" spans="2:31" s="12" customFormat="1" ht="8.85" customHeight="1">
      <c r="B228" s="29"/>
      <c r="C228" s="29"/>
      <c r="D228" s="29"/>
      <c r="E228" s="29"/>
      <c r="F228" s="29"/>
      <c r="G228" s="29"/>
      <c r="H228" s="29"/>
      <c r="I228" s="29"/>
      <c r="J228" s="29"/>
      <c r="K228" s="29"/>
      <c r="L228" s="29"/>
      <c r="M228" s="29"/>
      <c r="N228" s="29"/>
      <c r="O228" s="29"/>
      <c r="P228" s="29"/>
      <c r="Q228" s="29"/>
      <c r="R228" s="18"/>
      <c r="S228" s="2"/>
      <c r="T228" s="48"/>
      <c r="U228" s="2"/>
      <c r="V228" s="2"/>
      <c r="W228" s="2"/>
      <c r="X228" s="2"/>
      <c r="Y228" s="2"/>
      <c r="Z228" s="2"/>
      <c r="AA228" s="2"/>
      <c r="AB228" s="2"/>
      <c r="AC228" s="2"/>
      <c r="AD228" s="2"/>
      <c r="AE228" s="2"/>
    </row>
    <row r="229" spans="2:31" s="12" customFormat="1" ht="8.85" customHeight="1">
      <c r="B229" s="29"/>
      <c r="C229" s="29"/>
      <c r="D229" s="29"/>
      <c r="E229" s="29"/>
      <c r="F229" s="29"/>
      <c r="G229" s="29"/>
      <c r="H229" s="29"/>
      <c r="I229" s="29"/>
      <c r="J229" s="29"/>
      <c r="K229" s="29"/>
      <c r="L229" s="29"/>
      <c r="M229" s="29"/>
      <c r="N229" s="29"/>
      <c r="O229" s="29"/>
      <c r="P229" s="29"/>
      <c r="Q229" s="29"/>
      <c r="R229" s="18"/>
      <c r="S229" s="2"/>
      <c r="T229" s="48"/>
      <c r="U229" s="2"/>
      <c r="V229" s="2"/>
      <c r="W229" s="2"/>
      <c r="X229" s="2"/>
      <c r="Y229" s="2"/>
      <c r="Z229" s="2"/>
      <c r="AA229" s="2"/>
      <c r="AB229" s="2"/>
      <c r="AC229" s="2"/>
      <c r="AD229" s="2"/>
      <c r="AE229" s="2"/>
    </row>
    <row r="230" spans="2:31" s="12" customFormat="1" ht="8.85" customHeight="1">
      <c r="B230" s="29"/>
      <c r="C230" s="29"/>
      <c r="D230" s="29"/>
      <c r="E230" s="29"/>
      <c r="F230" s="29"/>
      <c r="G230" s="29"/>
      <c r="H230" s="29"/>
      <c r="I230" s="29"/>
      <c r="J230" s="29"/>
      <c r="K230" s="29"/>
      <c r="L230" s="29"/>
      <c r="M230" s="29"/>
      <c r="N230" s="29"/>
      <c r="O230" s="29"/>
      <c r="P230" s="29"/>
      <c r="Q230" s="29"/>
      <c r="R230" s="18"/>
      <c r="S230" s="2"/>
      <c r="T230" s="48"/>
      <c r="U230" s="2"/>
      <c r="V230" s="2"/>
      <c r="W230" s="2"/>
      <c r="X230" s="2"/>
      <c r="Y230" s="2"/>
      <c r="Z230" s="2"/>
      <c r="AA230" s="2"/>
      <c r="AB230" s="2"/>
      <c r="AC230" s="2"/>
      <c r="AD230" s="2"/>
      <c r="AE230" s="2"/>
    </row>
    <row r="231" spans="2:31" s="12" customFormat="1" ht="8.85" customHeight="1">
      <c r="B231" s="29"/>
      <c r="C231" s="29"/>
      <c r="D231" s="29"/>
      <c r="E231" s="29"/>
      <c r="F231" s="29"/>
      <c r="G231" s="29"/>
      <c r="H231" s="29"/>
      <c r="I231" s="29"/>
      <c r="J231" s="29"/>
      <c r="K231" s="29"/>
      <c r="L231" s="29"/>
      <c r="M231" s="29"/>
      <c r="N231" s="29"/>
      <c r="O231" s="29"/>
      <c r="P231" s="29"/>
      <c r="Q231" s="29"/>
      <c r="R231" s="18"/>
      <c r="S231" s="2"/>
      <c r="T231" s="48"/>
      <c r="U231" s="2"/>
      <c r="V231" s="2"/>
      <c r="W231" s="2"/>
      <c r="X231" s="2"/>
      <c r="Y231" s="2"/>
      <c r="Z231" s="2"/>
      <c r="AA231" s="2"/>
      <c r="AB231" s="2"/>
      <c r="AC231" s="2"/>
      <c r="AD231" s="2"/>
      <c r="AE231" s="2"/>
    </row>
    <row r="232" spans="2:31" s="12" customFormat="1" ht="8.85" customHeight="1">
      <c r="B232" s="29"/>
      <c r="C232" s="29"/>
      <c r="D232" s="29"/>
      <c r="E232" s="29"/>
      <c r="F232" s="29"/>
      <c r="G232" s="29"/>
      <c r="H232" s="29"/>
      <c r="I232" s="29"/>
      <c r="J232" s="29"/>
      <c r="K232" s="29"/>
      <c r="L232" s="29"/>
      <c r="M232" s="29"/>
      <c r="N232" s="29"/>
      <c r="O232" s="29"/>
      <c r="P232" s="29"/>
      <c r="Q232" s="29"/>
      <c r="R232" s="18"/>
      <c r="S232" s="2"/>
      <c r="T232" s="48"/>
      <c r="U232" s="2"/>
      <c r="V232" s="2"/>
      <c r="W232" s="2"/>
      <c r="X232" s="2"/>
      <c r="Y232" s="2"/>
      <c r="Z232" s="2"/>
      <c r="AA232" s="2"/>
      <c r="AB232" s="2"/>
      <c r="AC232" s="2"/>
      <c r="AD232" s="2"/>
      <c r="AE232" s="2"/>
    </row>
    <row r="233" spans="2:31" s="12" customFormat="1" ht="8.85" customHeight="1">
      <c r="B233" s="29"/>
      <c r="C233" s="29"/>
      <c r="D233" s="29"/>
      <c r="E233" s="29"/>
      <c r="F233" s="29"/>
      <c r="G233" s="29"/>
      <c r="H233" s="29"/>
      <c r="I233" s="29"/>
      <c r="J233" s="29"/>
      <c r="K233" s="29"/>
      <c r="L233" s="29"/>
      <c r="M233" s="29"/>
      <c r="N233" s="29"/>
      <c r="O233" s="29"/>
      <c r="P233" s="29"/>
      <c r="Q233" s="29"/>
      <c r="R233" s="18"/>
      <c r="S233" s="2"/>
      <c r="T233" s="48"/>
      <c r="U233" s="2"/>
      <c r="V233" s="2"/>
      <c r="W233" s="2"/>
      <c r="X233" s="2"/>
      <c r="Y233" s="2"/>
      <c r="Z233" s="2"/>
      <c r="AA233" s="2"/>
      <c r="AB233" s="2"/>
      <c r="AC233" s="2"/>
      <c r="AD233" s="2"/>
      <c r="AE233" s="2"/>
    </row>
    <row r="234" spans="2:31" s="12" customFormat="1" ht="8.85" customHeight="1">
      <c r="B234" s="29"/>
      <c r="C234" s="29"/>
      <c r="D234" s="29"/>
      <c r="E234" s="29"/>
      <c r="F234" s="29"/>
      <c r="G234" s="29"/>
      <c r="H234" s="29"/>
      <c r="I234" s="29"/>
      <c r="J234" s="29"/>
      <c r="K234" s="29"/>
      <c r="L234" s="29"/>
      <c r="M234" s="29"/>
      <c r="N234" s="29"/>
      <c r="O234" s="29"/>
      <c r="P234" s="29"/>
      <c r="Q234" s="29"/>
      <c r="R234" s="18"/>
      <c r="S234" s="2"/>
      <c r="T234" s="48"/>
      <c r="U234" s="2"/>
      <c r="V234" s="2"/>
      <c r="W234" s="2"/>
      <c r="X234" s="2"/>
      <c r="Y234" s="2"/>
      <c r="Z234" s="2"/>
      <c r="AA234" s="2"/>
      <c r="AB234" s="2"/>
      <c r="AC234" s="2"/>
      <c r="AD234" s="2"/>
      <c r="AE234" s="2"/>
    </row>
    <row r="235" spans="2:31" s="12" customFormat="1" ht="8.85" customHeight="1">
      <c r="B235" s="29"/>
      <c r="C235" s="29"/>
      <c r="D235" s="29"/>
      <c r="E235" s="29"/>
      <c r="F235" s="29"/>
      <c r="G235" s="29"/>
      <c r="H235" s="29"/>
      <c r="I235" s="29"/>
      <c r="J235" s="29"/>
      <c r="K235" s="29"/>
      <c r="L235" s="29"/>
      <c r="M235" s="29"/>
      <c r="N235" s="29"/>
      <c r="O235" s="29"/>
      <c r="P235" s="29"/>
      <c r="Q235" s="29"/>
      <c r="R235" s="18"/>
      <c r="S235" s="2"/>
      <c r="T235" s="48"/>
      <c r="U235" s="2"/>
      <c r="V235" s="2"/>
      <c r="W235" s="2"/>
      <c r="X235" s="2"/>
      <c r="Y235" s="2"/>
      <c r="Z235" s="2"/>
      <c r="AA235" s="2"/>
      <c r="AB235" s="2"/>
      <c r="AC235" s="2"/>
      <c r="AD235" s="2"/>
      <c r="AE235" s="2"/>
    </row>
    <row r="236" spans="2:31" s="12" customFormat="1" ht="8.85" customHeight="1">
      <c r="B236" s="29"/>
      <c r="C236" s="29"/>
      <c r="D236" s="29"/>
      <c r="E236" s="29"/>
      <c r="F236" s="29"/>
      <c r="G236" s="29"/>
      <c r="H236" s="29"/>
      <c r="I236" s="29"/>
      <c r="J236" s="29"/>
      <c r="K236" s="29"/>
      <c r="L236" s="29"/>
      <c r="M236" s="29"/>
      <c r="N236" s="29"/>
      <c r="O236" s="29"/>
      <c r="P236" s="29"/>
      <c r="Q236" s="29"/>
      <c r="R236" s="18"/>
      <c r="S236" s="2"/>
      <c r="T236" s="48"/>
      <c r="U236" s="2"/>
      <c r="V236" s="2"/>
      <c r="W236" s="2"/>
      <c r="X236" s="2"/>
      <c r="Y236" s="2"/>
      <c r="Z236" s="2"/>
      <c r="AA236" s="2"/>
      <c r="AB236" s="2"/>
      <c r="AC236" s="2"/>
      <c r="AD236" s="2"/>
      <c r="AE236" s="2"/>
    </row>
    <row r="237" spans="2:31" s="12" customFormat="1" ht="8.85" customHeight="1">
      <c r="B237" s="29"/>
      <c r="C237" s="29"/>
      <c r="D237" s="29"/>
      <c r="E237" s="29"/>
      <c r="F237" s="29"/>
      <c r="G237" s="29"/>
      <c r="H237" s="29"/>
      <c r="I237" s="29"/>
      <c r="J237" s="29"/>
      <c r="K237" s="29"/>
      <c r="L237" s="29"/>
      <c r="M237" s="29"/>
      <c r="N237" s="29"/>
      <c r="O237" s="29"/>
      <c r="P237" s="29"/>
      <c r="Q237" s="29"/>
      <c r="R237" s="18"/>
      <c r="S237" s="2"/>
      <c r="T237" s="48"/>
      <c r="U237" s="2"/>
      <c r="V237" s="2"/>
      <c r="W237" s="2"/>
      <c r="X237" s="2"/>
      <c r="Y237" s="2"/>
      <c r="Z237" s="2"/>
      <c r="AA237" s="2"/>
      <c r="AB237" s="2"/>
      <c r="AC237" s="2"/>
      <c r="AD237" s="2"/>
      <c r="AE237" s="2"/>
    </row>
    <row r="238" spans="2:31" s="12" customFormat="1" ht="8.85" customHeight="1">
      <c r="B238" s="29"/>
      <c r="C238" s="29"/>
      <c r="D238" s="29"/>
      <c r="E238" s="29"/>
      <c r="F238" s="29"/>
      <c r="G238" s="29"/>
      <c r="H238" s="29"/>
      <c r="I238" s="29"/>
      <c r="J238" s="29"/>
      <c r="K238" s="29"/>
      <c r="L238" s="29"/>
      <c r="M238" s="29"/>
      <c r="N238" s="29"/>
      <c r="O238" s="29"/>
      <c r="P238" s="29"/>
      <c r="Q238" s="29"/>
      <c r="R238" s="18"/>
      <c r="S238" s="2"/>
      <c r="T238" s="48"/>
      <c r="U238" s="2"/>
      <c r="V238" s="2"/>
      <c r="W238" s="2"/>
      <c r="X238" s="2"/>
      <c r="Y238" s="2"/>
      <c r="Z238" s="2"/>
      <c r="AA238" s="2"/>
      <c r="AB238" s="2"/>
      <c r="AC238" s="2"/>
      <c r="AD238" s="2"/>
      <c r="AE238" s="2"/>
    </row>
    <row r="239" spans="2:31" s="12" customFormat="1" ht="8.85" customHeight="1">
      <c r="B239" s="29"/>
      <c r="C239" s="29"/>
      <c r="D239" s="29"/>
      <c r="E239" s="29"/>
      <c r="F239" s="29"/>
      <c r="G239" s="29"/>
      <c r="H239" s="29"/>
      <c r="I239" s="29"/>
      <c r="J239" s="29"/>
      <c r="K239" s="29"/>
      <c r="L239" s="29"/>
      <c r="M239" s="29"/>
      <c r="N239" s="29"/>
      <c r="O239" s="29"/>
      <c r="P239" s="29"/>
      <c r="Q239" s="29"/>
      <c r="R239" s="18"/>
      <c r="S239" s="2"/>
      <c r="T239" s="48"/>
      <c r="U239" s="2"/>
      <c r="V239" s="2"/>
      <c r="W239" s="2"/>
      <c r="X239" s="2"/>
      <c r="Y239" s="2"/>
      <c r="Z239" s="2"/>
      <c r="AA239" s="2"/>
      <c r="AB239" s="2"/>
      <c r="AC239" s="2"/>
      <c r="AD239" s="2"/>
      <c r="AE239" s="2"/>
    </row>
    <row r="240" spans="2:31" s="12" customFormat="1" ht="8.85" customHeight="1">
      <c r="B240" s="29"/>
      <c r="C240" s="29"/>
      <c r="D240" s="29"/>
      <c r="E240" s="29"/>
      <c r="F240" s="29"/>
      <c r="G240" s="29"/>
      <c r="H240" s="29"/>
      <c r="I240" s="29"/>
      <c r="J240" s="29"/>
      <c r="K240" s="29"/>
      <c r="L240" s="29"/>
      <c r="M240" s="29"/>
      <c r="N240" s="29"/>
      <c r="O240" s="29"/>
      <c r="P240" s="29"/>
      <c r="Q240" s="29"/>
      <c r="R240" s="18"/>
      <c r="S240" s="2"/>
      <c r="T240" s="48"/>
      <c r="U240" s="2"/>
      <c r="V240" s="2"/>
      <c r="W240" s="2"/>
      <c r="X240" s="2"/>
      <c r="Y240" s="2"/>
      <c r="Z240" s="2"/>
      <c r="AA240" s="2"/>
      <c r="AB240" s="2"/>
      <c r="AC240" s="2"/>
      <c r="AD240" s="2"/>
      <c r="AE240" s="2"/>
    </row>
    <row r="241" spans="2:31" s="12" customFormat="1" ht="8.85" customHeight="1">
      <c r="B241" s="29"/>
      <c r="C241" s="29"/>
      <c r="D241" s="29"/>
      <c r="E241" s="29"/>
      <c r="F241" s="29"/>
      <c r="G241" s="29"/>
      <c r="H241" s="29"/>
      <c r="I241" s="29"/>
      <c r="J241" s="29"/>
      <c r="K241" s="29"/>
      <c r="L241" s="29"/>
      <c r="M241" s="29"/>
      <c r="N241" s="29"/>
      <c r="O241" s="29"/>
      <c r="P241" s="29"/>
      <c r="Q241" s="29"/>
      <c r="R241" s="18"/>
      <c r="S241" s="2"/>
      <c r="T241" s="48"/>
      <c r="U241" s="2"/>
      <c r="V241" s="2"/>
      <c r="W241" s="2"/>
      <c r="X241" s="2"/>
      <c r="Y241" s="2"/>
      <c r="Z241" s="2"/>
      <c r="AA241" s="2"/>
      <c r="AB241" s="2"/>
      <c r="AC241" s="2"/>
      <c r="AD241" s="2"/>
      <c r="AE241" s="2"/>
    </row>
    <row r="242" spans="2:31" s="12" customFormat="1" ht="8.85" customHeight="1">
      <c r="B242" s="29"/>
      <c r="C242" s="29"/>
      <c r="D242" s="29"/>
      <c r="E242" s="29"/>
      <c r="F242" s="29"/>
      <c r="G242" s="29"/>
      <c r="H242" s="29"/>
      <c r="I242" s="29"/>
      <c r="J242" s="29"/>
      <c r="K242" s="29"/>
      <c r="L242" s="29"/>
      <c r="M242" s="29"/>
      <c r="N242" s="29"/>
      <c r="O242" s="29"/>
      <c r="P242" s="29"/>
      <c r="Q242" s="29"/>
      <c r="R242" s="18"/>
      <c r="S242" s="2"/>
      <c r="T242" s="48"/>
      <c r="U242" s="2"/>
      <c r="V242" s="2"/>
      <c r="W242" s="2"/>
      <c r="X242" s="2"/>
      <c r="Y242" s="2"/>
      <c r="Z242" s="2"/>
      <c r="AA242" s="2"/>
      <c r="AB242" s="2"/>
      <c r="AC242" s="2"/>
      <c r="AD242" s="2"/>
      <c r="AE242" s="2"/>
    </row>
    <row r="243" spans="2:31" s="12" customFormat="1" ht="8.85" customHeight="1">
      <c r="B243" s="29"/>
      <c r="C243" s="29"/>
      <c r="D243" s="29"/>
      <c r="E243" s="29"/>
      <c r="F243" s="29"/>
      <c r="G243" s="29"/>
      <c r="H243" s="29"/>
      <c r="I243" s="29"/>
      <c r="J243" s="29"/>
      <c r="K243" s="29"/>
      <c r="L243" s="29"/>
      <c r="M243" s="29"/>
      <c r="N243" s="29"/>
      <c r="O243" s="29"/>
      <c r="P243" s="29"/>
      <c r="Q243" s="29"/>
      <c r="R243" s="18"/>
      <c r="S243" s="2"/>
      <c r="T243" s="48"/>
      <c r="U243" s="2"/>
      <c r="V243" s="2"/>
      <c r="W243" s="2"/>
      <c r="X243" s="2"/>
      <c r="Y243" s="2"/>
      <c r="Z243" s="2"/>
      <c r="AA243" s="2"/>
      <c r="AB243" s="2"/>
      <c r="AC243" s="2"/>
      <c r="AD243" s="2"/>
      <c r="AE243" s="2"/>
    </row>
    <row r="244" spans="2:31" s="12" customFormat="1" ht="8.85" customHeight="1">
      <c r="B244" s="29"/>
      <c r="C244" s="29"/>
      <c r="D244" s="29"/>
      <c r="E244" s="29"/>
      <c r="F244" s="29"/>
      <c r="G244" s="29"/>
      <c r="H244" s="29"/>
      <c r="I244" s="29"/>
      <c r="J244" s="29"/>
      <c r="K244" s="29"/>
      <c r="L244" s="29"/>
      <c r="M244" s="29"/>
      <c r="N244" s="29"/>
      <c r="O244" s="29"/>
      <c r="P244" s="29"/>
      <c r="Q244" s="29"/>
      <c r="R244" s="18"/>
      <c r="S244" s="2"/>
      <c r="T244" s="48"/>
      <c r="U244" s="2"/>
      <c r="V244" s="2"/>
      <c r="W244" s="2"/>
      <c r="X244" s="2"/>
      <c r="Y244" s="2"/>
      <c r="Z244" s="2"/>
      <c r="AA244" s="2"/>
      <c r="AB244" s="2"/>
      <c r="AC244" s="2"/>
      <c r="AD244" s="2"/>
      <c r="AE244" s="2"/>
    </row>
    <row r="245" spans="2:31" s="12" customFormat="1" ht="8.85" customHeight="1">
      <c r="B245" s="29"/>
      <c r="C245" s="29"/>
      <c r="D245" s="29"/>
      <c r="E245" s="29"/>
      <c r="F245" s="29"/>
      <c r="G245" s="29"/>
      <c r="H245" s="29"/>
      <c r="I245" s="29"/>
      <c r="J245" s="29"/>
      <c r="K245" s="29"/>
      <c r="L245" s="29"/>
      <c r="M245" s="29"/>
      <c r="N245" s="29"/>
      <c r="O245" s="29"/>
      <c r="P245" s="29"/>
      <c r="Q245" s="29"/>
      <c r="R245" s="18"/>
      <c r="S245" s="2"/>
      <c r="T245" s="48"/>
      <c r="U245" s="2"/>
      <c r="V245" s="2"/>
      <c r="W245" s="2"/>
      <c r="X245" s="2"/>
      <c r="Y245" s="2"/>
      <c r="Z245" s="2"/>
      <c r="AA245" s="2"/>
      <c r="AB245" s="2"/>
      <c r="AC245" s="2"/>
      <c r="AD245" s="2"/>
      <c r="AE245" s="2"/>
    </row>
    <row r="246" spans="2:31" s="12" customFormat="1" ht="8.85" customHeight="1">
      <c r="B246" s="29"/>
      <c r="C246" s="29"/>
      <c r="D246" s="29"/>
      <c r="E246" s="29"/>
      <c r="F246" s="29"/>
      <c r="G246" s="29"/>
      <c r="H246" s="29"/>
      <c r="I246" s="29"/>
      <c r="J246" s="29"/>
      <c r="K246" s="29"/>
      <c r="L246" s="29"/>
      <c r="M246" s="29"/>
      <c r="N246" s="29"/>
      <c r="O246" s="29"/>
      <c r="P246" s="29"/>
      <c r="Q246" s="29"/>
      <c r="R246" s="18"/>
      <c r="S246" s="2"/>
      <c r="T246" s="48"/>
      <c r="U246" s="2"/>
      <c r="V246" s="2"/>
      <c r="W246" s="2"/>
      <c r="X246" s="2"/>
      <c r="Y246" s="2"/>
      <c r="Z246" s="2"/>
      <c r="AA246" s="2"/>
      <c r="AB246" s="2"/>
      <c r="AC246" s="2"/>
      <c r="AD246" s="2"/>
      <c r="AE246" s="2"/>
    </row>
    <row r="247" spans="2:31" s="12" customFormat="1" ht="8.85" customHeight="1">
      <c r="B247" s="29"/>
      <c r="C247" s="29"/>
      <c r="D247" s="29"/>
      <c r="E247" s="29"/>
      <c r="F247" s="29"/>
      <c r="G247" s="29"/>
      <c r="H247" s="29"/>
      <c r="I247" s="29"/>
      <c r="J247" s="29"/>
      <c r="K247" s="29"/>
      <c r="L247" s="29"/>
      <c r="M247" s="29"/>
      <c r="N247" s="29"/>
      <c r="O247" s="29"/>
      <c r="P247" s="29"/>
      <c r="Q247" s="29"/>
      <c r="R247" s="18"/>
      <c r="S247" s="2"/>
      <c r="T247" s="48"/>
      <c r="U247" s="2"/>
      <c r="V247" s="2"/>
      <c r="W247" s="2"/>
      <c r="X247" s="2"/>
      <c r="Y247" s="2"/>
      <c r="Z247" s="2"/>
      <c r="AA247" s="2"/>
      <c r="AB247" s="2"/>
      <c r="AC247" s="2"/>
      <c r="AD247" s="2"/>
      <c r="AE247" s="2"/>
    </row>
    <row r="248" spans="2:31" s="12" customFormat="1" ht="8.85" customHeight="1">
      <c r="B248" s="29"/>
      <c r="C248" s="29"/>
      <c r="D248" s="29"/>
      <c r="E248" s="29"/>
      <c r="F248" s="29"/>
      <c r="G248" s="29"/>
      <c r="H248" s="29"/>
      <c r="I248" s="29"/>
      <c r="J248" s="29"/>
      <c r="K248" s="29"/>
      <c r="L248" s="29"/>
      <c r="M248" s="29"/>
      <c r="N248" s="29"/>
      <c r="O248" s="29"/>
      <c r="P248" s="29"/>
      <c r="Q248" s="29"/>
      <c r="R248" s="18"/>
      <c r="S248" s="2"/>
      <c r="T248" s="48"/>
      <c r="U248" s="2"/>
      <c r="V248" s="2"/>
      <c r="W248" s="2"/>
      <c r="X248" s="2"/>
      <c r="Y248" s="2"/>
      <c r="Z248" s="2"/>
      <c r="AA248" s="2"/>
      <c r="AB248" s="2"/>
      <c r="AC248" s="2"/>
      <c r="AD248" s="2"/>
      <c r="AE248" s="2"/>
    </row>
    <row r="249" spans="2:31" s="12" customFormat="1" ht="8.85" customHeight="1">
      <c r="B249" s="29"/>
      <c r="C249" s="29"/>
      <c r="D249" s="29"/>
      <c r="E249" s="29"/>
      <c r="F249" s="29"/>
      <c r="G249" s="29"/>
      <c r="H249" s="29"/>
      <c r="I249" s="29"/>
      <c r="J249" s="29"/>
      <c r="K249" s="29"/>
      <c r="L249" s="29"/>
      <c r="M249" s="29"/>
      <c r="N249" s="29"/>
      <c r="O249" s="29"/>
      <c r="P249" s="29"/>
      <c r="Q249" s="29"/>
      <c r="R249" s="18"/>
      <c r="S249" s="2"/>
      <c r="T249" s="48"/>
      <c r="U249" s="2"/>
      <c r="V249" s="2"/>
      <c r="W249" s="2"/>
      <c r="X249" s="2"/>
      <c r="Y249" s="2"/>
      <c r="Z249" s="2"/>
      <c r="AA249" s="2"/>
      <c r="AB249" s="2"/>
      <c r="AC249" s="2"/>
      <c r="AD249" s="2"/>
      <c r="AE249" s="2"/>
    </row>
    <row r="250" spans="2:31" s="12" customFormat="1" ht="8.85" customHeight="1">
      <c r="B250" s="29"/>
      <c r="C250" s="29"/>
      <c r="D250" s="29"/>
      <c r="E250" s="29"/>
      <c r="F250" s="29"/>
      <c r="G250" s="29"/>
      <c r="H250" s="29"/>
      <c r="I250" s="29"/>
      <c r="J250" s="29"/>
      <c r="K250" s="29"/>
      <c r="L250" s="29"/>
      <c r="M250" s="29"/>
      <c r="N250" s="29"/>
      <c r="O250" s="29"/>
      <c r="P250" s="29"/>
      <c r="Q250" s="29"/>
      <c r="R250" s="18"/>
      <c r="S250" s="2"/>
      <c r="T250" s="48"/>
      <c r="U250" s="2"/>
      <c r="V250" s="2"/>
      <c r="W250" s="2"/>
      <c r="X250" s="2"/>
      <c r="Y250" s="2"/>
      <c r="Z250" s="2"/>
      <c r="AA250" s="2"/>
      <c r="AB250" s="2"/>
      <c r="AC250" s="2"/>
      <c r="AD250" s="2"/>
      <c r="AE250" s="2"/>
    </row>
    <row r="251" spans="2:31" s="12" customFormat="1" ht="8.85" customHeight="1">
      <c r="B251" s="29"/>
      <c r="C251" s="29"/>
      <c r="D251" s="29"/>
      <c r="E251" s="29"/>
      <c r="F251" s="29"/>
      <c r="G251" s="29"/>
      <c r="H251" s="29"/>
      <c r="I251" s="29"/>
      <c r="J251" s="29"/>
      <c r="K251" s="29"/>
      <c r="L251" s="29"/>
      <c r="M251" s="29"/>
      <c r="N251" s="29"/>
      <c r="O251" s="29"/>
      <c r="P251" s="29"/>
      <c r="Q251" s="29"/>
      <c r="R251" s="18"/>
      <c r="S251" s="2"/>
      <c r="T251" s="48"/>
      <c r="U251" s="2"/>
      <c r="V251" s="2"/>
      <c r="W251" s="2"/>
      <c r="X251" s="2"/>
      <c r="Y251" s="2"/>
      <c r="Z251" s="2"/>
      <c r="AA251" s="2"/>
      <c r="AB251" s="2"/>
      <c r="AC251" s="2"/>
      <c r="AD251" s="2"/>
      <c r="AE251" s="2"/>
    </row>
    <row r="252" spans="2:31" s="12" customFormat="1" ht="8.85" customHeight="1">
      <c r="B252" s="29"/>
      <c r="C252" s="29"/>
      <c r="D252" s="29"/>
      <c r="E252" s="29"/>
      <c r="F252" s="29"/>
      <c r="G252" s="29"/>
      <c r="H252" s="29"/>
      <c r="I252" s="29"/>
      <c r="J252" s="29"/>
      <c r="K252" s="29"/>
      <c r="L252" s="29"/>
      <c r="M252" s="29"/>
      <c r="N252" s="29"/>
      <c r="O252" s="29"/>
      <c r="P252" s="29"/>
      <c r="Q252" s="29"/>
      <c r="R252" s="18"/>
      <c r="S252" s="2"/>
      <c r="T252" s="48"/>
      <c r="U252" s="2"/>
      <c r="V252" s="2"/>
      <c r="W252" s="2"/>
      <c r="X252" s="2"/>
      <c r="Y252" s="2"/>
      <c r="Z252" s="2"/>
      <c r="AA252" s="2"/>
      <c r="AB252" s="2"/>
      <c r="AC252" s="2"/>
      <c r="AD252" s="2"/>
      <c r="AE252" s="2"/>
    </row>
    <row r="253" spans="2:31" s="12" customFormat="1" ht="8.85" customHeight="1">
      <c r="B253" s="29"/>
      <c r="C253" s="29"/>
      <c r="D253" s="29"/>
      <c r="E253" s="29"/>
      <c r="F253" s="29"/>
      <c r="G253" s="29"/>
      <c r="H253" s="29"/>
      <c r="I253" s="29"/>
      <c r="J253" s="29"/>
      <c r="K253" s="29"/>
      <c r="L253" s="29"/>
      <c r="M253" s="29"/>
      <c r="N253" s="29"/>
      <c r="O253" s="29"/>
      <c r="P253" s="29"/>
      <c r="Q253" s="29"/>
      <c r="R253" s="18"/>
      <c r="S253" s="2"/>
      <c r="T253" s="48"/>
      <c r="U253" s="2"/>
      <c r="V253" s="2"/>
      <c r="W253" s="2"/>
      <c r="X253" s="2"/>
      <c r="Y253" s="2"/>
      <c r="Z253" s="2"/>
      <c r="AA253" s="2"/>
      <c r="AB253" s="2"/>
      <c r="AC253" s="2"/>
      <c r="AD253" s="2"/>
      <c r="AE253" s="2"/>
    </row>
    <row r="254" spans="2:31" s="12" customFormat="1" ht="8.85" customHeight="1">
      <c r="B254" s="29"/>
      <c r="C254" s="29"/>
      <c r="D254" s="29"/>
      <c r="E254" s="29"/>
      <c r="F254" s="29"/>
      <c r="G254" s="29"/>
      <c r="H254" s="29"/>
      <c r="I254" s="29"/>
      <c r="J254" s="29"/>
      <c r="K254" s="29"/>
      <c r="L254" s="29"/>
      <c r="M254" s="29"/>
      <c r="N254" s="29"/>
      <c r="O254" s="29"/>
      <c r="P254" s="29"/>
      <c r="Q254" s="29"/>
      <c r="R254" s="18"/>
      <c r="S254" s="2"/>
      <c r="T254" s="48"/>
      <c r="U254" s="2"/>
      <c r="V254" s="2"/>
      <c r="W254" s="2"/>
      <c r="X254" s="2"/>
      <c r="Y254" s="2"/>
      <c r="Z254" s="2"/>
      <c r="AA254" s="2"/>
      <c r="AB254" s="2"/>
      <c r="AC254" s="2"/>
      <c r="AD254" s="2"/>
      <c r="AE254" s="2"/>
    </row>
    <row r="255" spans="2:31" s="12" customFormat="1" ht="8.85" customHeight="1">
      <c r="B255" s="29"/>
      <c r="C255" s="29"/>
      <c r="D255" s="29"/>
      <c r="E255" s="29"/>
      <c r="F255" s="29"/>
      <c r="G255" s="29"/>
      <c r="H255" s="29"/>
      <c r="I255" s="29"/>
      <c r="J255" s="29"/>
      <c r="K255" s="29"/>
      <c r="L255" s="29"/>
      <c r="M255" s="29"/>
      <c r="N255" s="29"/>
      <c r="O255" s="29"/>
      <c r="P255" s="29"/>
      <c r="Q255" s="29"/>
      <c r="R255" s="18"/>
      <c r="S255" s="2"/>
      <c r="T255" s="48"/>
      <c r="U255" s="2"/>
      <c r="V255" s="2"/>
      <c r="W255" s="2"/>
      <c r="X255" s="2"/>
      <c r="Y255" s="2"/>
      <c r="Z255" s="2"/>
      <c r="AA255" s="2"/>
      <c r="AB255" s="2"/>
      <c r="AC255" s="2"/>
      <c r="AD255" s="2"/>
      <c r="AE255" s="2"/>
    </row>
    <row r="256" spans="2:31" s="12" customFormat="1" ht="8.85" customHeight="1">
      <c r="B256" s="29"/>
      <c r="C256" s="29"/>
      <c r="D256" s="29"/>
      <c r="E256" s="29"/>
      <c r="F256" s="29"/>
      <c r="G256" s="29"/>
      <c r="H256" s="29"/>
      <c r="I256" s="29"/>
      <c r="J256" s="29"/>
      <c r="K256" s="29"/>
      <c r="L256" s="29"/>
      <c r="M256" s="29"/>
      <c r="N256" s="29"/>
      <c r="O256" s="29"/>
      <c r="P256" s="29"/>
      <c r="Q256" s="29"/>
      <c r="R256" s="18"/>
      <c r="S256" s="2"/>
      <c r="T256" s="48"/>
      <c r="U256" s="2"/>
      <c r="V256" s="2"/>
      <c r="W256" s="2"/>
      <c r="X256" s="2"/>
      <c r="Y256" s="2"/>
      <c r="Z256" s="2"/>
      <c r="AA256" s="2"/>
      <c r="AB256" s="2"/>
      <c r="AC256" s="2"/>
      <c r="AD256" s="2"/>
      <c r="AE256" s="2"/>
    </row>
    <row r="257" spans="2:31" s="12" customFormat="1" ht="8.85" customHeight="1">
      <c r="B257" s="29"/>
      <c r="C257" s="29"/>
      <c r="D257" s="29"/>
      <c r="E257" s="29"/>
      <c r="F257" s="29"/>
      <c r="G257" s="29"/>
      <c r="H257" s="29"/>
      <c r="I257" s="29"/>
      <c r="J257" s="29"/>
      <c r="K257" s="29"/>
      <c r="L257" s="29"/>
      <c r="M257" s="29"/>
      <c r="N257" s="29"/>
      <c r="O257" s="29"/>
      <c r="P257" s="29"/>
      <c r="Q257" s="29"/>
      <c r="R257" s="18"/>
      <c r="S257" s="2"/>
      <c r="T257" s="48"/>
      <c r="U257" s="2"/>
      <c r="V257" s="2"/>
      <c r="W257" s="2"/>
      <c r="X257" s="2"/>
      <c r="Y257" s="2"/>
      <c r="Z257" s="2"/>
      <c r="AA257" s="2"/>
      <c r="AB257" s="2"/>
      <c r="AC257" s="2"/>
      <c r="AD257" s="2"/>
      <c r="AE257" s="2"/>
    </row>
    <row r="258" spans="2:31" s="12" customFormat="1" ht="8.85" customHeight="1">
      <c r="B258" s="29"/>
      <c r="C258" s="29"/>
      <c r="D258" s="29"/>
      <c r="E258" s="29"/>
      <c r="F258" s="29"/>
      <c r="G258" s="29"/>
      <c r="H258" s="29"/>
      <c r="I258" s="29"/>
      <c r="J258" s="29"/>
      <c r="K258" s="29"/>
      <c r="L258" s="29"/>
      <c r="M258" s="29"/>
      <c r="N258" s="29"/>
      <c r="O258" s="29"/>
      <c r="P258" s="29"/>
      <c r="Q258" s="29"/>
      <c r="R258" s="18"/>
      <c r="S258" s="2"/>
      <c r="T258" s="48"/>
      <c r="U258" s="2"/>
      <c r="V258" s="2"/>
      <c r="W258" s="2"/>
      <c r="X258" s="2"/>
      <c r="Y258" s="2"/>
      <c r="Z258" s="2"/>
      <c r="AA258" s="2"/>
      <c r="AB258" s="2"/>
      <c r="AC258" s="2"/>
      <c r="AD258" s="2"/>
      <c r="AE258" s="2"/>
    </row>
    <row r="259" spans="2:31" s="12" customFormat="1" ht="8.85" customHeight="1">
      <c r="B259" s="29"/>
      <c r="C259" s="29"/>
      <c r="D259" s="29"/>
      <c r="E259" s="29"/>
      <c r="F259" s="29"/>
      <c r="G259" s="29"/>
      <c r="H259" s="29"/>
      <c r="I259" s="29"/>
      <c r="J259" s="29"/>
      <c r="K259" s="29"/>
      <c r="L259" s="29"/>
      <c r="M259" s="29"/>
      <c r="N259" s="29"/>
      <c r="O259" s="29"/>
      <c r="P259" s="29"/>
      <c r="Q259" s="29"/>
      <c r="R259" s="18"/>
      <c r="S259" s="2"/>
      <c r="T259" s="48"/>
      <c r="U259" s="2"/>
      <c r="V259" s="2"/>
      <c r="W259" s="2"/>
      <c r="X259" s="2"/>
      <c r="Y259" s="2"/>
      <c r="Z259" s="2"/>
      <c r="AA259" s="2"/>
      <c r="AB259" s="2"/>
      <c r="AC259" s="2"/>
      <c r="AD259" s="2"/>
      <c r="AE259" s="2"/>
    </row>
    <row r="260" spans="2:31" s="12" customFormat="1" ht="8.85" customHeight="1">
      <c r="B260" s="29"/>
      <c r="C260" s="29"/>
      <c r="D260" s="29"/>
      <c r="E260" s="29"/>
      <c r="F260" s="29"/>
      <c r="G260" s="29"/>
      <c r="H260" s="29"/>
      <c r="I260" s="29"/>
      <c r="J260" s="29"/>
      <c r="K260" s="29"/>
      <c r="L260" s="29"/>
      <c r="M260" s="29"/>
      <c r="N260" s="29"/>
      <c r="O260" s="29"/>
      <c r="P260" s="29"/>
      <c r="Q260" s="29"/>
      <c r="R260" s="18"/>
      <c r="S260" s="2"/>
      <c r="T260" s="48"/>
      <c r="U260" s="2"/>
      <c r="V260" s="2"/>
      <c r="W260" s="2"/>
      <c r="X260" s="2"/>
      <c r="Y260" s="2"/>
      <c r="Z260" s="2"/>
      <c r="AA260" s="2"/>
      <c r="AB260" s="2"/>
      <c r="AC260" s="2"/>
      <c r="AD260" s="2"/>
      <c r="AE260" s="2"/>
    </row>
    <row r="261" spans="2:31" s="12" customFormat="1" ht="8.85" customHeight="1">
      <c r="B261" s="29"/>
      <c r="C261" s="29"/>
      <c r="D261" s="29"/>
      <c r="E261" s="29"/>
      <c r="F261" s="29"/>
      <c r="G261" s="29"/>
      <c r="H261" s="29"/>
      <c r="I261" s="29"/>
      <c r="J261" s="29"/>
      <c r="K261" s="29"/>
      <c r="L261" s="29"/>
      <c r="M261" s="29"/>
      <c r="N261" s="29"/>
      <c r="O261" s="29"/>
      <c r="P261" s="29"/>
      <c r="Q261" s="29"/>
      <c r="R261" s="18"/>
      <c r="S261" s="2"/>
      <c r="T261" s="48"/>
      <c r="U261" s="2"/>
      <c r="V261" s="2"/>
      <c r="W261" s="2"/>
      <c r="X261" s="2"/>
      <c r="Y261" s="2"/>
      <c r="Z261" s="2"/>
      <c r="AA261" s="2"/>
      <c r="AB261" s="2"/>
      <c r="AC261" s="2"/>
      <c r="AD261" s="2"/>
      <c r="AE261" s="2"/>
    </row>
    <row r="262" spans="2:31" s="12" customFormat="1" ht="8.85" customHeight="1">
      <c r="B262" s="29"/>
      <c r="C262" s="29"/>
      <c r="D262" s="29"/>
      <c r="E262" s="29"/>
      <c r="F262" s="29"/>
      <c r="G262" s="29"/>
      <c r="H262" s="29"/>
      <c r="I262" s="29"/>
      <c r="J262" s="29"/>
      <c r="K262" s="29"/>
      <c r="L262" s="29"/>
      <c r="M262" s="29"/>
      <c r="N262" s="29"/>
      <c r="O262" s="29"/>
      <c r="P262" s="29"/>
      <c r="Q262" s="29"/>
      <c r="R262" s="18"/>
      <c r="S262" s="2"/>
      <c r="T262" s="48"/>
      <c r="U262" s="2"/>
      <c r="V262" s="2"/>
      <c r="W262" s="2"/>
      <c r="X262" s="2"/>
      <c r="Y262" s="2"/>
      <c r="Z262" s="2"/>
      <c r="AA262" s="2"/>
      <c r="AB262" s="2"/>
      <c r="AC262" s="2"/>
      <c r="AD262" s="2"/>
      <c r="AE262" s="2"/>
    </row>
    <row r="263" spans="2:31" s="12" customFormat="1" ht="8.85" customHeight="1">
      <c r="B263" s="29"/>
      <c r="C263" s="29"/>
      <c r="D263" s="29"/>
      <c r="E263" s="29"/>
      <c r="F263" s="29"/>
      <c r="G263" s="29"/>
      <c r="H263" s="29"/>
      <c r="I263" s="29"/>
      <c r="J263" s="29"/>
      <c r="K263" s="29"/>
      <c r="L263" s="29"/>
      <c r="M263" s="29"/>
      <c r="N263" s="29"/>
      <c r="O263" s="29"/>
      <c r="P263" s="29"/>
      <c r="Q263" s="29"/>
      <c r="R263" s="18"/>
      <c r="S263" s="2"/>
      <c r="T263" s="48"/>
      <c r="U263" s="2"/>
      <c r="V263" s="2"/>
      <c r="W263" s="2"/>
      <c r="X263" s="2"/>
      <c r="Y263" s="2"/>
      <c r="Z263" s="2"/>
      <c r="AA263" s="2"/>
      <c r="AB263" s="2"/>
      <c r="AC263" s="2"/>
      <c r="AD263" s="2"/>
      <c r="AE263" s="2"/>
    </row>
    <row r="264" spans="2:31" s="12" customFormat="1" ht="8.85" customHeight="1">
      <c r="B264" s="29"/>
      <c r="C264" s="29"/>
      <c r="D264" s="29"/>
      <c r="E264" s="29"/>
      <c r="F264" s="29"/>
      <c r="G264" s="29"/>
      <c r="H264" s="29"/>
      <c r="I264" s="29"/>
      <c r="J264" s="29"/>
      <c r="K264" s="29"/>
      <c r="L264" s="29"/>
      <c r="M264" s="29"/>
      <c r="N264" s="29"/>
      <c r="O264" s="29"/>
      <c r="P264" s="29"/>
      <c r="Q264" s="29"/>
      <c r="R264" s="18"/>
      <c r="S264" s="2"/>
      <c r="T264" s="48"/>
      <c r="U264" s="2"/>
      <c r="V264" s="2"/>
      <c r="W264" s="2"/>
      <c r="X264" s="2"/>
      <c r="Y264" s="2"/>
      <c r="Z264" s="2"/>
      <c r="AA264" s="2"/>
      <c r="AB264" s="2"/>
      <c r="AC264" s="2"/>
      <c r="AD264" s="2"/>
      <c r="AE264" s="2"/>
    </row>
    <row r="265" spans="2:31" s="12" customFormat="1" ht="8.85" customHeight="1">
      <c r="B265" s="29"/>
      <c r="C265" s="29"/>
      <c r="D265" s="29"/>
      <c r="E265" s="29"/>
      <c r="F265" s="29"/>
      <c r="G265" s="29"/>
      <c r="H265" s="29"/>
      <c r="I265" s="29"/>
      <c r="J265" s="29"/>
      <c r="K265" s="29"/>
      <c r="L265" s="29"/>
      <c r="M265" s="29"/>
      <c r="N265" s="29"/>
      <c r="O265" s="29"/>
      <c r="P265" s="29"/>
      <c r="Q265" s="29"/>
      <c r="R265" s="18"/>
      <c r="S265" s="2"/>
      <c r="T265" s="48"/>
      <c r="U265" s="2"/>
      <c r="V265" s="2"/>
      <c r="W265" s="2"/>
      <c r="X265" s="2"/>
      <c r="Y265" s="2"/>
      <c r="Z265" s="2"/>
      <c r="AA265" s="2"/>
      <c r="AB265" s="2"/>
      <c r="AC265" s="2"/>
      <c r="AD265" s="2"/>
      <c r="AE265" s="2"/>
    </row>
    <row r="266" spans="2:31" s="12" customFormat="1" ht="8.85" customHeight="1">
      <c r="B266" s="29"/>
      <c r="C266" s="29"/>
      <c r="D266" s="29"/>
      <c r="E266" s="29"/>
      <c r="F266" s="29"/>
      <c r="G266" s="29"/>
      <c r="H266" s="29"/>
      <c r="I266" s="29"/>
      <c r="J266" s="29"/>
      <c r="K266" s="29"/>
      <c r="L266" s="29"/>
      <c r="M266" s="29"/>
      <c r="N266" s="29"/>
      <c r="O266" s="29"/>
      <c r="P266" s="29"/>
      <c r="Q266" s="29"/>
      <c r="R266" s="18"/>
      <c r="S266" s="2"/>
      <c r="T266" s="48"/>
      <c r="U266" s="2"/>
      <c r="V266" s="2"/>
      <c r="W266" s="2"/>
      <c r="X266" s="2"/>
      <c r="Y266" s="2"/>
      <c r="Z266" s="2"/>
      <c r="AA266" s="2"/>
      <c r="AB266" s="2"/>
      <c r="AC266" s="2"/>
      <c r="AD266" s="2"/>
      <c r="AE266" s="2"/>
    </row>
    <row r="267" spans="2:31" s="12" customFormat="1" ht="8.85" customHeight="1">
      <c r="B267" s="29"/>
      <c r="C267" s="29"/>
      <c r="D267" s="29"/>
      <c r="E267" s="29"/>
      <c r="F267" s="29"/>
      <c r="G267" s="29"/>
      <c r="H267" s="29"/>
      <c r="I267" s="29"/>
      <c r="J267" s="29"/>
      <c r="K267" s="29"/>
      <c r="L267" s="29"/>
      <c r="M267" s="29"/>
      <c r="N267" s="29"/>
      <c r="O267" s="29"/>
      <c r="P267" s="29"/>
      <c r="Q267" s="29"/>
      <c r="R267" s="18"/>
      <c r="S267" s="2"/>
      <c r="T267" s="48"/>
      <c r="U267" s="2"/>
      <c r="V267" s="2"/>
      <c r="W267" s="2"/>
      <c r="X267" s="2"/>
      <c r="Y267" s="2"/>
      <c r="Z267" s="2"/>
      <c r="AA267" s="2"/>
      <c r="AB267" s="2"/>
      <c r="AC267" s="2"/>
      <c r="AD267" s="2"/>
      <c r="AE267" s="2"/>
    </row>
    <row r="268" spans="2:31" s="12" customFormat="1" ht="8.85" customHeight="1">
      <c r="B268" s="29"/>
      <c r="C268" s="29"/>
      <c r="D268" s="29"/>
      <c r="E268" s="29"/>
      <c r="F268" s="29"/>
      <c r="G268" s="29"/>
      <c r="H268" s="29"/>
      <c r="I268" s="29"/>
      <c r="J268" s="29"/>
      <c r="K268" s="29"/>
      <c r="L268" s="29"/>
      <c r="M268" s="29"/>
      <c r="N268" s="29"/>
      <c r="O268" s="29"/>
      <c r="P268" s="29"/>
      <c r="Q268" s="29"/>
      <c r="R268" s="18"/>
      <c r="S268" s="2"/>
      <c r="T268" s="48"/>
      <c r="U268" s="2"/>
      <c r="V268" s="2"/>
      <c r="W268" s="2"/>
      <c r="X268" s="2"/>
      <c r="Y268" s="2"/>
      <c r="Z268" s="2"/>
      <c r="AA268" s="2"/>
      <c r="AB268" s="2"/>
      <c r="AC268" s="2"/>
      <c r="AD268" s="2"/>
      <c r="AE268" s="2"/>
    </row>
    <row r="269" spans="2:31" s="12" customFormat="1" ht="8.85" customHeight="1">
      <c r="B269" s="29"/>
      <c r="C269" s="29"/>
      <c r="D269" s="29"/>
      <c r="E269" s="29"/>
      <c r="F269" s="29"/>
      <c r="G269" s="29"/>
      <c r="H269" s="29"/>
      <c r="I269" s="29"/>
      <c r="J269" s="29"/>
      <c r="K269" s="29"/>
      <c r="L269" s="29"/>
      <c r="M269" s="29"/>
      <c r="N269" s="29"/>
      <c r="O269" s="29"/>
      <c r="P269" s="29"/>
      <c r="Q269" s="29"/>
      <c r="R269" s="18"/>
      <c r="S269" s="2"/>
      <c r="T269" s="48"/>
      <c r="U269" s="2"/>
      <c r="V269" s="2"/>
      <c r="W269" s="2"/>
      <c r="X269" s="2"/>
      <c r="Y269" s="2"/>
      <c r="Z269" s="2"/>
      <c r="AA269" s="2"/>
      <c r="AB269" s="2"/>
      <c r="AC269" s="2"/>
      <c r="AD269" s="2"/>
      <c r="AE269" s="2"/>
    </row>
    <row r="270" spans="2:31" s="12" customFormat="1" ht="8.85" customHeight="1">
      <c r="B270" s="29"/>
      <c r="C270" s="29"/>
      <c r="D270" s="29"/>
      <c r="E270" s="29"/>
      <c r="F270" s="29"/>
      <c r="G270" s="29"/>
      <c r="H270" s="29"/>
      <c r="I270" s="29"/>
      <c r="J270" s="29"/>
      <c r="K270" s="29"/>
      <c r="L270" s="29"/>
      <c r="M270" s="29"/>
      <c r="N270" s="29"/>
      <c r="O270" s="29"/>
      <c r="P270" s="29"/>
      <c r="Q270" s="29"/>
      <c r="R270" s="18"/>
      <c r="S270" s="2"/>
      <c r="T270" s="48"/>
      <c r="U270" s="2"/>
      <c r="V270" s="2"/>
      <c r="W270" s="2"/>
      <c r="X270" s="2"/>
      <c r="Y270" s="2"/>
      <c r="Z270" s="2"/>
      <c r="AA270" s="2"/>
      <c r="AB270" s="2"/>
      <c r="AC270" s="2"/>
      <c r="AD270" s="2"/>
      <c r="AE270" s="2"/>
    </row>
    <row r="271" spans="2:31" s="12" customFormat="1" ht="8.85" customHeight="1">
      <c r="B271" s="29"/>
      <c r="C271" s="29"/>
      <c r="D271" s="29"/>
      <c r="E271" s="29"/>
      <c r="F271" s="29"/>
      <c r="G271" s="29"/>
      <c r="H271" s="29"/>
      <c r="I271" s="29"/>
      <c r="J271" s="29"/>
      <c r="K271" s="29"/>
      <c r="L271" s="29"/>
      <c r="M271" s="29"/>
      <c r="N271" s="29"/>
      <c r="O271" s="29"/>
      <c r="P271" s="29"/>
      <c r="Q271" s="29"/>
      <c r="R271" s="18"/>
      <c r="S271" s="2"/>
      <c r="T271" s="48"/>
      <c r="U271" s="2"/>
      <c r="V271" s="2"/>
      <c r="W271" s="2"/>
      <c r="X271" s="2"/>
      <c r="Y271" s="2"/>
      <c r="Z271" s="2"/>
      <c r="AA271" s="2"/>
      <c r="AB271" s="2"/>
      <c r="AC271" s="2"/>
      <c r="AD271" s="2"/>
      <c r="AE271" s="2"/>
    </row>
    <row r="272" spans="2:31" s="12" customFormat="1" ht="8.85" customHeight="1">
      <c r="B272" s="29"/>
      <c r="C272" s="29"/>
      <c r="D272" s="29"/>
      <c r="E272" s="29"/>
      <c r="F272" s="29"/>
      <c r="G272" s="29"/>
      <c r="H272" s="29"/>
      <c r="I272" s="29"/>
      <c r="J272" s="29"/>
      <c r="K272" s="29"/>
      <c r="L272" s="29"/>
      <c r="M272" s="29"/>
      <c r="N272" s="29"/>
      <c r="O272" s="29"/>
      <c r="P272" s="29"/>
      <c r="Q272" s="29"/>
      <c r="R272" s="18"/>
      <c r="S272" s="2"/>
      <c r="T272" s="48"/>
      <c r="U272" s="2"/>
      <c r="V272" s="2"/>
      <c r="W272" s="2"/>
      <c r="X272" s="2"/>
      <c r="Y272" s="2"/>
      <c r="Z272" s="2"/>
      <c r="AA272" s="2"/>
      <c r="AB272" s="2"/>
      <c r="AC272" s="2"/>
      <c r="AD272" s="2"/>
      <c r="AE272" s="2"/>
    </row>
    <row r="273" spans="2:31" s="12" customFormat="1" ht="8.85" customHeight="1">
      <c r="B273" s="29"/>
      <c r="C273" s="29"/>
      <c r="D273" s="29"/>
      <c r="E273" s="29"/>
      <c r="F273" s="29"/>
      <c r="G273" s="29"/>
      <c r="H273" s="29"/>
      <c r="I273" s="29"/>
      <c r="J273" s="29"/>
      <c r="K273" s="29"/>
      <c r="L273" s="29"/>
      <c r="M273" s="29"/>
      <c r="N273" s="29"/>
      <c r="O273" s="29"/>
      <c r="P273" s="29"/>
      <c r="Q273" s="29"/>
      <c r="R273" s="18"/>
      <c r="S273" s="2"/>
      <c r="T273" s="48"/>
      <c r="U273" s="2"/>
      <c r="V273" s="2"/>
      <c r="W273" s="2"/>
      <c r="X273" s="2"/>
      <c r="Y273" s="2"/>
      <c r="Z273" s="2"/>
      <c r="AA273" s="2"/>
      <c r="AB273" s="2"/>
      <c r="AC273" s="2"/>
      <c r="AD273" s="2"/>
      <c r="AE273" s="2"/>
    </row>
    <row r="274" spans="2:31" s="12" customFormat="1" ht="8.85" customHeight="1">
      <c r="B274" s="29"/>
      <c r="C274" s="29"/>
      <c r="D274" s="29"/>
      <c r="E274" s="29"/>
      <c r="F274" s="29"/>
      <c r="G274" s="29"/>
      <c r="H274" s="29"/>
      <c r="I274" s="29"/>
      <c r="J274" s="29"/>
      <c r="K274" s="29"/>
      <c r="L274" s="29"/>
      <c r="M274" s="29"/>
      <c r="N274" s="29"/>
      <c r="O274" s="29"/>
      <c r="P274" s="29"/>
      <c r="Q274" s="29"/>
      <c r="R274" s="18"/>
      <c r="S274" s="2"/>
      <c r="T274" s="48"/>
      <c r="U274" s="2"/>
      <c r="V274" s="2"/>
      <c r="W274" s="2"/>
      <c r="X274" s="2"/>
      <c r="Y274" s="2"/>
      <c r="Z274" s="2"/>
      <c r="AA274" s="2"/>
      <c r="AB274" s="2"/>
      <c r="AC274" s="2"/>
      <c r="AD274" s="2"/>
      <c r="AE274" s="2"/>
    </row>
    <row r="275" spans="2:31" s="12" customFormat="1" ht="8.85" customHeight="1">
      <c r="B275" s="29"/>
      <c r="C275" s="29"/>
      <c r="D275" s="29"/>
      <c r="E275" s="29"/>
      <c r="F275" s="29"/>
      <c r="G275" s="29"/>
      <c r="H275" s="29"/>
      <c r="I275" s="29"/>
      <c r="J275" s="29"/>
      <c r="K275" s="29"/>
      <c r="L275" s="29"/>
      <c r="M275" s="29"/>
      <c r="N275" s="29"/>
      <c r="O275" s="29"/>
      <c r="P275" s="29"/>
      <c r="Q275" s="29"/>
      <c r="R275" s="18"/>
      <c r="S275" s="2"/>
      <c r="T275" s="48"/>
      <c r="U275" s="2"/>
      <c r="V275" s="2"/>
      <c r="W275" s="2"/>
      <c r="X275" s="2"/>
      <c r="Y275" s="2"/>
      <c r="Z275" s="2"/>
      <c r="AA275" s="2"/>
      <c r="AB275" s="2"/>
      <c r="AC275" s="2"/>
      <c r="AD275" s="2"/>
      <c r="AE275" s="2"/>
    </row>
    <row r="276" spans="2:31" s="12" customFormat="1" ht="8.85" customHeight="1">
      <c r="B276" s="29"/>
      <c r="C276" s="29"/>
      <c r="D276" s="29"/>
      <c r="E276" s="29"/>
      <c r="F276" s="29"/>
      <c r="G276" s="29"/>
      <c r="H276" s="29"/>
      <c r="I276" s="29"/>
      <c r="J276" s="29"/>
      <c r="K276" s="29"/>
      <c r="L276" s="29"/>
      <c r="M276" s="29"/>
      <c r="N276" s="29"/>
      <c r="O276" s="29"/>
      <c r="P276" s="29"/>
      <c r="Q276" s="29"/>
      <c r="R276" s="18"/>
      <c r="S276" s="2"/>
      <c r="T276" s="48"/>
      <c r="U276" s="2"/>
      <c r="V276" s="2"/>
      <c r="W276" s="2"/>
      <c r="X276" s="2"/>
      <c r="Y276" s="2"/>
      <c r="Z276" s="2"/>
      <c r="AA276" s="2"/>
      <c r="AB276" s="2"/>
      <c r="AC276" s="2"/>
      <c r="AD276" s="2"/>
      <c r="AE276" s="2"/>
    </row>
    <row r="277" spans="2:31" s="12" customFormat="1" ht="8.85" customHeight="1">
      <c r="B277" s="29"/>
      <c r="C277" s="29"/>
      <c r="D277" s="29"/>
      <c r="E277" s="29"/>
      <c r="F277" s="29"/>
      <c r="G277" s="29"/>
      <c r="H277" s="29"/>
      <c r="I277" s="29"/>
      <c r="J277" s="29"/>
      <c r="K277" s="29"/>
      <c r="L277" s="29"/>
      <c r="M277" s="29"/>
      <c r="N277" s="29"/>
      <c r="O277" s="29"/>
      <c r="P277" s="29"/>
      <c r="Q277" s="29"/>
      <c r="R277" s="18"/>
      <c r="S277" s="2"/>
      <c r="T277" s="48"/>
      <c r="U277" s="2"/>
      <c r="V277" s="2"/>
      <c r="W277" s="2"/>
      <c r="X277" s="2"/>
      <c r="Y277" s="2"/>
      <c r="Z277" s="2"/>
      <c r="AA277" s="2"/>
      <c r="AB277" s="2"/>
      <c r="AC277" s="2"/>
      <c r="AD277" s="2"/>
      <c r="AE277" s="2"/>
    </row>
    <row r="278" spans="2:31" s="12" customFormat="1" ht="8.85" customHeight="1">
      <c r="B278" s="29"/>
      <c r="C278" s="29"/>
      <c r="D278" s="29"/>
      <c r="E278" s="29"/>
      <c r="F278" s="29"/>
      <c r="G278" s="29"/>
      <c r="H278" s="29"/>
      <c r="I278" s="29"/>
      <c r="J278" s="29"/>
      <c r="K278" s="29"/>
      <c r="L278" s="29"/>
      <c r="M278" s="29"/>
      <c r="N278" s="29"/>
      <c r="O278" s="29"/>
      <c r="P278" s="29"/>
      <c r="Q278" s="29"/>
      <c r="R278" s="18"/>
      <c r="S278" s="2"/>
      <c r="T278" s="48"/>
      <c r="U278" s="2"/>
      <c r="V278" s="2"/>
      <c r="W278" s="2"/>
      <c r="X278" s="2"/>
      <c r="Y278" s="2"/>
      <c r="Z278" s="2"/>
      <c r="AA278" s="2"/>
      <c r="AB278" s="2"/>
      <c r="AC278" s="2"/>
      <c r="AD278" s="2"/>
      <c r="AE278" s="2"/>
    </row>
    <row r="279" spans="2:31" s="12" customFormat="1" ht="8.85" customHeight="1">
      <c r="B279" s="29"/>
      <c r="C279" s="29"/>
      <c r="D279" s="29"/>
      <c r="E279" s="29"/>
      <c r="F279" s="29"/>
      <c r="G279" s="29"/>
      <c r="H279" s="29"/>
      <c r="I279" s="29"/>
      <c r="J279" s="29"/>
      <c r="K279" s="29"/>
      <c r="L279" s="29"/>
      <c r="M279" s="29"/>
      <c r="N279" s="29"/>
      <c r="O279" s="29"/>
      <c r="P279" s="29"/>
      <c r="Q279" s="29"/>
      <c r="R279" s="18"/>
      <c r="S279" s="2"/>
      <c r="T279" s="48"/>
      <c r="U279" s="2"/>
      <c r="V279" s="2"/>
      <c r="W279" s="2"/>
      <c r="X279" s="2"/>
      <c r="Y279" s="2"/>
      <c r="Z279" s="2"/>
      <c r="AA279" s="2"/>
      <c r="AB279" s="2"/>
      <c r="AC279" s="2"/>
      <c r="AD279" s="2"/>
      <c r="AE279" s="2"/>
    </row>
    <row r="280" spans="2:31" s="12" customFormat="1" ht="8.85" customHeight="1">
      <c r="B280" s="29"/>
      <c r="C280" s="29"/>
      <c r="D280" s="29"/>
      <c r="E280" s="29"/>
      <c r="F280" s="29"/>
      <c r="G280" s="29"/>
      <c r="H280" s="29"/>
      <c r="I280" s="29"/>
      <c r="J280" s="29"/>
      <c r="K280" s="29"/>
      <c r="L280" s="29"/>
      <c r="M280" s="29"/>
      <c r="N280" s="29"/>
      <c r="O280" s="29"/>
      <c r="P280" s="29"/>
      <c r="Q280" s="29"/>
      <c r="R280" s="18"/>
      <c r="S280" s="2"/>
      <c r="T280" s="48"/>
      <c r="U280" s="2"/>
      <c r="V280" s="2"/>
      <c r="W280" s="2"/>
      <c r="X280" s="2"/>
      <c r="Y280" s="2"/>
      <c r="Z280" s="2"/>
      <c r="AA280" s="2"/>
      <c r="AB280" s="2"/>
      <c r="AC280" s="2"/>
      <c r="AD280" s="2"/>
      <c r="AE280" s="2"/>
    </row>
    <row r="281" spans="2:31" s="12" customFormat="1" ht="8.85" customHeight="1">
      <c r="B281" s="29"/>
      <c r="C281" s="29"/>
      <c r="D281" s="29"/>
      <c r="E281" s="29"/>
      <c r="F281" s="29"/>
      <c r="G281" s="29"/>
      <c r="H281" s="29"/>
      <c r="I281" s="29"/>
      <c r="J281" s="29"/>
      <c r="K281" s="29"/>
      <c r="L281" s="29"/>
      <c r="M281" s="29"/>
      <c r="N281" s="29"/>
      <c r="O281" s="29"/>
      <c r="P281" s="29"/>
      <c r="Q281" s="29"/>
      <c r="R281" s="18"/>
      <c r="S281" s="2"/>
      <c r="T281" s="48"/>
      <c r="U281" s="2"/>
      <c r="V281" s="2"/>
      <c r="W281" s="2"/>
      <c r="X281" s="2"/>
      <c r="Y281" s="2"/>
      <c r="Z281" s="2"/>
      <c r="AA281" s="2"/>
      <c r="AB281" s="2"/>
      <c r="AC281" s="2"/>
      <c r="AD281" s="2"/>
      <c r="AE281" s="2"/>
    </row>
    <row r="282" spans="2:31" s="12" customFormat="1" ht="8.85" customHeight="1">
      <c r="B282" s="29"/>
      <c r="C282" s="29"/>
      <c r="D282" s="29"/>
      <c r="E282" s="29"/>
      <c r="F282" s="29"/>
      <c r="G282" s="29"/>
      <c r="H282" s="29"/>
      <c r="I282" s="29"/>
      <c r="J282" s="29"/>
      <c r="K282" s="29"/>
      <c r="L282" s="29"/>
      <c r="M282" s="29"/>
      <c r="N282" s="29"/>
      <c r="O282" s="29"/>
      <c r="P282" s="29"/>
      <c r="Q282" s="29"/>
      <c r="R282" s="18"/>
      <c r="S282" s="2"/>
      <c r="T282" s="48"/>
      <c r="U282" s="2"/>
      <c r="V282" s="2"/>
      <c r="W282" s="2"/>
      <c r="X282" s="2"/>
      <c r="Y282" s="2"/>
      <c r="Z282" s="2"/>
      <c r="AA282" s="2"/>
      <c r="AB282" s="2"/>
      <c r="AC282" s="2"/>
      <c r="AD282" s="2"/>
      <c r="AE282" s="2"/>
    </row>
    <row r="283" spans="2:31" s="12" customFormat="1" ht="8.85" customHeight="1">
      <c r="B283" s="29"/>
      <c r="C283" s="29"/>
      <c r="D283" s="29"/>
      <c r="E283" s="29"/>
      <c r="F283" s="29"/>
      <c r="G283" s="29"/>
      <c r="H283" s="29"/>
      <c r="I283" s="29"/>
      <c r="J283" s="29"/>
      <c r="K283" s="29"/>
      <c r="L283" s="29"/>
      <c r="M283" s="29"/>
      <c r="N283" s="29"/>
      <c r="O283" s="29"/>
      <c r="P283" s="29"/>
      <c r="Q283" s="29"/>
      <c r="R283" s="18"/>
      <c r="S283" s="2"/>
      <c r="T283" s="48"/>
      <c r="U283" s="2"/>
      <c r="V283" s="2"/>
      <c r="W283" s="2"/>
      <c r="X283" s="2"/>
      <c r="Y283" s="2"/>
      <c r="Z283" s="2"/>
      <c r="AA283" s="2"/>
      <c r="AB283" s="2"/>
      <c r="AC283" s="2"/>
      <c r="AD283" s="2"/>
      <c r="AE283" s="2"/>
    </row>
    <row r="284" spans="2:31" s="12" customFormat="1" ht="8.85" customHeight="1">
      <c r="B284" s="29"/>
      <c r="C284" s="29"/>
      <c r="D284" s="29"/>
      <c r="E284" s="29"/>
      <c r="F284" s="29"/>
      <c r="G284" s="29"/>
      <c r="H284" s="29"/>
      <c r="I284" s="29"/>
      <c r="J284" s="29"/>
      <c r="K284" s="29"/>
      <c r="L284" s="29"/>
      <c r="M284" s="29"/>
      <c r="N284" s="29"/>
      <c r="O284" s="29"/>
      <c r="P284" s="29"/>
      <c r="Q284" s="29"/>
      <c r="R284" s="18"/>
      <c r="S284" s="2"/>
      <c r="T284" s="48"/>
      <c r="U284" s="2"/>
      <c r="V284" s="2"/>
      <c r="W284" s="2"/>
      <c r="X284" s="2"/>
      <c r="Y284" s="2"/>
      <c r="Z284" s="2"/>
      <c r="AA284" s="2"/>
      <c r="AB284" s="2"/>
      <c r="AC284" s="2"/>
      <c r="AD284" s="2"/>
      <c r="AE284" s="2"/>
    </row>
    <row r="285" spans="2:31" s="12" customFormat="1" ht="8.85" customHeight="1">
      <c r="B285" s="29"/>
      <c r="C285" s="29"/>
      <c r="D285" s="29"/>
      <c r="E285" s="29"/>
      <c r="F285" s="29"/>
      <c r="G285" s="29"/>
      <c r="H285" s="29"/>
      <c r="I285" s="29"/>
      <c r="J285" s="29"/>
      <c r="K285" s="29"/>
      <c r="L285" s="29"/>
      <c r="M285" s="29"/>
      <c r="N285" s="29"/>
      <c r="O285" s="29"/>
      <c r="P285" s="29"/>
      <c r="Q285" s="29"/>
      <c r="R285" s="18"/>
      <c r="S285" s="2"/>
      <c r="T285" s="48"/>
      <c r="U285" s="2"/>
      <c r="V285" s="2"/>
      <c r="W285" s="2"/>
      <c r="X285" s="2"/>
      <c r="Y285" s="2"/>
      <c r="Z285" s="2"/>
      <c r="AA285" s="2"/>
      <c r="AB285" s="2"/>
      <c r="AC285" s="2"/>
      <c r="AD285" s="2"/>
      <c r="AE285" s="2"/>
    </row>
    <row r="286" spans="2:31" s="12" customFormat="1" ht="8.85" customHeight="1">
      <c r="B286" s="29"/>
      <c r="C286" s="29"/>
      <c r="D286" s="29"/>
      <c r="E286" s="29"/>
      <c r="F286" s="29"/>
      <c r="G286" s="29"/>
      <c r="H286" s="29"/>
      <c r="I286" s="29"/>
      <c r="J286" s="29"/>
      <c r="K286" s="29"/>
      <c r="L286" s="29"/>
      <c r="M286" s="29"/>
      <c r="N286" s="29"/>
      <c r="O286" s="29"/>
      <c r="P286" s="29"/>
      <c r="Q286" s="29"/>
      <c r="R286" s="18"/>
      <c r="S286" s="2"/>
      <c r="T286" s="48"/>
      <c r="U286" s="2"/>
      <c r="V286" s="2"/>
      <c r="W286" s="2"/>
      <c r="X286" s="2"/>
      <c r="Y286" s="2"/>
      <c r="Z286" s="2"/>
      <c r="AA286" s="2"/>
      <c r="AB286" s="2"/>
      <c r="AC286" s="2"/>
      <c r="AD286" s="2"/>
      <c r="AE286" s="2"/>
    </row>
    <row r="287" spans="2:31" s="12" customFormat="1" ht="8.85" customHeight="1">
      <c r="B287" s="29"/>
      <c r="C287" s="29"/>
      <c r="D287" s="29"/>
      <c r="E287" s="29"/>
      <c r="F287" s="29"/>
      <c r="G287" s="29"/>
      <c r="H287" s="29"/>
      <c r="I287" s="29"/>
      <c r="J287" s="29"/>
      <c r="K287" s="29"/>
      <c r="L287" s="29"/>
      <c r="M287" s="29"/>
      <c r="N287" s="29"/>
      <c r="O287" s="29"/>
      <c r="P287" s="29"/>
      <c r="Q287" s="29"/>
      <c r="R287" s="18"/>
      <c r="S287" s="2"/>
      <c r="T287" s="48"/>
      <c r="U287" s="2"/>
      <c r="V287" s="2"/>
      <c r="W287" s="2"/>
      <c r="X287" s="2"/>
      <c r="Y287" s="2"/>
      <c r="Z287" s="2"/>
      <c r="AA287" s="2"/>
      <c r="AB287" s="2"/>
      <c r="AC287" s="2"/>
      <c r="AD287" s="2"/>
      <c r="AE287" s="2"/>
    </row>
    <row r="288" spans="2:31" s="12" customFormat="1" ht="8.85" customHeight="1">
      <c r="B288" s="29"/>
      <c r="C288" s="29"/>
      <c r="D288" s="29"/>
      <c r="E288" s="29"/>
      <c r="F288" s="29"/>
      <c r="G288" s="29"/>
      <c r="H288" s="29"/>
      <c r="I288" s="29"/>
      <c r="J288" s="29"/>
      <c r="K288" s="29"/>
      <c r="L288" s="29"/>
      <c r="M288" s="29"/>
      <c r="N288" s="29"/>
      <c r="O288" s="29"/>
      <c r="P288" s="29"/>
      <c r="Q288" s="29"/>
      <c r="R288" s="18"/>
      <c r="S288" s="2"/>
      <c r="T288" s="48"/>
      <c r="U288" s="2"/>
      <c r="V288" s="2"/>
      <c r="W288" s="2"/>
      <c r="X288" s="2"/>
      <c r="Y288" s="2"/>
      <c r="Z288" s="2"/>
      <c r="AA288" s="2"/>
      <c r="AB288" s="2"/>
      <c r="AC288" s="2"/>
      <c r="AD288" s="2"/>
      <c r="AE288" s="2"/>
    </row>
    <row r="289" spans="2:31" s="12" customFormat="1" ht="8.85" customHeight="1">
      <c r="B289" s="29"/>
      <c r="C289" s="29"/>
      <c r="D289" s="29"/>
      <c r="E289" s="29"/>
      <c r="F289" s="29"/>
      <c r="G289" s="29"/>
      <c r="H289" s="29"/>
      <c r="I289" s="29"/>
      <c r="J289" s="29"/>
      <c r="K289" s="29"/>
      <c r="L289" s="29"/>
      <c r="M289" s="29"/>
      <c r="N289" s="29"/>
      <c r="O289" s="29"/>
      <c r="P289" s="29"/>
      <c r="Q289" s="29"/>
      <c r="R289" s="18"/>
      <c r="S289" s="2"/>
      <c r="T289" s="48"/>
      <c r="U289" s="2"/>
      <c r="V289" s="2"/>
      <c r="W289" s="2"/>
      <c r="X289" s="2"/>
      <c r="Y289" s="2"/>
      <c r="Z289" s="2"/>
      <c r="AA289" s="2"/>
      <c r="AB289" s="2"/>
      <c r="AC289" s="2"/>
      <c r="AD289" s="2"/>
      <c r="AE289" s="2"/>
    </row>
    <row r="290" spans="2:31" s="12" customFormat="1" ht="8.85" customHeight="1">
      <c r="B290" s="29"/>
      <c r="C290" s="29"/>
      <c r="D290" s="29"/>
      <c r="E290" s="29"/>
      <c r="F290" s="29"/>
      <c r="G290" s="29"/>
      <c r="H290" s="29"/>
      <c r="I290" s="29"/>
      <c r="J290" s="29"/>
      <c r="K290" s="29"/>
      <c r="L290" s="29"/>
      <c r="M290" s="29"/>
      <c r="N290" s="29"/>
      <c r="O290" s="29"/>
      <c r="P290" s="29"/>
      <c r="Q290" s="29"/>
      <c r="R290" s="18"/>
      <c r="S290" s="2"/>
      <c r="T290" s="48"/>
      <c r="U290" s="2"/>
      <c r="V290" s="2"/>
      <c r="W290" s="2"/>
      <c r="X290" s="2"/>
      <c r="Y290" s="2"/>
      <c r="Z290" s="2"/>
      <c r="AA290" s="2"/>
      <c r="AB290" s="2"/>
      <c r="AC290" s="2"/>
      <c r="AD290" s="2"/>
      <c r="AE290" s="2"/>
    </row>
    <row r="291" spans="2:31" s="12" customFormat="1" ht="8.85" customHeight="1">
      <c r="B291" s="29"/>
      <c r="C291" s="29"/>
      <c r="D291" s="29"/>
      <c r="E291" s="29"/>
      <c r="F291" s="29"/>
      <c r="G291" s="29"/>
      <c r="H291" s="29"/>
      <c r="I291" s="29"/>
      <c r="J291" s="29"/>
      <c r="K291" s="29"/>
      <c r="L291" s="29"/>
      <c r="M291" s="29"/>
      <c r="N291" s="29"/>
      <c r="O291" s="29"/>
      <c r="P291" s="29"/>
      <c r="Q291" s="29"/>
      <c r="R291" s="18"/>
      <c r="S291" s="2"/>
      <c r="T291" s="48"/>
      <c r="U291" s="2"/>
      <c r="V291" s="2"/>
      <c r="W291" s="2"/>
      <c r="X291" s="2"/>
      <c r="Y291" s="2"/>
      <c r="Z291" s="2"/>
      <c r="AA291" s="2"/>
      <c r="AB291" s="2"/>
      <c r="AC291" s="2"/>
      <c r="AD291" s="2"/>
      <c r="AE291" s="2"/>
    </row>
    <row r="292" spans="2:31" s="12" customFormat="1" ht="8.85" customHeight="1">
      <c r="B292" s="29"/>
      <c r="C292" s="29"/>
      <c r="D292" s="29"/>
      <c r="E292" s="29"/>
      <c r="F292" s="29"/>
      <c r="G292" s="29"/>
      <c r="H292" s="29"/>
      <c r="I292" s="29"/>
      <c r="J292" s="29"/>
      <c r="K292" s="29"/>
      <c r="L292" s="29"/>
      <c r="M292" s="29"/>
      <c r="N292" s="29"/>
      <c r="O292" s="29"/>
      <c r="P292" s="29"/>
      <c r="Q292" s="29"/>
      <c r="R292" s="18"/>
      <c r="S292" s="2"/>
      <c r="T292" s="48"/>
      <c r="U292" s="2"/>
      <c r="V292" s="2"/>
      <c r="W292" s="2"/>
      <c r="X292" s="2"/>
      <c r="Y292" s="2"/>
      <c r="Z292" s="2"/>
      <c r="AA292" s="2"/>
      <c r="AB292" s="2"/>
      <c r="AC292" s="2"/>
      <c r="AD292" s="2"/>
      <c r="AE292" s="2"/>
    </row>
    <row r="293" spans="2:31" s="12" customFormat="1" ht="8.85" customHeight="1">
      <c r="B293" s="29"/>
      <c r="C293" s="29"/>
      <c r="D293" s="29"/>
      <c r="E293" s="29"/>
      <c r="F293" s="29"/>
      <c r="G293" s="29"/>
      <c r="H293" s="29"/>
      <c r="I293" s="29"/>
      <c r="J293" s="29"/>
      <c r="K293" s="29"/>
      <c r="L293" s="29"/>
      <c r="M293" s="29"/>
      <c r="N293" s="29"/>
      <c r="O293" s="29"/>
      <c r="P293" s="29"/>
      <c r="Q293" s="29"/>
      <c r="R293" s="18"/>
      <c r="S293" s="2"/>
      <c r="T293" s="48"/>
      <c r="U293" s="2"/>
      <c r="V293" s="2"/>
      <c r="W293" s="2"/>
      <c r="X293" s="2"/>
      <c r="Y293" s="2"/>
      <c r="Z293" s="2"/>
      <c r="AA293" s="2"/>
      <c r="AB293" s="2"/>
      <c r="AC293" s="2"/>
      <c r="AD293" s="2"/>
      <c r="AE293" s="2"/>
    </row>
    <row r="294" spans="2:31" s="12" customFormat="1" ht="8.85" customHeight="1">
      <c r="B294" s="29"/>
      <c r="C294" s="29"/>
      <c r="D294" s="29"/>
      <c r="E294" s="29"/>
      <c r="F294" s="29"/>
      <c r="G294" s="29"/>
      <c r="H294" s="29"/>
      <c r="I294" s="29"/>
      <c r="J294" s="29"/>
      <c r="K294" s="29"/>
      <c r="L294" s="29"/>
      <c r="M294" s="29"/>
      <c r="N294" s="29"/>
      <c r="O294" s="29"/>
      <c r="P294" s="29"/>
      <c r="Q294" s="29"/>
      <c r="R294" s="18"/>
      <c r="S294" s="2"/>
      <c r="T294" s="48"/>
      <c r="U294" s="2"/>
      <c r="V294" s="2"/>
      <c r="W294" s="2"/>
      <c r="X294" s="2"/>
      <c r="Y294" s="2"/>
      <c r="Z294" s="2"/>
      <c r="AA294" s="2"/>
      <c r="AB294" s="2"/>
      <c r="AC294" s="2"/>
      <c r="AD294" s="2"/>
      <c r="AE294" s="2"/>
    </row>
    <row r="295" spans="2:31" s="12" customFormat="1" ht="8.85" customHeight="1">
      <c r="B295" s="29"/>
      <c r="C295" s="29"/>
      <c r="D295" s="29"/>
      <c r="E295" s="29"/>
      <c r="F295" s="29"/>
      <c r="G295" s="29"/>
      <c r="H295" s="29"/>
      <c r="I295" s="29"/>
      <c r="J295" s="29"/>
      <c r="K295" s="29"/>
      <c r="L295" s="29"/>
      <c r="M295" s="29"/>
      <c r="N295" s="29"/>
      <c r="O295" s="29"/>
      <c r="P295" s="29"/>
      <c r="Q295" s="29"/>
      <c r="R295" s="18"/>
      <c r="S295" s="2"/>
      <c r="T295" s="48"/>
      <c r="U295" s="2"/>
      <c r="V295" s="2"/>
      <c r="W295" s="2"/>
      <c r="X295" s="2"/>
      <c r="Y295" s="2"/>
      <c r="Z295" s="2"/>
      <c r="AA295" s="2"/>
      <c r="AB295" s="2"/>
      <c r="AC295" s="2"/>
      <c r="AD295" s="2"/>
      <c r="AE295" s="2"/>
    </row>
    <row r="296" spans="2:31" s="12" customFormat="1" ht="8.85" customHeight="1">
      <c r="B296" s="29"/>
      <c r="C296" s="29"/>
      <c r="D296" s="29"/>
      <c r="E296" s="29"/>
      <c r="F296" s="29"/>
      <c r="G296" s="29"/>
      <c r="H296" s="29"/>
      <c r="I296" s="29"/>
      <c r="J296" s="29"/>
      <c r="K296" s="29"/>
      <c r="L296" s="29"/>
      <c r="M296" s="29"/>
      <c r="N296" s="29"/>
      <c r="O296" s="29"/>
      <c r="P296" s="29"/>
      <c r="Q296" s="29"/>
      <c r="R296" s="18"/>
      <c r="S296" s="2"/>
      <c r="T296" s="48"/>
      <c r="U296" s="2"/>
      <c r="V296" s="2"/>
      <c r="W296" s="2"/>
      <c r="X296" s="2"/>
      <c r="Y296" s="2"/>
      <c r="Z296" s="2"/>
      <c r="AA296" s="2"/>
      <c r="AB296" s="2"/>
      <c r="AC296" s="2"/>
      <c r="AD296" s="2"/>
      <c r="AE296" s="2"/>
    </row>
    <row r="297" spans="2:31" s="12" customFormat="1" ht="8.85" customHeight="1">
      <c r="B297" s="29"/>
      <c r="C297" s="29"/>
      <c r="D297" s="29"/>
      <c r="E297" s="29"/>
      <c r="F297" s="29"/>
      <c r="G297" s="29"/>
      <c r="H297" s="29"/>
      <c r="I297" s="29"/>
      <c r="J297" s="29"/>
      <c r="K297" s="29"/>
      <c r="L297" s="29"/>
      <c r="M297" s="29"/>
      <c r="N297" s="29"/>
      <c r="O297" s="29"/>
      <c r="P297" s="29"/>
      <c r="Q297" s="29"/>
      <c r="R297" s="18"/>
      <c r="S297" s="2"/>
      <c r="T297" s="48"/>
      <c r="U297" s="2"/>
      <c r="V297" s="2"/>
      <c r="W297" s="2"/>
      <c r="X297" s="2"/>
      <c r="Y297" s="2"/>
      <c r="Z297" s="2"/>
      <c r="AA297" s="2"/>
      <c r="AB297" s="2"/>
      <c r="AC297" s="2"/>
      <c r="AD297" s="2"/>
      <c r="AE297" s="2"/>
    </row>
    <row r="298" spans="2:31" s="12" customFormat="1" ht="8.85" customHeight="1">
      <c r="B298" s="29"/>
      <c r="C298" s="29"/>
      <c r="D298" s="29"/>
      <c r="E298" s="29"/>
      <c r="F298" s="29"/>
      <c r="G298" s="29"/>
      <c r="H298" s="29"/>
      <c r="I298" s="29"/>
      <c r="J298" s="29"/>
      <c r="K298" s="29"/>
      <c r="L298" s="29"/>
      <c r="M298" s="29"/>
      <c r="N298" s="29"/>
      <c r="O298" s="29"/>
      <c r="P298" s="29"/>
      <c r="Q298" s="29"/>
      <c r="R298" s="18"/>
      <c r="S298" s="2"/>
      <c r="T298" s="48"/>
      <c r="U298" s="2"/>
      <c r="V298" s="2"/>
      <c r="W298" s="2"/>
      <c r="X298" s="2"/>
      <c r="Y298" s="2"/>
      <c r="Z298" s="2"/>
      <c r="AA298" s="2"/>
      <c r="AB298" s="2"/>
      <c r="AC298" s="2"/>
      <c r="AD298" s="2"/>
      <c r="AE298" s="2"/>
    </row>
    <row r="299" spans="2:31" s="12" customFormat="1" ht="8.85" customHeight="1">
      <c r="B299" s="29"/>
      <c r="C299" s="29"/>
      <c r="D299" s="29"/>
      <c r="E299" s="29"/>
      <c r="F299" s="29"/>
      <c r="G299" s="29"/>
      <c r="H299" s="29"/>
      <c r="I299" s="29"/>
      <c r="J299" s="29"/>
      <c r="K299" s="29"/>
      <c r="L299" s="29"/>
      <c r="M299" s="29"/>
      <c r="N299" s="29"/>
      <c r="O299" s="29"/>
      <c r="P299" s="29"/>
      <c r="Q299" s="29"/>
      <c r="R299" s="18"/>
      <c r="S299" s="2"/>
      <c r="T299" s="48"/>
      <c r="U299" s="2"/>
      <c r="V299" s="2"/>
      <c r="W299" s="2"/>
      <c r="X299" s="2"/>
      <c r="Y299" s="2"/>
      <c r="Z299" s="2"/>
      <c r="AA299" s="2"/>
      <c r="AB299" s="2"/>
      <c r="AC299" s="2"/>
      <c r="AD299" s="2"/>
      <c r="AE299" s="2"/>
    </row>
    <row r="300" spans="2:31" s="12" customFormat="1" ht="8.85" customHeight="1">
      <c r="B300" s="29"/>
      <c r="C300" s="29"/>
      <c r="D300" s="29"/>
      <c r="E300" s="29"/>
      <c r="F300" s="29"/>
      <c r="G300" s="29"/>
      <c r="H300" s="29"/>
      <c r="I300" s="29"/>
      <c r="J300" s="29"/>
      <c r="K300" s="29"/>
      <c r="L300" s="29"/>
      <c r="M300" s="29"/>
      <c r="N300" s="29"/>
      <c r="O300" s="29"/>
      <c r="P300" s="29"/>
      <c r="Q300" s="29"/>
      <c r="R300" s="18"/>
      <c r="S300" s="2"/>
      <c r="T300" s="48"/>
      <c r="U300" s="2"/>
      <c r="V300" s="2"/>
      <c r="W300" s="2"/>
      <c r="X300" s="2"/>
      <c r="Y300" s="2"/>
      <c r="Z300" s="2"/>
      <c r="AA300" s="2"/>
      <c r="AB300" s="2"/>
      <c r="AC300" s="2"/>
      <c r="AD300" s="2"/>
      <c r="AE300" s="2"/>
    </row>
    <row r="301" spans="2:31" s="12" customFormat="1" ht="8.85" customHeight="1">
      <c r="B301" s="29"/>
      <c r="C301" s="29"/>
      <c r="D301" s="29"/>
      <c r="E301" s="29"/>
      <c r="F301" s="29"/>
      <c r="G301" s="29"/>
      <c r="H301" s="29"/>
      <c r="I301" s="29"/>
      <c r="J301" s="29"/>
      <c r="K301" s="29"/>
      <c r="L301" s="29"/>
      <c r="M301" s="29"/>
      <c r="N301" s="29"/>
      <c r="O301" s="29"/>
      <c r="P301" s="29"/>
      <c r="Q301" s="29"/>
      <c r="R301" s="18"/>
      <c r="S301" s="2"/>
      <c r="T301" s="48"/>
      <c r="U301" s="2"/>
      <c r="V301" s="2"/>
      <c r="W301" s="2"/>
      <c r="X301" s="2"/>
      <c r="Y301" s="2"/>
      <c r="Z301" s="2"/>
      <c r="AA301" s="2"/>
      <c r="AB301" s="2"/>
      <c r="AC301" s="2"/>
      <c r="AD301" s="2"/>
      <c r="AE301" s="2"/>
    </row>
    <row r="302" spans="2:31" s="12" customFormat="1" ht="8.85" customHeight="1">
      <c r="B302" s="29"/>
      <c r="C302" s="29"/>
      <c r="D302" s="29"/>
      <c r="E302" s="29"/>
      <c r="F302" s="29"/>
      <c r="G302" s="29"/>
      <c r="H302" s="29"/>
      <c r="I302" s="29"/>
      <c r="J302" s="29"/>
      <c r="K302" s="29"/>
      <c r="L302" s="29"/>
      <c r="M302" s="29"/>
      <c r="N302" s="29"/>
      <c r="O302" s="29"/>
      <c r="P302" s="29"/>
      <c r="Q302" s="29"/>
      <c r="R302" s="18"/>
      <c r="S302" s="2"/>
      <c r="T302" s="48"/>
      <c r="U302" s="2"/>
      <c r="V302" s="2"/>
      <c r="W302" s="2"/>
      <c r="X302" s="2"/>
      <c r="Y302" s="2"/>
      <c r="Z302" s="2"/>
      <c r="AA302" s="2"/>
      <c r="AB302" s="2"/>
      <c r="AC302" s="2"/>
      <c r="AD302" s="2"/>
      <c r="AE302" s="2"/>
    </row>
    <row r="303" spans="2:31" s="12" customFormat="1" ht="8.85" customHeight="1">
      <c r="B303" s="29"/>
      <c r="C303" s="29"/>
      <c r="D303" s="29"/>
      <c r="E303" s="29"/>
      <c r="F303" s="29"/>
      <c r="G303" s="29"/>
      <c r="H303" s="29"/>
      <c r="I303" s="29"/>
      <c r="J303" s="29"/>
      <c r="K303" s="29"/>
      <c r="L303" s="29"/>
      <c r="M303" s="29"/>
      <c r="N303" s="29"/>
      <c r="O303" s="29"/>
      <c r="P303" s="29"/>
      <c r="Q303" s="29"/>
      <c r="R303" s="18"/>
      <c r="S303" s="2"/>
      <c r="T303" s="48"/>
      <c r="U303" s="2"/>
      <c r="V303" s="2"/>
      <c r="W303" s="2"/>
      <c r="X303" s="2"/>
      <c r="Y303" s="2"/>
      <c r="Z303" s="2"/>
      <c r="AA303" s="2"/>
      <c r="AB303" s="2"/>
      <c r="AC303" s="2"/>
      <c r="AD303" s="2"/>
      <c r="AE303" s="2"/>
    </row>
    <row r="304" spans="2:31" s="12" customFormat="1" ht="8.85" customHeight="1">
      <c r="B304" s="29"/>
      <c r="C304" s="29"/>
      <c r="D304" s="29"/>
      <c r="E304" s="29"/>
      <c r="F304" s="29"/>
      <c r="G304" s="29"/>
      <c r="H304" s="29"/>
      <c r="I304" s="29"/>
      <c r="J304" s="29"/>
      <c r="K304" s="29"/>
      <c r="L304" s="29"/>
      <c r="M304" s="29"/>
      <c r="N304" s="29"/>
      <c r="O304" s="29"/>
      <c r="P304" s="29"/>
      <c r="Q304" s="29"/>
      <c r="R304" s="18"/>
      <c r="S304" s="2"/>
      <c r="T304" s="48"/>
      <c r="U304" s="2"/>
      <c r="V304" s="2"/>
      <c r="W304" s="2"/>
      <c r="X304" s="2"/>
      <c r="Y304" s="2"/>
      <c r="Z304" s="2"/>
      <c r="AA304" s="2"/>
      <c r="AB304" s="2"/>
      <c r="AC304" s="2"/>
      <c r="AD304" s="2"/>
      <c r="AE304" s="2"/>
    </row>
    <row r="305" spans="2:31" s="12" customFormat="1" ht="8.85" customHeight="1">
      <c r="B305" s="29"/>
      <c r="C305" s="29"/>
      <c r="D305" s="29"/>
      <c r="E305" s="29"/>
      <c r="F305" s="29"/>
      <c r="G305" s="29"/>
      <c r="H305" s="29"/>
      <c r="I305" s="29"/>
      <c r="J305" s="29"/>
      <c r="K305" s="29"/>
      <c r="L305" s="29"/>
      <c r="M305" s="29"/>
      <c r="N305" s="29"/>
      <c r="O305" s="29"/>
      <c r="P305" s="29"/>
      <c r="Q305" s="29"/>
      <c r="R305" s="18"/>
      <c r="S305" s="2"/>
      <c r="T305" s="48"/>
      <c r="U305" s="2"/>
      <c r="V305" s="2"/>
      <c r="W305" s="2"/>
      <c r="X305" s="2"/>
      <c r="Y305" s="2"/>
      <c r="Z305" s="2"/>
      <c r="AA305" s="2"/>
      <c r="AB305" s="2"/>
      <c r="AC305" s="2"/>
      <c r="AD305" s="2"/>
      <c r="AE305" s="2"/>
    </row>
    <row r="306" spans="2:31" s="12" customFormat="1" ht="8.85" customHeight="1">
      <c r="B306" s="29"/>
      <c r="C306" s="29"/>
      <c r="D306" s="29"/>
      <c r="E306" s="29"/>
      <c r="F306" s="29"/>
      <c r="G306" s="29"/>
      <c r="H306" s="29"/>
      <c r="I306" s="29"/>
      <c r="J306" s="29"/>
      <c r="K306" s="29"/>
      <c r="L306" s="29"/>
      <c r="M306" s="29"/>
      <c r="N306" s="29"/>
      <c r="O306" s="29"/>
      <c r="P306" s="29"/>
      <c r="Q306" s="29"/>
      <c r="R306" s="18"/>
      <c r="S306" s="2"/>
      <c r="T306" s="48"/>
      <c r="U306" s="2"/>
      <c r="V306" s="2"/>
      <c r="W306" s="2"/>
      <c r="X306" s="2"/>
      <c r="Y306" s="2"/>
      <c r="Z306" s="2"/>
      <c r="AA306" s="2"/>
      <c r="AB306" s="2"/>
      <c r="AC306" s="2"/>
      <c r="AD306" s="2"/>
      <c r="AE306" s="2"/>
    </row>
    <row r="307" spans="2:31" s="12" customFormat="1" ht="8.85" customHeight="1">
      <c r="B307" s="29"/>
      <c r="C307" s="29"/>
      <c r="D307" s="29"/>
      <c r="E307" s="29"/>
      <c r="F307" s="29"/>
      <c r="G307" s="29"/>
      <c r="H307" s="29"/>
      <c r="I307" s="29"/>
      <c r="J307" s="29"/>
      <c r="K307" s="29"/>
      <c r="L307" s="29"/>
      <c r="M307" s="29"/>
      <c r="N307" s="29"/>
      <c r="O307" s="29"/>
      <c r="P307" s="29"/>
      <c r="Q307" s="29"/>
      <c r="R307" s="18"/>
      <c r="S307" s="2"/>
      <c r="T307" s="48"/>
      <c r="U307" s="2"/>
      <c r="V307" s="2"/>
      <c r="W307" s="2"/>
      <c r="X307" s="2"/>
      <c r="Y307" s="2"/>
      <c r="Z307" s="2"/>
      <c r="AA307" s="2"/>
      <c r="AB307" s="2"/>
      <c r="AC307" s="2"/>
      <c r="AD307" s="2"/>
      <c r="AE307" s="2"/>
    </row>
    <row r="308" spans="2:31" s="12" customFormat="1" ht="8.85" customHeight="1">
      <c r="B308" s="29"/>
      <c r="C308" s="29"/>
      <c r="D308" s="29"/>
      <c r="E308" s="29"/>
      <c r="F308" s="29"/>
      <c r="G308" s="29"/>
      <c r="H308" s="29"/>
      <c r="I308" s="29"/>
      <c r="J308" s="29"/>
      <c r="K308" s="29"/>
      <c r="L308" s="29"/>
      <c r="M308" s="29"/>
      <c r="N308" s="29"/>
      <c r="O308" s="29"/>
      <c r="P308" s="29"/>
      <c r="Q308" s="29"/>
      <c r="R308" s="18"/>
      <c r="S308" s="2"/>
      <c r="T308" s="48"/>
      <c r="U308" s="2"/>
      <c r="V308" s="2"/>
      <c r="W308" s="2"/>
      <c r="X308" s="2"/>
      <c r="Y308" s="2"/>
      <c r="Z308" s="2"/>
      <c r="AA308" s="2"/>
      <c r="AB308" s="2"/>
      <c r="AC308" s="2"/>
      <c r="AD308" s="2"/>
      <c r="AE308" s="2"/>
    </row>
    <row r="309" spans="2:31" s="12" customFormat="1" ht="8.85" customHeight="1">
      <c r="B309" s="29"/>
      <c r="C309" s="29"/>
      <c r="D309" s="29"/>
      <c r="E309" s="29"/>
      <c r="F309" s="29"/>
      <c r="G309" s="29"/>
      <c r="H309" s="29"/>
      <c r="I309" s="29"/>
      <c r="J309" s="29"/>
      <c r="K309" s="29"/>
      <c r="L309" s="29"/>
      <c r="M309" s="29"/>
      <c r="N309" s="29"/>
      <c r="O309" s="29"/>
      <c r="P309" s="29"/>
      <c r="Q309" s="29"/>
      <c r="R309" s="18"/>
      <c r="S309" s="2"/>
      <c r="T309" s="48"/>
      <c r="U309" s="2"/>
      <c r="V309" s="2"/>
      <c r="W309" s="2"/>
      <c r="X309" s="2"/>
      <c r="Y309" s="2"/>
      <c r="Z309" s="2"/>
      <c r="AA309" s="2"/>
      <c r="AB309" s="2"/>
      <c r="AC309" s="2"/>
      <c r="AD309" s="2"/>
      <c r="AE309" s="2"/>
    </row>
    <row r="310" spans="2:31" s="12" customFormat="1" ht="8.85" customHeight="1">
      <c r="B310" s="29"/>
      <c r="C310" s="29"/>
      <c r="D310" s="29"/>
      <c r="E310" s="29"/>
      <c r="F310" s="29"/>
      <c r="G310" s="29"/>
      <c r="H310" s="29"/>
      <c r="I310" s="29"/>
      <c r="J310" s="29"/>
      <c r="K310" s="29"/>
      <c r="L310" s="29"/>
      <c r="M310" s="29"/>
      <c r="N310" s="29"/>
      <c r="O310" s="29"/>
      <c r="P310" s="29"/>
      <c r="Q310" s="29"/>
      <c r="R310" s="18"/>
      <c r="S310" s="2"/>
      <c r="T310" s="48"/>
      <c r="U310" s="2"/>
      <c r="V310" s="2"/>
      <c r="W310" s="2"/>
      <c r="X310" s="2"/>
      <c r="Y310" s="2"/>
      <c r="Z310" s="2"/>
      <c r="AA310" s="2"/>
      <c r="AB310" s="2"/>
      <c r="AC310" s="2"/>
      <c r="AD310" s="2"/>
      <c r="AE310" s="2"/>
    </row>
    <row r="311" spans="2:31" s="12" customFormat="1" ht="8.85" customHeight="1">
      <c r="B311" s="29"/>
      <c r="C311" s="29"/>
      <c r="D311" s="29"/>
      <c r="E311" s="29"/>
      <c r="F311" s="29"/>
      <c r="G311" s="29"/>
      <c r="H311" s="29"/>
      <c r="I311" s="29"/>
      <c r="J311" s="29"/>
      <c r="K311" s="29"/>
      <c r="L311" s="29"/>
      <c r="M311" s="29"/>
      <c r="N311" s="29"/>
      <c r="O311" s="29"/>
      <c r="P311" s="29"/>
      <c r="Q311" s="29"/>
      <c r="R311" s="18"/>
      <c r="S311" s="2"/>
      <c r="T311" s="48"/>
      <c r="U311" s="2"/>
      <c r="V311" s="2"/>
      <c r="W311" s="2"/>
      <c r="X311" s="2"/>
      <c r="Y311" s="2"/>
      <c r="Z311" s="2"/>
      <c r="AA311" s="2"/>
      <c r="AB311" s="2"/>
      <c r="AC311" s="2"/>
      <c r="AD311" s="2"/>
      <c r="AE311" s="2"/>
    </row>
    <row r="312" spans="2:31" s="12" customFormat="1" ht="8.85" customHeight="1">
      <c r="B312" s="29"/>
      <c r="C312" s="29"/>
      <c r="D312" s="29"/>
      <c r="E312" s="29"/>
      <c r="F312" s="29"/>
      <c r="G312" s="29"/>
      <c r="H312" s="29"/>
      <c r="I312" s="29"/>
      <c r="J312" s="29"/>
      <c r="K312" s="29"/>
      <c r="L312" s="29"/>
      <c r="M312" s="29"/>
      <c r="N312" s="29"/>
      <c r="O312" s="29"/>
      <c r="P312" s="29"/>
      <c r="Q312" s="29"/>
      <c r="R312" s="18"/>
      <c r="S312" s="2"/>
      <c r="T312" s="48"/>
      <c r="U312" s="2"/>
      <c r="V312" s="2"/>
      <c r="W312" s="2"/>
      <c r="X312" s="2"/>
      <c r="Y312" s="2"/>
      <c r="Z312" s="2"/>
      <c r="AA312" s="2"/>
      <c r="AB312" s="2"/>
      <c r="AC312" s="2"/>
      <c r="AD312" s="2"/>
      <c r="AE312" s="2"/>
    </row>
    <row r="313" spans="2:31" s="12" customFormat="1" ht="8.85" customHeight="1">
      <c r="B313" s="29"/>
      <c r="C313" s="29"/>
      <c r="D313" s="29"/>
      <c r="E313" s="29"/>
      <c r="F313" s="29"/>
      <c r="G313" s="29"/>
      <c r="H313" s="29"/>
      <c r="I313" s="29"/>
      <c r="J313" s="29"/>
      <c r="K313" s="29"/>
      <c r="L313" s="29"/>
      <c r="M313" s="29"/>
      <c r="N313" s="29"/>
      <c r="O313" s="29"/>
      <c r="P313" s="29"/>
      <c r="Q313" s="29"/>
      <c r="R313" s="18"/>
      <c r="S313" s="2"/>
      <c r="T313" s="48"/>
      <c r="U313" s="2"/>
      <c r="V313" s="2"/>
      <c r="W313" s="2"/>
      <c r="X313" s="2"/>
      <c r="Y313" s="2"/>
      <c r="Z313" s="2"/>
      <c r="AA313" s="2"/>
      <c r="AB313" s="2"/>
      <c r="AC313" s="2"/>
      <c r="AD313" s="2"/>
      <c r="AE313" s="2"/>
    </row>
    <row r="314" spans="2:31" s="12" customFormat="1" ht="8.85" customHeight="1">
      <c r="B314" s="29"/>
      <c r="C314" s="29"/>
      <c r="D314" s="29"/>
      <c r="E314" s="29"/>
      <c r="F314" s="29"/>
      <c r="G314" s="29"/>
      <c r="H314" s="29"/>
      <c r="I314" s="29"/>
      <c r="J314" s="29"/>
      <c r="K314" s="29"/>
      <c r="L314" s="29"/>
      <c r="M314" s="29"/>
      <c r="N314" s="29"/>
      <c r="O314" s="29"/>
      <c r="P314" s="29"/>
      <c r="Q314" s="29"/>
      <c r="R314" s="18"/>
      <c r="S314" s="2"/>
      <c r="T314" s="48"/>
      <c r="U314" s="2"/>
      <c r="V314" s="2"/>
      <c r="W314" s="2"/>
      <c r="X314" s="2"/>
      <c r="Y314" s="2"/>
      <c r="Z314" s="2"/>
      <c r="AA314" s="2"/>
      <c r="AB314" s="2"/>
      <c r="AC314" s="2"/>
      <c r="AD314" s="2"/>
      <c r="AE314" s="2"/>
    </row>
    <row r="315" spans="2:31" s="12" customFormat="1" ht="8.85" customHeight="1">
      <c r="B315" s="29"/>
      <c r="C315" s="29"/>
      <c r="D315" s="29"/>
      <c r="E315" s="29"/>
      <c r="F315" s="29"/>
      <c r="G315" s="29"/>
      <c r="H315" s="29"/>
      <c r="I315" s="29"/>
      <c r="J315" s="29"/>
      <c r="K315" s="29"/>
      <c r="L315" s="29"/>
      <c r="M315" s="29"/>
      <c r="N315" s="29"/>
      <c r="O315" s="29"/>
      <c r="P315" s="29"/>
      <c r="Q315" s="29"/>
      <c r="R315" s="18"/>
      <c r="S315" s="2"/>
      <c r="T315" s="48"/>
      <c r="U315" s="2"/>
      <c r="V315" s="2"/>
      <c r="W315" s="2"/>
      <c r="X315" s="2"/>
      <c r="Y315" s="2"/>
      <c r="Z315" s="2"/>
      <c r="AA315" s="2"/>
      <c r="AB315" s="2"/>
      <c r="AC315" s="2"/>
      <c r="AD315" s="2"/>
      <c r="AE315" s="2"/>
    </row>
    <row r="316" spans="2:31" s="12" customFormat="1" ht="8.85" customHeight="1">
      <c r="B316" s="29"/>
      <c r="C316" s="29"/>
      <c r="D316" s="29"/>
      <c r="E316" s="29"/>
      <c r="F316" s="29"/>
      <c r="G316" s="29"/>
      <c r="H316" s="29"/>
      <c r="I316" s="29"/>
      <c r="J316" s="29"/>
      <c r="K316" s="29"/>
      <c r="L316" s="29"/>
      <c r="M316" s="29"/>
      <c r="N316" s="29"/>
      <c r="O316" s="29"/>
      <c r="P316" s="29"/>
      <c r="Q316" s="29"/>
      <c r="R316" s="18"/>
      <c r="S316" s="2"/>
      <c r="T316" s="48"/>
      <c r="U316" s="2"/>
      <c r="V316" s="2"/>
      <c r="W316" s="2"/>
      <c r="X316" s="2"/>
      <c r="Y316" s="2"/>
      <c r="Z316" s="2"/>
      <c r="AA316" s="2"/>
      <c r="AB316" s="2"/>
      <c r="AC316" s="2"/>
      <c r="AD316" s="2"/>
      <c r="AE316" s="2"/>
    </row>
    <row r="317" spans="2:31" s="12" customFormat="1" ht="8.85" customHeight="1">
      <c r="B317" s="29"/>
      <c r="C317" s="29"/>
      <c r="D317" s="29"/>
      <c r="E317" s="29"/>
      <c r="F317" s="29"/>
      <c r="G317" s="29"/>
      <c r="H317" s="29"/>
      <c r="I317" s="29"/>
      <c r="J317" s="29"/>
      <c r="K317" s="29"/>
      <c r="L317" s="29"/>
      <c r="M317" s="29"/>
      <c r="N317" s="29"/>
      <c r="O317" s="29"/>
      <c r="P317" s="29"/>
      <c r="Q317" s="29"/>
      <c r="R317" s="18"/>
      <c r="S317" s="2"/>
      <c r="T317" s="48"/>
      <c r="U317" s="2"/>
      <c r="V317" s="2"/>
      <c r="W317" s="2"/>
      <c r="X317" s="2"/>
      <c r="Y317" s="2"/>
      <c r="Z317" s="2"/>
      <c r="AA317" s="2"/>
      <c r="AB317" s="2"/>
      <c r="AC317" s="2"/>
      <c r="AD317" s="2"/>
      <c r="AE317" s="2"/>
    </row>
    <row r="318" spans="2:31" s="12" customFormat="1" ht="8.85" customHeight="1">
      <c r="B318" s="29"/>
      <c r="C318" s="29"/>
      <c r="D318" s="29"/>
      <c r="E318" s="29"/>
      <c r="F318" s="29"/>
      <c r="G318" s="29"/>
      <c r="H318" s="29"/>
      <c r="I318" s="29"/>
      <c r="J318" s="29"/>
      <c r="K318" s="29"/>
      <c r="L318" s="29"/>
      <c r="M318" s="29"/>
      <c r="N318" s="29"/>
      <c r="O318" s="29"/>
      <c r="P318" s="29"/>
      <c r="Q318" s="29"/>
      <c r="R318" s="18"/>
      <c r="S318" s="2"/>
      <c r="T318" s="48"/>
      <c r="U318" s="2"/>
      <c r="V318" s="2"/>
      <c r="W318" s="2"/>
      <c r="X318" s="2"/>
      <c r="Y318" s="2"/>
      <c r="Z318" s="2"/>
      <c r="AA318" s="2"/>
      <c r="AB318" s="2"/>
      <c r="AC318" s="2"/>
      <c r="AD318" s="2"/>
      <c r="AE318" s="2"/>
    </row>
    <row r="319" spans="2:31" s="12" customFormat="1" ht="8.85" customHeight="1">
      <c r="B319" s="29"/>
      <c r="C319" s="29"/>
      <c r="D319" s="29"/>
      <c r="E319" s="29"/>
      <c r="F319" s="29"/>
      <c r="G319" s="29"/>
      <c r="H319" s="29"/>
      <c r="I319" s="29"/>
      <c r="J319" s="29"/>
      <c r="K319" s="29"/>
      <c r="L319" s="29"/>
      <c r="M319" s="29"/>
      <c r="N319" s="29"/>
      <c r="O319" s="29"/>
      <c r="P319" s="29"/>
      <c r="Q319" s="29"/>
      <c r="R319" s="18"/>
      <c r="S319" s="2"/>
      <c r="T319" s="48"/>
      <c r="U319" s="2"/>
      <c r="V319" s="2"/>
      <c r="W319" s="2"/>
      <c r="X319" s="2"/>
      <c r="Y319" s="2"/>
      <c r="Z319" s="2"/>
      <c r="AA319" s="2"/>
      <c r="AB319" s="2"/>
      <c r="AC319" s="2"/>
      <c r="AD319" s="2"/>
      <c r="AE319" s="2"/>
    </row>
    <row r="320" spans="2:31" s="12" customFormat="1" ht="8.85" customHeight="1">
      <c r="B320" s="29"/>
      <c r="C320" s="29"/>
      <c r="D320" s="29"/>
      <c r="E320" s="29"/>
      <c r="F320" s="29"/>
      <c r="G320" s="29"/>
      <c r="H320" s="29"/>
      <c r="I320" s="29"/>
      <c r="J320" s="29"/>
      <c r="K320" s="29"/>
      <c r="L320" s="29"/>
      <c r="M320" s="29"/>
      <c r="N320" s="29"/>
      <c r="O320" s="29"/>
      <c r="P320" s="29"/>
      <c r="Q320" s="29"/>
      <c r="R320" s="18"/>
      <c r="S320" s="2"/>
      <c r="T320" s="48"/>
      <c r="U320" s="2"/>
      <c r="V320" s="2"/>
      <c r="W320" s="2"/>
      <c r="X320" s="2"/>
      <c r="Y320" s="2"/>
      <c r="Z320" s="2"/>
      <c r="AA320" s="2"/>
      <c r="AB320" s="2"/>
      <c r="AC320" s="2"/>
      <c r="AD320" s="2"/>
      <c r="AE320" s="2"/>
    </row>
    <row r="321" spans="2:31" s="12" customFormat="1" ht="8.85" customHeight="1">
      <c r="B321" s="29"/>
      <c r="C321" s="29"/>
      <c r="D321" s="29"/>
      <c r="E321" s="29"/>
      <c r="F321" s="29"/>
      <c r="G321" s="29"/>
      <c r="H321" s="29"/>
      <c r="I321" s="29"/>
      <c r="J321" s="29"/>
      <c r="K321" s="29"/>
      <c r="L321" s="29"/>
      <c r="M321" s="29"/>
      <c r="N321" s="29"/>
      <c r="O321" s="29"/>
      <c r="P321" s="29"/>
      <c r="Q321" s="29"/>
      <c r="R321" s="18"/>
      <c r="S321" s="2"/>
      <c r="T321" s="48"/>
      <c r="U321" s="2"/>
      <c r="V321" s="2"/>
      <c r="W321" s="2"/>
      <c r="X321" s="2"/>
      <c r="Y321" s="2"/>
      <c r="Z321" s="2"/>
      <c r="AA321" s="2"/>
      <c r="AB321" s="2"/>
      <c r="AC321" s="2"/>
      <c r="AD321" s="2"/>
      <c r="AE321" s="2"/>
    </row>
    <row r="322" spans="2:31" s="12" customFormat="1" ht="8.85" customHeight="1">
      <c r="B322" s="29"/>
      <c r="C322" s="29"/>
      <c r="D322" s="29"/>
      <c r="E322" s="29"/>
      <c r="F322" s="29"/>
      <c r="G322" s="29"/>
      <c r="H322" s="29"/>
      <c r="I322" s="29"/>
      <c r="J322" s="29"/>
      <c r="K322" s="29"/>
      <c r="L322" s="29"/>
      <c r="M322" s="29"/>
      <c r="N322" s="29"/>
      <c r="O322" s="29"/>
      <c r="P322" s="29"/>
      <c r="Q322" s="29"/>
      <c r="R322" s="18"/>
      <c r="S322" s="2"/>
      <c r="T322" s="48"/>
      <c r="U322" s="2"/>
      <c r="V322" s="2"/>
      <c r="W322" s="2"/>
      <c r="X322" s="2"/>
      <c r="Y322" s="2"/>
      <c r="Z322" s="2"/>
      <c r="AA322" s="2"/>
      <c r="AB322" s="2"/>
      <c r="AC322" s="2"/>
      <c r="AD322" s="2"/>
      <c r="AE322" s="2"/>
    </row>
    <row r="323" spans="2:31" s="12" customFormat="1" ht="8.85" customHeight="1">
      <c r="B323" s="29"/>
      <c r="C323" s="29"/>
      <c r="D323" s="29"/>
      <c r="E323" s="29"/>
      <c r="F323" s="29"/>
      <c r="G323" s="29"/>
      <c r="H323" s="29"/>
      <c r="I323" s="29"/>
      <c r="J323" s="29"/>
      <c r="K323" s="29"/>
      <c r="L323" s="29"/>
      <c r="M323" s="29"/>
      <c r="N323" s="29"/>
      <c r="O323" s="29"/>
      <c r="P323" s="29"/>
      <c r="Q323" s="29"/>
      <c r="R323" s="18"/>
      <c r="S323" s="2"/>
      <c r="T323" s="48"/>
      <c r="U323" s="2"/>
      <c r="V323" s="2"/>
      <c r="W323" s="2"/>
      <c r="X323" s="2"/>
      <c r="Y323" s="2"/>
      <c r="Z323" s="2"/>
      <c r="AA323" s="2"/>
      <c r="AB323" s="2"/>
      <c r="AC323" s="2"/>
      <c r="AD323" s="2"/>
      <c r="AE323" s="2"/>
    </row>
    <row r="324" spans="2:31" s="12" customFormat="1" ht="8.85" customHeight="1">
      <c r="B324" s="29"/>
      <c r="C324" s="29"/>
      <c r="D324" s="29"/>
      <c r="E324" s="29"/>
      <c r="F324" s="29"/>
      <c r="G324" s="29"/>
      <c r="H324" s="29"/>
      <c r="I324" s="29"/>
      <c r="J324" s="29"/>
      <c r="K324" s="29"/>
      <c r="L324" s="29"/>
      <c r="M324" s="29"/>
      <c r="N324" s="29"/>
      <c r="O324" s="29"/>
      <c r="P324" s="29"/>
      <c r="Q324" s="29"/>
      <c r="R324" s="18"/>
      <c r="S324" s="2"/>
      <c r="T324" s="48"/>
      <c r="U324" s="2"/>
      <c r="V324" s="2"/>
      <c r="W324" s="2"/>
      <c r="X324" s="2"/>
      <c r="Y324" s="2"/>
      <c r="Z324" s="2"/>
      <c r="AA324" s="2"/>
      <c r="AB324" s="2"/>
      <c r="AC324" s="2"/>
      <c r="AD324" s="2"/>
      <c r="AE324" s="2"/>
    </row>
    <row r="325" spans="2:31" s="12" customFormat="1" ht="8.85" customHeight="1">
      <c r="B325" s="29"/>
      <c r="C325" s="29"/>
      <c r="D325" s="29"/>
      <c r="E325" s="29"/>
      <c r="F325" s="29"/>
      <c r="G325" s="29"/>
      <c r="H325" s="29"/>
      <c r="I325" s="29"/>
      <c r="J325" s="29"/>
      <c r="K325" s="29"/>
      <c r="L325" s="29"/>
      <c r="M325" s="29"/>
      <c r="N325" s="29"/>
      <c r="O325" s="29"/>
      <c r="P325" s="29"/>
      <c r="Q325" s="29"/>
      <c r="R325" s="18"/>
      <c r="S325" s="2"/>
      <c r="T325" s="48"/>
      <c r="U325" s="2"/>
      <c r="V325" s="2"/>
      <c r="W325" s="2"/>
      <c r="X325" s="2"/>
      <c r="Y325" s="2"/>
      <c r="Z325" s="2"/>
      <c r="AA325" s="2"/>
      <c r="AB325" s="2"/>
      <c r="AC325" s="2"/>
      <c r="AD325" s="2"/>
      <c r="AE325" s="2"/>
    </row>
    <row r="326" spans="2:31" s="12" customFormat="1" ht="8.85" customHeight="1">
      <c r="B326" s="29"/>
      <c r="C326" s="29"/>
      <c r="D326" s="29"/>
      <c r="E326" s="29"/>
      <c r="F326" s="29"/>
      <c r="G326" s="29"/>
      <c r="H326" s="29"/>
      <c r="I326" s="29"/>
      <c r="J326" s="29"/>
      <c r="K326" s="29"/>
      <c r="L326" s="29"/>
      <c r="M326" s="29"/>
      <c r="N326" s="29"/>
      <c r="O326" s="29"/>
      <c r="P326" s="29"/>
      <c r="Q326" s="29"/>
      <c r="R326" s="18"/>
      <c r="S326" s="2"/>
      <c r="T326" s="48"/>
      <c r="U326" s="2"/>
      <c r="V326" s="2"/>
      <c r="W326" s="2"/>
      <c r="X326" s="2"/>
      <c r="Y326" s="2"/>
      <c r="Z326" s="2"/>
      <c r="AA326" s="2"/>
      <c r="AB326" s="2"/>
      <c r="AC326" s="2"/>
      <c r="AD326" s="2"/>
      <c r="AE326" s="2"/>
    </row>
    <row r="327" spans="2:31" s="12" customFormat="1" ht="8.85" customHeight="1">
      <c r="B327" s="29"/>
      <c r="C327" s="29"/>
      <c r="D327" s="29"/>
      <c r="E327" s="29"/>
      <c r="F327" s="29"/>
      <c r="G327" s="29"/>
      <c r="H327" s="29"/>
      <c r="I327" s="29"/>
      <c r="J327" s="29"/>
      <c r="K327" s="29"/>
      <c r="L327" s="29"/>
      <c r="M327" s="29"/>
      <c r="N327" s="29"/>
      <c r="O327" s="29"/>
      <c r="P327" s="29"/>
      <c r="Q327" s="29"/>
      <c r="R327" s="18"/>
      <c r="S327" s="2"/>
      <c r="T327" s="48"/>
      <c r="U327" s="2"/>
      <c r="V327" s="2"/>
      <c r="W327" s="2"/>
      <c r="X327" s="2"/>
      <c r="Y327" s="2"/>
      <c r="Z327" s="2"/>
      <c r="AA327" s="2"/>
      <c r="AB327" s="2"/>
      <c r="AC327" s="2"/>
      <c r="AD327" s="2"/>
      <c r="AE327" s="2"/>
    </row>
    <row r="328" spans="2:31" s="12" customFormat="1" ht="8.85" customHeight="1">
      <c r="B328" s="29"/>
      <c r="C328" s="29"/>
      <c r="D328" s="29"/>
      <c r="E328" s="29"/>
      <c r="F328" s="29"/>
      <c r="G328" s="29"/>
      <c r="H328" s="29"/>
      <c r="I328" s="29"/>
      <c r="J328" s="29"/>
      <c r="K328" s="29"/>
      <c r="L328" s="29"/>
      <c r="M328" s="29"/>
      <c r="N328" s="29"/>
      <c r="O328" s="29"/>
      <c r="P328" s="29"/>
      <c r="Q328" s="29"/>
      <c r="R328" s="18"/>
      <c r="S328" s="2"/>
      <c r="T328" s="48"/>
      <c r="U328" s="2"/>
      <c r="V328" s="2"/>
      <c r="W328" s="2"/>
      <c r="X328" s="2"/>
      <c r="Y328" s="2"/>
      <c r="Z328" s="2"/>
      <c r="AA328" s="2"/>
      <c r="AB328" s="2"/>
      <c r="AC328" s="2"/>
      <c r="AD328" s="2"/>
      <c r="AE328" s="2"/>
    </row>
    <row r="329" spans="2:31" s="12" customFormat="1" ht="8.85" customHeight="1">
      <c r="B329" s="29"/>
      <c r="C329" s="29"/>
      <c r="D329" s="29"/>
      <c r="E329" s="29"/>
      <c r="F329" s="29"/>
      <c r="G329" s="29"/>
      <c r="H329" s="29"/>
      <c r="I329" s="29"/>
      <c r="J329" s="29"/>
      <c r="K329" s="29"/>
      <c r="L329" s="29"/>
      <c r="M329" s="29"/>
      <c r="N329" s="29"/>
      <c r="O329" s="29"/>
      <c r="P329" s="29"/>
      <c r="Q329" s="29"/>
      <c r="R329" s="18"/>
      <c r="S329" s="2"/>
      <c r="T329" s="48"/>
      <c r="U329" s="2"/>
      <c r="V329" s="2"/>
      <c r="W329" s="2"/>
      <c r="X329" s="2"/>
      <c r="Y329" s="2"/>
      <c r="Z329" s="2"/>
      <c r="AA329" s="2"/>
      <c r="AB329" s="2"/>
      <c r="AC329" s="2"/>
      <c r="AD329" s="2"/>
      <c r="AE329" s="2"/>
    </row>
    <row r="330" spans="2:31" s="12" customFormat="1" ht="8.85" customHeight="1">
      <c r="B330" s="29"/>
      <c r="C330" s="29"/>
      <c r="D330" s="29"/>
      <c r="E330" s="29"/>
      <c r="F330" s="29"/>
      <c r="G330" s="29"/>
      <c r="H330" s="29"/>
      <c r="I330" s="29"/>
      <c r="J330" s="29"/>
      <c r="K330" s="29"/>
      <c r="L330" s="29"/>
      <c r="M330" s="29"/>
      <c r="N330" s="29"/>
      <c r="O330" s="29"/>
      <c r="P330" s="29"/>
      <c r="Q330" s="29"/>
      <c r="R330" s="18"/>
      <c r="S330" s="2"/>
      <c r="T330" s="48"/>
      <c r="U330" s="2"/>
      <c r="V330" s="2"/>
      <c r="W330" s="2"/>
      <c r="X330" s="2"/>
      <c r="Y330" s="2"/>
      <c r="Z330" s="2"/>
      <c r="AA330" s="2"/>
      <c r="AB330" s="2"/>
      <c r="AC330" s="2"/>
      <c r="AD330" s="2"/>
      <c r="AE330" s="2"/>
    </row>
    <row r="331" spans="2:31" s="12" customFormat="1" ht="8.85" customHeight="1">
      <c r="B331" s="29"/>
      <c r="C331" s="29"/>
      <c r="D331" s="29"/>
      <c r="E331" s="29"/>
      <c r="F331" s="29"/>
      <c r="G331" s="29"/>
      <c r="H331" s="29"/>
      <c r="I331" s="29"/>
      <c r="J331" s="29"/>
      <c r="K331" s="29"/>
      <c r="L331" s="29"/>
      <c r="M331" s="29"/>
      <c r="N331" s="29"/>
      <c r="O331" s="29"/>
      <c r="P331" s="29"/>
      <c r="Q331" s="29"/>
      <c r="R331" s="18"/>
      <c r="S331" s="2"/>
      <c r="T331" s="48"/>
      <c r="U331" s="2"/>
      <c r="V331" s="2"/>
      <c r="W331" s="2"/>
      <c r="X331" s="2"/>
      <c r="Y331" s="2"/>
      <c r="Z331" s="2"/>
      <c r="AA331" s="2"/>
      <c r="AB331" s="2"/>
      <c r="AC331" s="2"/>
      <c r="AD331" s="2"/>
      <c r="AE331" s="2"/>
    </row>
    <row r="332" spans="2:31" s="12" customFormat="1" ht="8.85" customHeight="1">
      <c r="B332" s="29"/>
      <c r="C332" s="29"/>
      <c r="D332" s="29"/>
      <c r="E332" s="29"/>
      <c r="F332" s="29"/>
      <c r="G332" s="29"/>
      <c r="H332" s="29"/>
      <c r="I332" s="29"/>
      <c r="J332" s="29"/>
      <c r="K332" s="29"/>
      <c r="L332" s="29"/>
      <c r="M332" s="29"/>
      <c r="N332" s="29"/>
      <c r="O332" s="29"/>
      <c r="P332" s="29"/>
      <c r="Q332" s="29"/>
      <c r="R332" s="18"/>
      <c r="S332" s="2"/>
      <c r="T332" s="48"/>
      <c r="U332" s="2"/>
      <c r="V332" s="2"/>
      <c r="W332" s="2"/>
      <c r="X332" s="2"/>
      <c r="Y332" s="2"/>
      <c r="Z332" s="2"/>
      <c r="AA332" s="2"/>
      <c r="AB332" s="2"/>
      <c r="AC332" s="2"/>
      <c r="AD332" s="2"/>
      <c r="AE332" s="2"/>
    </row>
    <row r="333" spans="2:31" s="12" customFormat="1" ht="8.85" customHeight="1">
      <c r="B333" s="29"/>
      <c r="C333" s="29"/>
      <c r="D333" s="29"/>
      <c r="E333" s="29"/>
      <c r="F333" s="29"/>
      <c r="G333" s="29"/>
      <c r="H333" s="29"/>
      <c r="I333" s="29"/>
      <c r="J333" s="29"/>
      <c r="K333" s="29"/>
      <c r="L333" s="29"/>
      <c r="M333" s="29"/>
      <c r="N333" s="29"/>
      <c r="O333" s="29"/>
      <c r="P333" s="29"/>
      <c r="Q333" s="29"/>
      <c r="R333" s="18"/>
      <c r="S333" s="2"/>
      <c r="T333" s="48"/>
      <c r="U333" s="2"/>
      <c r="V333" s="2"/>
      <c r="W333" s="2"/>
      <c r="X333" s="2"/>
      <c r="Y333" s="2"/>
      <c r="Z333" s="2"/>
      <c r="AA333" s="2"/>
      <c r="AB333" s="2"/>
      <c r="AC333" s="2"/>
      <c r="AD333" s="2"/>
      <c r="AE333" s="2"/>
    </row>
    <row r="334" spans="2:31" s="12" customFormat="1" ht="8.85" customHeight="1">
      <c r="B334" s="29"/>
      <c r="C334" s="29"/>
      <c r="D334" s="29"/>
      <c r="E334" s="29"/>
      <c r="F334" s="29"/>
      <c r="G334" s="29"/>
      <c r="H334" s="29"/>
      <c r="I334" s="29"/>
      <c r="J334" s="29"/>
      <c r="K334" s="29"/>
      <c r="L334" s="29"/>
      <c r="M334" s="29"/>
      <c r="N334" s="29"/>
      <c r="O334" s="29"/>
      <c r="P334" s="29"/>
      <c r="Q334" s="29"/>
      <c r="R334" s="18"/>
      <c r="S334" s="2"/>
      <c r="T334" s="48"/>
      <c r="U334" s="2"/>
      <c r="V334" s="2"/>
      <c r="W334" s="2"/>
      <c r="X334" s="2"/>
      <c r="Y334" s="2"/>
      <c r="Z334" s="2"/>
      <c r="AA334" s="2"/>
      <c r="AB334" s="2"/>
      <c r="AC334" s="2"/>
      <c r="AD334" s="2"/>
      <c r="AE334" s="2"/>
    </row>
    <row r="335" spans="2:31" s="12" customFormat="1" ht="8.85" customHeight="1">
      <c r="B335" s="29"/>
      <c r="C335" s="29"/>
      <c r="D335" s="29"/>
      <c r="E335" s="29"/>
      <c r="F335" s="29"/>
      <c r="G335" s="29"/>
      <c r="H335" s="29"/>
      <c r="I335" s="29"/>
      <c r="J335" s="29"/>
      <c r="K335" s="29"/>
      <c r="L335" s="29"/>
      <c r="M335" s="29"/>
      <c r="N335" s="29"/>
      <c r="O335" s="29"/>
      <c r="P335" s="29"/>
      <c r="Q335" s="29"/>
      <c r="R335" s="18"/>
      <c r="S335" s="2"/>
      <c r="T335" s="48"/>
      <c r="U335" s="2"/>
      <c r="V335" s="2"/>
      <c r="W335" s="2"/>
      <c r="X335" s="2"/>
      <c r="Y335" s="2"/>
      <c r="Z335" s="2"/>
      <c r="AA335" s="2"/>
      <c r="AB335" s="2"/>
      <c r="AC335" s="2"/>
      <c r="AD335" s="2"/>
      <c r="AE335" s="2"/>
    </row>
    <row r="336" spans="2:31" s="12" customFormat="1" ht="8.85" customHeight="1">
      <c r="B336" s="29"/>
      <c r="C336" s="29"/>
      <c r="D336" s="29"/>
      <c r="E336" s="29"/>
      <c r="F336" s="29"/>
      <c r="G336" s="29"/>
      <c r="H336" s="29"/>
      <c r="I336" s="29"/>
      <c r="J336" s="29"/>
      <c r="K336" s="29"/>
      <c r="L336" s="29"/>
      <c r="M336" s="29"/>
      <c r="N336" s="29"/>
      <c r="O336" s="29"/>
      <c r="P336" s="29"/>
      <c r="Q336" s="29"/>
      <c r="R336" s="18"/>
      <c r="S336" s="2"/>
      <c r="T336" s="48"/>
      <c r="U336" s="2"/>
      <c r="V336" s="2"/>
      <c r="W336" s="2"/>
      <c r="X336" s="2"/>
      <c r="Y336" s="2"/>
      <c r="Z336" s="2"/>
      <c r="AA336" s="2"/>
      <c r="AB336" s="2"/>
      <c r="AC336" s="2"/>
      <c r="AD336" s="2"/>
      <c r="AE336" s="2"/>
    </row>
    <row r="337" spans="2:31" s="12" customFormat="1" ht="8.85" customHeight="1">
      <c r="B337" s="29"/>
      <c r="C337" s="29"/>
      <c r="D337" s="29"/>
      <c r="E337" s="29"/>
      <c r="F337" s="29"/>
      <c r="G337" s="29"/>
      <c r="H337" s="29"/>
      <c r="I337" s="29"/>
      <c r="J337" s="29"/>
      <c r="K337" s="29"/>
      <c r="L337" s="29"/>
      <c r="M337" s="29"/>
      <c r="N337" s="29"/>
      <c r="O337" s="29"/>
      <c r="P337" s="29"/>
      <c r="Q337" s="29"/>
      <c r="R337" s="18"/>
      <c r="S337" s="2"/>
      <c r="T337" s="48"/>
      <c r="U337" s="2"/>
      <c r="V337" s="2"/>
      <c r="W337" s="2"/>
      <c r="X337" s="2"/>
      <c r="Y337" s="2"/>
      <c r="Z337" s="2"/>
      <c r="AA337" s="2"/>
      <c r="AB337" s="2"/>
      <c r="AC337" s="2"/>
      <c r="AD337" s="2"/>
      <c r="AE337" s="2"/>
    </row>
    <row r="338" spans="2:31" s="12" customFormat="1" ht="8.85" customHeight="1">
      <c r="B338" s="29"/>
      <c r="C338" s="29"/>
      <c r="D338" s="29"/>
      <c r="E338" s="29"/>
      <c r="F338" s="29"/>
      <c r="G338" s="29"/>
      <c r="H338" s="29"/>
      <c r="I338" s="29"/>
      <c r="J338" s="29"/>
      <c r="K338" s="29"/>
      <c r="L338" s="29"/>
      <c r="M338" s="29"/>
      <c r="N338" s="29"/>
      <c r="O338" s="29"/>
      <c r="P338" s="29"/>
      <c r="Q338" s="29"/>
      <c r="R338" s="18"/>
      <c r="S338" s="2"/>
      <c r="T338" s="48"/>
      <c r="U338" s="2"/>
      <c r="V338" s="2"/>
      <c r="W338" s="2"/>
      <c r="X338" s="2"/>
      <c r="Y338" s="2"/>
      <c r="Z338" s="2"/>
      <c r="AA338" s="2"/>
      <c r="AB338" s="2"/>
      <c r="AC338" s="2"/>
      <c r="AD338" s="2"/>
      <c r="AE338" s="2"/>
    </row>
    <row r="339" spans="2:31" s="12" customFormat="1" ht="8.85" customHeight="1">
      <c r="B339" s="29"/>
      <c r="C339" s="29"/>
      <c r="D339" s="29"/>
      <c r="E339" s="29"/>
      <c r="F339" s="29"/>
      <c r="G339" s="29"/>
      <c r="H339" s="29"/>
      <c r="I339" s="29"/>
      <c r="J339" s="29"/>
      <c r="K339" s="29"/>
      <c r="L339" s="29"/>
      <c r="M339" s="29"/>
      <c r="N339" s="29"/>
      <c r="O339" s="29"/>
      <c r="P339" s="29"/>
      <c r="Q339" s="29"/>
      <c r="R339" s="18"/>
      <c r="S339" s="2"/>
      <c r="T339" s="48"/>
      <c r="U339" s="2"/>
      <c r="V339" s="2"/>
      <c r="W339" s="2"/>
      <c r="X339" s="2"/>
      <c r="Y339" s="2"/>
      <c r="Z339" s="2"/>
      <c r="AA339" s="2"/>
      <c r="AB339" s="2"/>
      <c r="AC339" s="2"/>
      <c r="AD339" s="2"/>
      <c r="AE339" s="2"/>
    </row>
    <row r="340" spans="2:31" s="12" customFormat="1" ht="8.85" customHeight="1">
      <c r="B340" s="29"/>
      <c r="C340" s="29"/>
      <c r="D340" s="29"/>
      <c r="E340" s="29"/>
      <c r="F340" s="29"/>
      <c r="G340" s="29"/>
      <c r="H340" s="29"/>
      <c r="I340" s="29"/>
      <c r="J340" s="29"/>
      <c r="K340" s="29"/>
      <c r="L340" s="29"/>
      <c r="M340" s="29"/>
      <c r="N340" s="29"/>
      <c r="O340" s="29"/>
      <c r="P340" s="29"/>
      <c r="Q340" s="29"/>
      <c r="R340" s="18"/>
      <c r="S340" s="2"/>
      <c r="T340" s="48"/>
      <c r="U340" s="2"/>
      <c r="V340" s="2"/>
      <c r="W340" s="2"/>
      <c r="X340" s="2"/>
      <c r="Y340" s="2"/>
      <c r="Z340" s="2"/>
      <c r="AA340" s="2"/>
      <c r="AB340" s="2"/>
      <c r="AC340" s="2"/>
      <c r="AD340" s="2"/>
      <c r="AE340" s="2"/>
    </row>
    <row r="341" spans="2:31" s="12" customFormat="1" ht="8.85" customHeight="1">
      <c r="B341" s="29"/>
      <c r="C341" s="29"/>
      <c r="D341" s="29"/>
      <c r="E341" s="29"/>
      <c r="F341" s="29"/>
      <c r="G341" s="29"/>
      <c r="H341" s="29"/>
      <c r="I341" s="29"/>
      <c r="J341" s="29"/>
      <c r="K341" s="29"/>
      <c r="L341" s="29"/>
      <c r="M341" s="29"/>
      <c r="N341" s="29"/>
      <c r="O341" s="29"/>
      <c r="P341" s="29"/>
      <c r="Q341" s="29"/>
      <c r="R341" s="18"/>
      <c r="S341" s="2"/>
      <c r="T341" s="48"/>
      <c r="U341" s="2"/>
      <c r="V341" s="2"/>
      <c r="W341" s="2"/>
      <c r="X341" s="2"/>
      <c r="Y341" s="2"/>
      <c r="Z341" s="2"/>
      <c r="AA341" s="2"/>
      <c r="AB341" s="2"/>
      <c r="AC341" s="2"/>
      <c r="AD341" s="2"/>
      <c r="AE341" s="2"/>
    </row>
    <row r="342" spans="2:31" s="12" customFormat="1" ht="8.85" customHeight="1">
      <c r="B342" s="29"/>
      <c r="C342" s="29"/>
      <c r="D342" s="29"/>
      <c r="E342" s="29"/>
      <c r="F342" s="29"/>
      <c r="G342" s="29"/>
      <c r="H342" s="29"/>
      <c r="I342" s="29"/>
      <c r="J342" s="29"/>
      <c r="K342" s="29"/>
      <c r="L342" s="29"/>
      <c r="M342" s="29"/>
      <c r="N342" s="29"/>
      <c r="O342" s="29"/>
      <c r="P342" s="29"/>
      <c r="Q342" s="29"/>
      <c r="R342" s="18"/>
      <c r="S342" s="2"/>
      <c r="T342" s="48"/>
      <c r="U342" s="2"/>
      <c r="V342" s="2"/>
      <c r="W342" s="2"/>
      <c r="X342" s="2"/>
      <c r="Y342" s="2"/>
      <c r="Z342" s="2"/>
      <c r="AA342" s="2"/>
      <c r="AB342" s="2"/>
      <c r="AC342" s="2"/>
      <c r="AD342" s="2"/>
      <c r="AE342" s="2"/>
    </row>
    <row r="343" spans="2:31" s="12" customFormat="1" ht="8.85" customHeight="1">
      <c r="B343" s="29"/>
      <c r="C343" s="29"/>
      <c r="D343" s="29"/>
      <c r="E343" s="29"/>
      <c r="F343" s="29"/>
      <c r="G343" s="29"/>
      <c r="H343" s="29"/>
      <c r="I343" s="29"/>
      <c r="J343" s="29"/>
      <c r="K343" s="29"/>
      <c r="L343" s="29"/>
      <c r="M343" s="29"/>
      <c r="N343" s="29"/>
      <c r="O343" s="29"/>
      <c r="P343" s="29"/>
      <c r="Q343" s="29"/>
      <c r="R343" s="18"/>
      <c r="S343" s="2"/>
      <c r="T343" s="48"/>
      <c r="U343" s="2"/>
      <c r="V343" s="2"/>
      <c r="W343" s="2"/>
      <c r="X343" s="2"/>
      <c r="Y343" s="2"/>
      <c r="Z343" s="2"/>
      <c r="AA343" s="2"/>
      <c r="AB343" s="2"/>
      <c r="AC343" s="2"/>
      <c r="AD343" s="2"/>
      <c r="AE343" s="2"/>
    </row>
    <row r="344" spans="2:31" s="12" customFormat="1" ht="8.85" customHeight="1">
      <c r="B344" s="29"/>
      <c r="C344" s="29"/>
      <c r="D344" s="29"/>
      <c r="E344" s="29"/>
      <c r="F344" s="29"/>
      <c r="G344" s="29"/>
      <c r="H344" s="29"/>
      <c r="I344" s="29"/>
      <c r="J344" s="29"/>
      <c r="K344" s="29"/>
      <c r="L344" s="29"/>
      <c r="M344" s="29"/>
      <c r="N344" s="29"/>
      <c r="O344" s="29"/>
      <c r="P344" s="29"/>
      <c r="Q344" s="29"/>
      <c r="R344" s="18"/>
      <c r="S344" s="2"/>
      <c r="T344" s="48"/>
      <c r="U344" s="2"/>
      <c r="V344" s="2"/>
      <c r="W344" s="2"/>
      <c r="X344" s="2"/>
      <c r="Y344" s="2"/>
      <c r="Z344" s="2"/>
      <c r="AA344" s="2"/>
      <c r="AB344" s="2"/>
      <c r="AC344" s="2"/>
      <c r="AD344" s="2"/>
      <c r="AE344" s="2"/>
    </row>
    <row r="345" spans="2:31" s="12" customFormat="1" ht="8.85" customHeight="1">
      <c r="B345" s="29"/>
      <c r="C345" s="29"/>
      <c r="D345" s="29"/>
      <c r="E345" s="29"/>
      <c r="F345" s="29"/>
      <c r="G345" s="29"/>
      <c r="H345" s="29"/>
      <c r="I345" s="29"/>
      <c r="J345" s="29"/>
      <c r="K345" s="29"/>
      <c r="L345" s="29"/>
      <c r="M345" s="29"/>
      <c r="N345" s="29"/>
      <c r="O345" s="29"/>
      <c r="P345" s="29"/>
      <c r="Q345" s="29"/>
      <c r="R345" s="18"/>
      <c r="S345" s="2"/>
      <c r="T345" s="48"/>
      <c r="U345" s="2"/>
      <c r="V345" s="2"/>
      <c r="W345" s="2"/>
      <c r="X345" s="2"/>
      <c r="Y345" s="2"/>
      <c r="Z345" s="2"/>
      <c r="AA345" s="2"/>
      <c r="AB345" s="2"/>
      <c r="AC345" s="2"/>
      <c r="AD345" s="2"/>
      <c r="AE345" s="2"/>
    </row>
    <row r="346" spans="2:31" s="12" customFormat="1" ht="8.85" customHeight="1">
      <c r="B346" s="29"/>
      <c r="C346" s="29"/>
      <c r="D346" s="29"/>
      <c r="E346" s="29"/>
      <c r="F346" s="29"/>
      <c r="G346" s="29"/>
      <c r="H346" s="29"/>
      <c r="I346" s="29"/>
      <c r="J346" s="29"/>
      <c r="K346" s="29"/>
      <c r="L346" s="29"/>
      <c r="M346" s="29"/>
      <c r="N346" s="29"/>
      <c r="O346" s="29"/>
      <c r="P346" s="29"/>
      <c r="Q346" s="29"/>
      <c r="R346" s="18"/>
      <c r="S346" s="2"/>
      <c r="T346" s="48"/>
      <c r="U346" s="2"/>
      <c r="V346" s="2"/>
      <c r="W346" s="2"/>
      <c r="X346" s="2"/>
      <c r="Y346" s="2"/>
      <c r="Z346" s="2"/>
      <c r="AA346" s="2"/>
      <c r="AB346" s="2"/>
      <c r="AC346" s="2"/>
      <c r="AD346" s="2"/>
      <c r="AE346" s="2"/>
    </row>
  </sheetData>
  <customSheetViews>
    <customSheetView guid="{7398011F-6792-457D-9968-3CBE3236EAF9}" scale="85" showPageBreaks="1" showGridLines="0" fitToPage="1" printArea="1" hiddenRows="1" view="pageBreakPreview">
      <selection activeCell="J28" sqref="J28"/>
      <colBreaks count="1" manualBreakCount="1">
        <brk id="18" max="73" man="1"/>
      </colBreaks>
      <pageMargins left="0.51181102362204722" right="0.51181102362204722" top="0.59055118110236227" bottom="0.74803149606299213" header="0.31496062992125984" footer="0.31496062992125984"/>
      <printOptions horizontalCentered="1"/>
      <pageSetup paperSize="9" scale="9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mergeCells count="1">
    <mergeCell ref="A3:Q4"/>
  </mergeCells>
  <hyperlinks>
    <hyperlink ref="P7" location="'Principles and Definitions'!A1" display="ii"/>
    <hyperlink ref="P14" location="Table1!A1" display="Table1!A1"/>
    <hyperlink ref="P15" location="Table2!A1" display="Table2!A1"/>
    <hyperlink ref="P16" location="Table3!A1" display="Table3!A1"/>
    <hyperlink ref="P18" location="Table4!A1" display="Table4!A1"/>
    <hyperlink ref="P21" location="Table5!A1" display="Table5!A1"/>
    <hyperlink ref="P34" location="Table6!A1" display="Table6!A1"/>
    <hyperlink ref="P22" location="Table5!A1" display="Table5!A1"/>
    <hyperlink ref="P25" location="Table5!A1" display="Table5!A1"/>
    <hyperlink ref="P27" location="Table5!A1" display="Table5!A1"/>
    <hyperlink ref="P31" location="Table5!A1" display="Table5!A1"/>
    <hyperlink ref="P10" location="Table1!A1" display="Table1!A1"/>
    <hyperlink ref="P40" location="'Principles and Definitions'!A1" display="ii"/>
    <hyperlink ref="P41" location="'Principles and Definitions'!A1" display="ii"/>
    <hyperlink ref="P42" location="'Principles and Definitions'!A1" display="ii"/>
    <hyperlink ref="P28" location="Table5!A1" display="Table5!A1"/>
  </hyperlinks>
  <printOptions horizontalCentered="1"/>
  <pageMargins left="0.51181102362204722" right="0.51181102362204722" top="1.0415624999999999" bottom="0.74803149606299213" header="0.31496062992125984" footer="0.31496062992125984"/>
  <pageSetup paperSize="9" scale="99" fitToHeight="0" orientation="portrait" r:id="rId2"/>
  <headerFooter>
    <oddHeader>&amp;L&amp;"Calibri Light,Regular"&amp;10 &amp;C&amp;"Calibri Light,Regular"&amp;10 &amp;R&amp;"Tahoma,Negrita"&amp;10Informe de la Operación Mensual - Mayo 2017
INFSGI-MES-05-2017
12/06/2017
Versión: 01</oddHeader>
    <oddFooter>&amp;L&amp;"Tahoma,Normal"&amp;10COES SINAC, 2017&amp;R&amp;"Tahoma,Normal"&amp;10Dirección Ejecutiva
Sub Dirección de Gestión de Información</oddFooter>
  </headerFooter>
  <colBreaks count="1" manualBreakCount="1">
    <brk id="18"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sheetPr>
  <dimension ref="A1:J165"/>
  <sheetViews>
    <sheetView view="pageBreakPreview" zoomScale="60" zoomScaleNormal="100" zoomScalePageLayoutView="70" workbookViewId="0"/>
  </sheetViews>
  <sheetFormatPr defaultRowHeight="11.25"/>
  <cols>
    <col min="1" max="1" width="7.1640625" style="197" customWidth="1"/>
    <col min="2" max="2" width="102" style="197" customWidth="1"/>
    <col min="3" max="3" width="48.83203125" style="197" customWidth="1"/>
    <col min="4" max="4" width="31" style="197" customWidth="1"/>
    <col min="5" max="5" width="33.6640625" style="197" customWidth="1"/>
    <col min="6" max="6" width="20.33203125" style="197" customWidth="1"/>
    <col min="7" max="8" width="30.5" style="197" customWidth="1"/>
    <col min="9" max="9" width="11.1640625" style="197" customWidth="1"/>
    <col min="10" max="16384" width="9.33203125" style="197"/>
  </cols>
  <sheetData>
    <row r="1" spans="1:10" ht="6.75" customHeight="1">
      <c r="A1" s="194"/>
      <c r="B1" s="195"/>
      <c r="C1" s="195"/>
      <c r="D1" s="195"/>
      <c r="E1" s="195"/>
      <c r="F1" s="195"/>
      <c r="G1" s="196"/>
      <c r="H1" s="196"/>
      <c r="I1" s="196"/>
    </row>
    <row r="2" spans="1:10" ht="12" customHeight="1">
      <c r="B2" s="376"/>
      <c r="C2" s="359"/>
      <c r="D2" s="359"/>
      <c r="E2" s="359"/>
      <c r="F2" s="359"/>
      <c r="G2" s="359"/>
      <c r="H2" s="359"/>
      <c r="I2" s="359"/>
    </row>
    <row r="3" spans="1:10" ht="8.25" customHeight="1">
      <c r="A3" s="195"/>
      <c r="B3" s="369"/>
      <c r="C3" s="370"/>
      <c r="D3" s="371"/>
      <c r="E3" s="371"/>
      <c r="F3" s="372"/>
      <c r="G3" s="202"/>
      <c r="H3" s="202"/>
      <c r="I3" s="202"/>
    </row>
    <row r="4" spans="1:10" s="387" customFormat="1" ht="24.75" customHeight="1">
      <c r="A4" s="382"/>
      <c r="B4" s="1367" t="s">
        <v>277</v>
      </c>
      <c r="C4" s="1367" t="s">
        <v>361</v>
      </c>
      <c r="D4" s="1368" t="str">
        <f>+'19. Anexos_Producción (1)'!D4:G4</f>
        <v>ENERGÍA PRODUCIDA MAYO 2017</v>
      </c>
      <c r="E4" s="1368"/>
      <c r="F4" s="1368"/>
      <c r="G4" s="1368"/>
      <c r="H4" s="404" t="s">
        <v>383</v>
      </c>
      <c r="I4" s="382"/>
    </row>
    <row r="5" spans="1:10" s="387" customFormat="1" ht="24.75" customHeight="1">
      <c r="A5" s="382"/>
      <c r="B5" s="1367"/>
      <c r="C5" s="1367"/>
      <c r="D5" s="1369" t="s">
        <v>363</v>
      </c>
      <c r="E5" s="1369"/>
      <c r="F5" s="1369"/>
      <c r="G5" s="1370" t="str">
        <f>+'19. Anexos_Producción (1)'!G5</f>
        <v>TOTAL MAYO</v>
      </c>
      <c r="H5" s="434" t="s">
        <v>384</v>
      </c>
      <c r="I5" s="382"/>
    </row>
    <row r="6" spans="1:10" s="387" customFormat="1" ht="24.75" customHeight="1">
      <c r="A6" s="382"/>
      <c r="B6" s="1367"/>
      <c r="C6" s="1367"/>
      <c r="D6" s="434" t="s">
        <v>294</v>
      </c>
      <c r="E6" s="434" t="s">
        <v>295</v>
      </c>
      <c r="F6" s="434" t="s">
        <v>397</v>
      </c>
      <c r="G6" s="1370"/>
      <c r="H6" s="434">
        <v>2017</v>
      </c>
      <c r="I6" s="382"/>
    </row>
    <row r="7" spans="1:10" s="387" customFormat="1" ht="24.75" customHeight="1">
      <c r="A7" s="382"/>
      <c r="B7" s="1372"/>
      <c r="C7" s="1367"/>
      <c r="D7" s="434" t="s">
        <v>362</v>
      </c>
      <c r="E7" s="434" t="s">
        <v>362</v>
      </c>
      <c r="F7" s="434" t="s">
        <v>362</v>
      </c>
      <c r="G7" s="434" t="s">
        <v>362</v>
      </c>
      <c r="H7" s="405" t="s">
        <v>380</v>
      </c>
      <c r="I7" s="382"/>
    </row>
    <row r="8" spans="1:10" s="387" customFormat="1" ht="24.75" customHeight="1">
      <c r="A8" s="382"/>
      <c r="B8" s="1132" t="s">
        <v>261</v>
      </c>
      <c r="C8" s="1133" t="s">
        <v>232</v>
      </c>
      <c r="D8" s="1238"/>
      <c r="E8" s="1238">
        <v>321656.29897867027</v>
      </c>
      <c r="F8" s="1238"/>
      <c r="G8" s="1238">
        <v>321656.29897867027</v>
      </c>
      <c r="H8" s="1238">
        <v>1467386.3586097436</v>
      </c>
      <c r="I8" s="382"/>
    </row>
    <row r="9" spans="1:10" s="387" customFormat="1" ht="24.75" customHeight="1">
      <c r="A9" s="382"/>
      <c r="B9" s="1134"/>
      <c r="C9" s="1133" t="s">
        <v>340</v>
      </c>
      <c r="D9" s="1238"/>
      <c r="E9" s="1238">
        <v>13844.919042966099</v>
      </c>
      <c r="F9" s="1238"/>
      <c r="G9" s="1238">
        <v>13844.919042966099</v>
      </c>
      <c r="H9" s="1238">
        <v>86172.156665340473</v>
      </c>
      <c r="I9" s="382"/>
    </row>
    <row r="10" spans="1:10" s="387" customFormat="1" ht="27" customHeight="1">
      <c r="A10" s="382"/>
      <c r="B10" s="1135" t="s">
        <v>491</v>
      </c>
      <c r="C10" s="1135"/>
      <c r="D10" s="1239"/>
      <c r="E10" s="1239">
        <v>335501.21802163636</v>
      </c>
      <c r="F10" s="1239"/>
      <c r="G10" s="1239">
        <v>335501.21802163636</v>
      </c>
      <c r="H10" s="1239">
        <v>1553558.5152750842</v>
      </c>
      <c r="I10" s="382"/>
    </row>
    <row r="11" spans="1:10" s="387" customFormat="1" ht="27" customHeight="1">
      <c r="A11" s="382"/>
      <c r="B11" s="1136" t="s">
        <v>72</v>
      </c>
      <c r="C11" s="1133" t="s">
        <v>240</v>
      </c>
      <c r="D11" s="1238">
        <v>66298.66969151728</v>
      </c>
      <c r="E11" s="1238"/>
      <c r="F11" s="1238"/>
      <c r="G11" s="1238">
        <v>66298.66969151728</v>
      </c>
      <c r="H11" s="1238">
        <v>321356.8838970213</v>
      </c>
      <c r="I11" s="382"/>
    </row>
    <row r="12" spans="1:10" s="387" customFormat="1" ht="27" customHeight="1">
      <c r="A12" s="382"/>
      <c r="B12" s="1135" t="s">
        <v>341</v>
      </c>
      <c r="C12" s="1135"/>
      <c r="D12" s="1239">
        <v>66298.66969151728</v>
      </c>
      <c r="E12" s="1239"/>
      <c r="F12" s="1239"/>
      <c r="G12" s="1239">
        <v>66298.66969151728</v>
      </c>
      <c r="H12" s="1239">
        <v>321356.8838970213</v>
      </c>
      <c r="I12" s="382"/>
      <c r="J12" s="382"/>
    </row>
    <row r="13" spans="1:10" s="387" customFormat="1" ht="24.75" customHeight="1">
      <c r="A13" s="382"/>
      <c r="B13" s="1136" t="s">
        <v>264</v>
      </c>
      <c r="C13" s="1133" t="s">
        <v>342</v>
      </c>
      <c r="D13" s="1238"/>
      <c r="E13" s="1238"/>
      <c r="F13" s="1238">
        <v>2497.7619999999997</v>
      </c>
      <c r="G13" s="1238">
        <v>2497.7619999999997</v>
      </c>
      <c r="H13" s="1238">
        <v>10858.6605</v>
      </c>
      <c r="I13" s="382"/>
    </row>
    <row r="14" spans="1:10" s="387" customFormat="1" ht="24.75" customHeight="1">
      <c r="A14" s="382"/>
      <c r="B14" s="1135" t="s">
        <v>492</v>
      </c>
      <c r="C14" s="1135"/>
      <c r="D14" s="1239"/>
      <c r="E14" s="1239"/>
      <c r="F14" s="1239">
        <v>2497.7619999999997</v>
      </c>
      <c r="G14" s="1239">
        <v>2497.7619999999997</v>
      </c>
      <c r="H14" s="1239">
        <v>10858.6605</v>
      </c>
      <c r="I14" s="382"/>
    </row>
    <row r="15" spans="1:10" s="387" customFormat="1" ht="24.75" customHeight="1">
      <c r="A15" s="382"/>
      <c r="B15" s="1136" t="s">
        <v>275</v>
      </c>
      <c r="C15" s="1133" t="s">
        <v>242</v>
      </c>
      <c r="D15" s="1238"/>
      <c r="E15" s="1238">
        <v>0</v>
      </c>
      <c r="F15" s="1238"/>
      <c r="G15" s="1238">
        <v>0</v>
      </c>
      <c r="H15" s="1238">
        <v>838.20706110799995</v>
      </c>
      <c r="I15" s="382"/>
    </row>
    <row r="16" spans="1:10" s="387" customFormat="1" ht="24.75" customHeight="1">
      <c r="A16" s="382"/>
      <c r="B16" s="1135" t="s">
        <v>493</v>
      </c>
      <c r="C16" s="1135"/>
      <c r="D16" s="1239"/>
      <c r="E16" s="1239">
        <v>0</v>
      </c>
      <c r="F16" s="1239"/>
      <c r="G16" s="1239">
        <v>0</v>
      </c>
      <c r="H16" s="1239">
        <v>838.20706110799995</v>
      </c>
      <c r="I16" s="382"/>
    </row>
    <row r="17" spans="1:10" s="387" customFormat="1" ht="24.75" customHeight="1">
      <c r="A17" s="382"/>
      <c r="B17" s="1136" t="s">
        <v>271</v>
      </c>
      <c r="C17" s="1133" t="s">
        <v>343</v>
      </c>
      <c r="D17" s="1238"/>
      <c r="E17" s="1238"/>
      <c r="F17" s="1238">
        <v>3047.6683672499998</v>
      </c>
      <c r="G17" s="1238">
        <v>3047.6683672499998</v>
      </c>
      <c r="H17" s="1238">
        <v>17562.454279348</v>
      </c>
      <c r="I17" s="382"/>
    </row>
    <row r="18" spans="1:10" s="387" customFormat="1" ht="24.75" customHeight="1">
      <c r="A18" s="382"/>
      <c r="B18" s="1135" t="s">
        <v>494</v>
      </c>
      <c r="C18" s="1135"/>
      <c r="D18" s="1239"/>
      <c r="E18" s="1239"/>
      <c r="F18" s="1239">
        <v>3047.6683672499998</v>
      </c>
      <c r="G18" s="1239">
        <v>3047.6683672499998</v>
      </c>
      <c r="H18" s="1239">
        <v>17562.454279348</v>
      </c>
      <c r="I18" s="382"/>
    </row>
    <row r="19" spans="1:10" s="387" customFormat="1" ht="24.75" customHeight="1">
      <c r="A19" s="382"/>
      <c r="B19" s="1132" t="s">
        <v>811</v>
      </c>
      <c r="C19" s="1133" t="s">
        <v>217</v>
      </c>
      <c r="D19" s="1238"/>
      <c r="E19" s="1238"/>
      <c r="F19" s="1238">
        <v>3877.9432607765002</v>
      </c>
      <c r="G19" s="1238">
        <v>3877.9432607765002</v>
      </c>
      <c r="H19" s="1238">
        <v>17722.1721981181</v>
      </c>
      <c r="I19" s="382"/>
      <c r="J19" s="387" t="s">
        <v>842</v>
      </c>
    </row>
    <row r="20" spans="1:10" s="387" customFormat="1" ht="24.75" customHeight="1">
      <c r="A20" s="382"/>
      <c r="B20" s="1137"/>
      <c r="C20" s="1133" t="s">
        <v>218</v>
      </c>
      <c r="D20" s="1238">
        <v>168032.62139088719</v>
      </c>
      <c r="E20" s="1238"/>
      <c r="F20" s="1238"/>
      <c r="G20" s="1238">
        <v>168032.62139088719</v>
      </c>
      <c r="H20" s="1238">
        <v>814942.2065845445</v>
      </c>
      <c r="I20" s="382"/>
    </row>
    <row r="21" spans="1:10" s="387" customFormat="1" ht="24.75" customHeight="1">
      <c r="A21" s="382"/>
      <c r="B21" s="1137"/>
      <c r="C21" s="1133" t="s">
        <v>215</v>
      </c>
      <c r="D21" s="1238">
        <v>67263.789469185605</v>
      </c>
      <c r="E21" s="1238"/>
      <c r="F21" s="1238"/>
      <c r="G21" s="1238">
        <v>67263.789469185605</v>
      </c>
      <c r="H21" s="1238">
        <v>315814.12291287415</v>
      </c>
      <c r="I21" s="382"/>
    </row>
    <row r="22" spans="1:10" s="387" customFormat="1" ht="24.75" customHeight="1">
      <c r="A22" s="382"/>
      <c r="B22" s="1134"/>
      <c r="C22" s="1133" t="s">
        <v>216</v>
      </c>
      <c r="D22" s="1238"/>
      <c r="E22" s="1238"/>
      <c r="F22" s="1238">
        <v>7379.1126860109998</v>
      </c>
      <c r="G22" s="1238">
        <v>7379.1126860109998</v>
      </c>
      <c r="H22" s="1238">
        <v>34953.635869724501</v>
      </c>
      <c r="I22" s="382"/>
    </row>
    <row r="23" spans="1:10" s="387" customFormat="1" ht="24.75" customHeight="1">
      <c r="A23" s="382"/>
      <c r="B23" s="1135" t="s">
        <v>495</v>
      </c>
      <c r="C23" s="1135"/>
      <c r="D23" s="1239">
        <v>235296.41086007279</v>
      </c>
      <c r="E23" s="1239"/>
      <c r="F23" s="1239">
        <v>11257.055946787499</v>
      </c>
      <c r="G23" s="1239">
        <v>246553.46680686029</v>
      </c>
      <c r="H23" s="1239">
        <v>1183432.1375652612</v>
      </c>
      <c r="I23" s="382"/>
    </row>
    <row r="24" spans="1:10" s="387" customFormat="1" ht="24.75" customHeight="1">
      <c r="A24" s="382"/>
      <c r="B24" s="1136" t="s">
        <v>238</v>
      </c>
      <c r="C24" s="1133" t="s">
        <v>345</v>
      </c>
      <c r="D24" s="1238"/>
      <c r="E24" s="1238"/>
      <c r="F24" s="1238">
        <v>12465.139022219249</v>
      </c>
      <c r="G24" s="1238">
        <v>12465.139022219249</v>
      </c>
      <c r="H24" s="1238">
        <v>64116.777233297173</v>
      </c>
      <c r="I24" s="382"/>
    </row>
    <row r="25" spans="1:10" s="387" customFormat="1" ht="24.75" customHeight="1">
      <c r="A25" s="382"/>
      <c r="B25" s="1135" t="s">
        <v>496</v>
      </c>
      <c r="C25" s="1135"/>
      <c r="D25" s="1239"/>
      <c r="E25" s="1239"/>
      <c r="F25" s="1239">
        <v>12465.139022219249</v>
      </c>
      <c r="G25" s="1239">
        <v>12465.139022219249</v>
      </c>
      <c r="H25" s="1239">
        <v>64116.777233297173</v>
      </c>
      <c r="I25" s="382"/>
    </row>
    <row r="26" spans="1:10" s="387" customFormat="1" ht="24.75" customHeight="1">
      <c r="A26" s="382"/>
      <c r="B26" s="1136" t="s">
        <v>244</v>
      </c>
      <c r="C26" s="1133" t="s">
        <v>346</v>
      </c>
      <c r="D26" s="1238"/>
      <c r="E26" s="1238"/>
      <c r="F26" s="1238">
        <v>37884.903914495</v>
      </c>
      <c r="G26" s="1238">
        <v>37884.903914495</v>
      </c>
      <c r="H26" s="1238">
        <v>188600.82065822181</v>
      </c>
      <c r="I26" s="382"/>
    </row>
    <row r="27" spans="1:10" s="387" customFormat="1" ht="24.75" customHeight="1">
      <c r="A27" s="382"/>
      <c r="B27" s="1135" t="s">
        <v>497</v>
      </c>
      <c r="C27" s="1135"/>
      <c r="D27" s="1239"/>
      <c r="E27" s="1239"/>
      <c r="F27" s="1239">
        <v>37884.903914495</v>
      </c>
      <c r="G27" s="1239">
        <v>37884.903914495</v>
      </c>
      <c r="H27" s="1239">
        <v>188600.82065822181</v>
      </c>
      <c r="I27" s="382"/>
    </row>
    <row r="28" spans="1:10" s="387" customFormat="1" ht="24.75" customHeight="1">
      <c r="A28" s="382"/>
      <c r="B28" s="1136" t="s">
        <v>247</v>
      </c>
      <c r="C28" s="1133" t="s">
        <v>248</v>
      </c>
      <c r="D28" s="1238"/>
      <c r="E28" s="1238">
        <v>54127.143444992849</v>
      </c>
      <c r="F28" s="1238"/>
      <c r="G28" s="1238">
        <v>54127.143444992849</v>
      </c>
      <c r="H28" s="1238">
        <v>193418.4064488585</v>
      </c>
      <c r="I28" s="382"/>
    </row>
    <row r="29" spans="1:10" s="387" customFormat="1" ht="24.75" customHeight="1">
      <c r="A29" s="382"/>
      <c r="B29" s="1135" t="s">
        <v>498</v>
      </c>
      <c r="C29" s="1135"/>
      <c r="D29" s="1239"/>
      <c r="E29" s="1239">
        <v>54127.143444992849</v>
      </c>
      <c r="F29" s="1239"/>
      <c r="G29" s="1239">
        <v>54127.143444992849</v>
      </c>
      <c r="H29" s="1239">
        <v>193418.4064488585</v>
      </c>
      <c r="I29" s="382"/>
    </row>
    <row r="30" spans="1:10" s="387" customFormat="1" ht="24.75" customHeight="1">
      <c r="A30" s="382"/>
      <c r="B30" s="1132" t="s">
        <v>262</v>
      </c>
      <c r="C30" s="1133" t="s">
        <v>349</v>
      </c>
      <c r="D30" s="1238">
        <v>79522.805793886</v>
      </c>
      <c r="E30" s="1238"/>
      <c r="F30" s="1238"/>
      <c r="G30" s="1238">
        <v>79522.805793886</v>
      </c>
      <c r="H30" s="1238">
        <v>394681.82704145997</v>
      </c>
      <c r="I30" s="382"/>
    </row>
    <row r="31" spans="1:10" s="387" customFormat="1" ht="24.75" customHeight="1">
      <c r="A31" s="382"/>
      <c r="B31" s="1134"/>
      <c r="C31" s="1133" t="s">
        <v>810</v>
      </c>
      <c r="D31" s="1238"/>
      <c r="E31" s="1238">
        <v>0</v>
      </c>
      <c r="F31" s="1238"/>
      <c r="G31" s="1238">
        <v>0</v>
      </c>
      <c r="H31" s="1238">
        <v>0</v>
      </c>
      <c r="I31" s="382"/>
    </row>
    <row r="32" spans="1:10" s="387" customFormat="1" ht="24.75" customHeight="1">
      <c r="A32" s="382"/>
      <c r="B32" s="1135" t="s">
        <v>350</v>
      </c>
      <c r="C32" s="1135"/>
      <c r="D32" s="1239">
        <v>79522.805793886</v>
      </c>
      <c r="E32" s="1239">
        <v>0</v>
      </c>
      <c r="F32" s="1239"/>
      <c r="G32" s="1239">
        <v>79522.805793886</v>
      </c>
      <c r="H32" s="1239">
        <v>394681.82704145997</v>
      </c>
      <c r="I32" s="382"/>
    </row>
    <row r="33" spans="1:9" s="387" customFormat="1" ht="24.75" customHeight="1">
      <c r="A33" s="382"/>
      <c r="B33" s="1136" t="s">
        <v>230</v>
      </c>
      <c r="C33" s="1133" t="s">
        <v>231</v>
      </c>
      <c r="D33" s="1238"/>
      <c r="E33" s="1238">
        <v>20432.122824524002</v>
      </c>
      <c r="F33" s="1238"/>
      <c r="G33" s="1238">
        <v>20432.122824524002</v>
      </c>
      <c r="H33" s="1238">
        <v>95966.684537342997</v>
      </c>
      <c r="I33" s="382"/>
    </row>
    <row r="34" spans="1:9" s="387" customFormat="1" ht="24.75" customHeight="1">
      <c r="A34" s="382"/>
      <c r="B34" s="1135" t="s">
        <v>352</v>
      </c>
      <c r="C34" s="1135"/>
      <c r="D34" s="1239"/>
      <c r="E34" s="1239">
        <v>20432.122824524002</v>
      </c>
      <c r="F34" s="1239"/>
      <c r="G34" s="1239">
        <v>20432.122824524002</v>
      </c>
      <c r="H34" s="1239">
        <v>95966.684537342997</v>
      </c>
      <c r="I34" s="382"/>
    </row>
    <row r="35" spans="1:9" s="387" customFormat="1" ht="24.75" customHeight="1">
      <c r="A35" s="382"/>
      <c r="B35" s="1136" t="s">
        <v>77</v>
      </c>
      <c r="C35" s="1133" t="s">
        <v>353</v>
      </c>
      <c r="D35" s="1238"/>
      <c r="E35" s="1238">
        <v>72.440683650400004</v>
      </c>
      <c r="F35" s="1238"/>
      <c r="G35" s="1238">
        <v>72.440683650400004</v>
      </c>
      <c r="H35" s="1238">
        <v>625.08385179302502</v>
      </c>
      <c r="I35" s="382"/>
    </row>
    <row r="36" spans="1:9" s="387" customFormat="1" ht="24.75" customHeight="1">
      <c r="A36" s="382"/>
      <c r="B36" s="1135" t="s">
        <v>354</v>
      </c>
      <c r="C36" s="1135"/>
      <c r="D36" s="1239"/>
      <c r="E36" s="1239">
        <v>72.440683650400004</v>
      </c>
      <c r="F36" s="1239"/>
      <c r="G36" s="1239">
        <v>72.440683650400004</v>
      </c>
      <c r="H36" s="1239">
        <v>625.08385179302502</v>
      </c>
      <c r="I36" s="382"/>
    </row>
    <row r="37" spans="1:9" s="387" customFormat="1" ht="24.75" customHeight="1">
      <c r="A37" s="382"/>
      <c r="B37" s="1132" t="s">
        <v>191</v>
      </c>
      <c r="C37" s="1133" t="s">
        <v>192</v>
      </c>
      <c r="D37" s="1238">
        <v>19489.044427963327</v>
      </c>
      <c r="E37" s="1238"/>
      <c r="F37" s="1238"/>
      <c r="G37" s="1238">
        <v>19489.044427963327</v>
      </c>
      <c r="H37" s="1238">
        <v>52206.997643415125</v>
      </c>
      <c r="I37" s="382"/>
    </row>
    <row r="38" spans="1:9" s="387" customFormat="1" ht="24.75" customHeight="1">
      <c r="A38" s="382"/>
      <c r="B38" s="1137"/>
      <c r="C38" s="1133" t="s">
        <v>241</v>
      </c>
      <c r="D38" s="1238">
        <v>109189.09526394701</v>
      </c>
      <c r="E38" s="1238"/>
      <c r="F38" s="1238"/>
      <c r="G38" s="1238">
        <v>109189.09526394701</v>
      </c>
      <c r="H38" s="1238">
        <v>523095.77808512247</v>
      </c>
      <c r="I38" s="382"/>
    </row>
    <row r="39" spans="1:9" s="387" customFormat="1" ht="24.75" customHeight="1">
      <c r="A39" s="382"/>
      <c r="B39" s="1137"/>
      <c r="C39" s="1133" t="s">
        <v>198</v>
      </c>
      <c r="D39" s="1238">
        <v>27239.636959559</v>
      </c>
      <c r="E39" s="1238"/>
      <c r="F39" s="1238"/>
      <c r="G39" s="1238">
        <v>27239.636959559</v>
      </c>
      <c r="H39" s="1238">
        <v>104565.7945841183</v>
      </c>
      <c r="I39" s="382"/>
    </row>
    <row r="40" spans="1:9" s="387" customFormat="1" ht="24.75" customHeight="1">
      <c r="A40" s="382"/>
      <c r="B40" s="1137"/>
      <c r="C40" s="1133" t="s">
        <v>195</v>
      </c>
      <c r="D40" s="1238">
        <v>16.125290300850001</v>
      </c>
      <c r="E40" s="1238"/>
      <c r="F40" s="1238"/>
      <c r="G40" s="1238">
        <v>16.125290300850001</v>
      </c>
      <c r="H40" s="1238">
        <v>59.994697520850004</v>
      </c>
      <c r="I40" s="382"/>
    </row>
    <row r="41" spans="1:9" s="387" customFormat="1" ht="24.75" customHeight="1">
      <c r="A41" s="382"/>
      <c r="B41" s="1137"/>
      <c r="C41" s="1133" t="s">
        <v>200</v>
      </c>
      <c r="D41" s="1238">
        <v>25435.005563178878</v>
      </c>
      <c r="E41" s="1238"/>
      <c r="F41" s="1238"/>
      <c r="G41" s="1238">
        <v>25435.005563178878</v>
      </c>
      <c r="H41" s="1238">
        <v>113678.43129813144</v>
      </c>
      <c r="I41" s="382"/>
    </row>
    <row r="42" spans="1:9" s="387" customFormat="1" ht="24.75" customHeight="1">
      <c r="A42" s="382"/>
      <c r="B42" s="1137"/>
      <c r="C42" s="1133" t="s">
        <v>194</v>
      </c>
      <c r="D42" s="1238">
        <v>1965.1769999999999</v>
      </c>
      <c r="E42" s="1238"/>
      <c r="F42" s="1238"/>
      <c r="G42" s="1238">
        <v>1965.1769999999999</v>
      </c>
      <c r="H42" s="1238">
        <v>11559.26484</v>
      </c>
      <c r="I42" s="382"/>
    </row>
    <row r="43" spans="1:9" s="387" customFormat="1" ht="24.75" customHeight="1">
      <c r="A43" s="382"/>
      <c r="B43" s="1137"/>
      <c r="C43" s="1133" t="s">
        <v>201</v>
      </c>
      <c r="D43" s="1238">
        <v>3453.2186400000001</v>
      </c>
      <c r="E43" s="1238"/>
      <c r="F43" s="1238"/>
      <c r="G43" s="1238">
        <v>3453.2186400000001</v>
      </c>
      <c r="H43" s="1238">
        <v>16994.44368</v>
      </c>
      <c r="I43" s="382"/>
    </row>
    <row r="44" spans="1:9" s="387" customFormat="1" ht="24.75" customHeight="1">
      <c r="A44" s="382"/>
      <c r="B44" s="1137"/>
      <c r="C44" s="1133" t="s">
        <v>202</v>
      </c>
      <c r="D44" s="1238">
        <v>6085.0354159999997</v>
      </c>
      <c r="E44" s="1238"/>
      <c r="F44" s="1238"/>
      <c r="G44" s="1238">
        <v>6085.0354159999997</v>
      </c>
      <c r="H44" s="1238">
        <v>21917.475478749999</v>
      </c>
      <c r="I44" s="382"/>
    </row>
    <row r="45" spans="1:9" s="387" customFormat="1" ht="24.75" customHeight="1">
      <c r="A45" s="382"/>
      <c r="B45" s="1137"/>
      <c r="C45" s="1133" t="s">
        <v>193</v>
      </c>
      <c r="D45" s="1238">
        <v>2306.9773451871251</v>
      </c>
      <c r="E45" s="1238"/>
      <c r="F45" s="1238"/>
      <c r="G45" s="1238">
        <v>2306.9773451871251</v>
      </c>
      <c r="H45" s="1238">
        <v>12245.523893523199</v>
      </c>
      <c r="I45" s="382"/>
    </row>
    <row r="46" spans="1:9" s="387" customFormat="1" ht="24.75" customHeight="1">
      <c r="A46" s="382"/>
      <c r="B46" s="1137"/>
      <c r="C46" s="1133" t="s">
        <v>196</v>
      </c>
      <c r="D46" s="1238">
        <v>303.85969514999999</v>
      </c>
      <c r="E46" s="1238"/>
      <c r="F46" s="1238"/>
      <c r="G46" s="1238">
        <v>303.85969514999999</v>
      </c>
      <c r="H46" s="1238">
        <v>1562.575800225</v>
      </c>
      <c r="I46" s="382"/>
    </row>
    <row r="47" spans="1:9" s="387" customFormat="1" ht="24.75" customHeight="1">
      <c r="A47" s="382"/>
      <c r="B47" s="1137"/>
      <c r="C47" s="1133" t="s">
        <v>197</v>
      </c>
      <c r="D47" s="1238">
        <v>197.39900069999999</v>
      </c>
      <c r="E47" s="1238"/>
      <c r="F47" s="1238"/>
      <c r="G47" s="1238">
        <v>197.39900069999999</v>
      </c>
      <c r="H47" s="1238">
        <v>969.00836174999995</v>
      </c>
      <c r="I47" s="382"/>
    </row>
    <row r="48" spans="1:9" s="387" customFormat="1" ht="24.75" customHeight="1">
      <c r="A48" s="382"/>
      <c r="B48" s="1134"/>
      <c r="C48" s="1133" t="s">
        <v>199</v>
      </c>
      <c r="D48" s="1238">
        <v>51757.725066819366</v>
      </c>
      <c r="E48" s="1238"/>
      <c r="F48" s="1238"/>
      <c r="G48" s="1238">
        <v>51757.725066819366</v>
      </c>
      <c r="H48" s="1238">
        <v>271337.80240456748</v>
      </c>
      <c r="I48" s="382"/>
    </row>
    <row r="49" spans="1:9" s="387" customFormat="1" ht="24.75" customHeight="1">
      <c r="A49" s="382"/>
      <c r="B49" s="1135" t="s">
        <v>356</v>
      </c>
      <c r="C49" s="1135"/>
      <c r="D49" s="1239">
        <v>247438.29966880556</v>
      </c>
      <c r="E49" s="1239"/>
      <c r="F49" s="1239"/>
      <c r="G49" s="1239">
        <v>247438.29966880556</v>
      </c>
      <c r="H49" s="1239">
        <v>1130193.0907671237</v>
      </c>
      <c r="I49" s="382"/>
    </row>
    <row r="50" spans="1:9" s="387" customFormat="1" ht="24.75" customHeight="1">
      <c r="A50" s="382"/>
      <c r="B50" s="1136" t="s">
        <v>269</v>
      </c>
      <c r="C50" s="1133" t="s">
        <v>357</v>
      </c>
      <c r="D50" s="1238"/>
      <c r="E50" s="1238"/>
      <c r="F50" s="1238">
        <v>3003.2638728900001</v>
      </c>
      <c r="G50" s="1238">
        <v>3003.2638728900001</v>
      </c>
      <c r="H50" s="1238">
        <v>19688.451037089999</v>
      </c>
      <c r="I50" s="382"/>
    </row>
    <row r="51" spans="1:9" s="387" customFormat="1" ht="24.75" customHeight="1">
      <c r="A51" s="382"/>
      <c r="B51" s="1135" t="s">
        <v>794</v>
      </c>
      <c r="C51" s="1135"/>
      <c r="D51" s="1239"/>
      <c r="E51" s="1239"/>
      <c r="F51" s="1239">
        <v>3003.2638728900001</v>
      </c>
      <c r="G51" s="1239">
        <v>3003.2638728900001</v>
      </c>
      <c r="H51" s="1239">
        <v>19688.451037089999</v>
      </c>
      <c r="I51" s="382"/>
    </row>
    <row r="52" spans="1:9" s="387" customFormat="1" ht="24.75" customHeight="1">
      <c r="A52" s="382"/>
      <c r="B52" s="1136" t="s">
        <v>79</v>
      </c>
      <c r="C52" s="1133" t="s">
        <v>358</v>
      </c>
      <c r="D52" s="1238"/>
      <c r="E52" s="1238">
        <v>0</v>
      </c>
      <c r="F52" s="1238"/>
      <c r="G52" s="1238">
        <v>0</v>
      </c>
      <c r="H52" s="1238">
        <v>87649.391646652002</v>
      </c>
      <c r="I52" s="382"/>
    </row>
    <row r="53" spans="1:9" s="387" customFormat="1" ht="24.75" customHeight="1">
      <c r="A53" s="382"/>
      <c r="B53" s="1135" t="s">
        <v>359</v>
      </c>
      <c r="C53" s="1135"/>
      <c r="D53" s="1239"/>
      <c r="E53" s="1239">
        <v>0</v>
      </c>
      <c r="F53" s="1239"/>
      <c r="G53" s="1239">
        <v>0</v>
      </c>
      <c r="H53" s="1239">
        <v>87649.391646652002</v>
      </c>
      <c r="I53" s="382"/>
    </row>
    <row r="54" spans="1:9" s="387" customFormat="1" ht="24.75" customHeight="1">
      <c r="A54" s="382"/>
      <c r="B54" s="1136" t="s">
        <v>80</v>
      </c>
      <c r="C54" s="1133" t="s">
        <v>190</v>
      </c>
      <c r="D54" s="1238"/>
      <c r="E54" s="1238">
        <v>1547.8182862030001</v>
      </c>
      <c r="F54" s="1238"/>
      <c r="G54" s="1238">
        <v>1547.8182862030001</v>
      </c>
      <c r="H54" s="1238">
        <v>41372.1658561527</v>
      </c>
      <c r="I54" s="382"/>
    </row>
    <row r="55" spans="1:9" s="387" customFormat="1" ht="24.75" customHeight="1">
      <c r="A55" s="382"/>
      <c r="B55" s="1135" t="s">
        <v>360</v>
      </c>
      <c r="C55" s="1135"/>
      <c r="D55" s="1239"/>
      <c r="E55" s="1239">
        <v>1547.8182862030001</v>
      </c>
      <c r="F55" s="1239"/>
      <c r="G55" s="1239">
        <v>1547.8182862030001</v>
      </c>
      <c r="H55" s="1239">
        <v>41372.1658561527</v>
      </c>
      <c r="I55" s="382"/>
    </row>
    <row r="56" spans="1:9" s="387" customFormat="1" ht="24.75" customHeight="1">
      <c r="A56" s="382"/>
      <c r="B56" s="1136" t="s">
        <v>795</v>
      </c>
      <c r="C56" s="1133" t="s">
        <v>296</v>
      </c>
      <c r="D56" s="1238"/>
      <c r="E56" s="1238"/>
      <c r="F56" s="1238">
        <v>8847.7390000000014</v>
      </c>
      <c r="G56" s="1238">
        <v>8847.7390000000014</v>
      </c>
      <c r="H56" s="1238">
        <v>41096.824249999998</v>
      </c>
      <c r="I56" s="382"/>
    </row>
    <row r="57" spans="1:9" s="387" customFormat="1" ht="24.75" customHeight="1">
      <c r="A57" s="382"/>
      <c r="B57" s="1135" t="s">
        <v>499</v>
      </c>
      <c r="C57" s="1135"/>
      <c r="D57" s="1239"/>
      <c r="E57" s="1239"/>
      <c r="F57" s="1239">
        <v>8847.7390000000014</v>
      </c>
      <c r="G57" s="1239">
        <v>8847.7390000000014</v>
      </c>
      <c r="H57" s="1239">
        <v>41096.824249999998</v>
      </c>
      <c r="I57" s="382"/>
    </row>
    <row r="58" spans="1:9" s="387" customFormat="1" ht="24.75" customHeight="1">
      <c r="A58" s="382"/>
      <c r="B58" s="1136" t="s">
        <v>796</v>
      </c>
      <c r="C58" s="1133" t="s">
        <v>313</v>
      </c>
      <c r="D58" s="1238">
        <v>35215.133276121975</v>
      </c>
      <c r="E58" s="1238"/>
      <c r="F58" s="1238"/>
      <c r="G58" s="1238">
        <v>35215.133276121975</v>
      </c>
      <c r="H58" s="1238">
        <v>172080.4930026347</v>
      </c>
      <c r="I58" s="382"/>
    </row>
    <row r="59" spans="1:9" s="387" customFormat="1" ht="24.75" customHeight="1">
      <c r="A59" s="382"/>
      <c r="B59" s="1135" t="s">
        <v>500</v>
      </c>
      <c r="C59" s="1135"/>
      <c r="D59" s="1239">
        <v>35215.133276121975</v>
      </c>
      <c r="E59" s="1239"/>
      <c r="F59" s="1239"/>
      <c r="G59" s="1239">
        <v>35215.133276121975</v>
      </c>
      <c r="H59" s="1239">
        <v>172080.4930026347</v>
      </c>
      <c r="I59" s="382"/>
    </row>
    <row r="60" spans="1:9" s="387" customFormat="1" ht="24.75" customHeight="1">
      <c r="A60" s="382"/>
      <c r="B60" s="1136" t="s">
        <v>797</v>
      </c>
      <c r="C60" s="1133" t="s">
        <v>817</v>
      </c>
      <c r="D60" s="1238"/>
      <c r="E60" s="1238"/>
      <c r="F60" s="1238">
        <v>13.879202606275001</v>
      </c>
      <c r="G60" s="1238">
        <v>13.879202606275001</v>
      </c>
      <c r="H60" s="1238">
        <v>13.879202606275001</v>
      </c>
      <c r="I60" s="382"/>
    </row>
    <row r="61" spans="1:9" s="387" customFormat="1" ht="24.75" customHeight="1">
      <c r="A61" s="382"/>
      <c r="B61" s="1135" t="s">
        <v>798</v>
      </c>
      <c r="C61" s="1135"/>
      <c r="D61" s="1239"/>
      <c r="E61" s="1239"/>
      <c r="F61" s="1239">
        <v>13.879202606275001</v>
      </c>
      <c r="G61" s="1239">
        <v>13.879202606275001</v>
      </c>
      <c r="H61" s="1239">
        <v>13.879202606275001</v>
      </c>
      <c r="I61" s="382"/>
    </row>
    <row r="62" spans="1:9" s="387" customFormat="1" ht="24.75" customHeight="1">
      <c r="A62" s="382"/>
      <c r="B62" s="1132" t="s">
        <v>799</v>
      </c>
      <c r="C62" s="1133" t="s">
        <v>334</v>
      </c>
      <c r="D62" s="1238"/>
      <c r="E62" s="1238"/>
      <c r="F62" s="1238">
        <v>4682.660484</v>
      </c>
      <c r="G62" s="1238">
        <v>4682.660484</v>
      </c>
      <c r="H62" s="1238">
        <v>28363.768794</v>
      </c>
      <c r="I62" s="382"/>
    </row>
    <row r="63" spans="1:9" s="387" customFormat="1" ht="24.75" customHeight="1">
      <c r="A63" s="382"/>
      <c r="B63" s="1137"/>
      <c r="C63" s="1133" t="s">
        <v>335</v>
      </c>
      <c r="D63" s="1238"/>
      <c r="E63" s="1238"/>
      <c r="F63" s="1238">
        <v>5209.6051219999999</v>
      </c>
      <c r="G63" s="1238">
        <v>5209.6051219999999</v>
      </c>
      <c r="H63" s="1238">
        <v>29110.892634</v>
      </c>
      <c r="I63" s="382"/>
    </row>
    <row r="64" spans="1:9" s="387" customFormat="1" ht="24.75" customHeight="1">
      <c r="A64" s="382"/>
      <c r="B64" s="1137"/>
      <c r="C64" s="1133" t="s">
        <v>336</v>
      </c>
      <c r="D64" s="1238"/>
      <c r="E64" s="1238"/>
      <c r="F64" s="1238">
        <v>2897.3055683288248</v>
      </c>
      <c r="G64" s="1238">
        <v>2897.3055683288248</v>
      </c>
      <c r="H64" s="1238">
        <v>20565.937227945298</v>
      </c>
      <c r="I64" s="382"/>
    </row>
    <row r="65" spans="1:9" s="387" customFormat="1" ht="24.75" customHeight="1">
      <c r="A65" s="382"/>
      <c r="B65" s="1134"/>
      <c r="C65" s="1133" t="s">
        <v>337</v>
      </c>
      <c r="D65" s="1238"/>
      <c r="E65" s="1238"/>
      <c r="F65" s="1238">
        <v>3266.0024064331751</v>
      </c>
      <c r="G65" s="1238">
        <v>3266.0024064331751</v>
      </c>
      <c r="H65" s="1238">
        <v>21391.474441579601</v>
      </c>
      <c r="I65" s="382"/>
    </row>
    <row r="66" spans="1:9" s="387" customFormat="1" ht="24.75" customHeight="1">
      <c r="A66" s="382"/>
      <c r="B66" s="1135" t="s">
        <v>806</v>
      </c>
      <c r="C66" s="1135"/>
      <c r="D66" s="1239"/>
      <c r="E66" s="1239"/>
      <c r="F66" s="1239">
        <v>16055.573580762002</v>
      </c>
      <c r="G66" s="1239">
        <v>16055.573580762002</v>
      </c>
      <c r="H66" s="1239">
        <v>99432.073097524903</v>
      </c>
      <c r="I66" s="382"/>
    </row>
    <row r="67" spans="1:9" s="387" customFormat="1" ht="24.75" customHeight="1">
      <c r="A67" s="382"/>
      <c r="B67" s="1136" t="s">
        <v>800</v>
      </c>
      <c r="C67" s="1133" t="s">
        <v>344</v>
      </c>
      <c r="D67" s="1238"/>
      <c r="E67" s="1238"/>
      <c r="F67" s="1238">
        <v>3332.5972499999998</v>
      </c>
      <c r="G67" s="1238">
        <v>3332.5972499999998</v>
      </c>
      <c r="H67" s="1238">
        <v>19058.724999999999</v>
      </c>
      <c r="I67" s="382"/>
    </row>
    <row r="68" spans="1:9" s="387" customFormat="1" ht="24.75" customHeight="1">
      <c r="A68" s="382"/>
      <c r="B68" s="1135" t="s">
        <v>801</v>
      </c>
      <c r="C68" s="1135"/>
      <c r="D68" s="1239"/>
      <c r="E68" s="1239"/>
      <c r="F68" s="1239">
        <v>3332.5972499999998</v>
      </c>
      <c r="G68" s="1239">
        <v>3332.5972499999998</v>
      </c>
      <c r="H68" s="1239">
        <v>19058.724999999999</v>
      </c>
      <c r="I68" s="382"/>
    </row>
    <row r="69" spans="1:9" s="387" customFormat="1" ht="24.75" customHeight="1">
      <c r="A69" s="382"/>
      <c r="B69" s="1136" t="s">
        <v>802</v>
      </c>
      <c r="C69" s="1133" t="s">
        <v>347</v>
      </c>
      <c r="D69" s="1238"/>
      <c r="E69" s="1238"/>
      <c r="F69" s="1238">
        <v>2589.8964000000001</v>
      </c>
      <c r="G69" s="1238">
        <v>2589.8964000000001</v>
      </c>
      <c r="H69" s="1238">
        <v>13208.659233276001</v>
      </c>
      <c r="I69" s="382"/>
    </row>
    <row r="70" spans="1:9" s="387" customFormat="1" ht="24.75" customHeight="1">
      <c r="A70" s="382"/>
      <c r="B70" s="1135" t="s">
        <v>807</v>
      </c>
      <c r="C70" s="1135"/>
      <c r="D70" s="1239"/>
      <c r="E70" s="1239"/>
      <c r="F70" s="1239">
        <v>2589.8964000000001</v>
      </c>
      <c r="G70" s="1239">
        <v>2589.8964000000001</v>
      </c>
      <c r="H70" s="1239">
        <v>13208.659233276001</v>
      </c>
      <c r="I70" s="382"/>
    </row>
    <row r="71" spans="1:9" s="387" customFormat="1" ht="24.75" customHeight="1">
      <c r="A71" s="382"/>
      <c r="B71" s="1136" t="s">
        <v>803</v>
      </c>
      <c r="C71" s="1133" t="s">
        <v>348</v>
      </c>
      <c r="D71" s="1238"/>
      <c r="E71" s="1238">
        <v>590.42009085400002</v>
      </c>
      <c r="F71" s="1238"/>
      <c r="G71" s="1238">
        <v>590.42009085400002</v>
      </c>
      <c r="H71" s="1238">
        <v>1506.3921652370002</v>
      </c>
      <c r="I71" s="382"/>
    </row>
    <row r="72" spans="1:9" s="387" customFormat="1" ht="24.75" customHeight="1">
      <c r="A72" s="382"/>
      <c r="B72" s="1135" t="s">
        <v>804</v>
      </c>
      <c r="C72" s="1135"/>
      <c r="D72" s="1239"/>
      <c r="E72" s="1239">
        <v>590.42009085400002</v>
      </c>
      <c r="F72" s="1239"/>
      <c r="G72" s="1239">
        <v>590.42009085400002</v>
      </c>
      <c r="H72" s="1239">
        <v>1506.3921652370002</v>
      </c>
      <c r="I72" s="382"/>
    </row>
    <row r="73" spans="1:9" s="387" customFormat="1" ht="24.75" customHeight="1">
      <c r="A73" s="382"/>
      <c r="B73" s="1132" t="s">
        <v>805</v>
      </c>
      <c r="C73" s="1133" t="s">
        <v>252</v>
      </c>
      <c r="D73" s="1238"/>
      <c r="E73" s="1238"/>
      <c r="F73" s="1238">
        <v>0</v>
      </c>
      <c r="G73" s="1238">
        <v>0</v>
      </c>
      <c r="H73" s="1238">
        <v>34061.003159179003</v>
      </c>
      <c r="I73" s="382"/>
    </row>
    <row r="74" spans="1:9" s="387" customFormat="1" ht="24.75" customHeight="1">
      <c r="A74" s="382"/>
      <c r="B74" s="1134"/>
      <c r="C74" s="1133" t="s">
        <v>355</v>
      </c>
      <c r="D74" s="1238"/>
      <c r="E74" s="1238"/>
      <c r="F74" s="1238">
        <v>6365.9966092529503</v>
      </c>
      <c r="G74" s="1238">
        <v>6365.9966092529503</v>
      </c>
      <c r="H74" s="1238">
        <v>11139.559595406923</v>
      </c>
      <c r="I74" s="382"/>
    </row>
    <row r="75" spans="1:9" s="387" customFormat="1" ht="24.75" customHeight="1">
      <c r="A75" s="382"/>
      <c r="B75" s="1135" t="s">
        <v>808</v>
      </c>
      <c r="C75" s="1135"/>
      <c r="D75" s="1239"/>
      <c r="E75" s="1239"/>
      <c r="F75" s="1239">
        <v>6365.9966092529503</v>
      </c>
      <c r="G75" s="1239">
        <v>6365.9966092529503</v>
      </c>
      <c r="H75" s="1239">
        <v>45200.562754585924</v>
      </c>
      <c r="I75" s="382"/>
    </row>
    <row r="76" spans="1:9" s="387" customFormat="1" ht="24.75" customHeight="1">
      <c r="A76" s="382"/>
      <c r="B76" s="1136" t="s">
        <v>812</v>
      </c>
      <c r="C76" s="1133" t="s">
        <v>351</v>
      </c>
      <c r="D76" s="1238"/>
      <c r="E76" s="1238"/>
      <c r="F76" s="1238"/>
      <c r="G76" s="1238"/>
      <c r="H76" s="1238">
        <v>9703.4091828799992</v>
      </c>
      <c r="I76" s="382"/>
    </row>
    <row r="77" spans="1:9" s="387" customFormat="1" ht="24.75" customHeight="1">
      <c r="A77" s="382"/>
      <c r="B77" s="1135" t="s">
        <v>809</v>
      </c>
      <c r="C77" s="1135"/>
      <c r="D77" s="1239"/>
      <c r="E77" s="1239"/>
      <c r="F77" s="1239"/>
      <c r="G77" s="1239"/>
      <c r="H77" s="1239">
        <v>9703.4091828799992</v>
      </c>
      <c r="I77" s="382"/>
    </row>
    <row r="78" spans="1:9" s="387" customFormat="1" ht="24.75" customHeight="1">
      <c r="A78" s="382"/>
      <c r="B78" s="827" t="s">
        <v>615</v>
      </c>
      <c r="C78" s="828"/>
      <c r="D78" s="986">
        <v>2585537.3650000002</v>
      </c>
      <c r="E78" s="986">
        <v>1352965.2830000001</v>
      </c>
      <c r="F78" s="986">
        <v>225562.83670000001</v>
      </c>
      <c r="G78" s="986">
        <v>4164065.4849999999</v>
      </c>
      <c r="H78" s="986">
        <v>20415944.52</v>
      </c>
      <c r="I78" s="382"/>
    </row>
    <row r="79" spans="1:9" s="387" customFormat="1" ht="24.75" customHeight="1">
      <c r="A79" s="382"/>
      <c r="B79" s="830" t="s">
        <v>396</v>
      </c>
      <c r="C79" s="829"/>
      <c r="D79" s="987"/>
      <c r="E79" s="987"/>
      <c r="F79" s="988"/>
      <c r="G79" s="989">
        <v>0</v>
      </c>
      <c r="H79" s="989">
        <v>12953.248</v>
      </c>
      <c r="I79" s="382"/>
    </row>
    <row r="80" spans="1:9" s="387" customFormat="1" ht="24.75" customHeight="1">
      <c r="A80" s="382"/>
      <c r="B80" s="830" t="s">
        <v>395</v>
      </c>
      <c r="C80" s="829"/>
      <c r="D80" s="987"/>
      <c r="E80" s="987"/>
      <c r="F80" s="988"/>
      <c r="G80" s="989">
        <v>0</v>
      </c>
      <c r="H80" s="989">
        <v>0</v>
      </c>
      <c r="I80" s="382"/>
    </row>
    <row r="81" spans="1:9" s="387" customFormat="1" ht="24.75" customHeight="1">
      <c r="A81" s="382"/>
      <c r="B81" s="881"/>
      <c r="C81" s="882"/>
      <c r="D81" s="1240"/>
      <c r="E81" s="1240"/>
      <c r="F81" s="1240"/>
      <c r="G81" s="1240"/>
      <c r="H81" s="1240"/>
      <c r="I81" s="382"/>
    </row>
    <row r="82" spans="1:9" s="387" customFormat="1" ht="24.75" customHeight="1">
      <c r="A82" s="382"/>
      <c r="B82" s="884" t="s">
        <v>616</v>
      </c>
      <c r="C82" s="882"/>
      <c r="D82" s="1240"/>
      <c r="E82" s="1240"/>
      <c r="F82" s="1240"/>
      <c r="G82" s="1240"/>
      <c r="H82" s="1240"/>
      <c r="I82" s="382"/>
    </row>
    <row r="83" spans="1:9" s="387" customFormat="1" ht="24.75" customHeight="1">
      <c r="A83" s="382"/>
      <c r="B83" s="827" t="s">
        <v>615</v>
      </c>
      <c r="C83" s="828"/>
      <c r="D83" s="986">
        <v>1732916.0079999999</v>
      </c>
      <c r="E83" s="986">
        <v>2090055.9180000001</v>
      </c>
      <c r="F83" s="986">
        <v>206568.01029999999</v>
      </c>
      <c r="G83" s="986">
        <v>4029539.9360000002</v>
      </c>
      <c r="H83" s="986">
        <v>20096379.829999998</v>
      </c>
      <c r="I83" s="382"/>
    </row>
    <row r="84" spans="1:9" s="387" customFormat="1" ht="24.75" customHeight="1">
      <c r="A84" s="382"/>
      <c r="B84" s="830" t="s">
        <v>396</v>
      </c>
      <c r="C84" s="829"/>
      <c r="D84" s="987"/>
      <c r="E84" s="987"/>
      <c r="F84" s="988"/>
      <c r="G84" s="1003">
        <v>2594.4566300000001</v>
      </c>
      <c r="H84" s="989">
        <v>2594.4566300000001</v>
      </c>
      <c r="I84" s="382"/>
    </row>
    <row r="85" spans="1:9" s="387" customFormat="1" ht="24.75" customHeight="1">
      <c r="A85" s="382"/>
      <c r="B85" s="830" t="s">
        <v>395</v>
      </c>
      <c r="C85" s="829"/>
      <c r="D85" s="987"/>
      <c r="E85" s="987"/>
      <c r="F85" s="988"/>
      <c r="G85" s="989">
        <v>0</v>
      </c>
      <c r="H85" s="989">
        <v>37881.596949999999</v>
      </c>
      <c r="I85" s="382"/>
    </row>
    <row r="86" spans="1:9" s="387" customFormat="1" ht="24.75" customHeight="1">
      <c r="A86" s="382"/>
      <c r="B86" s="881"/>
      <c r="C86" s="882"/>
      <c r="D86" s="883"/>
      <c r="E86" s="883"/>
      <c r="F86" s="883"/>
      <c r="G86" s="883"/>
      <c r="H86" s="883"/>
      <c r="I86" s="382"/>
    </row>
    <row r="87" spans="1:9" s="387" customFormat="1" ht="46.5" customHeight="1">
      <c r="A87" s="382"/>
      <c r="B87" s="1371" t="s">
        <v>406</v>
      </c>
      <c r="C87" s="1371"/>
      <c r="D87" s="1371"/>
      <c r="E87" s="1371"/>
      <c r="F87" s="1371"/>
      <c r="G87" s="1371"/>
      <c r="H87" s="1371"/>
      <c r="I87" s="382"/>
    </row>
    <row r="88" spans="1:9" s="387" customFormat="1" ht="9.75" customHeight="1">
      <c r="A88" s="382"/>
      <c r="B88" s="882"/>
      <c r="C88" s="882"/>
      <c r="D88" s="883"/>
      <c r="E88" s="883"/>
      <c r="F88" s="883"/>
      <c r="G88" s="883"/>
      <c r="H88" s="883"/>
      <c r="I88" s="382"/>
    </row>
    <row r="89" spans="1:9" s="387" customFormat="1" ht="24.75" customHeight="1">
      <c r="A89" s="382"/>
      <c r="B89" s="882" t="s">
        <v>620</v>
      </c>
      <c r="C89" s="885"/>
      <c r="D89" s="886"/>
      <c r="E89" s="886"/>
      <c r="F89" s="886"/>
      <c r="G89" s="886"/>
      <c r="H89" s="886"/>
      <c r="I89" s="382"/>
    </row>
    <row r="90" spans="1:9" s="387" customFormat="1" ht="24.75" customHeight="1">
      <c r="A90" s="382"/>
      <c r="B90" s="882" t="s">
        <v>617</v>
      </c>
      <c r="C90" s="882"/>
      <c r="D90" s="883"/>
      <c r="E90" s="883"/>
      <c r="F90" s="883"/>
      <c r="G90" s="883"/>
      <c r="H90" s="883"/>
      <c r="I90" s="382"/>
    </row>
    <row r="91" spans="1:9" s="387" customFormat="1" ht="24.75" customHeight="1">
      <c r="A91" s="382"/>
      <c r="B91" s="882" t="s">
        <v>618</v>
      </c>
      <c r="C91" s="885"/>
      <c r="D91" s="886"/>
      <c r="E91" s="886"/>
      <c r="F91" s="886"/>
      <c r="G91" s="886"/>
      <c r="H91" s="886"/>
      <c r="I91" s="382"/>
    </row>
    <row r="92" spans="1:9" s="387" customFormat="1" ht="24.75" customHeight="1">
      <c r="A92" s="382"/>
      <c r="B92" s="882" t="s">
        <v>619</v>
      </c>
      <c r="C92" s="882"/>
      <c r="D92" s="883"/>
      <c r="E92" s="883"/>
      <c r="F92" s="883"/>
      <c r="G92" s="883"/>
      <c r="H92" s="883"/>
      <c r="I92" s="382"/>
    </row>
    <row r="93" spans="1:9" s="387" customFormat="1" ht="24.75" customHeight="1">
      <c r="A93" s="382"/>
      <c r="B93" s="882" t="s">
        <v>621</v>
      </c>
      <c r="C93" s="885"/>
      <c r="D93" s="886"/>
      <c r="E93" s="886"/>
      <c r="F93" s="886"/>
      <c r="G93" s="886"/>
      <c r="H93" s="886"/>
      <c r="I93" s="382"/>
    </row>
    <row r="94" spans="1:9" s="387" customFormat="1" ht="24.75" customHeight="1">
      <c r="A94" s="382"/>
      <c r="B94" s="882" t="s">
        <v>622</v>
      </c>
      <c r="C94" s="882"/>
      <c r="D94" s="883"/>
      <c r="E94" s="883"/>
      <c r="F94" s="883"/>
      <c r="G94" s="883"/>
      <c r="H94" s="883"/>
      <c r="I94" s="382"/>
    </row>
    <row r="95" spans="1:9" s="387" customFormat="1" ht="24.75" customHeight="1">
      <c r="A95" s="382"/>
      <c r="B95" s="882" t="s">
        <v>816</v>
      </c>
      <c r="C95" s="882"/>
      <c r="D95" s="883"/>
      <c r="E95" s="883"/>
      <c r="F95" s="883"/>
      <c r="G95" s="883"/>
      <c r="H95" s="883"/>
      <c r="I95" s="382"/>
    </row>
    <row r="96" spans="1:9" s="387" customFormat="1" ht="24.75" customHeight="1">
      <c r="A96" s="382"/>
      <c r="B96" s="823"/>
      <c r="C96" s="823"/>
      <c r="D96" s="826"/>
      <c r="E96" s="826"/>
      <c r="F96" s="826"/>
      <c r="G96" s="826"/>
      <c r="H96" s="826"/>
      <c r="I96" s="382"/>
    </row>
    <row r="97" spans="1:9" s="387" customFormat="1" ht="24.75" customHeight="1">
      <c r="A97" s="382"/>
      <c r="B97" s="823"/>
      <c r="C97" s="824"/>
      <c r="D97" s="825"/>
      <c r="E97" s="825"/>
      <c r="F97" s="825"/>
      <c r="G97" s="825"/>
      <c r="H97" s="825"/>
      <c r="I97" s="382"/>
    </row>
    <row r="98" spans="1:9" s="387" customFormat="1" ht="24.75" customHeight="1">
      <c r="A98" s="382"/>
      <c r="B98" s="823"/>
      <c r="C98" s="823"/>
      <c r="D98" s="826"/>
      <c r="E98" s="826"/>
      <c r="F98" s="826"/>
      <c r="G98" s="826"/>
      <c r="H98" s="826"/>
      <c r="I98" s="382"/>
    </row>
    <row r="99" spans="1:9" s="387" customFormat="1" ht="24.75" customHeight="1">
      <c r="A99" s="382"/>
      <c r="B99" s="823"/>
      <c r="C99" s="824"/>
      <c r="D99" s="825"/>
      <c r="E99" s="825"/>
      <c r="F99" s="825"/>
      <c r="G99" s="825"/>
      <c r="H99" s="825"/>
      <c r="I99" s="382"/>
    </row>
    <row r="100" spans="1:9" s="387" customFormat="1" ht="33.75" customHeight="1">
      <c r="A100" s="382"/>
      <c r="B100" s="823"/>
      <c r="C100" s="823"/>
      <c r="D100" s="826"/>
      <c r="E100" s="826"/>
      <c r="F100" s="826"/>
      <c r="G100" s="826"/>
      <c r="H100" s="826"/>
      <c r="I100" s="382"/>
    </row>
    <row r="101" spans="1:9" s="387" customFormat="1" ht="24.75" customHeight="1">
      <c r="A101" s="382"/>
      <c r="B101" s="382"/>
      <c r="C101" s="382"/>
      <c r="D101" s="431"/>
      <c r="E101" s="431"/>
      <c r="F101" s="431"/>
      <c r="G101" s="431"/>
      <c r="H101" s="431"/>
      <c r="I101" s="382"/>
    </row>
    <row r="102" spans="1:9" s="377" customFormat="1">
      <c r="A102" s="197"/>
      <c r="B102" s="197"/>
      <c r="C102" s="197"/>
      <c r="D102" s="197"/>
      <c r="E102" s="197"/>
      <c r="F102" s="197"/>
      <c r="G102" s="197"/>
      <c r="H102" s="197"/>
      <c r="I102" s="197"/>
    </row>
    <row r="103" spans="1:9" s="377" customFormat="1">
      <c r="A103" s="197"/>
      <c r="B103" s="197"/>
      <c r="C103" s="197"/>
      <c r="D103" s="197"/>
      <c r="E103" s="197"/>
      <c r="F103" s="197"/>
      <c r="G103" s="197"/>
      <c r="H103" s="197"/>
      <c r="I103" s="197"/>
    </row>
    <row r="104" spans="1:9" s="377" customFormat="1">
      <c r="A104" s="197"/>
      <c r="B104" s="197"/>
      <c r="C104" s="197"/>
      <c r="D104" s="197"/>
      <c r="E104" s="197"/>
      <c r="F104" s="197"/>
      <c r="G104" s="197"/>
      <c r="H104" s="197"/>
      <c r="I104" s="197"/>
    </row>
    <row r="105" spans="1:9" s="377" customFormat="1">
      <c r="A105" s="197"/>
      <c r="B105" s="197"/>
      <c r="C105" s="197"/>
      <c r="D105" s="197"/>
      <c r="E105" s="197"/>
      <c r="F105" s="197"/>
      <c r="G105" s="197"/>
      <c r="H105" s="197"/>
      <c r="I105" s="197"/>
    </row>
    <row r="106" spans="1:9" s="377" customFormat="1">
      <c r="A106" s="197"/>
      <c r="B106" s="197"/>
      <c r="C106" s="197"/>
      <c r="D106" s="197"/>
      <c r="E106" s="197"/>
      <c r="F106" s="197"/>
      <c r="G106" s="197"/>
      <c r="H106" s="197"/>
      <c r="I106" s="197"/>
    </row>
    <row r="107" spans="1:9" s="377" customFormat="1">
      <c r="A107" s="197"/>
      <c r="B107" s="197"/>
      <c r="C107" s="197"/>
      <c r="D107" s="197"/>
      <c r="E107" s="197"/>
      <c r="F107" s="197"/>
      <c r="G107" s="197"/>
      <c r="H107" s="197"/>
      <c r="I107" s="197"/>
    </row>
    <row r="108" spans="1:9" s="377" customFormat="1">
      <c r="A108" s="197"/>
      <c r="B108" s="197"/>
      <c r="C108" s="197"/>
      <c r="D108" s="197"/>
      <c r="E108" s="197"/>
      <c r="F108" s="197"/>
      <c r="G108" s="197"/>
      <c r="H108" s="197"/>
      <c r="I108" s="197"/>
    </row>
    <row r="109" spans="1:9" s="377" customFormat="1">
      <c r="A109" s="197"/>
      <c r="B109" s="197"/>
      <c r="C109" s="197"/>
      <c r="D109" s="197"/>
      <c r="E109" s="197"/>
      <c r="F109" s="197"/>
      <c r="G109" s="197"/>
      <c r="H109" s="197"/>
      <c r="I109" s="197"/>
    </row>
    <row r="110" spans="1:9" s="377" customFormat="1">
      <c r="A110" s="197"/>
      <c r="B110" s="197"/>
      <c r="C110" s="197"/>
      <c r="D110" s="197"/>
      <c r="E110" s="197"/>
      <c r="F110" s="197"/>
      <c r="G110" s="197"/>
      <c r="H110" s="197"/>
      <c r="I110" s="197"/>
    </row>
    <row r="111" spans="1:9" s="377" customFormat="1">
      <c r="A111" s="197"/>
      <c r="B111" s="197"/>
      <c r="C111" s="197"/>
      <c r="D111" s="197"/>
      <c r="E111" s="197"/>
      <c r="F111" s="197"/>
      <c r="G111" s="197"/>
      <c r="H111" s="197"/>
      <c r="I111" s="197"/>
    </row>
    <row r="112" spans="1:9" s="377" customFormat="1">
      <c r="A112" s="197"/>
      <c r="B112" s="197"/>
      <c r="C112" s="197"/>
      <c r="D112" s="197"/>
      <c r="E112" s="197"/>
      <c r="F112" s="197"/>
      <c r="G112" s="197"/>
      <c r="H112" s="197"/>
      <c r="I112" s="197"/>
    </row>
    <row r="113" spans="1:9" s="377" customFormat="1">
      <c r="A113" s="197"/>
      <c r="B113" s="197"/>
      <c r="C113" s="197"/>
      <c r="D113" s="197"/>
      <c r="E113" s="197"/>
      <c r="F113" s="197"/>
      <c r="G113" s="197"/>
      <c r="H113" s="197"/>
      <c r="I113" s="197"/>
    </row>
    <row r="114" spans="1:9" s="377" customFormat="1">
      <c r="A114" s="197"/>
      <c r="B114" s="197"/>
      <c r="C114" s="197"/>
      <c r="D114" s="197"/>
      <c r="E114" s="197"/>
      <c r="F114" s="197"/>
      <c r="G114" s="197"/>
      <c r="H114" s="197"/>
      <c r="I114" s="197"/>
    </row>
    <row r="115" spans="1:9" s="377" customFormat="1">
      <c r="A115" s="197"/>
      <c r="B115" s="197"/>
      <c r="C115" s="197"/>
      <c r="D115" s="197"/>
      <c r="E115" s="197"/>
      <c r="F115" s="197"/>
      <c r="G115" s="197"/>
      <c r="H115" s="197"/>
      <c r="I115" s="197"/>
    </row>
    <row r="116" spans="1:9" s="377" customFormat="1">
      <c r="A116" s="197"/>
      <c r="B116" s="197"/>
      <c r="C116" s="197"/>
      <c r="D116" s="197"/>
      <c r="E116" s="197"/>
      <c r="F116" s="197"/>
      <c r="G116" s="197"/>
      <c r="H116" s="197"/>
      <c r="I116" s="197"/>
    </row>
    <row r="117" spans="1:9" s="377" customFormat="1">
      <c r="A117" s="197"/>
      <c r="B117" s="197"/>
      <c r="C117" s="197"/>
      <c r="D117" s="197"/>
      <c r="E117" s="197"/>
      <c r="F117" s="197"/>
      <c r="G117" s="197"/>
      <c r="H117" s="197"/>
      <c r="I117" s="197"/>
    </row>
    <row r="118" spans="1:9" s="377" customFormat="1">
      <c r="A118" s="197"/>
      <c r="B118" s="197"/>
      <c r="C118" s="197"/>
      <c r="D118" s="197"/>
      <c r="E118" s="197"/>
      <c r="F118" s="197"/>
      <c r="G118" s="197"/>
      <c r="H118" s="197"/>
      <c r="I118" s="197"/>
    </row>
    <row r="119" spans="1:9" s="377" customFormat="1">
      <c r="A119" s="197"/>
      <c r="B119" s="197"/>
      <c r="C119" s="197"/>
      <c r="D119" s="197"/>
      <c r="E119" s="197"/>
      <c r="F119" s="197"/>
      <c r="G119" s="197"/>
      <c r="H119" s="197"/>
      <c r="I119" s="197"/>
    </row>
    <row r="120" spans="1:9" s="377" customFormat="1">
      <c r="A120" s="197"/>
      <c r="B120" s="197"/>
      <c r="C120" s="197"/>
      <c r="D120" s="197"/>
      <c r="E120" s="197"/>
      <c r="F120" s="197"/>
      <c r="G120" s="197"/>
      <c r="H120" s="197"/>
      <c r="I120" s="197"/>
    </row>
    <row r="121" spans="1:9" s="377" customFormat="1">
      <c r="A121" s="197"/>
      <c r="B121" s="197"/>
      <c r="C121" s="197"/>
      <c r="D121" s="197"/>
      <c r="E121" s="197"/>
      <c r="F121" s="197"/>
      <c r="G121" s="197"/>
      <c r="H121" s="197"/>
      <c r="I121" s="197"/>
    </row>
    <row r="122" spans="1:9" s="377" customFormat="1">
      <c r="A122" s="197"/>
      <c r="B122" s="197"/>
      <c r="C122" s="197"/>
      <c r="D122" s="197"/>
      <c r="E122" s="197"/>
      <c r="F122" s="197"/>
      <c r="G122" s="197"/>
      <c r="H122" s="197"/>
      <c r="I122" s="197"/>
    </row>
    <row r="123" spans="1:9" s="377" customFormat="1">
      <c r="A123" s="197"/>
      <c r="B123" s="197"/>
      <c r="C123" s="197"/>
      <c r="D123" s="197"/>
      <c r="E123" s="197"/>
      <c r="F123" s="197"/>
      <c r="G123" s="197"/>
      <c r="H123" s="197"/>
      <c r="I123" s="197"/>
    </row>
    <row r="124" spans="1:9" s="377" customFormat="1">
      <c r="A124" s="197"/>
      <c r="B124" s="197"/>
      <c r="C124" s="197"/>
      <c r="D124" s="197"/>
      <c r="E124" s="197"/>
      <c r="F124" s="197"/>
      <c r="G124" s="197"/>
      <c r="H124" s="197"/>
      <c r="I124" s="197"/>
    </row>
    <row r="125" spans="1:9" s="377" customFormat="1">
      <c r="A125" s="197"/>
      <c r="B125" s="197"/>
      <c r="C125" s="197"/>
      <c r="D125" s="197"/>
      <c r="E125" s="197"/>
      <c r="F125" s="197"/>
      <c r="G125" s="197"/>
      <c r="H125" s="197"/>
      <c r="I125" s="197"/>
    </row>
    <row r="126" spans="1:9" s="377" customFormat="1">
      <c r="A126" s="197"/>
      <c r="B126" s="197"/>
      <c r="C126" s="197"/>
      <c r="D126" s="197"/>
      <c r="E126" s="197"/>
      <c r="F126" s="197"/>
      <c r="G126" s="197"/>
      <c r="H126" s="197"/>
      <c r="I126" s="197"/>
    </row>
    <row r="127" spans="1:9" s="377" customFormat="1">
      <c r="A127" s="197"/>
      <c r="B127" s="197"/>
      <c r="C127" s="197"/>
      <c r="D127" s="197"/>
      <c r="E127" s="197"/>
      <c r="F127" s="197"/>
      <c r="G127" s="197"/>
      <c r="H127" s="197"/>
      <c r="I127" s="197"/>
    </row>
    <row r="128" spans="1:9" s="377" customFormat="1">
      <c r="A128" s="197"/>
      <c r="B128" s="197"/>
      <c r="C128" s="197"/>
      <c r="D128" s="197"/>
      <c r="E128" s="197"/>
      <c r="F128" s="197"/>
      <c r="G128" s="197"/>
      <c r="H128" s="197"/>
      <c r="I128" s="197"/>
    </row>
    <row r="129" spans="1:9" s="377" customFormat="1">
      <c r="A129" s="197"/>
      <c r="B129" s="197"/>
      <c r="C129" s="197"/>
      <c r="D129" s="197"/>
      <c r="E129" s="197"/>
      <c r="F129" s="197"/>
      <c r="G129" s="197"/>
      <c r="H129" s="197"/>
      <c r="I129" s="197"/>
    </row>
    <row r="130" spans="1:9" s="377" customFormat="1">
      <c r="A130" s="197"/>
      <c r="B130" s="197"/>
      <c r="C130" s="197"/>
      <c r="D130" s="197"/>
      <c r="E130" s="197"/>
      <c r="F130" s="197"/>
      <c r="G130" s="197"/>
      <c r="H130" s="197"/>
      <c r="I130" s="197"/>
    </row>
    <row r="131" spans="1:9" s="377" customFormat="1">
      <c r="A131" s="197"/>
      <c r="B131" s="197"/>
      <c r="C131" s="197"/>
      <c r="D131" s="197"/>
      <c r="E131" s="197"/>
      <c r="F131" s="197"/>
      <c r="G131" s="197"/>
      <c r="H131" s="197"/>
      <c r="I131" s="197"/>
    </row>
    <row r="132" spans="1:9" s="377" customFormat="1">
      <c r="A132" s="197"/>
      <c r="B132" s="197"/>
      <c r="C132" s="197"/>
      <c r="D132" s="197"/>
      <c r="E132" s="197"/>
      <c r="F132" s="197"/>
      <c r="G132" s="197"/>
      <c r="H132" s="197"/>
      <c r="I132" s="197"/>
    </row>
    <row r="133" spans="1:9" s="377" customFormat="1">
      <c r="A133" s="197"/>
      <c r="B133" s="197"/>
      <c r="C133" s="197"/>
      <c r="D133" s="197"/>
      <c r="E133" s="197"/>
      <c r="F133" s="197"/>
      <c r="G133" s="197"/>
      <c r="H133" s="197"/>
      <c r="I133" s="197"/>
    </row>
    <row r="134" spans="1:9" s="377" customFormat="1">
      <c r="A134" s="197"/>
      <c r="B134" s="197"/>
      <c r="C134" s="197"/>
      <c r="D134" s="197"/>
      <c r="E134" s="197"/>
      <c r="F134" s="197"/>
      <c r="G134" s="197"/>
      <c r="H134" s="197"/>
      <c r="I134" s="197"/>
    </row>
    <row r="135" spans="1:9" s="377" customFormat="1">
      <c r="A135" s="197"/>
      <c r="B135" s="197"/>
      <c r="C135" s="197"/>
      <c r="D135" s="197"/>
      <c r="E135" s="197"/>
      <c r="F135" s="197"/>
      <c r="G135" s="197"/>
      <c r="H135" s="197"/>
      <c r="I135" s="197"/>
    </row>
    <row r="136" spans="1:9" s="377" customFormat="1">
      <c r="A136" s="197"/>
      <c r="B136" s="197"/>
      <c r="C136" s="197"/>
      <c r="D136" s="197"/>
      <c r="E136" s="197"/>
      <c r="F136" s="197"/>
      <c r="G136" s="197"/>
      <c r="H136" s="197"/>
      <c r="I136" s="197"/>
    </row>
    <row r="137" spans="1:9" s="377" customFormat="1">
      <c r="A137" s="197"/>
      <c r="B137" s="197"/>
      <c r="C137" s="197"/>
      <c r="D137" s="197"/>
      <c r="E137" s="197"/>
      <c r="F137" s="197"/>
      <c r="G137" s="197"/>
      <c r="H137" s="197"/>
      <c r="I137" s="197"/>
    </row>
    <row r="138" spans="1:9" s="377" customFormat="1">
      <c r="A138" s="197"/>
      <c r="B138" s="197"/>
      <c r="C138" s="197"/>
      <c r="D138" s="197"/>
      <c r="E138" s="197"/>
      <c r="F138" s="197"/>
      <c r="G138" s="197"/>
      <c r="H138" s="197"/>
      <c r="I138" s="197"/>
    </row>
    <row r="139" spans="1:9" s="377" customFormat="1">
      <c r="A139" s="197"/>
      <c r="B139" s="197"/>
      <c r="C139" s="197"/>
      <c r="D139" s="197"/>
      <c r="E139" s="197"/>
      <c r="F139" s="197"/>
      <c r="G139" s="197"/>
      <c r="H139" s="197"/>
      <c r="I139" s="197"/>
    </row>
    <row r="140" spans="1:9" s="377" customFormat="1">
      <c r="A140" s="197"/>
      <c r="B140" s="197"/>
      <c r="C140" s="197"/>
      <c r="D140" s="197"/>
      <c r="E140" s="197"/>
      <c r="F140" s="197"/>
      <c r="G140" s="197"/>
      <c r="H140" s="197"/>
      <c r="I140" s="197"/>
    </row>
    <row r="141" spans="1:9" s="377" customFormat="1">
      <c r="A141" s="197"/>
      <c r="B141" s="197"/>
      <c r="C141" s="197"/>
      <c r="D141" s="197"/>
      <c r="E141" s="197"/>
      <c r="F141" s="197"/>
      <c r="G141" s="197"/>
      <c r="H141" s="197"/>
      <c r="I141" s="197"/>
    </row>
    <row r="142" spans="1:9" s="377" customFormat="1">
      <c r="A142" s="197"/>
      <c r="B142" s="197"/>
      <c r="C142" s="197"/>
      <c r="D142" s="197"/>
      <c r="E142" s="197"/>
      <c r="F142" s="197"/>
      <c r="G142" s="197"/>
      <c r="H142" s="197"/>
      <c r="I142" s="197"/>
    </row>
    <row r="143" spans="1:9" s="377" customFormat="1">
      <c r="A143" s="197"/>
      <c r="B143" s="197"/>
      <c r="C143" s="197"/>
      <c r="D143" s="197"/>
      <c r="E143" s="197"/>
      <c r="F143" s="197"/>
      <c r="G143" s="197"/>
      <c r="H143" s="197"/>
      <c r="I143" s="197"/>
    </row>
    <row r="144" spans="1:9" s="377" customFormat="1">
      <c r="A144" s="197"/>
      <c r="B144" s="197"/>
      <c r="C144" s="197"/>
      <c r="D144" s="197"/>
      <c r="E144" s="197"/>
      <c r="F144" s="197"/>
      <c r="G144" s="197"/>
      <c r="H144" s="197"/>
      <c r="I144" s="197"/>
    </row>
    <row r="145" spans="1:9" s="377" customFormat="1">
      <c r="A145" s="197"/>
      <c r="B145" s="197"/>
      <c r="C145" s="197"/>
      <c r="D145" s="197"/>
      <c r="E145" s="197"/>
      <c r="F145" s="197"/>
      <c r="G145" s="197"/>
      <c r="H145" s="197"/>
      <c r="I145" s="197"/>
    </row>
    <row r="146" spans="1:9" s="377" customFormat="1">
      <c r="A146" s="197"/>
      <c r="B146" s="197"/>
      <c r="C146" s="197"/>
      <c r="D146" s="197"/>
      <c r="E146" s="197"/>
      <c r="F146" s="197"/>
      <c r="G146" s="197"/>
      <c r="H146" s="197"/>
      <c r="I146" s="197"/>
    </row>
    <row r="147" spans="1:9" s="377" customFormat="1">
      <c r="A147" s="197"/>
      <c r="B147" s="197"/>
      <c r="C147" s="197"/>
      <c r="D147" s="197"/>
      <c r="E147" s="197"/>
      <c r="F147" s="197"/>
      <c r="G147" s="197"/>
      <c r="H147" s="197"/>
      <c r="I147" s="197"/>
    </row>
    <row r="148" spans="1:9" s="377" customFormat="1">
      <c r="A148" s="197"/>
      <c r="B148" s="197"/>
      <c r="C148" s="197"/>
      <c r="D148" s="197"/>
      <c r="E148" s="197"/>
      <c r="F148" s="197"/>
      <c r="G148" s="197"/>
      <c r="H148" s="197"/>
      <c r="I148" s="197"/>
    </row>
    <row r="149" spans="1:9" s="377" customFormat="1">
      <c r="A149" s="197"/>
      <c r="B149" s="197"/>
      <c r="C149" s="197"/>
      <c r="D149" s="197"/>
      <c r="E149" s="197"/>
      <c r="F149" s="197"/>
      <c r="G149" s="197"/>
      <c r="H149" s="197"/>
      <c r="I149" s="197"/>
    </row>
    <row r="150" spans="1:9" s="377" customFormat="1">
      <c r="A150" s="197"/>
      <c r="B150" s="197"/>
      <c r="C150" s="197"/>
      <c r="D150" s="197"/>
      <c r="E150" s="197"/>
      <c r="F150" s="197"/>
      <c r="G150" s="197"/>
      <c r="H150" s="197"/>
      <c r="I150" s="197"/>
    </row>
    <row r="151" spans="1:9" s="377" customFormat="1">
      <c r="A151" s="197"/>
      <c r="B151" s="197"/>
      <c r="C151" s="197"/>
      <c r="D151" s="197"/>
      <c r="E151" s="197"/>
      <c r="F151" s="197"/>
      <c r="G151" s="197"/>
      <c r="H151" s="197"/>
      <c r="I151" s="197"/>
    </row>
    <row r="152" spans="1:9" s="377" customFormat="1">
      <c r="A152" s="197"/>
      <c r="B152" s="197"/>
      <c r="C152" s="197"/>
      <c r="D152" s="197"/>
      <c r="E152" s="197"/>
      <c r="F152" s="197"/>
      <c r="G152" s="197"/>
      <c r="H152" s="197"/>
      <c r="I152" s="197"/>
    </row>
    <row r="153" spans="1:9" s="377" customFormat="1">
      <c r="A153" s="197"/>
      <c r="B153" s="197"/>
      <c r="C153" s="197"/>
      <c r="D153" s="197"/>
      <c r="E153" s="197"/>
      <c r="F153" s="197"/>
      <c r="G153" s="197"/>
      <c r="H153" s="197"/>
      <c r="I153" s="197"/>
    </row>
    <row r="154" spans="1:9" s="377" customFormat="1">
      <c r="A154" s="197"/>
      <c r="B154" s="197"/>
      <c r="C154" s="197"/>
      <c r="D154" s="197"/>
      <c r="E154" s="197"/>
      <c r="F154" s="197"/>
      <c r="G154" s="197"/>
      <c r="H154" s="197"/>
      <c r="I154" s="197"/>
    </row>
    <row r="155" spans="1:9" s="377" customFormat="1">
      <c r="A155" s="197"/>
      <c r="B155" s="197"/>
      <c r="C155" s="197"/>
      <c r="D155" s="197"/>
      <c r="E155" s="197"/>
      <c r="F155" s="197"/>
      <c r="G155" s="197"/>
      <c r="H155" s="197"/>
      <c r="I155" s="197"/>
    </row>
    <row r="156" spans="1:9" s="377" customFormat="1">
      <c r="A156" s="197"/>
      <c r="B156" s="197"/>
      <c r="C156" s="197"/>
      <c r="D156" s="197"/>
      <c r="E156" s="197"/>
      <c r="F156" s="197"/>
      <c r="G156" s="197"/>
      <c r="H156" s="197"/>
      <c r="I156" s="197"/>
    </row>
    <row r="157" spans="1:9" s="377" customFormat="1">
      <c r="A157" s="197"/>
      <c r="B157" s="197"/>
      <c r="C157" s="197"/>
      <c r="D157" s="197"/>
      <c r="E157" s="197"/>
      <c r="F157" s="197"/>
      <c r="G157" s="197"/>
      <c r="H157" s="197"/>
      <c r="I157" s="197"/>
    </row>
    <row r="158" spans="1:9" s="377" customFormat="1">
      <c r="A158" s="197"/>
      <c r="B158" s="197"/>
      <c r="C158" s="197"/>
      <c r="D158" s="197"/>
      <c r="E158" s="197"/>
      <c r="F158" s="197"/>
      <c r="G158" s="197"/>
      <c r="H158" s="197"/>
      <c r="I158" s="197"/>
    </row>
    <row r="159" spans="1:9" s="377" customFormat="1">
      <c r="A159" s="197"/>
      <c r="B159" s="197"/>
      <c r="C159" s="197"/>
      <c r="D159" s="197"/>
      <c r="E159" s="197"/>
      <c r="F159" s="197"/>
      <c r="G159" s="197"/>
      <c r="H159" s="197"/>
      <c r="I159" s="197"/>
    </row>
    <row r="160" spans="1:9" s="377" customFormat="1">
      <c r="A160" s="197"/>
      <c r="B160" s="197"/>
      <c r="C160" s="197"/>
      <c r="D160" s="197"/>
      <c r="E160" s="197"/>
      <c r="F160" s="197"/>
      <c r="G160" s="197"/>
      <c r="H160" s="197"/>
      <c r="I160" s="197"/>
    </row>
    <row r="161" spans="1:9" s="377" customFormat="1">
      <c r="A161" s="197"/>
      <c r="B161" s="197"/>
      <c r="C161" s="197"/>
      <c r="D161" s="197"/>
      <c r="E161" s="197"/>
      <c r="F161" s="197"/>
      <c r="G161" s="197"/>
      <c r="H161" s="197"/>
      <c r="I161" s="197"/>
    </row>
    <row r="162" spans="1:9" s="377" customFormat="1">
      <c r="A162" s="197"/>
      <c r="B162" s="197"/>
      <c r="C162" s="197"/>
      <c r="D162" s="197"/>
      <c r="E162" s="197"/>
      <c r="F162" s="197"/>
      <c r="G162" s="197"/>
      <c r="H162" s="197"/>
      <c r="I162" s="197"/>
    </row>
    <row r="163" spans="1:9" s="377" customFormat="1">
      <c r="A163" s="197"/>
      <c r="B163" s="197"/>
      <c r="C163" s="197"/>
      <c r="D163" s="197"/>
      <c r="E163" s="197"/>
      <c r="F163" s="197"/>
      <c r="G163" s="197"/>
      <c r="H163" s="197"/>
      <c r="I163" s="197"/>
    </row>
    <row r="164" spans="1:9" s="377" customFormat="1">
      <c r="A164" s="197"/>
      <c r="B164" s="197"/>
      <c r="C164" s="197"/>
      <c r="D164" s="197"/>
      <c r="E164" s="197"/>
      <c r="F164" s="197"/>
      <c r="G164" s="197"/>
      <c r="H164" s="197"/>
      <c r="I164" s="197"/>
    </row>
    <row r="165" spans="1:9" s="377" customFormat="1">
      <c r="A165" s="197"/>
      <c r="B165" s="197"/>
      <c r="C165" s="197"/>
      <c r="D165" s="197"/>
      <c r="E165" s="197"/>
      <c r="F165" s="197"/>
      <c r="G165" s="197"/>
      <c r="H165" s="197"/>
      <c r="I165" s="197"/>
    </row>
  </sheetData>
  <mergeCells count="6">
    <mergeCell ref="B87:H87"/>
    <mergeCell ref="B4:B7"/>
    <mergeCell ref="C4:C7"/>
    <mergeCell ref="D4:G4"/>
    <mergeCell ref="D5:F5"/>
    <mergeCell ref="G5:G6"/>
  </mergeCells>
  <pageMargins left="0.51181102362204722" right="0.51181102362204722" top="0.59055118110236227" bottom="0.74803149606299213" header="0.31496062992125984" footer="0.31496062992125984"/>
  <pageSetup paperSize="9" scale="35"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18&amp;R&amp;"Calibri Light,Regular"&amp;10Dirección Ejecutiva
Sub Dirección de Gestión de Información</oddFooter>
  </headerFooter>
  <rowBreaks count="1" manualBreakCount="1">
    <brk id="100" max="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sheetPr>
  <dimension ref="A1:J119"/>
  <sheetViews>
    <sheetView view="pageBreakPreview" zoomScale="85" zoomScaleNormal="100" zoomScaleSheetLayoutView="85" workbookViewId="0"/>
  </sheetViews>
  <sheetFormatPr defaultRowHeight="11.25"/>
  <cols>
    <col min="1" max="1" width="12.83203125" style="197" customWidth="1"/>
    <col min="2" max="2" width="66.5" style="197" customWidth="1"/>
    <col min="3" max="3" width="39.6640625" style="197" customWidth="1"/>
    <col min="4" max="6" width="26.1640625" style="197" customWidth="1"/>
    <col min="7" max="7" width="35.83203125" style="197" bestFit="1" customWidth="1"/>
    <col min="8" max="8" width="8" style="197" customWidth="1"/>
    <col min="9" max="9" width="9.83203125" style="197" customWidth="1"/>
    <col min="10" max="16384" width="9.33203125" style="197"/>
  </cols>
  <sheetData>
    <row r="1" spans="1:9" ht="6.75" customHeight="1">
      <c r="A1" s="194"/>
      <c r="B1" s="195"/>
      <c r="C1" s="195"/>
      <c r="D1" s="195"/>
      <c r="E1" s="195"/>
      <c r="F1" s="195"/>
      <c r="G1" s="195"/>
      <c r="H1" s="196"/>
      <c r="I1" s="196"/>
    </row>
    <row r="2" spans="1:9" ht="20.25" customHeight="1">
      <c r="B2" s="376" t="s">
        <v>687</v>
      </c>
      <c r="C2" s="359"/>
      <c r="D2" s="359"/>
      <c r="E2" s="359"/>
      <c r="F2" s="359"/>
      <c r="G2" s="359"/>
      <c r="H2" s="359"/>
      <c r="I2" s="359"/>
    </row>
    <row r="3" spans="1:9" ht="6" customHeight="1">
      <c r="A3" s="195"/>
      <c r="B3" s="369"/>
      <c r="C3" s="370"/>
      <c r="D3" s="371"/>
      <c r="E3" s="371"/>
      <c r="F3" s="371"/>
      <c r="G3" s="371"/>
      <c r="H3" s="202"/>
      <c r="I3" s="203"/>
    </row>
    <row r="4" spans="1:9" ht="14.25" customHeight="1">
      <c r="A4" s="373"/>
      <c r="B4" s="1373" t="s">
        <v>277</v>
      </c>
      <c r="C4" s="1373" t="s">
        <v>361</v>
      </c>
      <c r="D4" s="1375" t="s">
        <v>388</v>
      </c>
      <c r="E4" s="1375"/>
      <c r="F4" s="1375"/>
      <c r="G4" s="1375"/>
      <c r="H4" s="216"/>
      <c r="I4" s="203"/>
    </row>
    <row r="5" spans="1:9" ht="14.25" customHeight="1">
      <c r="A5" s="373"/>
      <c r="B5" s="1373"/>
      <c r="C5" s="1373"/>
      <c r="D5" s="831" t="s">
        <v>707</v>
      </c>
      <c r="E5" s="831" t="s">
        <v>711</v>
      </c>
      <c r="F5" s="504" t="s">
        <v>385</v>
      </c>
      <c r="G5" s="406" t="s">
        <v>830</v>
      </c>
      <c r="H5" s="216"/>
      <c r="I5" s="203"/>
    </row>
    <row r="6" spans="1:9" ht="14.25" customHeight="1">
      <c r="A6" s="373"/>
      <c r="B6" s="1373"/>
      <c r="C6" s="1373"/>
      <c r="D6" s="560">
        <f>+'10. MáxDemandaSEIN (1)'!D11</f>
        <v>42864.791666666664</v>
      </c>
      <c r="E6" s="560">
        <f>+'10. MáxDemandaSEIN (1)'!E11</f>
        <v>42499.78125</v>
      </c>
      <c r="F6" s="560">
        <f>+'10. MáxDemandaSEIN (1)'!G11</f>
        <v>42801.8125</v>
      </c>
      <c r="G6" s="406" t="s">
        <v>415</v>
      </c>
      <c r="H6" s="216"/>
      <c r="I6" s="203"/>
    </row>
    <row r="7" spans="1:9" ht="14.25" customHeight="1">
      <c r="A7" s="373"/>
      <c r="B7" s="1374"/>
      <c r="C7" s="1373"/>
      <c r="D7" s="561">
        <f>+'10. MáxDemandaSEIN (1)'!D12</f>
        <v>42864.791666666664</v>
      </c>
      <c r="E7" s="561">
        <f>+'10. MáxDemandaSEIN (1)'!E12</f>
        <v>42499.78125</v>
      </c>
      <c r="F7" s="561">
        <f>+'10. MáxDemandaSEIN (1)'!G12</f>
        <v>42801.8125</v>
      </c>
      <c r="G7" s="406" t="s">
        <v>387</v>
      </c>
      <c r="H7" s="216"/>
      <c r="I7" s="203"/>
    </row>
    <row r="8" spans="1:9" ht="14.25" customHeight="1">
      <c r="A8" s="374"/>
      <c r="B8" s="1138" t="s">
        <v>263</v>
      </c>
      <c r="C8" s="1139" t="s">
        <v>233</v>
      </c>
      <c r="D8" s="1249">
        <v>14.05716</v>
      </c>
      <c r="E8" s="1249">
        <v>14.69392</v>
      </c>
      <c r="F8" s="1249">
        <v>0</v>
      </c>
      <c r="G8" s="1144">
        <f>+IF(E8=0,"",D8/E8-1)</f>
        <v>-4.3334930365756752E-2</v>
      </c>
      <c r="H8" s="432"/>
      <c r="I8" s="203"/>
    </row>
    <row r="9" spans="1:9" ht="14.25" customHeight="1">
      <c r="A9" s="374"/>
      <c r="B9" s="1140" t="s">
        <v>470</v>
      </c>
      <c r="C9" s="1140"/>
      <c r="D9" s="1250">
        <v>14.05716</v>
      </c>
      <c r="E9" s="1250">
        <v>14.69392</v>
      </c>
      <c r="F9" s="1250">
        <v>0</v>
      </c>
      <c r="G9" s="1145">
        <f t="shared" ref="G9:G73" si="0">+IF(E9=0,"",D9/E9-1)</f>
        <v>-4.3334930365756752E-2</v>
      </c>
      <c r="H9" s="432"/>
      <c r="I9" s="203"/>
    </row>
    <row r="10" spans="1:9" ht="14.25" customHeight="1">
      <c r="A10" s="374"/>
      <c r="B10" s="1138" t="s">
        <v>266</v>
      </c>
      <c r="C10" s="1139" t="s">
        <v>234</v>
      </c>
      <c r="D10" s="1249">
        <v>0</v>
      </c>
      <c r="E10" s="1249">
        <v>0</v>
      </c>
      <c r="F10" s="1249">
        <v>0</v>
      </c>
      <c r="G10" s="1144" t="str">
        <f t="shared" si="0"/>
        <v/>
      </c>
      <c r="H10" s="432"/>
      <c r="I10" s="203"/>
    </row>
    <row r="11" spans="1:9" ht="14.25" customHeight="1">
      <c r="A11" s="374"/>
      <c r="B11" s="1140" t="s">
        <v>471</v>
      </c>
      <c r="C11" s="1140"/>
      <c r="D11" s="1250">
        <v>0</v>
      </c>
      <c r="E11" s="1250">
        <v>0</v>
      </c>
      <c r="F11" s="1250">
        <v>0</v>
      </c>
      <c r="G11" s="1145" t="str">
        <f t="shared" si="0"/>
        <v/>
      </c>
      <c r="H11" s="432"/>
      <c r="I11" s="203"/>
    </row>
    <row r="12" spans="1:9" ht="14.25" customHeight="1">
      <c r="A12" s="374"/>
      <c r="B12" s="1138" t="s">
        <v>68</v>
      </c>
      <c r="C12" s="1139" t="s">
        <v>297</v>
      </c>
      <c r="D12" s="1249">
        <v>216.07526999999999</v>
      </c>
      <c r="E12" s="1249">
        <v>212.46620000000001</v>
      </c>
      <c r="F12" s="1249">
        <v>215.91942999999998</v>
      </c>
      <c r="G12" s="1144">
        <f t="shared" si="0"/>
        <v>1.6986560685887886E-2</v>
      </c>
      <c r="H12" s="432"/>
      <c r="I12" s="203"/>
    </row>
    <row r="13" spans="1:9" ht="14.25" customHeight="1">
      <c r="A13" s="375"/>
      <c r="B13" s="1140" t="s">
        <v>298</v>
      </c>
      <c r="C13" s="1140"/>
      <c r="D13" s="1250">
        <v>216.07526999999999</v>
      </c>
      <c r="E13" s="1250">
        <v>212.46620000000001</v>
      </c>
      <c r="F13" s="1250">
        <v>215.91942999999998</v>
      </c>
      <c r="G13" s="1145">
        <f t="shared" si="0"/>
        <v>1.6986560685887886E-2</v>
      </c>
      <c r="H13" s="432"/>
      <c r="I13" s="203"/>
    </row>
    <row r="14" spans="1:9" ht="14.25" customHeight="1">
      <c r="A14" s="195"/>
      <c r="B14" s="1138" t="s">
        <v>250</v>
      </c>
      <c r="C14" s="1139" t="s">
        <v>251</v>
      </c>
      <c r="D14" s="1249">
        <v>268.36696999999998</v>
      </c>
      <c r="E14" s="1249"/>
      <c r="F14" s="1249">
        <v>238.51833999999999</v>
      </c>
      <c r="G14" s="1144" t="str">
        <f t="shared" si="0"/>
        <v/>
      </c>
      <c r="H14" s="432"/>
      <c r="I14" s="203"/>
    </row>
    <row r="15" spans="1:9" ht="14.25" customHeight="1">
      <c r="A15" s="195"/>
      <c r="B15" s="1140" t="s">
        <v>472</v>
      </c>
      <c r="C15" s="1140"/>
      <c r="D15" s="1250">
        <v>268.36696999999998</v>
      </c>
      <c r="E15" s="1250"/>
      <c r="F15" s="1250">
        <v>238.51833999999999</v>
      </c>
      <c r="G15" s="1145" t="str">
        <f t="shared" si="0"/>
        <v/>
      </c>
      <c r="H15" s="432"/>
      <c r="I15" s="203"/>
    </row>
    <row r="16" spans="1:9" ht="14.25" customHeight="1">
      <c r="A16" s="195"/>
      <c r="B16" s="1141" t="s">
        <v>258</v>
      </c>
      <c r="C16" s="1139" t="s">
        <v>207</v>
      </c>
      <c r="D16" s="1249">
        <v>154.77404999999999</v>
      </c>
      <c r="E16" s="1249">
        <v>111.38179</v>
      </c>
      <c r="F16" s="1249">
        <v>155.19824</v>
      </c>
      <c r="G16" s="1144">
        <f t="shared" si="0"/>
        <v>0.38958127715491009</v>
      </c>
      <c r="H16" s="432"/>
    </row>
    <row r="17" spans="1:10" ht="14.25" customHeight="1">
      <c r="A17" s="195"/>
      <c r="B17" s="1142"/>
      <c r="C17" s="1139" t="s">
        <v>209</v>
      </c>
      <c r="D17" s="1249">
        <v>32.530940000000001</v>
      </c>
      <c r="E17" s="1249">
        <v>19.31288</v>
      </c>
      <c r="F17" s="1249">
        <v>42.192070000000001</v>
      </c>
      <c r="G17" s="1144">
        <f t="shared" si="0"/>
        <v>0.68441682441976548</v>
      </c>
      <c r="H17" s="432"/>
      <c r="I17" s="203"/>
    </row>
    <row r="18" spans="1:10" ht="14.25" customHeight="1">
      <c r="A18" s="195"/>
      <c r="B18" s="1140" t="s">
        <v>473</v>
      </c>
      <c r="C18" s="1140"/>
      <c r="D18" s="1250">
        <v>187.30498999999998</v>
      </c>
      <c r="E18" s="1250">
        <v>130.69467</v>
      </c>
      <c r="F18" s="1250">
        <v>197.39031</v>
      </c>
      <c r="G18" s="1145">
        <f t="shared" si="0"/>
        <v>0.43314941611620417</v>
      </c>
      <c r="H18" s="432"/>
      <c r="I18" s="203"/>
    </row>
    <row r="19" spans="1:10" ht="14.25" customHeight="1">
      <c r="A19" s="195"/>
      <c r="B19" s="1141" t="s">
        <v>69</v>
      </c>
      <c r="C19" s="1139" t="s">
        <v>220</v>
      </c>
      <c r="D19" s="1249">
        <v>1.6757599999999999</v>
      </c>
      <c r="E19" s="1249">
        <v>1.5366900000000001</v>
      </c>
      <c r="F19" s="1249">
        <v>0.85384000000000004</v>
      </c>
      <c r="G19" s="1144">
        <f t="shared" si="0"/>
        <v>9.0499710416544588E-2</v>
      </c>
      <c r="H19" s="432"/>
      <c r="I19" s="203"/>
      <c r="J19" s="197" t="s">
        <v>842</v>
      </c>
    </row>
    <row r="20" spans="1:10" ht="14.25" customHeight="1">
      <c r="A20" s="195"/>
      <c r="B20" s="1143"/>
      <c r="C20" s="1139" t="s">
        <v>221</v>
      </c>
      <c r="D20" s="1249">
        <v>0.56684000000000001</v>
      </c>
      <c r="E20" s="1249">
        <v>0.57448999999999995</v>
      </c>
      <c r="F20" s="1249">
        <v>0.56032000000000004</v>
      </c>
      <c r="G20" s="1144">
        <f t="shared" si="0"/>
        <v>-1.3316158679872458E-2</v>
      </c>
      <c r="H20" s="432"/>
      <c r="I20" s="203"/>
    </row>
    <row r="21" spans="1:10" ht="14.25" customHeight="1">
      <c r="A21" s="195"/>
      <c r="B21" s="1143"/>
      <c r="C21" s="1139" t="s">
        <v>222</v>
      </c>
      <c r="D21" s="1249">
        <v>4.5211699999999997</v>
      </c>
      <c r="E21" s="1249">
        <v>4.4604599999999994</v>
      </c>
      <c r="F21" s="1249">
        <v>4.1962799999999998</v>
      </c>
      <c r="G21" s="1144">
        <f t="shared" si="0"/>
        <v>1.3610703828753179E-2</v>
      </c>
      <c r="H21" s="432"/>
      <c r="I21" s="203"/>
    </row>
    <row r="22" spans="1:10" ht="14.25" customHeight="1">
      <c r="A22" s="195"/>
      <c r="B22" s="1143"/>
      <c r="C22" s="1139" t="s">
        <v>223</v>
      </c>
      <c r="D22" s="1249">
        <v>14.30697</v>
      </c>
      <c r="E22" s="1249">
        <v>14.468319999999999</v>
      </c>
      <c r="F22" s="1249">
        <v>14.53248</v>
      </c>
      <c r="G22" s="1144">
        <f t="shared" si="0"/>
        <v>-1.1151951297731832E-2</v>
      </c>
      <c r="H22" s="432"/>
      <c r="I22" s="203"/>
    </row>
    <row r="23" spans="1:10" s="244" customFormat="1" ht="14.25" customHeight="1">
      <c r="A23" s="195"/>
      <c r="B23" s="1143"/>
      <c r="C23" s="1139" t="s">
        <v>224</v>
      </c>
      <c r="D23" s="1249">
        <v>90.516369999999995</v>
      </c>
      <c r="E23" s="1249">
        <v>90.194980000000001</v>
      </c>
      <c r="F23" s="1249">
        <v>74.700410000000005</v>
      </c>
      <c r="G23" s="1144">
        <f t="shared" si="0"/>
        <v>3.5632803510794453E-3</v>
      </c>
      <c r="H23" s="432"/>
      <c r="I23" s="203"/>
    </row>
    <row r="24" spans="1:10" s="244" customFormat="1" ht="14.25" customHeight="1">
      <c r="A24" s="195"/>
      <c r="B24" s="1143"/>
      <c r="C24" s="1139" t="s">
        <v>225</v>
      </c>
      <c r="D24" s="1249">
        <v>8.4789100000000008</v>
      </c>
      <c r="E24" s="1249">
        <v>8.7740399999999994</v>
      </c>
      <c r="F24" s="1249">
        <v>8.3080700000000007</v>
      </c>
      <c r="G24" s="1144">
        <f t="shared" si="0"/>
        <v>-3.3636728348628298E-2</v>
      </c>
      <c r="H24" s="432"/>
      <c r="I24" s="203"/>
    </row>
    <row r="25" spans="1:10" s="244" customFormat="1" ht="14.25" customHeight="1">
      <c r="A25" s="195"/>
      <c r="B25" s="1143"/>
      <c r="C25" s="1139" t="s">
        <v>299</v>
      </c>
      <c r="D25" s="1249">
        <v>9.8277800000000006</v>
      </c>
      <c r="E25" s="1249">
        <v>0</v>
      </c>
      <c r="F25" s="1249">
        <v>9.5647900000000003</v>
      </c>
      <c r="G25" s="1144" t="str">
        <f t="shared" si="0"/>
        <v/>
      </c>
      <c r="H25" s="432"/>
      <c r="I25" s="203"/>
    </row>
    <row r="26" spans="1:10" s="244" customFormat="1" ht="14.25" customHeight="1">
      <c r="A26" s="195"/>
      <c r="B26" s="1143"/>
      <c r="C26" s="1139" t="s">
        <v>300</v>
      </c>
      <c r="D26" s="1249"/>
      <c r="E26" s="1249">
        <v>0</v>
      </c>
      <c r="F26" s="1249"/>
      <c r="G26" s="1144" t="str">
        <f t="shared" si="0"/>
        <v/>
      </c>
      <c r="H26" s="432"/>
      <c r="I26" s="203"/>
    </row>
    <row r="27" spans="1:10" s="244" customFormat="1" ht="14.25" customHeight="1">
      <c r="A27" s="195"/>
      <c r="B27" s="1143"/>
      <c r="C27" s="1139" t="s">
        <v>301</v>
      </c>
      <c r="D27" s="1249">
        <v>16.02787</v>
      </c>
      <c r="E27" s="1249">
        <v>0</v>
      </c>
      <c r="F27" s="1249">
        <v>14.632280000000002</v>
      </c>
      <c r="G27" s="1144" t="str">
        <f t="shared" si="0"/>
        <v/>
      </c>
      <c r="H27" s="432"/>
      <c r="I27" s="203"/>
    </row>
    <row r="28" spans="1:10" s="244" customFormat="1" ht="14.25" customHeight="1">
      <c r="A28" s="195"/>
      <c r="B28" s="1142"/>
      <c r="C28" s="1139" t="s">
        <v>226</v>
      </c>
      <c r="D28" s="1249">
        <v>72.008260000000007</v>
      </c>
      <c r="E28" s="1249">
        <v>69.945220000000006</v>
      </c>
      <c r="F28" s="1249">
        <v>69.89461</v>
      </c>
      <c r="G28" s="1144">
        <f t="shared" si="0"/>
        <v>2.949508200846318E-2</v>
      </c>
      <c r="H28" s="432"/>
      <c r="I28" s="203"/>
    </row>
    <row r="29" spans="1:10" s="244" customFormat="1" ht="14.25" customHeight="1">
      <c r="A29" s="195"/>
      <c r="B29" s="1140" t="s">
        <v>302</v>
      </c>
      <c r="C29" s="1140"/>
      <c r="D29" s="1250">
        <v>217.92993000000001</v>
      </c>
      <c r="E29" s="1250">
        <v>189.95420000000001</v>
      </c>
      <c r="F29" s="1250">
        <v>197.24308000000002</v>
      </c>
      <c r="G29" s="1145">
        <f t="shared" si="0"/>
        <v>0.14727618552261545</v>
      </c>
      <c r="H29" s="432"/>
      <c r="I29" s="203"/>
    </row>
    <row r="30" spans="1:10" s="244" customFormat="1" ht="14.25" customHeight="1">
      <c r="A30" s="195"/>
      <c r="B30" s="1141" t="s">
        <v>70</v>
      </c>
      <c r="C30" s="1139" t="s">
        <v>229</v>
      </c>
      <c r="D30" s="1249">
        <v>166.33135999999999</v>
      </c>
      <c r="E30" s="1249">
        <v>168.81629000000001</v>
      </c>
      <c r="F30" s="1249">
        <v>168.08004999999997</v>
      </c>
      <c r="G30" s="1144">
        <f t="shared" si="0"/>
        <v>-1.4719728765511975E-2</v>
      </c>
      <c r="H30" s="432"/>
      <c r="I30" s="203"/>
    </row>
    <row r="31" spans="1:10" s="244" customFormat="1" ht="15">
      <c r="A31" s="195"/>
      <c r="B31" s="1143"/>
      <c r="C31" s="1139" t="s">
        <v>421</v>
      </c>
      <c r="D31" s="1249"/>
      <c r="E31" s="1249">
        <v>0</v>
      </c>
      <c r="F31" s="1249"/>
      <c r="G31" s="1144" t="str">
        <f t="shared" si="0"/>
        <v/>
      </c>
      <c r="H31" s="432"/>
      <c r="I31" s="216"/>
    </row>
    <row r="32" spans="1:10" s="244" customFormat="1" ht="15">
      <c r="A32" s="195"/>
      <c r="B32" s="1142"/>
      <c r="C32" s="1139" t="s">
        <v>422</v>
      </c>
      <c r="D32" s="1249"/>
      <c r="E32" s="1249">
        <v>0</v>
      </c>
      <c r="F32" s="1249"/>
      <c r="G32" s="1144" t="str">
        <f t="shared" si="0"/>
        <v/>
      </c>
      <c r="H32" s="432"/>
      <c r="I32" s="216"/>
    </row>
    <row r="33" spans="1:9" s="244" customFormat="1" ht="15">
      <c r="A33" s="195"/>
      <c r="B33" s="1140" t="s">
        <v>303</v>
      </c>
      <c r="C33" s="1140"/>
      <c r="D33" s="1250">
        <v>166.33135999999999</v>
      </c>
      <c r="E33" s="1250">
        <v>168.81629000000001</v>
      </c>
      <c r="F33" s="1250">
        <v>168.08004999999997</v>
      </c>
      <c r="G33" s="1145">
        <f t="shared" si="0"/>
        <v>-1.4719728765511975E-2</v>
      </c>
      <c r="H33" s="432"/>
      <c r="I33" s="216"/>
    </row>
    <row r="34" spans="1:9" s="244" customFormat="1" ht="15">
      <c r="A34" s="195"/>
      <c r="B34" s="1141" t="s">
        <v>71</v>
      </c>
      <c r="C34" s="1139" t="s">
        <v>227</v>
      </c>
      <c r="D34" s="1249">
        <v>16.968</v>
      </c>
      <c r="E34" s="1249">
        <v>16.422000000000001</v>
      </c>
      <c r="F34" s="1249">
        <v>17.021999999999998</v>
      </c>
      <c r="G34" s="1144">
        <f t="shared" si="0"/>
        <v>3.3248081841432242E-2</v>
      </c>
      <c r="H34" s="432"/>
      <c r="I34" s="216"/>
    </row>
    <row r="35" spans="1:9" s="244" customFormat="1" ht="15">
      <c r="A35" s="195"/>
      <c r="B35" s="1143"/>
      <c r="C35" s="1139" t="s">
        <v>304</v>
      </c>
      <c r="D35" s="1249">
        <v>10.391999999999999</v>
      </c>
      <c r="E35" s="1249">
        <v>7.476</v>
      </c>
      <c r="F35" s="1249">
        <v>10.11</v>
      </c>
      <c r="G35" s="1144">
        <f t="shared" si="0"/>
        <v>0.39004815409309779</v>
      </c>
      <c r="H35" s="432"/>
      <c r="I35" s="216"/>
    </row>
    <row r="36" spans="1:9" s="244" customFormat="1" ht="15">
      <c r="A36" s="195"/>
      <c r="B36" s="1142"/>
      <c r="C36" s="1139" t="s">
        <v>228</v>
      </c>
      <c r="D36" s="1249">
        <v>16.059270000000001</v>
      </c>
      <c r="E36" s="1249">
        <v>0</v>
      </c>
      <c r="F36" s="1249">
        <v>22.261899999999997</v>
      </c>
      <c r="G36" s="1144" t="str">
        <f t="shared" si="0"/>
        <v/>
      </c>
      <c r="H36" s="432"/>
      <c r="I36" s="216"/>
    </row>
    <row r="37" spans="1:9" s="244" customFormat="1" ht="15">
      <c r="A37" s="195"/>
      <c r="B37" s="1140" t="s">
        <v>305</v>
      </c>
      <c r="C37" s="1140"/>
      <c r="D37" s="1250">
        <v>43.419269999999997</v>
      </c>
      <c r="E37" s="1250">
        <v>23.898</v>
      </c>
      <c r="F37" s="1250">
        <v>49.393899999999995</v>
      </c>
      <c r="G37" s="1145">
        <f t="shared" si="0"/>
        <v>0.81685789605824755</v>
      </c>
      <c r="H37" s="432"/>
      <c r="I37" s="216"/>
    </row>
    <row r="38" spans="1:9" s="244" customFormat="1" ht="15">
      <c r="A38" s="195"/>
      <c r="B38" s="1138" t="s">
        <v>265</v>
      </c>
      <c r="C38" s="1139" t="s">
        <v>306</v>
      </c>
      <c r="D38" s="1249">
        <v>0.73899999999999999</v>
      </c>
      <c r="E38" s="1249">
        <v>0.17935999999999999</v>
      </c>
      <c r="F38" s="1249">
        <v>0</v>
      </c>
      <c r="G38" s="1144">
        <f t="shared" si="0"/>
        <v>3.1202051739518293</v>
      </c>
      <c r="H38" s="432"/>
      <c r="I38" s="216"/>
    </row>
    <row r="39" spans="1:9" s="377" customFormat="1" ht="15">
      <c r="A39" s="195"/>
      <c r="B39" s="1140" t="s">
        <v>474</v>
      </c>
      <c r="C39" s="1140"/>
      <c r="D39" s="1250">
        <v>0.73899999999999999</v>
      </c>
      <c r="E39" s="1250">
        <v>0.17935999999999999</v>
      </c>
      <c r="F39" s="1250">
        <v>0</v>
      </c>
      <c r="G39" s="1145">
        <f t="shared" si="0"/>
        <v>3.1202051739518293</v>
      </c>
      <c r="H39" s="432"/>
      <c r="I39" s="197"/>
    </row>
    <row r="40" spans="1:9" s="377" customFormat="1" ht="15">
      <c r="A40" s="195"/>
      <c r="B40" s="1138" t="s">
        <v>270</v>
      </c>
      <c r="C40" s="1139" t="s">
        <v>235</v>
      </c>
      <c r="D40" s="1249">
        <v>3.7515499999999999</v>
      </c>
      <c r="E40" s="1249">
        <v>2.6306500000000002</v>
      </c>
      <c r="F40" s="1249">
        <v>3.2308500000000002</v>
      </c>
      <c r="G40" s="1144">
        <f t="shared" si="0"/>
        <v>0.42609241062094916</v>
      </c>
      <c r="H40" s="432"/>
      <c r="I40" s="197"/>
    </row>
    <row r="41" spans="1:9" s="377" customFormat="1" ht="15">
      <c r="A41" s="195"/>
      <c r="B41" s="1140" t="s">
        <v>475</v>
      </c>
      <c r="C41" s="1140"/>
      <c r="D41" s="1250">
        <v>3.7515499999999999</v>
      </c>
      <c r="E41" s="1250">
        <v>2.6306500000000002</v>
      </c>
      <c r="F41" s="1250">
        <v>3.2308500000000002</v>
      </c>
      <c r="G41" s="1145">
        <f t="shared" si="0"/>
        <v>0.42609241062094916</v>
      </c>
      <c r="H41" s="432"/>
      <c r="I41" s="197"/>
    </row>
    <row r="42" spans="1:9" s="377" customFormat="1" ht="15">
      <c r="A42" s="195"/>
      <c r="B42" s="1141" t="s">
        <v>257</v>
      </c>
      <c r="C42" s="1139" t="s">
        <v>203</v>
      </c>
      <c r="D42" s="1249">
        <v>611.94719999999995</v>
      </c>
      <c r="E42" s="1249">
        <v>614.32079999999996</v>
      </c>
      <c r="F42" s="1249">
        <v>641.0376</v>
      </c>
      <c r="G42" s="1144">
        <f t="shared" si="0"/>
        <v>-3.8637793153023514E-3</v>
      </c>
      <c r="H42" s="432"/>
      <c r="I42" s="197"/>
    </row>
    <row r="43" spans="1:9" s="377" customFormat="1" ht="15">
      <c r="A43" s="195"/>
      <c r="B43" s="1143"/>
      <c r="C43" s="1139" t="s">
        <v>204</v>
      </c>
      <c r="D43" s="1249">
        <v>198.27839999999998</v>
      </c>
      <c r="E43" s="1249">
        <v>209.18591999999998</v>
      </c>
      <c r="F43" s="1249">
        <v>210.42239999999998</v>
      </c>
      <c r="G43" s="1144">
        <f t="shared" si="0"/>
        <v>-5.2142706354232682E-2</v>
      </c>
      <c r="H43" s="432"/>
      <c r="I43" s="197"/>
    </row>
    <row r="44" spans="1:9" s="377" customFormat="1" ht="15">
      <c r="A44" s="195"/>
      <c r="B44" s="1142"/>
      <c r="C44" s="1139" t="s">
        <v>205</v>
      </c>
      <c r="D44" s="1249">
        <v>0</v>
      </c>
      <c r="E44" s="1249">
        <v>0</v>
      </c>
      <c r="F44" s="1249">
        <v>0</v>
      </c>
      <c r="G44" s="1144" t="str">
        <f t="shared" si="0"/>
        <v/>
      </c>
      <c r="H44" s="432"/>
      <c r="I44" s="197"/>
    </row>
    <row r="45" spans="1:9" s="377" customFormat="1" ht="15">
      <c r="A45" s="195"/>
      <c r="B45" s="1140" t="s">
        <v>307</v>
      </c>
      <c r="C45" s="1140"/>
      <c r="D45" s="1250">
        <v>810.22559999999999</v>
      </c>
      <c r="E45" s="1250">
        <v>823.50671999999997</v>
      </c>
      <c r="F45" s="1250">
        <v>851.46</v>
      </c>
      <c r="G45" s="1145">
        <f t="shared" si="0"/>
        <v>-1.6127518667971463E-2</v>
      </c>
      <c r="H45" s="432"/>
      <c r="I45" s="197"/>
    </row>
    <row r="46" spans="1:9" s="377" customFormat="1" ht="15">
      <c r="A46" s="195"/>
      <c r="B46" s="1138" t="s">
        <v>276</v>
      </c>
      <c r="C46" s="1139" t="s">
        <v>308</v>
      </c>
      <c r="D46" s="1249">
        <v>1.4998100000000001</v>
      </c>
      <c r="E46" s="1249">
        <v>2.8016800000000002</v>
      </c>
      <c r="F46" s="1249">
        <v>0</v>
      </c>
      <c r="G46" s="1144">
        <f t="shared" si="0"/>
        <v>-0.46467476656863027</v>
      </c>
      <c r="H46" s="432"/>
      <c r="I46" s="197"/>
    </row>
    <row r="47" spans="1:9" s="377" customFormat="1" ht="15">
      <c r="A47" s="195"/>
      <c r="B47" s="1140" t="s">
        <v>476</v>
      </c>
      <c r="C47" s="1140"/>
      <c r="D47" s="1250">
        <v>1.4998100000000001</v>
      </c>
      <c r="E47" s="1250">
        <v>2.8016800000000002</v>
      </c>
      <c r="F47" s="1250">
        <v>0</v>
      </c>
      <c r="G47" s="1145">
        <f t="shared" si="0"/>
        <v>-0.46467476656863027</v>
      </c>
      <c r="H47" s="432"/>
      <c r="I47" s="197"/>
    </row>
    <row r="48" spans="1:9" s="377" customFormat="1" ht="15">
      <c r="A48" s="195"/>
      <c r="B48" s="1138" t="s">
        <v>274</v>
      </c>
      <c r="C48" s="1139" t="s">
        <v>239</v>
      </c>
      <c r="D48" s="1249">
        <v>0</v>
      </c>
      <c r="E48" s="1249">
        <v>2.8</v>
      </c>
      <c r="F48" s="1249">
        <v>0</v>
      </c>
      <c r="G48" s="1144">
        <f t="shared" si="0"/>
        <v>-1</v>
      </c>
      <c r="H48" s="432"/>
      <c r="I48" s="197"/>
    </row>
    <row r="49" spans="1:9" s="377" customFormat="1" ht="15">
      <c r="A49" s="195"/>
      <c r="B49" s="1140" t="s">
        <v>477</v>
      </c>
      <c r="C49" s="1140"/>
      <c r="D49" s="1250">
        <v>0</v>
      </c>
      <c r="E49" s="1250">
        <v>2.8</v>
      </c>
      <c r="F49" s="1250">
        <v>0</v>
      </c>
      <c r="G49" s="1145">
        <f t="shared" si="0"/>
        <v>-1</v>
      </c>
      <c r="H49" s="432"/>
      <c r="I49" s="197"/>
    </row>
    <row r="50" spans="1:9" s="377" customFormat="1" ht="15">
      <c r="A50" s="195"/>
      <c r="B50" s="1141" t="s">
        <v>272</v>
      </c>
      <c r="C50" s="1139" t="s">
        <v>309</v>
      </c>
      <c r="D50" s="1249">
        <v>17.193280000000001</v>
      </c>
      <c r="E50" s="1249">
        <v>6.5050400000000002</v>
      </c>
      <c r="F50" s="1249">
        <v>17.2622</v>
      </c>
      <c r="G50" s="1144">
        <f t="shared" si="0"/>
        <v>1.6430706037165033</v>
      </c>
      <c r="H50" s="432"/>
      <c r="I50" s="197"/>
    </row>
    <row r="51" spans="1:9" s="377" customFormat="1" ht="15">
      <c r="A51" s="195"/>
      <c r="B51" s="1142"/>
      <c r="C51" s="1139" t="s">
        <v>310</v>
      </c>
      <c r="D51" s="1249">
        <v>20.100519999999999</v>
      </c>
      <c r="E51" s="1249">
        <v>9.6866000000000003</v>
      </c>
      <c r="F51" s="1249">
        <v>20.065079999999998</v>
      </c>
      <c r="G51" s="1144">
        <f t="shared" si="0"/>
        <v>1.0750851692028163</v>
      </c>
      <c r="H51" s="432"/>
      <c r="I51" s="197"/>
    </row>
    <row r="52" spans="1:9" s="377" customFormat="1" ht="15">
      <c r="A52" s="197"/>
      <c r="B52" s="1140" t="s">
        <v>478</v>
      </c>
      <c r="C52" s="1140"/>
      <c r="D52" s="1250">
        <v>37.293800000000005</v>
      </c>
      <c r="E52" s="1250">
        <v>16.19164</v>
      </c>
      <c r="F52" s="1250">
        <v>37.327280000000002</v>
      </c>
      <c r="G52" s="1145">
        <f t="shared" si="0"/>
        <v>1.3032750234071413</v>
      </c>
      <c r="H52" s="432"/>
      <c r="I52" s="197"/>
    </row>
    <row r="53" spans="1:9" s="377" customFormat="1" ht="15">
      <c r="A53" s="197"/>
      <c r="B53" s="1138" t="s">
        <v>311</v>
      </c>
      <c r="C53" s="1139" t="s">
        <v>253</v>
      </c>
      <c r="D53" s="1249">
        <v>0</v>
      </c>
      <c r="E53" s="1249"/>
      <c r="F53" s="1249">
        <v>20.295780000000001</v>
      </c>
      <c r="G53" s="1144" t="str">
        <f t="shared" si="0"/>
        <v/>
      </c>
      <c r="H53" s="432"/>
      <c r="I53" s="197"/>
    </row>
    <row r="54" spans="1:9" s="377" customFormat="1" ht="15">
      <c r="A54" s="197"/>
      <c r="B54" s="1140" t="s">
        <v>479</v>
      </c>
      <c r="C54" s="1140"/>
      <c r="D54" s="1250">
        <v>0</v>
      </c>
      <c r="E54" s="1250"/>
      <c r="F54" s="1250">
        <v>20.295780000000001</v>
      </c>
      <c r="G54" s="1145" t="str">
        <f t="shared" si="0"/>
        <v/>
      </c>
      <c r="H54" s="432"/>
      <c r="I54" s="197"/>
    </row>
    <row r="55" spans="1:9" s="377" customFormat="1" ht="15">
      <c r="A55" s="197"/>
      <c r="B55" s="1141" t="s">
        <v>245</v>
      </c>
      <c r="C55" s="1139" t="s">
        <v>246</v>
      </c>
      <c r="D55" s="1249">
        <v>448.60810000000004</v>
      </c>
      <c r="E55" s="1249">
        <v>0</v>
      </c>
      <c r="F55" s="1249">
        <v>449.02729999999997</v>
      </c>
      <c r="G55" s="1144" t="str">
        <f t="shared" si="0"/>
        <v/>
      </c>
      <c r="H55" s="432"/>
      <c r="I55" s="197"/>
    </row>
    <row r="56" spans="1:9" s="377" customFormat="1" ht="15">
      <c r="A56" s="197"/>
      <c r="B56" s="1142"/>
      <c r="C56" s="1139" t="s">
        <v>312</v>
      </c>
      <c r="D56" s="1249">
        <v>0</v>
      </c>
      <c r="E56" s="1249">
        <v>6.1734900000000001</v>
      </c>
      <c r="F56" s="1249">
        <v>6.2766099999999998</v>
      </c>
      <c r="G56" s="1144">
        <f t="shared" si="0"/>
        <v>-1</v>
      </c>
      <c r="H56" s="432"/>
      <c r="I56" s="197"/>
    </row>
    <row r="57" spans="1:9" s="377" customFormat="1" ht="15">
      <c r="A57" s="197"/>
      <c r="B57" s="1140" t="s">
        <v>480</v>
      </c>
      <c r="C57" s="1140"/>
      <c r="D57" s="1250">
        <v>448.60810000000004</v>
      </c>
      <c r="E57" s="1250">
        <v>6.1734900000000001</v>
      </c>
      <c r="F57" s="1250">
        <v>455.30390999999997</v>
      </c>
      <c r="G57" s="1145">
        <f t="shared" si="0"/>
        <v>71.666854566865752</v>
      </c>
      <c r="H57" s="432"/>
      <c r="I57" s="197"/>
    </row>
    <row r="58" spans="1:9" s="377" customFormat="1" ht="15">
      <c r="A58" s="197"/>
      <c r="B58" s="1138" t="s">
        <v>613</v>
      </c>
      <c r="C58" s="1139" t="s">
        <v>826</v>
      </c>
      <c r="D58" s="1249">
        <v>20.39</v>
      </c>
      <c r="E58" s="1249"/>
      <c r="F58" s="1249">
        <v>0</v>
      </c>
      <c r="G58" s="1144" t="str">
        <f t="shared" si="0"/>
        <v/>
      </c>
      <c r="H58" s="432"/>
      <c r="I58" s="197"/>
    </row>
    <row r="59" spans="1:9" s="377" customFormat="1" ht="15">
      <c r="A59" s="197"/>
      <c r="B59" s="1140" t="s">
        <v>614</v>
      </c>
      <c r="C59" s="1140"/>
      <c r="D59" s="1250">
        <v>20.39</v>
      </c>
      <c r="E59" s="1250"/>
      <c r="F59" s="1250">
        <v>0</v>
      </c>
      <c r="G59" s="1145" t="str">
        <f t="shared" si="0"/>
        <v/>
      </c>
      <c r="H59" s="432"/>
      <c r="I59" s="197"/>
    </row>
    <row r="60" spans="1:9" s="377" customFormat="1" ht="15">
      <c r="A60" s="197"/>
      <c r="B60" s="1138" t="s">
        <v>273</v>
      </c>
      <c r="C60" s="1139" t="s">
        <v>236</v>
      </c>
      <c r="D60" s="1249">
        <v>19.383990000000001</v>
      </c>
      <c r="E60" s="1249">
        <v>14.67144</v>
      </c>
      <c r="F60" s="1249">
        <v>19.433199999999999</v>
      </c>
      <c r="G60" s="1144">
        <f t="shared" si="0"/>
        <v>0.3212056894210793</v>
      </c>
      <c r="H60" s="432"/>
      <c r="I60" s="197"/>
    </row>
    <row r="61" spans="1:9" s="377" customFormat="1" ht="15">
      <c r="A61" s="197"/>
      <c r="B61" s="1140" t="s">
        <v>793</v>
      </c>
      <c r="C61" s="1140"/>
      <c r="D61" s="1250">
        <v>19.383990000000001</v>
      </c>
      <c r="E61" s="1250">
        <v>14.67144</v>
      </c>
      <c r="F61" s="1250">
        <v>19.433199999999999</v>
      </c>
      <c r="G61" s="1145">
        <f t="shared" si="0"/>
        <v>0.3212056894210793</v>
      </c>
      <c r="H61" s="432"/>
      <c r="I61" s="197"/>
    </row>
    <row r="62" spans="1:9" s="377" customFormat="1" ht="15">
      <c r="A62" s="197"/>
      <c r="B62" s="1141" t="s">
        <v>260</v>
      </c>
      <c r="C62" s="1139" t="s">
        <v>210</v>
      </c>
      <c r="D62" s="1249">
        <v>0</v>
      </c>
      <c r="E62" s="1249">
        <v>74.215059999999994</v>
      </c>
      <c r="F62" s="1249">
        <v>76.854900000000001</v>
      </c>
      <c r="G62" s="1144">
        <f t="shared" si="0"/>
        <v>-1</v>
      </c>
      <c r="H62" s="432"/>
      <c r="I62" s="197"/>
    </row>
    <row r="63" spans="1:9" s="377" customFormat="1" ht="15">
      <c r="A63" s="197"/>
      <c r="B63" s="1143"/>
      <c r="C63" s="1139" t="s">
        <v>212</v>
      </c>
      <c r="D63" s="1249">
        <v>30.66535</v>
      </c>
      <c r="E63" s="1249">
        <v>30.44247</v>
      </c>
      <c r="F63" s="1249">
        <v>0</v>
      </c>
      <c r="G63" s="1144">
        <f t="shared" si="0"/>
        <v>7.3213507313960591E-3</v>
      </c>
      <c r="H63" s="432"/>
      <c r="I63" s="197"/>
    </row>
    <row r="64" spans="1:9" s="377" customFormat="1" ht="15">
      <c r="A64" s="197"/>
      <c r="B64" s="1143"/>
      <c r="C64" s="1139" t="s">
        <v>211</v>
      </c>
      <c r="D64" s="1249">
        <v>261.92710999999997</v>
      </c>
      <c r="E64" s="1249">
        <v>224.82934999999998</v>
      </c>
      <c r="F64" s="1249">
        <v>265.18813999999998</v>
      </c>
      <c r="G64" s="1144">
        <f t="shared" si="0"/>
        <v>0.16500407976093867</v>
      </c>
      <c r="H64" s="432"/>
      <c r="I64" s="197"/>
    </row>
    <row r="65" spans="1:9" s="377" customFormat="1" ht="15">
      <c r="A65" s="197"/>
      <c r="B65" s="1143"/>
      <c r="C65" s="1139" t="s">
        <v>213</v>
      </c>
      <c r="D65" s="1249">
        <v>136.01949999999999</v>
      </c>
      <c r="E65" s="1249">
        <v>88.313879999999997</v>
      </c>
      <c r="F65" s="1249">
        <v>131.82886999999999</v>
      </c>
      <c r="G65" s="1144">
        <f t="shared" si="0"/>
        <v>0.54018258511572581</v>
      </c>
      <c r="H65" s="432"/>
      <c r="I65" s="197"/>
    </row>
    <row r="66" spans="1:9" s="377" customFormat="1" ht="15">
      <c r="A66" s="197"/>
      <c r="B66" s="1143"/>
      <c r="C66" s="1139" t="s">
        <v>214</v>
      </c>
      <c r="D66" s="1249">
        <v>0</v>
      </c>
      <c r="E66" s="1249">
        <v>64.509339999999995</v>
      </c>
      <c r="F66" s="1249">
        <v>69.080100000000002</v>
      </c>
      <c r="G66" s="1144">
        <f t="shared" si="0"/>
        <v>-1</v>
      </c>
      <c r="H66" s="432"/>
      <c r="I66" s="197"/>
    </row>
    <row r="67" spans="1:9" s="377" customFormat="1" ht="15">
      <c r="A67" s="197"/>
      <c r="B67" s="1143"/>
      <c r="C67" s="1139" t="s">
        <v>314</v>
      </c>
      <c r="D67" s="1249">
        <v>0</v>
      </c>
      <c r="E67" s="1249">
        <v>0</v>
      </c>
      <c r="F67" s="1249">
        <v>0</v>
      </c>
      <c r="G67" s="1144" t="str">
        <f t="shared" si="0"/>
        <v/>
      </c>
      <c r="H67" s="432"/>
      <c r="I67" s="197"/>
    </row>
    <row r="68" spans="1:9" s="377" customFormat="1" ht="15">
      <c r="A68" s="197"/>
      <c r="B68" s="1143"/>
      <c r="C68" s="1139" t="s">
        <v>315</v>
      </c>
      <c r="D68" s="1249">
        <v>0</v>
      </c>
      <c r="E68" s="1249">
        <v>0</v>
      </c>
      <c r="F68" s="1249">
        <v>0</v>
      </c>
      <c r="G68" s="1144" t="str">
        <f t="shared" si="0"/>
        <v/>
      </c>
      <c r="H68" s="432"/>
      <c r="I68" s="197"/>
    </row>
    <row r="69" spans="1:9" s="377" customFormat="1" ht="15">
      <c r="A69" s="197"/>
      <c r="B69" s="1142"/>
      <c r="C69" s="1139" t="s">
        <v>206</v>
      </c>
      <c r="D69" s="1249">
        <v>169.7191</v>
      </c>
      <c r="E69" s="1249">
        <v>382.09938</v>
      </c>
      <c r="F69" s="1249">
        <v>357.03409999999997</v>
      </c>
      <c r="G69" s="1144">
        <f t="shared" si="0"/>
        <v>-0.55582471764282892</v>
      </c>
      <c r="H69" s="432"/>
      <c r="I69" s="197"/>
    </row>
    <row r="70" spans="1:9" s="377" customFormat="1" ht="15">
      <c r="A70" s="197"/>
      <c r="B70" s="1140" t="s">
        <v>481</v>
      </c>
      <c r="C70" s="1140"/>
      <c r="D70" s="1250">
        <v>598.33105999999998</v>
      </c>
      <c r="E70" s="1250">
        <v>864.40948000000003</v>
      </c>
      <c r="F70" s="1250">
        <v>899.98610999999994</v>
      </c>
      <c r="G70" s="1145">
        <f t="shared" si="0"/>
        <v>-0.30781524978185115</v>
      </c>
      <c r="H70" s="432"/>
      <c r="I70" s="197"/>
    </row>
    <row r="71" spans="1:9" s="377" customFormat="1" ht="15">
      <c r="A71" s="197"/>
      <c r="B71" s="1141" t="s">
        <v>256</v>
      </c>
      <c r="C71" s="1139" t="s">
        <v>824</v>
      </c>
      <c r="D71" s="1249">
        <v>0</v>
      </c>
      <c r="E71" s="1249"/>
      <c r="F71" s="1249">
        <v>0</v>
      </c>
      <c r="G71" s="1144" t="str">
        <f t="shared" si="0"/>
        <v/>
      </c>
      <c r="H71" s="432"/>
      <c r="I71" s="197"/>
    </row>
    <row r="72" spans="1:9" s="377" customFormat="1" ht="15">
      <c r="A72" s="197"/>
      <c r="B72" s="1143"/>
      <c r="C72" s="1139" t="s">
        <v>316</v>
      </c>
      <c r="D72" s="1249">
        <v>15.74619</v>
      </c>
      <c r="E72" s="1249">
        <v>85.670400000000001</v>
      </c>
      <c r="F72" s="1249">
        <v>83.772379999999998</v>
      </c>
      <c r="G72" s="1144">
        <f t="shared" si="0"/>
        <v>-0.8162003445764231</v>
      </c>
      <c r="H72" s="432"/>
      <c r="I72" s="197"/>
    </row>
    <row r="73" spans="1:9" s="377" customFormat="1" ht="15">
      <c r="A73" s="197"/>
      <c r="B73" s="1142"/>
      <c r="C73" s="1139" t="s">
        <v>317</v>
      </c>
      <c r="D73" s="1249">
        <v>13.76942</v>
      </c>
      <c r="E73" s="1249">
        <v>0</v>
      </c>
      <c r="F73" s="1249">
        <v>0</v>
      </c>
      <c r="G73" s="1144" t="str">
        <f t="shared" si="0"/>
        <v/>
      </c>
      <c r="H73" s="432"/>
      <c r="I73" s="197"/>
    </row>
    <row r="74" spans="1:9" s="377" customFormat="1" ht="15">
      <c r="A74" s="197"/>
      <c r="B74" s="1140" t="s">
        <v>482</v>
      </c>
      <c r="C74" s="1140"/>
      <c r="D74" s="1250">
        <v>29.515610000000002</v>
      </c>
      <c r="E74" s="1250">
        <v>85.670400000000001</v>
      </c>
      <c r="F74" s="1250">
        <v>83.772379999999998</v>
      </c>
      <c r="G74" s="1145">
        <f t="shared" ref="G74:G106" si="1">+IF(E74=0,"",D74/E74-1)</f>
        <v>-0.65547481977439115</v>
      </c>
      <c r="H74" s="432"/>
      <c r="I74" s="197"/>
    </row>
    <row r="75" spans="1:9" s="377" customFormat="1" ht="15">
      <c r="A75" s="197"/>
      <c r="B75" s="1141" t="s">
        <v>318</v>
      </c>
      <c r="C75" s="1139" t="s">
        <v>319</v>
      </c>
      <c r="D75" s="1249">
        <v>32.073030000000003</v>
      </c>
      <c r="E75" s="1249">
        <v>27.13683</v>
      </c>
      <c r="F75" s="1249">
        <v>16.051100000000002</v>
      </c>
      <c r="G75" s="1144">
        <f t="shared" si="1"/>
        <v>0.18190039146060921</v>
      </c>
      <c r="H75" s="432"/>
      <c r="I75" s="197"/>
    </row>
    <row r="76" spans="1:9" s="377" customFormat="1" ht="15">
      <c r="A76" s="197"/>
      <c r="B76" s="1142"/>
      <c r="C76" s="1139" t="s">
        <v>320</v>
      </c>
      <c r="D76" s="1249">
        <v>2.9060700000000002</v>
      </c>
      <c r="E76" s="1249">
        <v>12.38416</v>
      </c>
      <c r="F76" s="1249">
        <v>1.5239799999999999</v>
      </c>
      <c r="G76" s="1144">
        <f t="shared" si="1"/>
        <v>-0.76533975659229203</v>
      </c>
      <c r="H76" s="432"/>
      <c r="I76" s="197"/>
    </row>
    <row r="77" spans="1:9" s="377" customFormat="1" ht="15">
      <c r="A77" s="197"/>
      <c r="B77" s="1140" t="s">
        <v>483</v>
      </c>
      <c r="C77" s="1140"/>
      <c r="D77" s="1250">
        <v>34.979100000000003</v>
      </c>
      <c r="E77" s="1250">
        <v>39.520989999999998</v>
      </c>
      <c r="F77" s="1250">
        <v>17.57508</v>
      </c>
      <c r="G77" s="1145">
        <f t="shared" si="1"/>
        <v>-0.1149234874936077</v>
      </c>
      <c r="H77" s="432"/>
      <c r="I77" s="197"/>
    </row>
    <row r="78" spans="1:9" s="377" customFormat="1" ht="15">
      <c r="A78" s="197"/>
      <c r="B78" s="1141" t="s">
        <v>825</v>
      </c>
      <c r="C78" s="1139" t="s">
        <v>243</v>
      </c>
      <c r="D78" s="1249">
        <v>108.91318</v>
      </c>
      <c r="E78" s="1249">
        <v>98.002710000000008</v>
      </c>
      <c r="F78" s="1249">
        <v>108.92604</v>
      </c>
      <c r="G78" s="1144">
        <f t="shared" si="1"/>
        <v>0.11132824796375518</v>
      </c>
      <c r="H78" s="432"/>
      <c r="I78" s="197"/>
    </row>
    <row r="79" spans="1:9" s="377" customFormat="1" ht="15">
      <c r="A79" s="197"/>
      <c r="B79" s="1143"/>
      <c r="C79" s="1139" t="s">
        <v>321</v>
      </c>
      <c r="D79" s="1249">
        <v>130.07765000000001</v>
      </c>
      <c r="E79" s="1249">
        <v>94.156890000000004</v>
      </c>
      <c r="F79" s="1249">
        <v>129.98971</v>
      </c>
      <c r="G79" s="1144">
        <f t="shared" si="1"/>
        <v>0.38149900660482738</v>
      </c>
      <c r="H79" s="432"/>
      <c r="I79" s="197"/>
    </row>
    <row r="80" spans="1:9" s="377" customFormat="1" ht="15">
      <c r="A80" s="197"/>
      <c r="B80" s="1143"/>
      <c r="C80" s="1139" t="s">
        <v>322</v>
      </c>
      <c r="D80" s="1249">
        <v>746.00863000000004</v>
      </c>
      <c r="E80" s="1249">
        <v>752.43487000000005</v>
      </c>
      <c r="F80" s="1249">
        <v>736.24751999999989</v>
      </c>
      <c r="G80" s="1144">
        <f t="shared" si="1"/>
        <v>-8.5405930216924109E-3</v>
      </c>
      <c r="H80" s="432"/>
      <c r="I80" s="197"/>
    </row>
    <row r="81" spans="1:9" s="377" customFormat="1" ht="15">
      <c r="A81" s="197"/>
      <c r="B81" s="1143"/>
      <c r="C81" s="1139" t="s">
        <v>249</v>
      </c>
      <c r="D81" s="1249">
        <v>41.335549999999998</v>
      </c>
      <c r="E81" s="1249"/>
      <c r="F81" s="1249">
        <v>0</v>
      </c>
      <c r="G81" s="1144" t="str">
        <f t="shared" si="1"/>
        <v/>
      </c>
      <c r="H81" s="432"/>
      <c r="I81" s="197"/>
    </row>
    <row r="82" spans="1:9" s="377" customFormat="1" ht="15">
      <c r="A82" s="197"/>
      <c r="B82" s="1143"/>
      <c r="C82" s="1139" t="s">
        <v>323</v>
      </c>
      <c r="D82" s="1249">
        <v>33.354990000000001</v>
      </c>
      <c r="E82" s="1249">
        <v>0</v>
      </c>
      <c r="F82" s="1249">
        <v>0</v>
      </c>
      <c r="G82" s="1144" t="str">
        <f t="shared" si="1"/>
        <v/>
      </c>
      <c r="H82" s="432"/>
      <c r="I82" s="197"/>
    </row>
    <row r="83" spans="1:9" s="377" customFormat="1" ht="15">
      <c r="A83" s="197"/>
      <c r="B83" s="1143"/>
      <c r="C83" s="1139" t="s">
        <v>324</v>
      </c>
      <c r="D83" s="1249">
        <v>0</v>
      </c>
      <c r="E83" s="1249">
        <v>105.11312</v>
      </c>
      <c r="F83" s="1249">
        <v>130.17498000000001</v>
      </c>
      <c r="G83" s="1144">
        <f t="shared" si="1"/>
        <v>-1</v>
      </c>
      <c r="H83" s="432"/>
      <c r="I83" s="197"/>
    </row>
    <row r="84" spans="1:9" s="377" customFormat="1" ht="15">
      <c r="A84" s="197"/>
      <c r="B84" s="1143"/>
      <c r="C84" s="1139" t="s">
        <v>255</v>
      </c>
      <c r="D84" s="1249">
        <v>0</v>
      </c>
      <c r="E84" s="1249"/>
      <c r="F84" s="1249">
        <v>0</v>
      </c>
      <c r="G84" s="1144" t="str">
        <f t="shared" si="1"/>
        <v/>
      </c>
      <c r="H84" s="432"/>
      <c r="I84" s="197"/>
    </row>
    <row r="85" spans="1:9" s="377" customFormat="1" ht="15">
      <c r="A85" s="197"/>
      <c r="B85" s="1142"/>
      <c r="C85" s="1139" t="s">
        <v>325</v>
      </c>
      <c r="D85" s="1249">
        <v>0</v>
      </c>
      <c r="E85" s="1249">
        <v>0</v>
      </c>
      <c r="F85" s="1249">
        <v>0</v>
      </c>
      <c r="G85" s="1144" t="str">
        <f t="shared" si="1"/>
        <v/>
      </c>
      <c r="H85" s="432"/>
      <c r="I85" s="197"/>
    </row>
    <row r="86" spans="1:9" s="377" customFormat="1" ht="15">
      <c r="A86" s="197"/>
      <c r="B86" s="1140" t="s">
        <v>326</v>
      </c>
      <c r="C86" s="1140"/>
      <c r="D86" s="1250">
        <v>1059.69</v>
      </c>
      <c r="E86" s="1250">
        <v>1049.70759</v>
      </c>
      <c r="F86" s="1250">
        <v>1105.3382499999998</v>
      </c>
      <c r="G86" s="1145">
        <f t="shared" si="1"/>
        <v>9.5097054599748709E-3</v>
      </c>
      <c r="H86" s="432"/>
      <c r="I86" s="197"/>
    </row>
    <row r="87" spans="1:9" s="377" customFormat="1" ht="15">
      <c r="A87" s="197"/>
      <c r="B87" s="1138" t="s">
        <v>237</v>
      </c>
      <c r="C87" s="1139" t="s">
        <v>327</v>
      </c>
      <c r="D87" s="1249">
        <v>550.49735999999996</v>
      </c>
      <c r="E87" s="1249">
        <v>550.13421999999991</v>
      </c>
      <c r="F87" s="1249">
        <v>0</v>
      </c>
      <c r="G87" s="1144">
        <f t="shared" si="1"/>
        <v>6.6009345864737057E-4</v>
      </c>
      <c r="H87" s="432"/>
      <c r="I87" s="197"/>
    </row>
    <row r="88" spans="1:9" s="377" customFormat="1" ht="15">
      <c r="A88" s="197"/>
      <c r="B88" s="1140" t="s">
        <v>484</v>
      </c>
      <c r="C88" s="1140"/>
      <c r="D88" s="1250">
        <v>550.49735999999996</v>
      </c>
      <c r="E88" s="1250">
        <v>550.13421999999991</v>
      </c>
      <c r="F88" s="1250">
        <v>0</v>
      </c>
      <c r="G88" s="1145">
        <f t="shared" si="1"/>
        <v>6.6009345864737057E-4</v>
      </c>
      <c r="H88" s="432"/>
      <c r="I88" s="197"/>
    </row>
    <row r="89" spans="1:9" s="377" customFormat="1" ht="15">
      <c r="A89" s="197"/>
      <c r="B89" s="1138" t="s">
        <v>328</v>
      </c>
      <c r="C89" s="1139" t="s">
        <v>329</v>
      </c>
      <c r="D89" s="1249">
        <v>4.8769099999999996</v>
      </c>
      <c r="E89" s="1249">
        <v>5.9127099999999997</v>
      </c>
      <c r="F89" s="1249">
        <v>6.8383699999999994</v>
      </c>
      <c r="G89" s="1144">
        <f t="shared" si="1"/>
        <v>-0.17518193856962372</v>
      </c>
      <c r="H89" s="432"/>
      <c r="I89" s="197"/>
    </row>
    <row r="90" spans="1:9" s="377" customFormat="1" ht="15">
      <c r="A90" s="197"/>
      <c r="B90" s="1140" t="s">
        <v>485</v>
      </c>
      <c r="C90" s="1140"/>
      <c r="D90" s="1250">
        <v>4.8769099999999996</v>
      </c>
      <c r="E90" s="1250">
        <v>5.9127099999999997</v>
      </c>
      <c r="F90" s="1250">
        <v>6.8383699999999994</v>
      </c>
      <c r="G90" s="1145">
        <f t="shared" si="1"/>
        <v>-0.17518193856962372</v>
      </c>
      <c r="H90" s="432"/>
      <c r="I90" s="197"/>
    </row>
    <row r="91" spans="1:9" s="377" customFormat="1" ht="15">
      <c r="A91" s="197"/>
      <c r="B91" s="1138" t="s">
        <v>267</v>
      </c>
      <c r="C91" s="1139" t="s">
        <v>330</v>
      </c>
      <c r="D91" s="1249">
        <v>0</v>
      </c>
      <c r="E91" s="1249">
        <v>0</v>
      </c>
      <c r="F91" s="1249">
        <v>0</v>
      </c>
      <c r="G91" s="1144" t="str">
        <f t="shared" si="1"/>
        <v/>
      </c>
      <c r="H91" s="432"/>
      <c r="I91" s="197"/>
    </row>
    <row r="92" spans="1:9" s="377" customFormat="1" ht="15">
      <c r="A92" s="197"/>
      <c r="B92" s="1140" t="s">
        <v>486</v>
      </c>
      <c r="C92" s="1140"/>
      <c r="D92" s="1250">
        <v>0</v>
      </c>
      <c r="E92" s="1250">
        <v>0</v>
      </c>
      <c r="F92" s="1250">
        <v>0</v>
      </c>
      <c r="G92" s="1145" t="str">
        <f t="shared" si="1"/>
        <v/>
      </c>
      <c r="H92" s="432"/>
      <c r="I92" s="197"/>
    </row>
    <row r="93" spans="1:9" s="377" customFormat="1" ht="15">
      <c r="A93" s="197"/>
      <c r="B93" s="1138" t="s">
        <v>268</v>
      </c>
      <c r="C93" s="1139" t="s">
        <v>331</v>
      </c>
      <c r="D93" s="1249">
        <v>0</v>
      </c>
      <c r="E93" s="1249">
        <v>0</v>
      </c>
      <c r="F93" s="1249">
        <v>0</v>
      </c>
      <c r="G93" s="1144" t="str">
        <f t="shared" si="1"/>
        <v/>
      </c>
      <c r="H93" s="432"/>
      <c r="I93" s="197"/>
    </row>
    <row r="94" spans="1:9" s="377" customFormat="1" ht="15">
      <c r="A94" s="197"/>
      <c r="B94" s="1140" t="s">
        <v>487</v>
      </c>
      <c r="C94" s="1140"/>
      <c r="D94" s="1250">
        <v>0</v>
      </c>
      <c r="E94" s="1250">
        <v>0</v>
      </c>
      <c r="F94" s="1250">
        <v>0</v>
      </c>
      <c r="G94" s="1145" t="str">
        <f t="shared" si="1"/>
        <v/>
      </c>
      <c r="H94" s="432"/>
      <c r="I94" s="197"/>
    </row>
    <row r="95" spans="1:9" s="377" customFormat="1" ht="15">
      <c r="A95" s="197"/>
      <c r="B95" s="1138" t="s">
        <v>332</v>
      </c>
      <c r="C95" s="1139" t="s">
        <v>333</v>
      </c>
      <c r="D95" s="1249">
        <v>3.0147300000000001</v>
      </c>
      <c r="E95" s="1249">
        <v>3.6</v>
      </c>
      <c r="F95" s="1249">
        <v>3.2</v>
      </c>
      <c r="G95" s="1144">
        <f t="shared" si="1"/>
        <v>-0.16257500000000003</v>
      </c>
      <c r="H95" s="432"/>
      <c r="I95" s="197"/>
    </row>
    <row r="96" spans="1:9" s="377" customFormat="1" ht="15">
      <c r="A96" s="197"/>
      <c r="B96" s="1140" t="s">
        <v>488</v>
      </c>
      <c r="C96" s="1140"/>
      <c r="D96" s="1250">
        <v>3.0147300000000001</v>
      </c>
      <c r="E96" s="1250">
        <v>3.6</v>
      </c>
      <c r="F96" s="1250">
        <v>3.2</v>
      </c>
      <c r="G96" s="1145">
        <f t="shared" si="1"/>
        <v>-0.16257500000000003</v>
      </c>
      <c r="H96" s="432"/>
      <c r="I96" s="197"/>
    </row>
    <row r="97" spans="1:9" s="377" customFormat="1" ht="15">
      <c r="A97" s="197"/>
      <c r="B97" s="1138" t="s">
        <v>259</v>
      </c>
      <c r="C97" s="1139" t="s">
        <v>208</v>
      </c>
      <c r="D97" s="1249">
        <v>19.148</v>
      </c>
      <c r="E97" s="1249">
        <v>19.027999999999999</v>
      </c>
      <c r="F97" s="1249">
        <v>0</v>
      </c>
      <c r="G97" s="1144">
        <f t="shared" si="1"/>
        <v>6.3064956905614089E-3</v>
      </c>
      <c r="H97" s="432"/>
      <c r="I97" s="197"/>
    </row>
    <row r="98" spans="1:9" s="377" customFormat="1" ht="15">
      <c r="A98" s="197"/>
      <c r="B98" s="1140" t="s">
        <v>489</v>
      </c>
      <c r="C98" s="1140"/>
      <c r="D98" s="1250">
        <v>19.148</v>
      </c>
      <c r="E98" s="1250">
        <v>19.027999999999999</v>
      </c>
      <c r="F98" s="1250">
        <v>0</v>
      </c>
      <c r="G98" s="1145">
        <f t="shared" si="1"/>
        <v>6.3064956905614089E-3</v>
      </c>
      <c r="H98" s="432"/>
      <c r="I98" s="197"/>
    </row>
    <row r="99" spans="1:9" s="377" customFormat="1" ht="15">
      <c r="A99" s="197"/>
      <c r="B99" s="1141" t="s">
        <v>254</v>
      </c>
      <c r="C99" s="1139" t="s">
        <v>338</v>
      </c>
      <c r="D99" s="1249">
        <v>0</v>
      </c>
      <c r="E99" s="1249"/>
      <c r="F99" s="1249">
        <v>0</v>
      </c>
      <c r="G99" s="1144" t="str">
        <f t="shared" si="1"/>
        <v/>
      </c>
      <c r="H99" s="432"/>
      <c r="I99" s="197"/>
    </row>
    <row r="100" spans="1:9" s="377" customFormat="1" ht="15">
      <c r="A100" s="197"/>
      <c r="B100" s="1142"/>
      <c r="C100" s="1139" t="s">
        <v>339</v>
      </c>
      <c r="D100" s="1249">
        <v>0</v>
      </c>
      <c r="E100" s="1249"/>
      <c r="F100" s="1249">
        <v>0</v>
      </c>
      <c r="G100" s="1144" t="str">
        <f t="shared" si="1"/>
        <v/>
      </c>
      <c r="H100" s="432"/>
      <c r="I100" s="197"/>
    </row>
    <row r="101" spans="1:9" s="377" customFormat="1" ht="15">
      <c r="A101" s="197"/>
      <c r="B101" s="1140" t="s">
        <v>490</v>
      </c>
      <c r="C101" s="1140"/>
      <c r="D101" s="1250">
        <v>0</v>
      </c>
      <c r="E101" s="1250"/>
      <c r="F101" s="1250">
        <v>0</v>
      </c>
      <c r="G101" s="1145" t="str">
        <f t="shared" si="1"/>
        <v/>
      </c>
      <c r="H101" s="432"/>
      <c r="I101" s="197"/>
    </row>
    <row r="102" spans="1:9" s="377" customFormat="1" ht="15">
      <c r="A102" s="197"/>
      <c r="B102" s="1141" t="s">
        <v>261</v>
      </c>
      <c r="C102" s="1139" t="s">
        <v>232</v>
      </c>
      <c r="D102" s="1249">
        <v>457.25670000000002</v>
      </c>
      <c r="E102" s="1249">
        <v>705.4448799999999</v>
      </c>
      <c r="F102" s="1249">
        <v>407.56466</v>
      </c>
      <c r="G102" s="1144">
        <f t="shared" si="1"/>
        <v>-0.35181796202135585</v>
      </c>
      <c r="H102" s="432"/>
      <c r="I102" s="197"/>
    </row>
    <row r="103" spans="1:9" s="377" customFormat="1" ht="15">
      <c r="A103" s="197"/>
      <c r="B103" s="1142"/>
      <c r="C103" s="1139" t="s">
        <v>340</v>
      </c>
      <c r="D103" s="1249">
        <v>0</v>
      </c>
      <c r="E103" s="1249">
        <v>0</v>
      </c>
      <c r="F103" s="1249">
        <v>0</v>
      </c>
      <c r="G103" s="1144" t="str">
        <f t="shared" si="1"/>
        <v/>
      </c>
      <c r="H103" s="432"/>
      <c r="I103" s="197"/>
    </row>
    <row r="104" spans="1:9" s="377" customFormat="1" ht="15">
      <c r="A104" s="197"/>
      <c r="B104" s="1140" t="s">
        <v>491</v>
      </c>
      <c r="C104" s="1140"/>
      <c r="D104" s="1250">
        <v>457.25670000000002</v>
      </c>
      <c r="E104" s="1250">
        <v>705.4448799999999</v>
      </c>
      <c r="F104" s="1250">
        <v>407.56466</v>
      </c>
      <c r="G104" s="1145">
        <f t="shared" si="1"/>
        <v>-0.35181796202135585</v>
      </c>
      <c r="H104" s="432"/>
      <c r="I104" s="197"/>
    </row>
    <row r="105" spans="1:9" s="377" customFormat="1" ht="15">
      <c r="A105" s="197"/>
      <c r="B105" s="1138" t="s">
        <v>72</v>
      </c>
      <c r="C105" s="1139" t="s">
        <v>240</v>
      </c>
      <c r="D105" s="1249">
        <v>90.332329999999999</v>
      </c>
      <c r="E105" s="1249">
        <v>89.436900000000009</v>
      </c>
      <c r="F105" s="1249">
        <v>90.278629999999993</v>
      </c>
      <c r="G105" s="1144">
        <f t="shared" si="1"/>
        <v>1.0011863112428854E-2</v>
      </c>
      <c r="H105" s="432"/>
      <c r="I105" s="197"/>
    </row>
    <row r="106" spans="1:9" s="377" customFormat="1" ht="15">
      <c r="A106" s="197"/>
      <c r="B106" s="1140" t="s">
        <v>341</v>
      </c>
      <c r="C106" s="1140"/>
      <c r="D106" s="1250">
        <v>90.332329999999999</v>
      </c>
      <c r="E106" s="1250">
        <v>89.436900000000009</v>
      </c>
      <c r="F106" s="1250">
        <v>90.278629999999993</v>
      </c>
      <c r="G106" s="1145">
        <f t="shared" si="1"/>
        <v>1.0011863112428854E-2</v>
      </c>
      <c r="H106" s="432"/>
      <c r="I106" s="197"/>
    </row>
    <row r="107" spans="1:9" s="377" customFormat="1" ht="15">
      <c r="A107" s="197"/>
      <c r="B107" s="1138" t="s">
        <v>264</v>
      </c>
      <c r="C107" s="1139" t="s">
        <v>342</v>
      </c>
      <c r="D107" s="1249">
        <v>3.3679999999999999</v>
      </c>
      <c r="E107" s="1249">
        <v>3.7</v>
      </c>
      <c r="F107" s="1249">
        <v>3.8529999999999998</v>
      </c>
      <c r="G107" s="1144">
        <f>+IF(E107=0,"",D107/E107-1)</f>
        <v>-8.9729729729729812E-2</v>
      </c>
      <c r="H107" s="432"/>
      <c r="I107" s="197"/>
    </row>
    <row r="108" spans="1:9" s="377" customFormat="1" ht="15">
      <c r="A108" s="197"/>
      <c r="B108" s="1140" t="s">
        <v>492</v>
      </c>
      <c r="C108" s="1140"/>
      <c r="D108" s="1250">
        <v>3.3679999999999999</v>
      </c>
      <c r="E108" s="1250">
        <v>3.7</v>
      </c>
      <c r="F108" s="1250">
        <v>3.8529999999999998</v>
      </c>
      <c r="G108" s="1145">
        <f t="shared" ref="G108:G117" si="2">+IF(E108=0,"",D108/E108-1)</f>
        <v>-8.9729729729729812E-2</v>
      </c>
      <c r="H108" s="432"/>
      <c r="I108" s="197"/>
    </row>
    <row r="109" spans="1:9" s="377" customFormat="1" ht="15">
      <c r="A109" s="197"/>
      <c r="B109" s="1138" t="s">
        <v>275</v>
      </c>
      <c r="C109" s="1139" t="s">
        <v>242</v>
      </c>
      <c r="D109" s="1249">
        <v>0</v>
      </c>
      <c r="E109" s="1249">
        <v>0</v>
      </c>
      <c r="F109" s="1249">
        <v>0</v>
      </c>
      <c r="G109" s="1144" t="str">
        <f t="shared" si="2"/>
        <v/>
      </c>
      <c r="H109" s="432"/>
      <c r="I109" s="197"/>
    </row>
    <row r="110" spans="1:9" s="377" customFormat="1" ht="15">
      <c r="A110" s="197"/>
      <c r="B110" s="1140" t="s">
        <v>493</v>
      </c>
      <c r="C110" s="1140"/>
      <c r="D110" s="1250">
        <v>0</v>
      </c>
      <c r="E110" s="1250">
        <v>0</v>
      </c>
      <c r="F110" s="1250">
        <v>0</v>
      </c>
      <c r="G110" s="1145" t="str">
        <f t="shared" si="2"/>
        <v/>
      </c>
      <c r="H110" s="432"/>
      <c r="I110" s="197"/>
    </row>
    <row r="111" spans="1:9" s="377" customFormat="1" ht="15">
      <c r="A111" s="197"/>
      <c r="B111" s="1138" t="s">
        <v>271</v>
      </c>
      <c r="C111" s="1139" t="s">
        <v>343</v>
      </c>
      <c r="D111" s="1249">
        <v>0</v>
      </c>
      <c r="E111" s="1249">
        <v>0</v>
      </c>
      <c r="F111" s="1249">
        <v>0</v>
      </c>
      <c r="G111" s="1144" t="str">
        <f t="shared" si="2"/>
        <v/>
      </c>
      <c r="H111" s="432"/>
      <c r="I111" s="197"/>
    </row>
    <row r="112" spans="1:9" s="377" customFormat="1" ht="15">
      <c r="A112" s="197"/>
      <c r="B112" s="1140" t="s">
        <v>494</v>
      </c>
      <c r="C112" s="1140"/>
      <c r="D112" s="1250">
        <v>0</v>
      </c>
      <c r="E112" s="1250">
        <v>0</v>
      </c>
      <c r="F112" s="1250">
        <v>0</v>
      </c>
      <c r="G112" s="1145" t="str">
        <f t="shared" si="2"/>
        <v/>
      </c>
      <c r="H112" s="432"/>
      <c r="I112" s="197"/>
    </row>
    <row r="113" spans="1:10" s="377" customFormat="1" ht="15">
      <c r="A113" s="197"/>
      <c r="B113" s="1141" t="s">
        <v>822</v>
      </c>
      <c r="C113" s="1139" t="s">
        <v>217</v>
      </c>
      <c r="D113" s="1249">
        <v>5.3089199999999996</v>
      </c>
      <c r="E113" s="1249">
        <v>5.1926600000000001</v>
      </c>
      <c r="F113" s="1249">
        <v>5.2111700000000001</v>
      </c>
      <c r="G113" s="1144">
        <f t="shared" si="2"/>
        <v>2.2389295659642539E-2</v>
      </c>
      <c r="H113" s="432"/>
      <c r="I113" s="197"/>
    </row>
    <row r="114" spans="1:10" s="377" customFormat="1" ht="15">
      <c r="A114" s="197"/>
      <c r="B114" s="1143"/>
      <c r="C114" s="1139" t="s">
        <v>218</v>
      </c>
      <c r="D114" s="1249">
        <v>246.50357</v>
      </c>
      <c r="E114" s="1249">
        <v>253.82375999999999</v>
      </c>
      <c r="F114" s="1249">
        <v>255.26062999999999</v>
      </c>
      <c r="G114" s="1144">
        <f t="shared" si="2"/>
        <v>-2.8839656303255468E-2</v>
      </c>
      <c r="H114" s="432"/>
      <c r="I114" s="197"/>
    </row>
    <row r="115" spans="1:10" s="377" customFormat="1" ht="15">
      <c r="A115" s="197"/>
      <c r="B115" s="1143"/>
      <c r="C115" s="1139" t="s">
        <v>215</v>
      </c>
      <c r="D115" s="1249">
        <v>92.22945</v>
      </c>
      <c r="E115" s="1249">
        <v>90.030339999999995</v>
      </c>
      <c r="F115" s="1249">
        <v>90.766520000000014</v>
      </c>
      <c r="G115" s="1144">
        <f t="shared" si="2"/>
        <v>2.4426321171285181E-2</v>
      </c>
      <c r="H115" s="432"/>
      <c r="I115" s="197"/>
    </row>
    <row r="116" spans="1:10" s="377" customFormat="1" ht="15">
      <c r="A116" s="197"/>
      <c r="B116" s="1142"/>
      <c r="C116" s="1139" t="s">
        <v>216</v>
      </c>
      <c r="D116" s="1249">
        <v>10.00207</v>
      </c>
      <c r="E116" s="1249">
        <v>9.9875100000000003</v>
      </c>
      <c r="F116" s="1249">
        <v>9.9999000000000002</v>
      </c>
      <c r="G116" s="1144">
        <f t="shared" si="2"/>
        <v>1.4578208182018937E-3</v>
      </c>
      <c r="H116" s="432"/>
      <c r="I116" s="197"/>
    </row>
    <row r="117" spans="1:10" s="377" customFormat="1" ht="15">
      <c r="A117" s="197"/>
      <c r="B117" s="1140" t="s">
        <v>495</v>
      </c>
      <c r="C117" s="1140"/>
      <c r="D117" s="1250">
        <v>354.04401000000001</v>
      </c>
      <c r="E117" s="1250">
        <v>359.03426999999994</v>
      </c>
      <c r="F117" s="1250">
        <v>361.23822000000001</v>
      </c>
      <c r="G117" s="1145">
        <f t="shared" si="2"/>
        <v>-1.389911887798323E-2</v>
      </c>
      <c r="H117" s="432"/>
      <c r="I117" s="197"/>
    </row>
    <row r="118" spans="1:10" s="377" customFormat="1">
      <c r="A118" s="197"/>
      <c r="B118" s="197"/>
      <c r="C118" s="197"/>
      <c r="D118" s="197"/>
      <c r="E118" s="197"/>
      <c r="F118" s="197"/>
      <c r="G118" s="197"/>
      <c r="H118" s="197"/>
      <c r="I118" s="197"/>
      <c r="J118" s="197"/>
    </row>
    <row r="119" spans="1:10" s="377" customFormat="1">
      <c r="A119" s="197"/>
      <c r="B119" s="197"/>
      <c r="C119" s="197"/>
      <c r="D119" s="197"/>
      <c r="E119" s="197"/>
      <c r="F119" s="197"/>
      <c r="G119" s="197"/>
      <c r="H119" s="197"/>
      <c r="I119" s="197"/>
    </row>
  </sheetData>
  <customSheetViews>
    <customSheetView guid="{7398011F-6792-457D-9968-3CBE3236EAF9}" scale="85" showPageBreaks="1" printArea="1" view="pageBreakPreview">
      <selection activeCell="L2" sqref="L2"/>
      <pageMargins left="0.51181102362204722" right="0.51181102362204722" top="0.59055118110236227" bottom="0.74803149606299213" header="0.31496062992125984" footer="0.31496062992125984"/>
      <pageSetup paperSize="9" scale="59"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B4:B7"/>
    <mergeCell ref="C4:C7"/>
    <mergeCell ref="D4:G4"/>
  </mergeCells>
  <pageMargins left="0.51181102362204722" right="0.51181102362204722" top="0.69520833333333332" bottom="0.74803149606299213" header="0.31496062992125984" footer="0.31496062992125984"/>
  <pageSetup paperSize="9" scale="47" orientation="portrait" r:id="rId2"/>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19&amp;R&amp;"Calibri Light,Regular"&amp;10Dirección Ejecutiva
Sub Dirección de Gestión de Información</oddFooter>
  </headerFooter>
  <rowBreaks count="1" manualBreakCount="1">
    <brk id="118" max="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sheetPr>
  <dimension ref="B1:K133"/>
  <sheetViews>
    <sheetView view="pageBreakPreview" zoomScale="90" zoomScaleNormal="100" zoomScaleSheetLayoutView="90" zoomScalePageLayoutView="115" workbookViewId="0"/>
  </sheetViews>
  <sheetFormatPr defaultRowHeight="11.25"/>
  <cols>
    <col min="1" max="1" width="1.83203125" style="197" customWidth="1"/>
    <col min="2" max="2" width="6" style="197" customWidth="1"/>
    <col min="3" max="3" width="64.83203125" style="197" customWidth="1"/>
    <col min="4" max="4" width="37.1640625" style="197" customWidth="1"/>
    <col min="5" max="7" width="25.6640625" style="197" customWidth="1"/>
    <col min="8" max="8" width="24.6640625" style="197" customWidth="1"/>
    <col min="9" max="9" width="5.5" style="197" customWidth="1"/>
    <col min="10" max="10" width="3.1640625" style="197" customWidth="1"/>
    <col min="11" max="11" width="9.83203125" style="197" customWidth="1"/>
    <col min="12" max="16384" width="9.33203125" style="197"/>
  </cols>
  <sheetData>
    <row r="1" spans="2:11" ht="5.25" customHeight="1">
      <c r="B1" s="194"/>
      <c r="C1" s="195"/>
      <c r="D1" s="195"/>
      <c r="E1" s="195"/>
      <c r="F1" s="195"/>
      <c r="G1" s="195"/>
      <c r="H1" s="195"/>
      <c r="I1" s="196"/>
      <c r="J1" s="196"/>
      <c r="K1" s="196"/>
    </row>
    <row r="2" spans="2:11" ht="9" customHeight="1">
      <c r="C2" s="407"/>
      <c r="D2" s="359"/>
      <c r="E2" s="359"/>
      <c r="F2" s="359"/>
      <c r="G2" s="359"/>
      <c r="H2" s="359"/>
      <c r="I2" s="359"/>
      <c r="J2" s="359"/>
      <c r="K2" s="359"/>
    </row>
    <row r="3" spans="2:11" s="377" customFormat="1" ht="4.5" customHeight="1">
      <c r="B3" s="197"/>
      <c r="C3" s="197"/>
      <c r="D3" s="197"/>
      <c r="E3" s="197"/>
      <c r="F3" s="197"/>
      <c r="G3" s="197"/>
      <c r="H3" s="197"/>
      <c r="I3" s="197"/>
      <c r="J3" s="197"/>
      <c r="K3" s="197"/>
    </row>
    <row r="4" spans="2:11" s="377" customFormat="1" ht="15.75">
      <c r="B4" s="197"/>
      <c r="C4" s="1378" t="s">
        <v>277</v>
      </c>
      <c r="D4" s="1378" t="s">
        <v>361</v>
      </c>
      <c r="E4" s="1380" t="s">
        <v>388</v>
      </c>
      <c r="F4" s="1380"/>
      <c r="G4" s="1380"/>
      <c r="H4" s="1380"/>
      <c r="I4" s="197"/>
      <c r="J4" s="197"/>
      <c r="K4" s="197"/>
    </row>
    <row r="5" spans="2:11" s="377" customFormat="1" ht="15.75">
      <c r="B5" s="197"/>
      <c r="C5" s="1378"/>
      <c r="D5" s="1378"/>
      <c r="E5" s="680">
        <v>2017</v>
      </c>
      <c r="F5" s="680">
        <v>2016</v>
      </c>
      <c r="G5" s="680" t="s">
        <v>385</v>
      </c>
      <c r="H5" s="680" t="s">
        <v>386</v>
      </c>
      <c r="I5" s="197"/>
      <c r="J5" s="197"/>
      <c r="K5" s="197"/>
    </row>
    <row r="6" spans="2:11" s="377" customFormat="1" ht="15.75">
      <c r="B6" s="197"/>
      <c r="C6" s="1378"/>
      <c r="D6" s="1378"/>
      <c r="E6" s="681">
        <f>+'21.Anexos_MáxDemanda (1)'!D6</f>
        <v>42864.791666666664</v>
      </c>
      <c r="F6" s="681">
        <f>+'21.Anexos_MáxDemanda (1)'!E6</f>
        <v>42499.78125</v>
      </c>
      <c r="G6" s="681">
        <f>+'21.Anexos_MáxDemanda (1)'!F6</f>
        <v>42801.8125</v>
      </c>
      <c r="H6" s="680" t="s">
        <v>415</v>
      </c>
      <c r="I6" s="197"/>
      <c r="J6" s="197"/>
      <c r="K6" s="197"/>
    </row>
    <row r="7" spans="2:11" s="377" customFormat="1" ht="15.75">
      <c r="B7" s="197"/>
      <c r="C7" s="1379"/>
      <c r="D7" s="1378"/>
      <c r="E7" s="682">
        <f>+'21.Anexos_MáxDemanda (1)'!D7</f>
        <v>42864.791666666664</v>
      </c>
      <c r="F7" s="682">
        <f>+'21.Anexos_MáxDemanda (1)'!E7</f>
        <v>42499.78125</v>
      </c>
      <c r="G7" s="682">
        <f>+'21.Anexos_MáxDemanda (1)'!F7</f>
        <v>42801.8125</v>
      </c>
      <c r="H7" s="680" t="s">
        <v>387</v>
      </c>
      <c r="I7" s="197"/>
      <c r="J7" s="197"/>
      <c r="K7" s="197"/>
    </row>
    <row r="8" spans="2:11" s="377" customFormat="1" ht="15">
      <c r="B8" s="197"/>
      <c r="C8" s="1147" t="s">
        <v>238</v>
      </c>
      <c r="D8" s="1148" t="s">
        <v>345</v>
      </c>
      <c r="E8" s="1251">
        <v>0</v>
      </c>
      <c r="F8" s="1251">
        <v>9.0374599999999994</v>
      </c>
      <c r="G8" s="1251">
        <v>16.99982</v>
      </c>
      <c r="H8" s="1144">
        <f t="shared" ref="H8:H63" si="0">+IF(F8=0,"",E8/F8-1)</f>
        <v>-1</v>
      </c>
      <c r="I8" s="197"/>
      <c r="J8" s="197"/>
      <c r="K8" s="197"/>
    </row>
    <row r="9" spans="2:11" s="377" customFormat="1" ht="15">
      <c r="B9" s="197"/>
      <c r="C9" s="1149" t="s">
        <v>496</v>
      </c>
      <c r="D9" s="1149"/>
      <c r="E9" s="1252">
        <v>0</v>
      </c>
      <c r="F9" s="1252">
        <v>9.0374599999999994</v>
      </c>
      <c r="G9" s="1252">
        <v>16.99982</v>
      </c>
      <c r="H9" s="1145">
        <f t="shared" si="0"/>
        <v>-1</v>
      </c>
      <c r="I9" s="197"/>
      <c r="J9" s="197"/>
      <c r="K9" s="197"/>
    </row>
    <row r="10" spans="2:11" s="377" customFormat="1" ht="15">
      <c r="B10" s="197"/>
      <c r="C10" s="1147" t="s">
        <v>244</v>
      </c>
      <c r="D10" s="1148" t="s">
        <v>346</v>
      </c>
      <c r="E10" s="1251">
        <v>0</v>
      </c>
      <c r="F10" s="1251">
        <v>19.073609999999999</v>
      </c>
      <c r="G10" s="1251">
        <v>56.634650000000001</v>
      </c>
      <c r="H10" s="1144">
        <f t="shared" si="0"/>
        <v>-1</v>
      </c>
      <c r="I10" s="197"/>
      <c r="J10" s="197"/>
      <c r="K10" s="197"/>
    </row>
    <row r="11" spans="2:11" s="377" customFormat="1" ht="15">
      <c r="B11" s="197"/>
      <c r="C11" s="1149" t="s">
        <v>497</v>
      </c>
      <c r="D11" s="1149"/>
      <c r="E11" s="1252">
        <v>0</v>
      </c>
      <c r="F11" s="1252">
        <v>19.073609999999999</v>
      </c>
      <c r="G11" s="1252">
        <v>56.634650000000001</v>
      </c>
      <c r="H11" s="1145">
        <f t="shared" si="0"/>
        <v>-1</v>
      </c>
      <c r="I11" s="197"/>
      <c r="J11" s="197"/>
      <c r="K11" s="197"/>
    </row>
    <row r="12" spans="2:11" s="377" customFormat="1" ht="15">
      <c r="B12" s="197"/>
      <c r="C12" s="1147" t="s">
        <v>247</v>
      </c>
      <c r="D12" s="1148" t="s">
        <v>248</v>
      </c>
      <c r="E12" s="1251">
        <v>149.13802999999999</v>
      </c>
      <c r="F12" s="1251">
        <v>0</v>
      </c>
      <c r="G12" s="1251">
        <v>129.16291000000001</v>
      </c>
      <c r="H12" s="1144" t="str">
        <f t="shared" si="0"/>
        <v/>
      </c>
      <c r="I12" s="197"/>
      <c r="J12" s="197"/>
      <c r="K12" s="197"/>
    </row>
    <row r="13" spans="2:11" s="377" customFormat="1" ht="15">
      <c r="B13" s="197"/>
      <c r="C13" s="1149" t="s">
        <v>498</v>
      </c>
      <c r="D13" s="1149"/>
      <c r="E13" s="1252">
        <v>149.13802999999999</v>
      </c>
      <c r="F13" s="1252">
        <v>0</v>
      </c>
      <c r="G13" s="1252">
        <v>129.16291000000001</v>
      </c>
      <c r="H13" s="1145" t="str">
        <f t="shared" si="0"/>
        <v/>
      </c>
      <c r="I13" s="197"/>
      <c r="J13" s="197"/>
      <c r="K13" s="197"/>
    </row>
    <row r="14" spans="2:11" s="377" customFormat="1" ht="15">
      <c r="B14" s="197"/>
      <c r="C14" s="1150" t="s">
        <v>262</v>
      </c>
      <c r="D14" s="1148" t="s">
        <v>349</v>
      </c>
      <c r="E14" s="1251">
        <v>110.94408</v>
      </c>
      <c r="F14" s="1251">
        <v>83.861670000000004</v>
      </c>
      <c r="G14" s="1251">
        <v>110.68579</v>
      </c>
      <c r="H14" s="1144">
        <f t="shared" si="0"/>
        <v>0.32294145823711817</v>
      </c>
      <c r="I14" s="197"/>
      <c r="J14" s="197"/>
      <c r="K14" s="197"/>
    </row>
    <row r="15" spans="2:11" s="377" customFormat="1" ht="15">
      <c r="B15" s="197"/>
      <c r="C15" s="1152"/>
      <c r="D15" s="1148" t="s">
        <v>423</v>
      </c>
      <c r="E15" s="1251"/>
      <c r="F15" s="1251">
        <v>0</v>
      </c>
      <c r="G15" s="1251"/>
      <c r="H15" s="1144" t="str">
        <f t="shared" si="0"/>
        <v/>
      </c>
      <c r="I15" s="197"/>
      <c r="J15" s="197"/>
      <c r="K15" s="197"/>
    </row>
    <row r="16" spans="2:11" s="377" customFormat="1" ht="15">
      <c r="B16" s="197"/>
      <c r="C16" s="1151"/>
      <c r="D16" s="1148" t="s">
        <v>821</v>
      </c>
      <c r="E16" s="1251">
        <v>0</v>
      </c>
      <c r="F16" s="1251">
        <v>0</v>
      </c>
      <c r="G16" s="1251">
        <v>0</v>
      </c>
      <c r="H16" s="1144" t="str">
        <f t="shared" si="0"/>
        <v/>
      </c>
      <c r="I16" s="197"/>
      <c r="J16" s="197"/>
      <c r="K16" s="197"/>
    </row>
    <row r="17" spans="2:11" s="377" customFormat="1" ht="15">
      <c r="B17" s="197"/>
      <c r="C17" s="1149" t="s">
        <v>350</v>
      </c>
      <c r="D17" s="1149"/>
      <c r="E17" s="1252">
        <v>110.94408</v>
      </c>
      <c r="F17" s="1252">
        <v>83.861670000000004</v>
      </c>
      <c r="G17" s="1252">
        <v>110.68579</v>
      </c>
      <c r="H17" s="1145">
        <f t="shared" si="0"/>
        <v>0.32294145823711817</v>
      </c>
      <c r="I17" s="197"/>
      <c r="J17" s="197"/>
      <c r="K17" s="197"/>
    </row>
    <row r="18" spans="2:11" s="377" customFormat="1" ht="15">
      <c r="B18" s="197"/>
      <c r="C18" s="1147" t="s">
        <v>230</v>
      </c>
      <c r="D18" s="1148" t="s">
        <v>231</v>
      </c>
      <c r="E18" s="1251">
        <v>26.42136</v>
      </c>
      <c r="F18" s="1251">
        <v>27.042549999999999</v>
      </c>
      <c r="G18" s="1251">
        <v>26.39648</v>
      </c>
      <c r="H18" s="1144">
        <f t="shared" si="0"/>
        <v>-2.2970836699941377E-2</v>
      </c>
      <c r="I18" s="197"/>
      <c r="J18" s="197"/>
      <c r="K18" s="197"/>
    </row>
    <row r="19" spans="2:11" s="377" customFormat="1" ht="15">
      <c r="B19" s="197"/>
      <c r="C19" s="1149" t="s">
        <v>352</v>
      </c>
      <c r="D19" s="1149"/>
      <c r="E19" s="1252">
        <v>26.42136</v>
      </c>
      <c r="F19" s="1252">
        <v>27.042549999999999</v>
      </c>
      <c r="G19" s="1252">
        <v>26.39648</v>
      </c>
      <c r="H19" s="1145">
        <f t="shared" si="0"/>
        <v>-2.2970836699941377E-2</v>
      </c>
      <c r="I19" s="197"/>
      <c r="J19" s="197" t="s">
        <v>842</v>
      </c>
      <c r="K19" s="197"/>
    </row>
    <row r="20" spans="2:11" s="377" customFormat="1" ht="15">
      <c r="B20" s="197"/>
      <c r="C20" s="1147" t="s">
        <v>77</v>
      </c>
      <c r="D20" s="1148" t="s">
        <v>353</v>
      </c>
      <c r="E20" s="1251">
        <v>0</v>
      </c>
      <c r="F20" s="1251">
        <v>0</v>
      </c>
      <c r="G20" s="1251">
        <v>0</v>
      </c>
      <c r="H20" s="1144" t="str">
        <f t="shared" si="0"/>
        <v/>
      </c>
      <c r="I20" s="197"/>
      <c r="J20" s="197"/>
      <c r="K20" s="197"/>
    </row>
    <row r="21" spans="2:11" s="377" customFormat="1" ht="15">
      <c r="B21" s="197"/>
      <c r="C21" s="1149" t="s">
        <v>354</v>
      </c>
      <c r="D21" s="1149"/>
      <c r="E21" s="1252">
        <v>0</v>
      </c>
      <c r="F21" s="1252">
        <v>0</v>
      </c>
      <c r="G21" s="1252">
        <v>0</v>
      </c>
      <c r="H21" s="1145" t="str">
        <f t="shared" si="0"/>
        <v/>
      </c>
      <c r="I21" s="197"/>
      <c r="J21" s="197"/>
      <c r="K21" s="197"/>
    </row>
    <row r="22" spans="2:11" s="377" customFormat="1" ht="15">
      <c r="B22" s="197"/>
      <c r="C22" s="1150" t="s">
        <v>191</v>
      </c>
      <c r="D22" s="1148" t="s">
        <v>192</v>
      </c>
      <c r="E22" s="1251">
        <v>21.6557</v>
      </c>
      <c r="F22" s="1251">
        <v>38.024459999999998</v>
      </c>
      <c r="G22" s="1251">
        <v>0</v>
      </c>
      <c r="H22" s="1144">
        <f t="shared" si="0"/>
        <v>-0.43047974908782394</v>
      </c>
      <c r="I22" s="197"/>
      <c r="J22" s="197"/>
      <c r="K22" s="197"/>
    </row>
    <row r="23" spans="2:11" s="377" customFormat="1" ht="15">
      <c r="B23" s="197"/>
      <c r="C23" s="1152"/>
      <c r="D23" s="1148" t="s">
        <v>241</v>
      </c>
      <c r="E23" s="1251">
        <v>163.70699999999999</v>
      </c>
      <c r="F23" s="1251">
        <v>164.35138000000001</v>
      </c>
      <c r="G23" s="1251">
        <v>166.6456</v>
      </c>
      <c r="H23" s="1144">
        <f t="shared" si="0"/>
        <v>-3.9207459042936987E-3</v>
      </c>
      <c r="I23" s="197"/>
      <c r="J23" s="197"/>
      <c r="K23" s="197"/>
    </row>
    <row r="24" spans="2:11" s="377" customFormat="1" ht="15">
      <c r="B24" s="197"/>
      <c r="C24" s="1152"/>
      <c r="D24" s="1148" t="s">
        <v>198</v>
      </c>
      <c r="E24" s="1251">
        <v>38.368760000000002</v>
      </c>
      <c r="F24" s="1251">
        <v>25.817340000000002</v>
      </c>
      <c r="G24" s="1251">
        <v>28.80293</v>
      </c>
      <c r="H24" s="1144">
        <f t="shared" si="0"/>
        <v>0.48616240092898799</v>
      </c>
      <c r="I24" s="197"/>
      <c r="J24" s="197"/>
      <c r="K24" s="197"/>
    </row>
    <row r="25" spans="2:11" s="377" customFormat="1" ht="15">
      <c r="B25" s="197"/>
      <c r="C25" s="1152"/>
      <c r="D25" s="1148" t="s">
        <v>195</v>
      </c>
      <c r="E25" s="1251">
        <v>0</v>
      </c>
      <c r="F25" s="1251">
        <v>0.21643000000000001</v>
      </c>
      <c r="G25" s="1251">
        <v>0</v>
      </c>
      <c r="H25" s="1144">
        <f t="shared" si="0"/>
        <v>-1</v>
      </c>
      <c r="I25" s="197"/>
      <c r="J25" s="197"/>
      <c r="K25" s="197"/>
    </row>
    <row r="26" spans="2:11" s="377" customFormat="1" ht="15">
      <c r="B26" s="197"/>
      <c r="C26" s="1152"/>
      <c r="D26" s="1148" t="s">
        <v>200</v>
      </c>
      <c r="E26" s="1251">
        <v>33.431690000000003</v>
      </c>
      <c r="F26" s="1251">
        <v>0</v>
      </c>
      <c r="G26" s="1251">
        <v>46.008020000000002</v>
      </c>
      <c r="H26" s="1144" t="str">
        <f t="shared" si="0"/>
        <v/>
      </c>
      <c r="I26" s="197"/>
      <c r="J26" s="197"/>
      <c r="K26" s="197"/>
    </row>
    <row r="27" spans="2:11" s="377" customFormat="1" ht="15">
      <c r="B27" s="197"/>
      <c r="C27" s="1152"/>
      <c r="D27" s="1148" t="s">
        <v>194</v>
      </c>
      <c r="E27" s="1251">
        <v>2.9923199999999999</v>
      </c>
      <c r="F27" s="1251">
        <v>2.4868800000000002</v>
      </c>
      <c r="G27" s="1251">
        <v>0</v>
      </c>
      <c r="H27" s="1144">
        <f t="shared" si="0"/>
        <v>0.20324261725535586</v>
      </c>
      <c r="I27" s="197"/>
      <c r="J27" s="197"/>
      <c r="K27" s="197"/>
    </row>
    <row r="28" spans="2:11" s="377" customFormat="1" ht="15">
      <c r="B28" s="197"/>
      <c r="C28" s="1152"/>
      <c r="D28" s="1148" t="s">
        <v>201</v>
      </c>
      <c r="E28" s="1251">
        <v>4.4960400000000007</v>
      </c>
      <c r="F28" s="1251">
        <v>3.8185199999999995</v>
      </c>
      <c r="G28" s="1251">
        <v>7.9963200000000008</v>
      </c>
      <c r="H28" s="1144">
        <f t="shared" si="0"/>
        <v>0.17742999905722678</v>
      </c>
      <c r="I28" s="197"/>
      <c r="J28" s="197"/>
      <c r="K28" s="197"/>
    </row>
    <row r="29" spans="2:11" s="377" customFormat="1" ht="15">
      <c r="B29" s="197"/>
      <c r="C29" s="1152"/>
      <c r="D29" s="1148" t="s">
        <v>202</v>
      </c>
      <c r="E29" s="1251">
        <v>8.8805899999999998</v>
      </c>
      <c r="F29" s="1251">
        <v>1.07114</v>
      </c>
      <c r="G29" s="1251">
        <v>8.2912300000000005</v>
      </c>
      <c r="H29" s="1144">
        <f t="shared" si="0"/>
        <v>7.2907836510633537</v>
      </c>
      <c r="I29" s="197"/>
      <c r="J29" s="197"/>
      <c r="K29" s="197"/>
    </row>
    <row r="30" spans="2:11" s="377" customFormat="1" ht="15">
      <c r="B30" s="197"/>
      <c r="C30" s="1152"/>
      <c r="D30" s="1148" t="s">
        <v>193</v>
      </c>
      <c r="E30" s="1251">
        <v>3.32897</v>
      </c>
      <c r="F30" s="1251">
        <v>3.4818300000000004</v>
      </c>
      <c r="G30" s="1251">
        <v>4.3943700000000003</v>
      </c>
      <c r="H30" s="1144">
        <f t="shared" si="0"/>
        <v>-4.3902200854148643E-2</v>
      </c>
      <c r="I30" s="197"/>
      <c r="J30" s="197"/>
      <c r="K30" s="197"/>
    </row>
    <row r="31" spans="2:11" s="377" customFormat="1" ht="15">
      <c r="B31" s="197"/>
      <c r="C31" s="1152"/>
      <c r="D31" s="1148" t="s">
        <v>196</v>
      </c>
      <c r="E31" s="1251">
        <v>0.42720000000000002</v>
      </c>
      <c r="F31" s="1251">
        <v>0</v>
      </c>
      <c r="G31" s="1251">
        <v>0.55896999999999997</v>
      </c>
      <c r="H31" s="1144" t="str">
        <f t="shared" si="0"/>
        <v/>
      </c>
      <c r="I31" s="197"/>
      <c r="J31" s="197"/>
      <c r="K31" s="197"/>
    </row>
    <row r="32" spans="2:11" s="377" customFormat="1" ht="15">
      <c r="B32" s="197"/>
      <c r="C32" s="1152"/>
      <c r="D32" s="1148" t="s">
        <v>197</v>
      </c>
      <c r="E32" s="1251">
        <v>0.27456999999999998</v>
      </c>
      <c r="F32" s="1251">
        <v>0</v>
      </c>
      <c r="G32" s="1251">
        <v>0.32122000000000001</v>
      </c>
      <c r="H32" s="1144" t="str">
        <f t="shared" si="0"/>
        <v/>
      </c>
      <c r="I32" s="197"/>
      <c r="J32" s="197"/>
      <c r="K32" s="197"/>
    </row>
    <row r="33" spans="2:11" s="377" customFormat="1" ht="15">
      <c r="B33" s="197"/>
      <c r="C33" s="1151"/>
      <c r="D33" s="1148" t="s">
        <v>199</v>
      </c>
      <c r="E33" s="1251">
        <v>81.948679999999996</v>
      </c>
      <c r="F33" s="1251">
        <v>99.962370000000007</v>
      </c>
      <c r="G33" s="1251">
        <v>64.893129999999999</v>
      </c>
      <c r="H33" s="1144">
        <f t="shared" si="0"/>
        <v>-0.1802047110327617</v>
      </c>
      <c r="I33" s="197"/>
      <c r="J33" s="197"/>
      <c r="K33" s="197"/>
    </row>
    <row r="34" spans="2:11" s="377" customFormat="1" ht="15">
      <c r="B34" s="197"/>
      <c r="C34" s="1149" t="s">
        <v>356</v>
      </c>
      <c r="D34" s="1149"/>
      <c r="E34" s="1252">
        <v>359.51152000000002</v>
      </c>
      <c r="F34" s="1252">
        <v>339.23035000000004</v>
      </c>
      <c r="G34" s="1252">
        <v>327.91178999999994</v>
      </c>
      <c r="H34" s="1145">
        <f t="shared" si="0"/>
        <v>5.9785835789751607E-2</v>
      </c>
      <c r="I34" s="197"/>
      <c r="J34" s="197"/>
      <c r="K34" s="197"/>
    </row>
    <row r="35" spans="2:11" s="377" customFormat="1" ht="15">
      <c r="B35" s="197"/>
      <c r="C35" s="1147" t="s">
        <v>269</v>
      </c>
      <c r="D35" s="1148" t="s">
        <v>357</v>
      </c>
      <c r="E35" s="1251">
        <v>0</v>
      </c>
      <c r="F35" s="1251">
        <v>0</v>
      </c>
      <c r="G35" s="1251">
        <v>0</v>
      </c>
      <c r="H35" s="1144" t="str">
        <f t="shared" si="0"/>
        <v/>
      </c>
      <c r="I35" s="197"/>
      <c r="J35" s="197"/>
      <c r="K35" s="197"/>
    </row>
    <row r="36" spans="2:11" s="377" customFormat="1" ht="15">
      <c r="B36" s="197"/>
      <c r="C36" s="1149" t="s">
        <v>794</v>
      </c>
      <c r="D36" s="1149"/>
      <c r="E36" s="1252">
        <v>0</v>
      </c>
      <c r="F36" s="1252">
        <v>0</v>
      </c>
      <c r="G36" s="1252">
        <v>0</v>
      </c>
      <c r="H36" s="1145" t="str">
        <f t="shared" si="0"/>
        <v/>
      </c>
      <c r="I36" s="197"/>
      <c r="J36" s="197"/>
      <c r="K36" s="197"/>
    </row>
    <row r="37" spans="2:11" s="377" customFormat="1" ht="15">
      <c r="B37" s="197"/>
      <c r="C37" s="1147" t="s">
        <v>79</v>
      </c>
      <c r="D37" s="1148" t="s">
        <v>358</v>
      </c>
      <c r="E37" s="1251">
        <v>0</v>
      </c>
      <c r="F37" s="1251">
        <v>197.9622</v>
      </c>
      <c r="G37" s="1251">
        <v>172.17124999999999</v>
      </c>
      <c r="H37" s="1144">
        <f t="shared" si="0"/>
        <v>-1</v>
      </c>
      <c r="I37" s="197"/>
      <c r="J37" s="197"/>
      <c r="K37" s="197"/>
    </row>
    <row r="38" spans="2:11" s="377" customFormat="1" ht="15">
      <c r="B38" s="197"/>
      <c r="C38" s="1149" t="s">
        <v>359</v>
      </c>
      <c r="D38" s="1149"/>
      <c r="E38" s="1252">
        <v>0</v>
      </c>
      <c r="F38" s="1252">
        <v>197.9622</v>
      </c>
      <c r="G38" s="1252">
        <v>172.17124999999999</v>
      </c>
      <c r="H38" s="1145">
        <f t="shared" si="0"/>
        <v>-1</v>
      </c>
      <c r="I38" s="197"/>
      <c r="J38" s="197"/>
      <c r="K38" s="197"/>
    </row>
    <row r="39" spans="2:11" s="377" customFormat="1" ht="15">
      <c r="B39" s="197"/>
      <c r="C39" s="1147" t="s">
        <v>80</v>
      </c>
      <c r="D39" s="1148" t="s">
        <v>190</v>
      </c>
      <c r="E39" s="1251">
        <v>0</v>
      </c>
      <c r="F39" s="1251">
        <v>59.632860000000001</v>
      </c>
      <c r="G39" s="1251">
        <v>122.69233</v>
      </c>
      <c r="H39" s="1144">
        <f t="shared" si="0"/>
        <v>-1</v>
      </c>
      <c r="I39" s="197"/>
      <c r="J39" s="197"/>
      <c r="K39" s="197"/>
    </row>
    <row r="40" spans="2:11" s="377" customFormat="1" ht="15">
      <c r="B40" s="197"/>
      <c r="C40" s="1149" t="s">
        <v>360</v>
      </c>
      <c r="D40" s="1149"/>
      <c r="E40" s="1252">
        <v>0</v>
      </c>
      <c r="F40" s="1252">
        <v>59.632860000000001</v>
      </c>
      <c r="G40" s="1252">
        <v>122.69233</v>
      </c>
      <c r="H40" s="1145">
        <f t="shared" si="0"/>
        <v>-1</v>
      </c>
      <c r="I40" s="197"/>
      <c r="J40" s="197"/>
      <c r="K40" s="197"/>
    </row>
    <row r="41" spans="2:11" s="377" customFormat="1" ht="15">
      <c r="B41" s="197"/>
      <c r="C41" s="1147" t="s">
        <v>795</v>
      </c>
      <c r="D41" s="1148" t="s">
        <v>296</v>
      </c>
      <c r="E41" s="1251">
        <v>11.765000000000001</v>
      </c>
      <c r="F41" s="1251">
        <v>9.6185000000000009</v>
      </c>
      <c r="G41" s="1251">
        <v>11.861000000000001</v>
      </c>
      <c r="H41" s="1144">
        <f t="shared" si="0"/>
        <v>0.22316369496283195</v>
      </c>
      <c r="I41" s="197"/>
      <c r="J41" s="197"/>
      <c r="K41" s="197"/>
    </row>
    <row r="42" spans="2:11" s="377" customFormat="1" ht="15">
      <c r="B42" s="197"/>
      <c r="C42" s="1149" t="s">
        <v>819</v>
      </c>
      <c r="D42" s="1149"/>
      <c r="E42" s="1252">
        <v>11.765000000000001</v>
      </c>
      <c r="F42" s="1252">
        <v>9.6185000000000009</v>
      </c>
      <c r="G42" s="1252">
        <v>11.861000000000001</v>
      </c>
      <c r="H42" s="1145">
        <f t="shared" si="0"/>
        <v>0.22316369496283195</v>
      </c>
      <c r="I42" s="197"/>
      <c r="J42" s="197"/>
      <c r="K42" s="197"/>
    </row>
    <row r="43" spans="2:11" s="377" customFormat="1" ht="15">
      <c r="B43" s="197"/>
      <c r="C43" s="1147" t="s">
        <v>796</v>
      </c>
      <c r="D43" s="1148" t="s">
        <v>313</v>
      </c>
      <c r="E43" s="1251">
        <v>75.962189999999993</v>
      </c>
      <c r="F43" s="1251">
        <v>94.517089999999996</v>
      </c>
      <c r="G43" s="1251">
        <v>93.507350000000002</v>
      </c>
      <c r="H43" s="1144">
        <f t="shared" si="0"/>
        <v>-0.196312645681326</v>
      </c>
      <c r="I43" s="197"/>
      <c r="J43" s="197"/>
      <c r="K43" s="197"/>
    </row>
    <row r="44" spans="2:11" s="377" customFormat="1" ht="15">
      <c r="B44" s="197"/>
      <c r="C44" s="1149" t="s">
        <v>820</v>
      </c>
      <c r="D44" s="1149"/>
      <c r="E44" s="1252">
        <v>75.962189999999993</v>
      </c>
      <c r="F44" s="1252">
        <v>94.517089999999996</v>
      </c>
      <c r="G44" s="1252">
        <v>93.507350000000002</v>
      </c>
      <c r="H44" s="1145">
        <f t="shared" si="0"/>
        <v>-0.196312645681326</v>
      </c>
      <c r="I44" s="197"/>
      <c r="J44" s="197"/>
      <c r="K44" s="197"/>
    </row>
    <row r="45" spans="2:11" s="377" customFormat="1" ht="15">
      <c r="B45" s="197"/>
      <c r="C45" s="1147" t="s">
        <v>797</v>
      </c>
      <c r="D45" s="1148" t="s">
        <v>827</v>
      </c>
      <c r="E45" s="1251">
        <v>0</v>
      </c>
      <c r="F45" s="1251"/>
      <c r="G45" s="1251">
        <v>0</v>
      </c>
      <c r="H45" s="1144" t="str">
        <f t="shared" si="0"/>
        <v/>
      </c>
      <c r="I45" s="197"/>
      <c r="J45" s="197"/>
      <c r="K45" s="197"/>
    </row>
    <row r="46" spans="2:11" s="377" customFormat="1" ht="15">
      <c r="B46" s="197"/>
      <c r="C46" s="1149" t="s">
        <v>798</v>
      </c>
      <c r="D46" s="1149"/>
      <c r="E46" s="1252">
        <v>0</v>
      </c>
      <c r="F46" s="1252"/>
      <c r="G46" s="1252">
        <v>0</v>
      </c>
      <c r="H46" s="1145" t="str">
        <f t="shared" si="0"/>
        <v/>
      </c>
      <c r="I46" s="197"/>
      <c r="J46" s="197"/>
      <c r="K46" s="197"/>
    </row>
    <row r="47" spans="2:11" s="377" customFormat="1" ht="15">
      <c r="B47" s="197"/>
      <c r="C47" s="1150" t="s">
        <v>799</v>
      </c>
      <c r="D47" s="1148" t="s">
        <v>334</v>
      </c>
      <c r="E47" s="1251">
        <v>5.4595200000000004</v>
      </c>
      <c r="F47" s="1251">
        <v>3.1185499999999999</v>
      </c>
      <c r="G47" s="1251">
        <v>9.7515800000000006</v>
      </c>
      <c r="H47" s="1144">
        <f t="shared" si="0"/>
        <v>0.75065976174824844</v>
      </c>
      <c r="I47" s="197"/>
      <c r="J47" s="197"/>
      <c r="K47" s="197"/>
    </row>
    <row r="48" spans="2:11" s="377" customFormat="1" ht="15">
      <c r="B48" s="197"/>
      <c r="C48" s="1152"/>
      <c r="D48" s="1148" t="s">
        <v>335</v>
      </c>
      <c r="E48" s="1251">
        <v>6.4664900000000003</v>
      </c>
      <c r="F48" s="1251">
        <v>3.5710099999999998</v>
      </c>
      <c r="G48" s="1251">
        <v>9.7962900000000008</v>
      </c>
      <c r="H48" s="1144">
        <f t="shared" si="0"/>
        <v>0.81082942920910339</v>
      </c>
      <c r="I48" s="197"/>
      <c r="J48" s="197"/>
      <c r="K48" s="197"/>
    </row>
    <row r="49" spans="2:11" s="377" customFormat="1" ht="15">
      <c r="B49" s="197"/>
      <c r="C49" s="1152"/>
      <c r="D49" s="1148" t="s">
        <v>336</v>
      </c>
      <c r="E49" s="1251">
        <v>3.6041699999999999</v>
      </c>
      <c r="F49" s="1251">
        <v>3.8883999999999999</v>
      </c>
      <c r="G49" s="1251">
        <v>6.6998499999999996</v>
      </c>
      <c r="H49" s="1144">
        <f t="shared" si="0"/>
        <v>-7.3096903610739616E-2</v>
      </c>
      <c r="I49" s="197"/>
      <c r="J49" s="197"/>
      <c r="K49" s="197"/>
    </row>
    <row r="50" spans="2:11" s="377" customFormat="1" ht="15">
      <c r="B50" s="197"/>
      <c r="C50" s="1151"/>
      <c r="D50" s="1148" t="s">
        <v>337</v>
      </c>
      <c r="E50" s="1251">
        <v>4.0453200000000002</v>
      </c>
      <c r="F50" s="1251">
        <v>4.4405400000000004</v>
      </c>
      <c r="G50" s="1251">
        <v>6.6899600000000001</v>
      </c>
      <c r="H50" s="1144">
        <f t="shared" si="0"/>
        <v>-8.9002688862165447E-2</v>
      </c>
      <c r="I50" s="197"/>
      <c r="J50" s="197"/>
      <c r="K50" s="197"/>
    </row>
    <row r="51" spans="2:11" s="377" customFormat="1" ht="15">
      <c r="B51" s="197"/>
      <c r="C51" s="1149" t="s">
        <v>806</v>
      </c>
      <c r="D51" s="1149"/>
      <c r="E51" s="1252">
        <v>19.575500000000002</v>
      </c>
      <c r="F51" s="1252">
        <v>15.018500000000001</v>
      </c>
      <c r="G51" s="1252">
        <v>32.93768</v>
      </c>
      <c r="H51" s="1145">
        <f t="shared" si="0"/>
        <v>0.30342577487765099</v>
      </c>
      <c r="I51" s="197"/>
      <c r="J51" s="197"/>
      <c r="K51" s="197"/>
    </row>
    <row r="52" spans="2:11" s="377" customFormat="1" ht="15">
      <c r="B52" s="197"/>
      <c r="C52" s="1147" t="s">
        <v>800</v>
      </c>
      <c r="D52" s="1148" t="s">
        <v>344</v>
      </c>
      <c r="E52" s="1251">
        <v>0</v>
      </c>
      <c r="F52" s="1251">
        <v>0</v>
      </c>
      <c r="G52" s="1251">
        <v>0</v>
      </c>
      <c r="H52" s="1144" t="str">
        <f t="shared" si="0"/>
        <v/>
      </c>
      <c r="I52" s="197"/>
      <c r="J52" s="197"/>
      <c r="K52" s="197"/>
    </row>
    <row r="53" spans="2:11" s="377" customFormat="1" ht="15">
      <c r="B53" s="197"/>
      <c r="C53" s="1149" t="s">
        <v>801</v>
      </c>
      <c r="D53" s="1149"/>
      <c r="E53" s="1252">
        <v>0</v>
      </c>
      <c r="F53" s="1252">
        <v>0</v>
      </c>
      <c r="G53" s="1252">
        <v>0</v>
      </c>
      <c r="H53" s="1145" t="str">
        <f t="shared" si="0"/>
        <v/>
      </c>
      <c r="I53" s="197"/>
      <c r="J53" s="197"/>
      <c r="K53" s="197"/>
    </row>
    <row r="54" spans="2:11" s="377" customFormat="1" ht="15">
      <c r="B54" s="197"/>
      <c r="C54" s="1147" t="s">
        <v>802</v>
      </c>
      <c r="D54" s="1148" t="s">
        <v>347</v>
      </c>
      <c r="E54" s="1251">
        <v>4.5192999999999994</v>
      </c>
      <c r="F54" s="1251">
        <v>0</v>
      </c>
      <c r="G54" s="1251">
        <v>4.5600999999999994</v>
      </c>
      <c r="H54" s="1144"/>
      <c r="I54" s="197"/>
      <c r="J54" s="197"/>
      <c r="K54" s="197"/>
    </row>
    <row r="55" spans="2:11" s="377" customFormat="1" ht="15">
      <c r="B55" s="197"/>
      <c r="C55" s="1149" t="s">
        <v>807</v>
      </c>
      <c r="D55" s="1149"/>
      <c r="E55" s="1252">
        <v>4.5192999999999994</v>
      </c>
      <c r="F55" s="1252">
        <v>0</v>
      </c>
      <c r="G55" s="1252">
        <v>4.5600999999999994</v>
      </c>
      <c r="H55" s="1145"/>
      <c r="I55" s="197"/>
      <c r="J55" s="197"/>
      <c r="K55" s="197"/>
    </row>
    <row r="56" spans="2:11" s="377" customFormat="1" ht="15">
      <c r="B56" s="197"/>
      <c r="C56" s="1147" t="s">
        <v>803</v>
      </c>
      <c r="D56" s="1148" t="s">
        <v>348</v>
      </c>
      <c r="E56" s="1251">
        <v>0</v>
      </c>
      <c r="F56" s="1251">
        <v>0</v>
      </c>
      <c r="G56" s="1251">
        <v>0</v>
      </c>
      <c r="H56" s="1144"/>
      <c r="I56" s="197"/>
      <c r="J56" s="197"/>
      <c r="K56" s="197"/>
    </row>
    <row r="57" spans="2:11" s="377" customFormat="1" ht="15">
      <c r="B57" s="197"/>
      <c r="C57" s="1149" t="s">
        <v>804</v>
      </c>
      <c r="D57" s="1149"/>
      <c r="E57" s="1252">
        <v>0</v>
      </c>
      <c r="F57" s="1252">
        <v>0</v>
      </c>
      <c r="G57" s="1252">
        <v>0</v>
      </c>
      <c r="H57" s="1145"/>
      <c r="I57" s="197"/>
      <c r="J57" s="197"/>
      <c r="K57" s="197"/>
    </row>
    <row r="58" spans="2:11" s="377" customFormat="1" ht="15">
      <c r="B58" s="197"/>
      <c r="C58" s="1150" t="s">
        <v>805</v>
      </c>
      <c r="D58" s="1148" t="s">
        <v>252</v>
      </c>
      <c r="E58" s="1251">
        <v>0</v>
      </c>
      <c r="F58" s="1251"/>
      <c r="G58" s="1251">
        <v>20.301360000000003</v>
      </c>
      <c r="H58" s="1144"/>
      <c r="I58" s="197"/>
      <c r="J58" s="197"/>
      <c r="K58" s="197"/>
    </row>
    <row r="59" spans="2:11" s="377" customFormat="1" ht="15">
      <c r="B59" s="197"/>
      <c r="C59" s="1151"/>
      <c r="D59" s="1148" t="s">
        <v>355</v>
      </c>
      <c r="E59" s="1251">
        <v>9.1927500000000002</v>
      </c>
      <c r="F59" s="1251">
        <v>8.9269999999999996</v>
      </c>
      <c r="G59" s="1251">
        <v>0</v>
      </c>
      <c r="H59" s="1144">
        <f t="shared" si="0"/>
        <v>2.9769239386131963E-2</v>
      </c>
      <c r="I59" s="197"/>
      <c r="J59" s="197"/>
      <c r="K59" s="197"/>
    </row>
    <row r="60" spans="2:11" s="377" customFormat="1" ht="15">
      <c r="B60" s="197"/>
      <c r="C60" s="1149" t="s">
        <v>818</v>
      </c>
      <c r="D60" s="1149"/>
      <c r="E60" s="1252">
        <v>9.1927500000000002</v>
      </c>
      <c r="F60" s="1252">
        <v>8.9269999999999996</v>
      </c>
      <c r="G60" s="1252">
        <v>20.301360000000003</v>
      </c>
      <c r="H60" s="1145">
        <f t="shared" si="0"/>
        <v>2.9769239386131963E-2</v>
      </c>
      <c r="I60" s="197"/>
      <c r="J60" s="197"/>
      <c r="K60" s="197"/>
    </row>
    <row r="61" spans="2:11" s="377" customFormat="1" ht="15">
      <c r="B61" s="197"/>
      <c r="C61" s="1147" t="s">
        <v>823</v>
      </c>
      <c r="D61" s="1148" t="s">
        <v>351</v>
      </c>
      <c r="E61" s="1251"/>
      <c r="F61" s="1251">
        <v>19.286999999999999</v>
      </c>
      <c r="G61" s="1251">
        <v>0</v>
      </c>
      <c r="H61" s="1144">
        <f t="shared" si="0"/>
        <v>-1</v>
      </c>
      <c r="I61" s="197"/>
      <c r="J61" s="197"/>
      <c r="K61" s="197"/>
    </row>
    <row r="62" spans="2:11" s="377" customFormat="1" ht="15">
      <c r="B62" s="197"/>
      <c r="C62" s="1149" t="s">
        <v>809</v>
      </c>
      <c r="D62" s="1149"/>
      <c r="E62" s="1252"/>
      <c r="F62" s="1252">
        <v>19.286999999999999</v>
      </c>
      <c r="G62" s="1252">
        <v>0</v>
      </c>
      <c r="H62" s="1145">
        <f t="shared" si="0"/>
        <v>-1</v>
      </c>
      <c r="I62" s="197"/>
      <c r="J62" s="197"/>
      <c r="K62" s="197"/>
    </row>
    <row r="63" spans="2:11" s="377" customFormat="1" ht="17.25">
      <c r="B63" s="197"/>
      <c r="C63" s="832" t="s">
        <v>615</v>
      </c>
      <c r="D63" s="833"/>
      <c r="E63" s="1253">
        <v>6427.4603399999996</v>
      </c>
      <c r="F63" s="1253">
        <v>6268.2864900000004</v>
      </c>
      <c r="G63" s="1253">
        <v>6559.0633399999997</v>
      </c>
      <c r="H63" s="835">
        <f t="shared" si="0"/>
        <v>2.5393518667969905E-2</v>
      </c>
      <c r="I63" s="197"/>
      <c r="J63" s="197"/>
      <c r="K63" s="197"/>
    </row>
    <row r="64" spans="2:11" s="377" customFormat="1" ht="17.25">
      <c r="B64" s="197"/>
      <c r="C64" s="836" t="s">
        <v>396</v>
      </c>
      <c r="D64" s="833"/>
      <c r="E64" s="1253">
        <v>0</v>
      </c>
      <c r="F64" s="1253">
        <v>0</v>
      </c>
      <c r="G64" s="1253">
        <v>36.515999999999998</v>
      </c>
      <c r="H64" s="834"/>
      <c r="I64" s="197"/>
      <c r="J64" s="197"/>
      <c r="K64" s="197"/>
    </row>
    <row r="65" spans="2:11" s="377" customFormat="1" ht="17.25">
      <c r="B65" s="197"/>
      <c r="C65" s="836" t="s">
        <v>395</v>
      </c>
      <c r="D65" s="833"/>
      <c r="E65" s="1253">
        <v>0</v>
      </c>
      <c r="F65" s="1253">
        <v>0</v>
      </c>
      <c r="G65" s="1253">
        <v>0</v>
      </c>
      <c r="H65" s="834"/>
      <c r="I65" s="197"/>
      <c r="J65" s="197"/>
      <c r="K65" s="197"/>
    </row>
    <row r="66" spans="2:11" s="377" customFormat="1">
      <c r="B66" s="197"/>
      <c r="C66" s="197"/>
      <c r="D66" s="197"/>
      <c r="E66" s="197"/>
      <c r="F66" s="197"/>
      <c r="G66" s="197"/>
      <c r="H66" s="197"/>
      <c r="I66" s="197"/>
      <c r="J66" s="197"/>
      <c r="K66" s="197"/>
    </row>
    <row r="67" spans="2:11" s="377" customFormat="1">
      <c r="B67" s="197"/>
      <c r="C67" s="197"/>
      <c r="D67" s="197"/>
      <c r="E67" s="197"/>
      <c r="F67" s="197"/>
      <c r="G67" s="197"/>
      <c r="H67" s="197"/>
      <c r="I67" s="197"/>
      <c r="J67" s="197"/>
      <c r="K67" s="197"/>
    </row>
    <row r="68" spans="2:11" s="377" customFormat="1" ht="15.75">
      <c r="B68" s="197"/>
      <c r="C68" s="1381" t="s">
        <v>406</v>
      </c>
      <c r="D68" s="1381"/>
      <c r="E68" s="1381"/>
      <c r="F68" s="1381"/>
      <c r="G68" s="1381"/>
      <c r="H68" s="1381"/>
      <c r="I68" s="1381"/>
      <c r="J68" s="197"/>
      <c r="K68" s="197"/>
    </row>
    <row r="69" spans="2:11" s="377" customFormat="1" ht="15.75">
      <c r="B69" s="197"/>
      <c r="C69" s="887"/>
      <c r="D69" s="887"/>
      <c r="E69" s="888"/>
      <c r="F69" s="888"/>
      <c r="G69" s="888"/>
      <c r="H69" s="888"/>
      <c r="I69" s="888"/>
      <c r="J69" s="197"/>
      <c r="K69" s="197"/>
    </row>
    <row r="70" spans="2:11" s="377" customFormat="1" ht="15.75">
      <c r="B70" s="197"/>
      <c r="C70" s="887" t="s">
        <v>620</v>
      </c>
      <c r="D70" s="889"/>
      <c r="E70" s="890"/>
      <c r="F70" s="890"/>
      <c r="G70" s="890"/>
      <c r="H70" s="890"/>
      <c r="I70" s="890"/>
      <c r="J70" s="197"/>
      <c r="K70" s="197"/>
    </row>
    <row r="71" spans="2:11" s="377" customFormat="1" ht="15.75">
      <c r="B71" s="197"/>
      <c r="C71" s="887" t="s">
        <v>617</v>
      </c>
      <c r="D71" s="887"/>
      <c r="E71" s="888"/>
      <c r="F71" s="888"/>
      <c r="G71" s="888"/>
      <c r="H71" s="888"/>
      <c r="I71" s="888"/>
      <c r="J71" s="197"/>
      <c r="K71" s="197"/>
    </row>
    <row r="72" spans="2:11" s="377" customFormat="1" ht="15.75">
      <c r="B72" s="197"/>
      <c r="C72" s="887" t="s">
        <v>618</v>
      </c>
      <c r="D72" s="889"/>
      <c r="E72" s="890"/>
      <c r="F72" s="890"/>
      <c r="G72" s="890"/>
      <c r="H72" s="890"/>
      <c r="I72" s="890"/>
      <c r="J72" s="197"/>
      <c r="K72" s="197"/>
    </row>
    <row r="73" spans="2:11" s="377" customFormat="1" ht="15.75">
      <c r="B73" s="197"/>
      <c r="C73" s="887" t="s">
        <v>619</v>
      </c>
      <c r="D73" s="887"/>
      <c r="E73" s="888"/>
      <c r="F73" s="888"/>
      <c r="G73" s="888"/>
      <c r="H73" s="888"/>
      <c r="I73" s="888"/>
      <c r="J73" s="197"/>
      <c r="K73" s="197"/>
    </row>
    <row r="74" spans="2:11" s="377" customFormat="1" ht="15.75">
      <c r="B74" s="197"/>
      <c r="C74" s="887" t="s">
        <v>621</v>
      </c>
      <c r="D74" s="889"/>
      <c r="E74" s="890"/>
      <c r="F74" s="890"/>
      <c r="G74" s="890"/>
      <c r="H74" s="890"/>
      <c r="I74" s="890"/>
      <c r="J74" s="197"/>
      <c r="K74" s="197"/>
    </row>
    <row r="75" spans="2:11" s="377" customFormat="1" ht="15.75">
      <c r="B75" s="197"/>
      <c r="C75" s="887" t="s">
        <v>622</v>
      </c>
      <c r="D75" s="887"/>
      <c r="E75" s="888"/>
      <c r="F75" s="888"/>
      <c r="G75" s="888"/>
      <c r="H75" s="888"/>
      <c r="I75" s="888"/>
      <c r="J75" s="197"/>
      <c r="K75" s="197"/>
    </row>
    <row r="76" spans="2:11" s="377" customFormat="1" ht="15.75">
      <c r="B76" s="197"/>
      <c r="C76" s="887" t="s">
        <v>816</v>
      </c>
      <c r="D76" s="197"/>
      <c r="E76" s="197"/>
      <c r="F76" s="197"/>
      <c r="G76" s="197"/>
      <c r="H76" s="197"/>
      <c r="I76" s="197"/>
      <c r="J76" s="197"/>
      <c r="K76" s="197"/>
    </row>
    <row r="77" spans="2:11" s="377" customFormat="1">
      <c r="B77" s="197"/>
      <c r="C77" s="197"/>
      <c r="D77" s="197"/>
      <c r="E77" s="197"/>
      <c r="F77" s="197"/>
      <c r="G77" s="197"/>
      <c r="H77" s="197"/>
      <c r="I77" s="197"/>
      <c r="J77" s="197"/>
      <c r="K77" s="197"/>
    </row>
    <row r="78" spans="2:11" s="377" customFormat="1">
      <c r="B78" s="197"/>
      <c r="C78" s="197"/>
      <c r="D78" s="197"/>
      <c r="E78" s="197"/>
      <c r="F78" s="197"/>
      <c r="G78" s="197"/>
      <c r="H78" s="197"/>
      <c r="I78" s="197"/>
      <c r="J78" s="197"/>
      <c r="K78" s="197"/>
    </row>
    <row r="79" spans="2:11" s="377" customFormat="1">
      <c r="B79" s="197"/>
      <c r="C79" s="197"/>
      <c r="D79" s="197"/>
      <c r="E79" s="197"/>
      <c r="F79" s="197"/>
      <c r="G79" s="197"/>
      <c r="H79" s="197"/>
      <c r="I79" s="197"/>
      <c r="J79" s="197"/>
      <c r="K79" s="197"/>
    </row>
    <row r="80" spans="2:11" s="377" customFormat="1">
      <c r="B80" s="197"/>
      <c r="C80" s="197"/>
      <c r="D80" s="197"/>
      <c r="E80" s="197"/>
      <c r="F80" s="197"/>
      <c r="G80" s="197"/>
      <c r="H80" s="197"/>
      <c r="I80" s="197"/>
      <c r="J80" s="197"/>
      <c r="K80" s="197"/>
    </row>
    <row r="81" spans="2:11" s="377" customFormat="1">
      <c r="B81" s="197"/>
      <c r="C81" s="197"/>
      <c r="D81" s="197"/>
      <c r="E81" s="197"/>
      <c r="F81" s="197"/>
      <c r="G81" s="197"/>
      <c r="H81" s="197"/>
      <c r="I81" s="197"/>
      <c r="J81" s="197"/>
      <c r="K81" s="197"/>
    </row>
    <row r="82" spans="2:11" s="377" customFormat="1">
      <c r="B82" s="197"/>
      <c r="C82" s="197"/>
      <c r="D82" s="197"/>
      <c r="E82" s="197"/>
      <c r="F82" s="197"/>
      <c r="G82" s="197"/>
      <c r="H82" s="197"/>
      <c r="I82" s="197"/>
      <c r="J82" s="197"/>
      <c r="K82" s="197"/>
    </row>
    <row r="83" spans="2:11" s="377" customFormat="1">
      <c r="B83" s="197"/>
      <c r="C83" s="197"/>
      <c r="D83" s="197"/>
      <c r="E83" s="197"/>
      <c r="F83" s="197"/>
      <c r="G83" s="197"/>
      <c r="H83" s="197"/>
      <c r="I83" s="197"/>
      <c r="J83" s="197"/>
      <c r="K83" s="197"/>
    </row>
    <row r="84" spans="2:11" s="377" customFormat="1">
      <c r="B84" s="197"/>
      <c r="C84" s="197"/>
      <c r="D84" s="197"/>
      <c r="E84" s="197"/>
      <c r="F84" s="197"/>
      <c r="G84" s="197"/>
      <c r="H84" s="197"/>
      <c r="I84" s="197"/>
      <c r="J84" s="197"/>
      <c r="K84" s="197"/>
    </row>
    <row r="85" spans="2:11" s="377" customFormat="1">
      <c r="B85" s="197"/>
      <c r="C85" s="197"/>
      <c r="D85" s="197"/>
      <c r="E85" s="197"/>
      <c r="F85" s="197"/>
      <c r="G85" s="197"/>
      <c r="H85" s="197"/>
      <c r="I85" s="197"/>
      <c r="J85" s="197"/>
      <c r="K85" s="197"/>
    </row>
    <row r="87" spans="2:11" ht="15" customHeight="1"/>
    <row r="88" spans="2:11" ht="14.25">
      <c r="C88" s="671"/>
    </row>
    <row r="89" spans="2:11" ht="14.25">
      <c r="C89" s="671"/>
    </row>
    <row r="90" spans="2:11" ht="14.25">
      <c r="C90" s="671"/>
    </row>
    <row r="91" spans="2:11" ht="15.75">
      <c r="C91" s="409"/>
    </row>
    <row r="92" spans="2:11" ht="12.75">
      <c r="C92" s="408"/>
      <c r="D92" s="622"/>
    </row>
    <row r="93" spans="2:11" ht="12.75">
      <c r="B93" s="195"/>
      <c r="C93" s="673"/>
      <c r="D93" s="674"/>
      <c r="E93" s="195"/>
      <c r="F93" s="195"/>
      <c r="G93" s="195"/>
      <c r="H93" s="195"/>
      <c r="I93" s="195"/>
    </row>
    <row r="94" spans="2:11" ht="12.75">
      <c r="B94" s="195"/>
      <c r="C94" s="673"/>
      <c r="D94" s="675"/>
      <c r="E94" s="195"/>
      <c r="F94" s="195"/>
      <c r="G94" s="195"/>
      <c r="H94" s="195"/>
      <c r="I94" s="195"/>
    </row>
    <row r="95" spans="2:11" ht="5.25" customHeight="1">
      <c r="B95" s="195"/>
      <c r="C95" s="195"/>
      <c r="D95" s="195"/>
      <c r="E95" s="195"/>
      <c r="F95" s="195"/>
      <c r="G95" s="195"/>
      <c r="H95" s="195"/>
      <c r="I95" s="195"/>
    </row>
    <row r="96" spans="2:11" ht="12.75">
      <c r="B96" s="1377"/>
      <c r="C96" s="1376"/>
      <c r="D96" s="1376"/>
      <c r="E96" s="1376"/>
      <c r="F96" s="1376"/>
      <c r="G96" s="1376"/>
      <c r="H96" s="1376"/>
      <c r="I96" s="1376"/>
    </row>
    <row r="97" spans="2:9" ht="12.75">
      <c r="B97" s="1377"/>
      <c r="C97" s="676"/>
      <c r="D97" s="676"/>
      <c r="E97" s="676"/>
      <c r="F97" s="676"/>
      <c r="G97" s="676"/>
      <c r="H97" s="676"/>
      <c r="I97" s="676"/>
    </row>
    <row r="98" spans="2:9" ht="12.75">
      <c r="B98" s="1377"/>
      <c r="C98" s="676"/>
      <c r="D98" s="676"/>
      <c r="E98" s="676"/>
      <c r="F98" s="676"/>
      <c r="G98" s="676"/>
      <c r="H98" s="676"/>
      <c r="I98" s="676"/>
    </row>
    <row r="99" spans="2:9" ht="12.75">
      <c r="B99" s="677"/>
      <c r="C99" s="678"/>
      <c r="D99" s="679"/>
      <c r="E99" s="679"/>
      <c r="F99" s="679"/>
      <c r="G99" s="678"/>
      <c r="H99" s="679"/>
      <c r="I99" s="679"/>
    </row>
    <row r="100" spans="2:9" ht="12.75">
      <c r="B100" s="677"/>
      <c r="C100" s="678"/>
      <c r="D100" s="679"/>
      <c r="E100" s="679"/>
      <c r="F100" s="679"/>
      <c r="G100" s="678"/>
      <c r="H100" s="679"/>
      <c r="I100" s="679"/>
    </row>
    <row r="101" spans="2:9" ht="12.75">
      <c r="B101" s="677"/>
      <c r="C101" s="678"/>
      <c r="D101" s="679"/>
      <c r="E101" s="679"/>
      <c r="F101" s="679"/>
      <c r="G101" s="678"/>
      <c r="H101" s="679"/>
      <c r="I101" s="679"/>
    </row>
    <row r="102" spans="2:9" ht="12.75">
      <c r="B102" s="677"/>
      <c r="C102" s="678"/>
      <c r="D102" s="679"/>
      <c r="E102" s="679"/>
      <c r="F102" s="679"/>
      <c r="G102" s="678"/>
      <c r="H102" s="679"/>
      <c r="I102" s="679"/>
    </row>
    <row r="103" spans="2:9" ht="12.75">
      <c r="B103" s="677"/>
      <c r="C103" s="678"/>
      <c r="D103" s="679"/>
      <c r="E103" s="679"/>
      <c r="F103" s="679"/>
      <c r="G103" s="678"/>
      <c r="H103" s="679"/>
      <c r="I103" s="679"/>
    </row>
    <row r="104" spans="2:9" ht="12.75">
      <c r="B104" s="677"/>
      <c r="C104" s="678"/>
      <c r="D104" s="679"/>
      <c r="E104" s="679"/>
      <c r="F104" s="679"/>
      <c r="G104" s="678"/>
      <c r="H104" s="679"/>
      <c r="I104" s="679"/>
    </row>
    <row r="105" spans="2:9" ht="12.75">
      <c r="B105" s="677"/>
      <c r="C105" s="678"/>
      <c r="D105" s="679"/>
      <c r="E105" s="679"/>
      <c r="F105" s="679"/>
      <c r="G105" s="678"/>
      <c r="H105" s="679"/>
      <c r="I105" s="679"/>
    </row>
    <row r="106" spans="2:9" ht="12.75">
      <c r="B106" s="677"/>
      <c r="C106" s="678"/>
      <c r="D106" s="679"/>
      <c r="E106" s="679"/>
      <c r="F106" s="679"/>
      <c r="G106" s="678"/>
      <c r="H106" s="679"/>
      <c r="I106" s="679"/>
    </row>
    <row r="107" spans="2:9" ht="12.75">
      <c r="B107" s="677"/>
      <c r="C107" s="678"/>
      <c r="D107" s="679"/>
      <c r="E107" s="679"/>
      <c r="F107" s="679"/>
      <c r="G107" s="678"/>
      <c r="H107" s="679"/>
      <c r="I107" s="679"/>
    </row>
    <row r="108" spans="2:9" ht="12.75">
      <c r="B108" s="677"/>
      <c r="C108" s="678"/>
      <c r="D108" s="679"/>
      <c r="E108" s="679"/>
      <c r="F108" s="679"/>
      <c r="G108" s="678"/>
      <c r="H108" s="679"/>
      <c r="I108" s="679"/>
    </row>
    <row r="109" spans="2:9" ht="12.75">
      <c r="B109" s="677"/>
      <c r="C109" s="678"/>
      <c r="D109" s="679"/>
      <c r="E109" s="679"/>
      <c r="F109" s="679"/>
      <c r="G109" s="678"/>
      <c r="H109" s="679"/>
      <c r="I109" s="679"/>
    </row>
    <row r="110" spans="2:9" ht="12.75">
      <c r="B110" s="677"/>
      <c r="C110" s="678"/>
      <c r="D110" s="679"/>
      <c r="E110" s="679"/>
      <c r="F110" s="679"/>
      <c r="G110" s="678"/>
      <c r="H110" s="679"/>
      <c r="I110" s="679"/>
    </row>
    <row r="111" spans="2:9" ht="12.75">
      <c r="B111" s="677"/>
      <c r="C111" s="678"/>
      <c r="D111" s="679"/>
      <c r="E111" s="679"/>
      <c r="F111" s="679"/>
      <c r="G111" s="678"/>
      <c r="H111" s="679"/>
      <c r="I111" s="679"/>
    </row>
    <row r="112" spans="2:9" ht="12.75">
      <c r="B112" s="677"/>
      <c r="C112" s="678"/>
      <c r="D112" s="679"/>
      <c r="E112" s="679"/>
      <c r="F112" s="679"/>
      <c r="G112" s="678"/>
      <c r="H112" s="679"/>
      <c r="I112" s="679"/>
    </row>
    <row r="113" spans="2:9" ht="12.75">
      <c r="B113" s="677"/>
      <c r="C113" s="678"/>
      <c r="D113" s="679"/>
      <c r="E113" s="679"/>
      <c r="F113" s="679"/>
      <c r="G113" s="678"/>
      <c r="H113" s="679"/>
      <c r="I113" s="679"/>
    </row>
    <row r="114" spans="2:9" ht="12.75">
      <c r="B114" s="677"/>
      <c r="C114" s="678"/>
      <c r="D114" s="679"/>
      <c r="E114" s="679"/>
      <c r="F114" s="679"/>
      <c r="G114" s="678"/>
      <c r="H114" s="679"/>
      <c r="I114" s="679"/>
    </row>
    <row r="115" spans="2:9" ht="12.75">
      <c r="B115" s="677"/>
      <c r="C115" s="678"/>
      <c r="D115" s="679"/>
      <c r="E115" s="679"/>
      <c r="F115" s="679"/>
      <c r="G115" s="678"/>
      <c r="H115" s="679"/>
      <c r="I115" s="679"/>
    </row>
    <row r="116" spans="2:9" ht="12.75">
      <c r="B116" s="677"/>
      <c r="C116" s="678"/>
      <c r="D116" s="679"/>
      <c r="E116" s="679"/>
      <c r="F116" s="679"/>
      <c r="G116" s="678"/>
      <c r="H116" s="679"/>
      <c r="I116" s="679"/>
    </row>
    <row r="117" spans="2:9" ht="12.75">
      <c r="B117" s="677"/>
      <c r="C117" s="678"/>
      <c r="D117" s="679"/>
      <c r="E117" s="679"/>
      <c r="F117" s="679"/>
      <c r="G117" s="678"/>
      <c r="H117" s="679"/>
      <c r="I117" s="679"/>
    </row>
    <row r="118" spans="2:9" ht="12.75">
      <c r="B118" s="677"/>
      <c r="C118" s="678"/>
      <c r="D118" s="679"/>
      <c r="E118" s="679"/>
      <c r="F118" s="679"/>
      <c r="G118" s="678"/>
      <c r="H118" s="679"/>
      <c r="I118" s="679"/>
    </row>
    <row r="119" spans="2:9" ht="12.75">
      <c r="B119" s="677"/>
      <c r="C119" s="678"/>
      <c r="D119" s="679"/>
      <c r="E119" s="679"/>
      <c r="F119" s="679"/>
      <c r="G119" s="678"/>
      <c r="H119" s="679"/>
      <c r="I119" s="679"/>
    </row>
    <row r="120" spans="2:9" ht="12.75">
      <c r="B120" s="677"/>
      <c r="C120" s="678"/>
      <c r="D120" s="679"/>
      <c r="E120" s="679"/>
      <c r="F120" s="679"/>
      <c r="G120" s="678"/>
      <c r="H120" s="679"/>
      <c r="I120" s="679"/>
    </row>
    <row r="121" spans="2:9" ht="12.75">
      <c r="B121" s="677"/>
      <c r="C121" s="678"/>
      <c r="D121" s="679"/>
      <c r="E121" s="679"/>
      <c r="F121" s="679"/>
      <c r="G121" s="678"/>
      <c r="H121" s="679"/>
      <c r="I121" s="679"/>
    </row>
    <row r="122" spans="2:9" ht="12.75">
      <c r="B122" s="677"/>
      <c r="C122" s="678"/>
      <c r="D122" s="679"/>
      <c r="E122" s="679"/>
      <c r="F122" s="679"/>
      <c r="G122" s="678"/>
      <c r="H122" s="679"/>
      <c r="I122" s="679"/>
    </row>
    <row r="123" spans="2:9" ht="12.75">
      <c r="B123" s="677"/>
      <c r="C123" s="678"/>
      <c r="D123" s="679"/>
      <c r="E123" s="679"/>
      <c r="F123" s="679"/>
      <c r="G123" s="678"/>
      <c r="H123" s="679"/>
      <c r="I123" s="679"/>
    </row>
    <row r="124" spans="2:9" ht="12.75">
      <c r="B124" s="677"/>
      <c r="C124" s="678"/>
      <c r="D124" s="679"/>
      <c r="E124" s="679"/>
      <c r="F124" s="679"/>
      <c r="G124" s="678"/>
      <c r="H124" s="679"/>
      <c r="I124" s="679"/>
    </row>
    <row r="125" spans="2:9" ht="12.75">
      <c r="B125" s="677"/>
      <c r="C125" s="678"/>
      <c r="D125" s="679"/>
      <c r="E125" s="679"/>
      <c r="F125" s="679"/>
      <c r="G125" s="678"/>
      <c r="H125" s="679"/>
      <c r="I125" s="679"/>
    </row>
    <row r="126" spans="2:9" ht="12.75">
      <c r="B126" s="677"/>
      <c r="C126" s="678"/>
      <c r="D126" s="679"/>
      <c r="E126" s="679"/>
      <c r="F126" s="679"/>
      <c r="G126" s="678"/>
      <c r="H126" s="679"/>
      <c r="I126" s="679"/>
    </row>
    <row r="127" spans="2:9" ht="12.75">
      <c r="B127" s="677"/>
      <c r="C127" s="678"/>
      <c r="D127" s="679"/>
      <c r="E127" s="679"/>
      <c r="F127" s="679"/>
      <c r="G127" s="678"/>
      <c r="H127" s="679"/>
      <c r="I127" s="679"/>
    </row>
    <row r="128" spans="2:9" ht="12.75">
      <c r="B128" s="677"/>
      <c r="C128" s="678"/>
      <c r="D128" s="679"/>
      <c r="E128" s="679"/>
      <c r="F128" s="679"/>
      <c r="G128" s="678"/>
      <c r="H128" s="679"/>
      <c r="I128" s="679"/>
    </row>
    <row r="129" spans="2:9" ht="12.75">
      <c r="B129" s="677"/>
      <c r="C129" s="678"/>
      <c r="D129" s="679"/>
      <c r="E129" s="679"/>
      <c r="F129" s="679"/>
      <c r="G129" s="678"/>
      <c r="H129" s="679"/>
      <c r="I129" s="679"/>
    </row>
    <row r="130" spans="2:9" ht="4.5" customHeight="1">
      <c r="B130" s="195"/>
      <c r="C130" s="195"/>
      <c r="D130" s="195"/>
      <c r="E130" s="195"/>
      <c r="F130" s="195"/>
      <c r="G130" s="195"/>
      <c r="H130" s="195"/>
      <c r="I130" s="195"/>
    </row>
    <row r="131" spans="2:9" ht="14.25">
      <c r="B131" s="671"/>
    </row>
    <row r="132" spans="2:9" ht="14.25">
      <c r="B132" s="671"/>
    </row>
    <row r="133" spans="2:9" ht="14.25">
      <c r="B133" s="671"/>
    </row>
  </sheetData>
  <mergeCells count="7">
    <mergeCell ref="G96:I96"/>
    <mergeCell ref="C96:F96"/>
    <mergeCell ref="B96:B98"/>
    <mergeCell ref="C4:C7"/>
    <mergeCell ref="D4:D7"/>
    <mergeCell ref="E4:H4"/>
    <mergeCell ref="C68:I68"/>
  </mergeCells>
  <pageMargins left="0.51181102362204722" right="0.51181102362204722" top="0.70866141732283472" bottom="0.74803149606299213" header="0.31496062992125984" footer="0.31496062992125984"/>
  <pageSetup paperSize="9" scale="50"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20&amp;R&amp;"Calibri Light,Regular"&amp;10Dirección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L45"/>
  <sheetViews>
    <sheetView view="pageBreakPreview" zoomScale="70" zoomScaleNormal="100" zoomScaleSheetLayoutView="70" zoomScalePageLayoutView="115" workbookViewId="0"/>
  </sheetViews>
  <sheetFormatPr defaultRowHeight="11.25"/>
  <cols>
    <col min="1" max="1" width="1.83203125" style="197" customWidth="1"/>
    <col min="2" max="2" width="50.5" style="197" customWidth="1"/>
    <col min="3" max="3" width="19" style="197" customWidth="1"/>
    <col min="4" max="6" width="27.33203125" style="197" customWidth="1"/>
    <col min="7" max="7" width="15.5" style="197" customWidth="1"/>
    <col min="8" max="8" width="27.33203125" style="197" customWidth="1"/>
    <col min="9" max="9" width="23.33203125" style="197" customWidth="1"/>
    <col min="10" max="10" width="27.33203125" style="197" customWidth="1"/>
    <col min="11" max="11" width="3.1640625" style="197" customWidth="1"/>
    <col min="12" max="12" width="9.83203125" style="197" customWidth="1"/>
    <col min="13" max="16384" width="9.33203125" style="197"/>
  </cols>
  <sheetData>
    <row r="1" spans="2:12" ht="5.25" customHeight="1">
      <c r="B1" s="194"/>
      <c r="C1" s="195"/>
      <c r="D1" s="195"/>
      <c r="E1" s="195"/>
      <c r="F1" s="195"/>
      <c r="G1" s="195"/>
      <c r="H1" s="195"/>
      <c r="I1" s="196"/>
      <c r="J1" s="196"/>
      <c r="K1" s="196"/>
      <c r="L1" s="196"/>
    </row>
    <row r="2" spans="2:12" ht="12">
      <c r="C2" s="410"/>
    </row>
    <row r="3" spans="2:12" ht="20.25">
      <c r="B3" s="672" t="str">
        <f>+"MAXIMA DEMANDA DIARIA DE "&amp;UPPER('3. Resumen_Relevante'!U2)&amp;" 2017"</f>
        <v>MAXIMA DEMANDA DIARIA DE MAYO 2017</v>
      </c>
      <c r="C3" s="403"/>
    </row>
    <row r="4" spans="2:12" ht="18">
      <c r="B4" s="837" t="s">
        <v>403</v>
      </c>
      <c r="C4" s="838">
        <v>6427.46</v>
      </c>
    </row>
    <row r="5" spans="2:12" ht="18">
      <c r="B5" s="837" t="s">
        <v>404</v>
      </c>
      <c r="C5" s="839">
        <v>42864</v>
      </c>
    </row>
    <row r="6" spans="2:12" ht="18">
      <c r="B6" s="837" t="s">
        <v>405</v>
      </c>
      <c r="C6" s="840" t="s">
        <v>623</v>
      </c>
    </row>
    <row r="7" spans="2:12" ht="5.25" customHeight="1"/>
    <row r="8" spans="2:12" ht="21">
      <c r="B8" s="1382" t="s">
        <v>279</v>
      </c>
      <c r="C8" s="1385" t="s">
        <v>398</v>
      </c>
      <c r="D8" s="1386"/>
      <c r="E8" s="1386"/>
      <c r="F8" s="1387"/>
      <c r="G8" s="1385" t="s">
        <v>399</v>
      </c>
      <c r="H8" s="1386"/>
      <c r="I8" s="1386"/>
      <c r="J8" s="1388"/>
    </row>
    <row r="9" spans="2:12" ht="58.5">
      <c r="B9" s="1383"/>
      <c r="C9" s="1389" t="s">
        <v>400</v>
      </c>
      <c r="D9" s="841" t="s">
        <v>578</v>
      </c>
      <c r="E9" s="842" t="s">
        <v>396</v>
      </c>
      <c r="F9" s="842" t="s">
        <v>401</v>
      </c>
      <c r="G9" s="1389" t="s">
        <v>400</v>
      </c>
      <c r="H9" s="841" t="s">
        <v>578</v>
      </c>
      <c r="I9" s="842" t="s">
        <v>396</v>
      </c>
      <c r="J9" s="998" t="s">
        <v>401</v>
      </c>
    </row>
    <row r="10" spans="2:12" ht="19.5">
      <c r="B10" s="1384"/>
      <c r="C10" s="1390"/>
      <c r="D10" s="999" t="s">
        <v>402</v>
      </c>
      <c r="E10" s="999" t="s">
        <v>402</v>
      </c>
      <c r="F10" s="999" t="s">
        <v>402</v>
      </c>
      <c r="G10" s="1390"/>
      <c r="H10" s="999" t="s">
        <v>402</v>
      </c>
      <c r="I10" s="999" t="s">
        <v>402</v>
      </c>
      <c r="J10" s="1000" t="s">
        <v>402</v>
      </c>
    </row>
    <row r="11" spans="2:12" ht="18.75" customHeight="1">
      <c r="B11" s="1121">
        <v>42856</v>
      </c>
      <c r="C11" s="1123">
        <v>0.95833333333333337</v>
      </c>
      <c r="D11" s="996">
        <v>5157.1030000000001</v>
      </c>
      <c r="E11" s="996">
        <v>0</v>
      </c>
      <c r="F11" s="996">
        <v>5157.1030000000001</v>
      </c>
      <c r="G11" s="1123">
        <v>0.8125</v>
      </c>
      <c r="H11" s="996">
        <v>5814.2929999999997</v>
      </c>
      <c r="I11" s="996">
        <v>0</v>
      </c>
      <c r="J11" s="996">
        <v>5814.2929999999997</v>
      </c>
    </row>
    <row r="12" spans="2:12" ht="18.75" customHeight="1">
      <c r="B12" s="1122">
        <v>42857</v>
      </c>
      <c r="C12" s="1124">
        <v>0.73958333333333337</v>
      </c>
      <c r="D12" s="995">
        <v>6122.6940000000004</v>
      </c>
      <c r="E12" s="995">
        <v>0</v>
      </c>
      <c r="F12" s="995">
        <v>6122.6940000000004</v>
      </c>
      <c r="G12" s="1124">
        <v>0.77083333333333337</v>
      </c>
      <c r="H12" s="995">
        <v>6312.6610000000001</v>
      </c>
      <c r="I12" s="995">
        <v>0</v>
      </c>
      <c r="J12" s="995">
        <v>6312.6610000000001</v>
      </c>
    </row>
    <row r="13" spans="2:12" ht="18.75" customHeight="1">
      <c r="B13" s="1121">
        <v>42858</v>
      </c>
      <c r="C13" s="1123">
        <v>0.48958333333333331</v>
      </c>
      <c r="D13" s="996">
        <v>6207.4650000000001</v>
      </c>
      <c r="E13" s="996">
        <v>0</v>
      </c>
      <c r="F13" s="996">
        <v>6207.4650000000001</v>
      </c>
      <c r="G13" s="1123">
        <v>0.78125</v>
      </c>
      <c r="H13" s="996">
        <v>6406.92</v>
      </c>
      <c r="I13" s="996">
        <v>0</v>
      </c>
      <c r="J13" s="996">
        <v>6406.92</v>
      </c>
    </row>
    <row r="14" spans="2:12" ht="18.75" customHeight="1">
      <c r="B14" s="1122">
        <v>42859</v>
      </c>
      <c r="C14" s="1124">
        <v>0.48958333333333331</v>
      </c>
      <c r="D14" s="995">
        <v>6167.16</v>
      </c>
      <c r="E14" s="995">
        <v>0</v>
      </c>
      <c r="F14" s="995">
        <v>6167.16</v>
      </c>
      <c r="G14" s="1124">
        <v>0.78125</v>
      </c>
      <c r="H14" s="995">
        <v>6348.5889999999999</v>
      </c>
      <c r="I14" s="995">
        <v>0</v>
      </c>
      <c r="J14" s="995">
        <v>6348.5889999999999</v>
      </c>
    </row>
    <row r="15" spans="2:12" ht="18.75" customHeight="1">
      <c r="B15" s="1121">
        <v>42860</v>
      </c>
      <c r="C15" s="1123">
        <v>0.48958333333333331</v>
      </c>
      <c r="D15" s="996">
        <v>6177.7929999999997</v>
      </c>
      <c r="E15" s="996">
        <v>0</v>
      </c>
      <c r="F15" s="996">
        <v>6177.7929999999997</v>
      </c>
      <c r="G15" s="1123">
        <v>0.78125</v>
      </c>
      <c r="H15" s="996">
        <v>6380.2650000000003</v>
      </c>
      <c r="I15" s="996">
        <v>0</v>
      </c>
      <c r="J15" s="996">
        <v>6380.2650000000003</v>
      </c>
    </row>
    <row r="16" spans="2:12" ht="18.75" customHeight="1">
      <c r="B16" s="1122">
        <v>42861</v>
      </c>
      <c r="C16" s="1124">
        <v>0.48958333333333331</v>
      </c>
      <c r="D16" s="995">
        <v>6040.5609999999997</v>
      </c>
      <c r="E16" s="995">
        <v>0</v>
      </c>
      <c r="F16" s="995">
        <v>6040.5609999999997</v>
      </c>
      <c r="G16" s="1124">
        <v>0.78125</v>
      </c>
      <c r="H16" s="995">
        <v>6288.4849999999997</v>
      </c>
      <c r="I16" s="995">
        <v>0</v>
      </c>
      <c r="J16" s="995">
        <v>6288.4849999999997</v>
      </c>
    </row>
    <row r="17" spans="2:10" ht="18.75" customHeight="1">
      <c r="B17" s="1121">
        <v>42862</v>
      </c>
      <c r="C17" s="1123">
        <v>0.73958333333333337</v>
      </c>
      <c r="D17" s="996">
        <v>5459.4129999999996</v>
      </c>
      <c r="E17" s="996">
        <v>0</v>
      </c>
      <c r="F17" s="996">
        <v>5459.4129999999996</v>
      </c>
      <c r="G17" s="1123">
        <v>0.79166666666666663</v>
      </c>
      <c r="H17" s="996">
        <v>6195.9009999999998</v>
      </c>
      <c r="I17" s="996">
        <v>0</v>
      </c>
      <c r="J17" s="996">
        <v>6195.9009999999998</v>
      </c>
    </row>
    <row r="18" spans="2:10" ht="18.75" customHeight="1">
      <c r="B18" s="1122">
        <v>42863</v>
      </c>
      <c r="C18" s="1124">
        <v>0.73958333333333337</v>
      </c>
      <c r="D18" s="995">
        <v>6154.3190000000004</v>
      </c>
      <c r="E18" s="995">
        <v>0</v>
      </c>
      <c r="F18" s="995">
        <v>6154.3190000000004</v>
      </c>
      <c r="G18" s="1124">
        <v>0.77083333333333337</v>
      </c>
      <c r="H18" s="995">
        <v>6322.0680000000002</v>
      </c>
      <c r="I18" s="995">
        <v>0</v>
      </c>
      <c r="J18" s="995">
        <v>6322.0680000000002</v>
      </c>
    </row>
    <row r="19" spans="2:10" ht="18.75" customHeight="1">
      <c r="B19" s="1121">
        <v>42864</v>
      </c>
      <c r="C19" s="1123">
        <v>0.48958333333333331</v>
      </c>
      <c r="D19" s="996">
        <v>6314.3919999999998</v>
      </c>
      <c r="E19" s="996">
        <v>0</v>
      </c>
      <c r="F19" s="996">
        <v>6314.3919999999998</v>
      </c>
      <c r="G19" s="1125">
        <v>0.79166666666666663</v>
      </c>
      <c r="H19" s="997">
        <v>6427.46</v>
      </c>
      <c r="I19" s="997">
        <v>0</v>
      </c>
      <c r="J19" s="997" t="s">
        <v>842</v>
      </c>
    </row>
    <row r="20" spans="2:10" ht="18.75" customHeight="1">
      <c r="B20" s="1122">
        <v>42865</v>
      </c>
      <c r="C20" s="1124">
        <v>0.73958333333333337</v>
      </c>
      <c r="D20" s="995">
        <v>6186.6180000000004</v>
      </c>
      <c r="E20" s="995">
        <v>0</v>
      </c>
      <c r="F20" s="995">
        <v>6186.6180000000004</v>
      </c>
      <c r="G20" s="1124">
        <v>0.77083333333333337</v>
      </c>
      <c r="H20" s="995">
        <v>6344.7349999999997</v>
      </c>
      <c r="I20" s="995">
        <v>0</v>
      </c>
      <c r="J20" s="995">
        <v>6344.7349999999997</v>
      </c>
    </row>
    <row r="21" spans="2:10" ht="18.75" customHeight="1">
      <c r="B21" s="1121">
        <v>42866</v>
      </c>
      <c r="C21" s="1123">
        <v>0.66666666666666663</v>
      </c>
      <c r="D21" s="996">
        <v>6061.6639999999998</v>
      </c>
      <c r="E21" s="996">
        <v>0</v>
      </c>
      <c r="F21" s="996">
        <v>6061.6639999999998</v>
      </c>
      <c r="G21" s="1123">
        <v>0.77083333333333337</v>
      </c>
      <c r="H21" s="996">
        <v>6244.424</v>
      </c>
      <c r="I21" s="996">
        <v>0</v>
      </c>
      <c r="J21" s="996">
        <v>6244.424</v>
      </c>
    </row>
    <row r="22" spans="2:10" ht="18.75" customHeight="1">
      <c r="B22" s="1122">
        <v>42867</v>
      </c>
      <c r="C22" s="1124">
        <v>0.47916666666666669</v>
      </c>
      <c r="D22" s="995">
        <v>6204.52</v>
      </c>
      <c r="E22" s="995">
        <v>0</v>
      </c>
      <c r="F22" s="995">
        <v>6204.52</v>
      </c>
      <c r="G22" s="1124">
        <v>0.77083333333333337</v>
      </c>
      <c r="H22" s="995">
        <v>6251.2690000000002</v>
      </c>
      <c r="I22" s="995">
        <v>0</v>
      </c>
      <c r="J22" s="995">
        <v>6251.2690000000002</v>
      </c>
    </row>
    <row r="23" spans="2:10" ht="18.75" customHeight="1">
      <c r="B23" s="1121">
        <v>42868</v>
      </c>
      <c r="C23" s="1123">
        <v>0.45833333333333331</v>
      </c>
      <c r="D23" s="996">
        <v>5945.3720000000003</v>
      </c>
      <c r="E23" s="996">
        <v>0</v>
      </c>
      <c r="F23" s="996">
        <v>5945.3720000000003</v>
      </c>
      <c r="G23" s="1123">
        <v>0.79166666666666663</v>
      </c>
      <c r="H23" s="996">
        <v>6285.567</v>
      </c>
      <c r="I23" s="996">
        <v>0</v>
      </c>
      <c r="J23" s="996">
        <v>6285.567</v>
      </c>
    </row>
    <row r="24" spans="2:10" ht="18.75" customHeight="1">
      <c r="B24" s="1122">
        <v>42869</v>
      </c>
      <c r="C24" s="1124">
        <v>1.0416666666666666E-2</v>
      </c>
      <c r="D24" s="995">
        <v>5468.1530000000002</v>
      </c>
      <c r="E24" s="995">
        <v>0</v>
      </c>
      <c r="F24" s="995">
        <v>5468.1530000000002</v>
      </c>
      <c r="G24" s="1124">
        <v>0.85416666666666663</v>
      </c>
      <c r="H24" s="995">
        <v>5937.1540000000005</v>
      </c>
      <c r="I24" s="995">
        <v>0</v>
      </c>
      <c r="J24" s="995">
        <v>5937.1540000000005</v>
      </c>
    </row>
    <row r="25" spans="2:10" ht="18.75" customHeight="1">
      <c r="B25" s="1121">
        <v>42870</v>
      </c>
      <c r="C25" s="1123">
        <v>0.73958333333333337</v>
      </c>
      <c r="D25" s="996">
        <v>6211.4870000000001</v>
      </c>
      <c r="E25" s="996">
        <v>0</v>
      </c>
      <c r="F25" s="996">
        <v>6211.4870000000001</v>
      </c>
      <c r="G25" s="1123">
        <v>0.78125</v>
      </c>
      <c r="H25" s="996">
        <v>6414.14</v>
      </c>
      <c r="I25" s="996">
        <v>0</v>
      </c>
      <c r="J25" s="996">
        <v>6414.14</v>
      </c>
    </row>
    <row r="26" spans="2:10" ht="18.75" customHeight="1">
      <c r="B26" s="1122">
        <v>42871</v>
      </c>
      <c r="C26" s="1124">
        <v>0.47916666666666669</v>
      </c>
      <c r="D26" s="995">
        <v>6259.1980000000003</v>
      </c>
      <c r="E26" s="995">
        <v>0</v>
      </c>
      <c r="F26" s="995">
        <v>6259.1980000000003</v>
      </c>
      <c r="G26" s="1124">
        <v>0.79166666666666663</v>
      </c>
      <c r="H26" s="995">
        <v>6352.3630000000003</v>
      </c>
      <c r="I26" s="995">
        <v>0</v>
      </c>
      <c r="J26" s="995">
        <v>6352.3630000000003</v>
      </c>
    </row>
    <row r="27" spans="2:10" ht="18.75" customHeight="1">
      <c r="B27" s="1121">
        <v>42872</v>
      </c>
      <c r="C27" s="1123">
        <v>0.48958333333333331</v>
      </c>
      <c r="D27" s="996">
        <v>6195.6819999999998</v>
      </c>
      <c r="E27" s="996">
        <v>0</v>
      </c>
      <c r="F27" s="996">
        <v>6195.6819999999998</v>
      </c>
      <c r="G27" s="1123">
        <v>0.78125</v>
      </c>
      <c r="H27" s="996">
        <v>6380.62</v>
      </c>
      <c r="I27" s="996">
        <v>0</v>
      </c>
      <c r="J27" s="996">
        <v>6380.62</v>
      </c>
    </row>
    <row r="28" spans="2:10" ht="18.75" customHeight="1">
      <c r="B28" s="1122">
        <v>42873</v>
      </c>
      <c r="C28" s="1124">
        <v>0.48958333333333331</v>
      </c>
      <c r="D28" s="995">
        <v>6215.5789999999997</v>
      </c>
      <c r="E28" s="995">
        <v>0</v>
      </c>
      <c r="F28" s="995">
        <v>6215.5789999999997</v>
      </c>
      <c r="G28" s="1124">
        <v>0.8125</v>
      </c>
      <c r="H28" s="995">
        <v>6385.6030000000001</v>
      </c>
      <c r="I28" s="995">
        <v>0</v>
      </c>
      <c r="J28" s="995">
        <v>6385.6030000000001</v>
      </c>
    </row>
    <row r="29" spans="2:10" ht="18.75" customHeight="1">
      <c r="B29" s="1121">
        <v>42874</v>
      </c>
      <c r="C29" s="1123">
        <v>0.48958333333333331</v>
      </c>
      <c r="D29" s="996">
        <v>6213.616</v>
      </c>
      <c r="E29" s="996">
        <v>0</v>
      </c>
      <c r="F29" s="996">
        <v>6213.616</v>
      </c>
      <c r="G29" s="1123">
        <v>0.78125</v>
      </c>
      <c r="H29" s="996">
        <v>6385.9290000000001</v>
      </c>
      <c r="I29" s="996">
        <v>0</v>
      </c>
      <c r="J29" s="996">
        <v>6385.9290000000001</v>
      </c>
    </row>
    <row r="30" spans="2:10" ht="18.75" customHeight="1">
      <c r="B30" s="1122">
        <v>42875</v>
      </c>
      <c r="C30" s="1124">
        <v>0.48958333333333331</v>
      </c>
      <c r="D30" s="995">
        <v>6012.549</v>
      </c>
      <c r="E30" s="995">
        <v>0</v>
      </c>
      <c r="F30" s="995">
        <v>6012.549</v>
      </c>
      <c r="G30" s="1124">
        <v>0.78125</v>
      </c>
      <c r="H30" s="995">
        <v>6167.6289999999999</v>
      </c>
      <c r="I30" s="995">
        <v>0</v>
      </c>
      <c r="J30" s="995">
        <v>6167.6289999999999</v>
      </c>
    </row>
    <row r="31" spans="2:10" ht="18.75" customHeight="1">
      <c r="B31" s="1121">
        <v>42876</v>
      </c>
      <c r="C31" s="1123">
        <v>0.73958333333333337</v>
      </c>
      <c r="D31" s="996">
        <v>5389.3739999999998</v>
      </c>
      <c r="E31" s="996">
        <v>0</v>
      </c>
      <c r="F31" s="996">
        <v>5389.3739999999998</v>
      </c>
      <c r="G31" s="1123">
        <v>0.82291666666666663</v>
      </c>
      <c r="H31" s="996">
        <v>6002.58</v>
      </c>
      <c r="I31" s="996">
        <v>0</v>
      </c>
      <c r="J31" s="996">
        <v>6002.58</v>
      </c>
    </row>
    <row r="32" spans="2:10" ht="18.75" customHeight="1">
      <c r="B32" s="1122">
        <v>42877</v>
      </c>
      <c r="C32" s="1124">
        <v>0.73958333333333337</v>
      </c>
      <c r="D32" s="995">
        <v>6212.0659999999998</v>
      </c>
      <c r="E32" s="995">
        <v>0</v>
      </c>
      <c r="F32" s="995">
        <v>6212.0659999999998</v>
      </c>
      <c r="G32" s="1124">
        <v>0.79166666666666663</v>
      </c>
      <c r="H32" s="995">
        <v>6342.4080000000004</v>
      </c>
      <c r="I32" s="995">
        <v>0</v>
      </c>
      <c r="J32" s="995">
        <v>6342.4080000000004</v>
      </c>
    </row>
    <row r="33" spans="2:10" ht="18.75" customHeight="1">
      <c r="B33" s="1121">
        <v>42878</v>
      </c>
      <c r="C33" s="1123">
        <v>0.73958333333333337</v>
      </c>
      <c r="D33" s="996">
        <v>6228.1490000000003</v>
      </c>
      <c r="E33" s="996">
        <v>0</v>
      </c>
      <c r="F33" s="996">
        <v>6228.1490000000003</v>
      </c>
      <c r="G33" s="1123">
        <v>0.78125</v>
      </c>
      <c r="H33" s="996">
        <v>6370.9669999999996</v>
      </c>
      <c r="I33" s="996">
        <v>0</v>
      </c>
      <c r="J33" s="996">
        <v>6370.9669999999996</v>
      </c>
    </row>
    <row r="34" spans="2:10" ht="18.75" customHeight="1">
      <c r="B34" s="1122">
        <v>42879</v>
      </c>
      <c r="C34" s="1124">
        <v>0.73958333333333337</v>
      </c>
      <c r="D34" s="995">
        <v>6312.0339999999997</v>
      </c>
      <c r="E34" s="995">
        <v>0</v>
      </c>
      <c r="F34" s="995">
        <v>6312.0339999999997</v>
      </c>
      <c r="G34" s="1124">
        <v>0.79166666666666663</v>
      </c>
      <c r="H34" s="995">
        <v>6384.22</v>
      </c>
      <c r="I34" s="995">
        <v>0</v>
      </c>
      <c r="J34" s="995">
        <v>6384.22</v>
      </c>
    </row>
    <row r="35" spans="2:10" ht="18.75" customHeight="1">
      <c r="B35" s="1121">
        <v>42880</v>
      </c>
      <c r="C35" s="1125">
        <v>0.73958333333333337</v>
      </c>
      <c r="D35" s="997">
        <v>6316.1880000000001</v>
      </c>
      <c r="E35" s="997">
        <v>0</v>
      </c>
      <c r="F35" s="997">
        <v>6316.1880000000001</v>
      </c>
      <c r="G35" s="1123">
        <v>0.78125</v>
      </c>
      <c r="H35" s="996">
        <v>6401.402</v>
      </c>
      <c r="I35" s="996">
        <v>0</v>
      </c>
      <c r="J35" s="996">
        <v>6401.402</v>
      </c>
    </row>
    <row r="36" spans="2:10" ht="18.75" customHeight="1">
      <c r="B36" s="1122">
        <v>42881</v>
      </c>
      <c r="C36" s="1124">
        <v>0.73958333333333337</v>
      </c>
      <c r="D36" s="995">
        <v>6314.36</v>
      </c>
      <c r="E36" s="995">
        <v>0</v>
      </c>
      <c r="F36" s="995">
        <v>6314.36</v>
      </c>
      <c r="G36" s="1124">
        <v>0.78125</v>
      </c>
      <c r="H36" s="995">
        <v>6418.308</v>
      </c>
      <c r="I36" s="995">
        <v>0</v>
      </c>
      <c r="J36" s="995">
        <v>6418.308</v>
      </c>
    </row>
    <row r="37" spans="2:10" ht="18.75" customHeight="1">
      <c r="B37" s="1121">
        <v>42882</v>
      </c>
      <c r="C37" s="1123">
        <v>0.48958333333333331</v>
      </c>
      <c r="D37" s="996">
        <v>5997.2920000000004</v>
      </c>
      <c r="E37" s="996">
        <v>0</v>
      </c>
      <c r="F37" s="996">
        <v>5997.2920000000004</v>
      </c>
      <c r="G37" s="1123">
        <v>0.78125</v>
      </c>
      <c r="H37" s="996">
        <v>6365.7690000000002</v>
      </c>
      <c r="I37" s="996">
        <v>0</v>
      </c>
      <c r="J37" s="996">
        <v>6365.7690000000002</v>
      </c>
    </row>
    <row r="38" spans="2:10" ht="18.75" customHeight="1">
      <c r="B38" s="1122">
        <v>42883</v>
      </c>
      <c r="C38" s="1124">
        <v>0.95833333333333337</v>
      </c>
      <c r="D38" s="995">
        <v>5410.4650000000001</v>
      </c>
      <c r="E38" s="995">
        <v>0</v>
      </c>
      <c r="F38" s="995">
        <v>5410.4650000000001</v>
      </c>
      <c r="G38" s="1124">
        <v>0.79166666666666663</v>
      </c>
      <c r="H38" s="995">
        <v>6019.9719999999998</v>
      </c>
      <c r="I38" s="995">
        <v>0</v>
      </c>
      <c r="J38" s="995">
        <v>6019.9719999999998</v>
      </c>
    </row>
    <row r="39" spans="2:10" ht="18.75" customHeight="1">
      <c r="B39" s="1121">
        <v>42884</v>
      </c>
      <c r="C39" s="1123">
        <v>0.73958333333333337</v>
      </c>
      <c r="D39" s="996">
        <v>6243.3040000000001</v>
      </c>
      <c r="E39" s="996">
        <v>0</v>
      </c>
      <c r="F39" s="996">
        <v>6243.3040000000001</v>
      </c>
      <c r="G39" s="1123">
        <v>0.79166666666666663</v>
      </c>
      <c r="H39" s="996">
        <v>6337.1580000000004</v>
      </c>
      <c r="I39" s="996">
        <v>0</v>
      </c>
      <c r="J39" s="996">
        <v>6337.1580000000004</v>
      </c>
    </row>
    <row r="40" spans="2:10" ht="18.75" customHeight="1">
      <c r="B40" s="1122">
        <v>42885</v>
      </c>
      <c r="C40" s="1124">
        <v>0.73958333333333337</v>
      </c>
      <c r="D40" s="995">
        <v>6252.03</v>
      </c>
      <c r="E40" s="995">
        <v>0</v>
      </c>
      <c r="F40" s="995">
        <v>6252.03</v>
      </c>
      <c r="G40" s="1124">
        <v>0.82291666666666663</v>
      </c>
      <c r="H40" s="995">
        <v>6320.36</v>
      </c>
      <c r="I40" s="995">
        <v>0</v>
      </c>
      <c r="J40" s="995">
        <v>6320.36</v>
      </c>
    </row>
    <row r="41" spans="2:10" ht="18.75" customHeight="1">
      <c r="B41" s="1121">
        <v>42886</v>
      </c>
      <c r="C41" s="1123">
        <v>0.73958333333333337</v>
      </c>
      <c r="D41" s="996">
        <v>6020.2839999999997</v>
      </c>
      <c r="E41" s="996">
        <v>0</v>
      </c>
      <c r="F41" s="996">
        <v>6020.2839999999997</v>
      </c>
      <c r="G41" s="1123">
        <v>0.85416666666666663</v>
      </c>
      <c r="H41" s="996">
        <v>6157.0420000000004</v>
      </c>
      <c r="I41" s="996">
        <v>0</v>
      </c>
      <c r="J41" s="996">
        <v>6157.0420000000004</v>
      </c>
    </row>
    <row r="42" spans="2:10" ht="4.5" customHeight="1"/>
    <row r="43" spans="2:10" ht="14.25">
      <c r="B43" s="671" t="s">
        <v>577</v>
      </c>
    </row>
    <row r="44" spans="2:10" ht="14.25">
      <c r="B44" s="671" t="s">
        <v>838</v>
      </c>
    </row>
    <row r="45" spans="2:10" ht="14.25">
      <c r="B45" s="671"/>
    </row>
  </sheetData>
  <mergeCells count="5">
    <mergeCell ref="B8:B10"/>
    <mergeCell ref="C8:F8"/>
    <mergeCell ref="G8:J8"/>
    <mergeCell ref="G9:G10"/>
    <mergeCell ref="C9:C10"/>
  </mergeCells>
  <pageMargins left="0.51181102362204722" right="0.51181102362204722" top="0.69520833333333332" bottom="0.74803149606299213" header="0.31496062992125984" footer="0.31496062992125984"/>
  <pageSetup paperSize="9" scale="46"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21&amp;R&amp;"Calibri Light,Regular"&amp;10Dirección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sheetPr>
  <dimension ref="A1:J154"/>
  <sheetViews>
    <sheetView view="pageBreakPreview" zoomScale="40" zoomScaleNormal="100" zoomScaleSheetLayoutView="40" zoomScalePageLayoutView="85" workbookViewId="0"/>
  </sheetViews>
  <sheetFormatPr defaultRowHeight="11.25"/>
  <cols>
    <col min="1" max="1" width="70.33203125" style="380"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78"/>
      <c r="B1" s="191"/>
      <c r="C1" s="191"/>
      <c r="D1" s="191"/>
      <c r="E1" s="191"/>
      <c r="F1" s="191"/>
      <c r="G1" s="192"/>
      <c r="H1" s="192"/>
      <c r="I1" s="193"/>
    </row>
    <row r="2" spans="1:9" ht="14.1" customHeight="1">
      <c r="A2" s="372"/>
      <c r="B2" s="195"/>
      <c r="C2" s="195"/>
      <c r="D2" s="195"/>
      <c r="E2" s="195"/>
      <c r="F2" s="195"/>
      <c r="G2" s="196"/>
      <c r="H2" s="196"/>
      <c r="I2" s="196"/>
    </row>
    <row r="3" spans="1:9" ht="3.75" customHeight="1">
      <c r="A3" s="372"/>
      <c r="B3" s="195"/>
      <c r="C3" s="195"/>
      <c r="D3" s="195"/>
      <c r="E3" s="195"/>
      <c r="F3" s="195"/>
      <c r="G3" s="196"/>
      <c r="H3" s="196"/>
      <c r="I3" s="196"/>
    </row>
    <row r="4" spans="1:9" ht="36.75" customHeight="1">
      <c r="A4" s="381" t="s">
        <v>688</v>
      </c>
      <c r="B4" s="359"/>
      <c r="C4" s="359"/>
      <c r="D4" s="359"/>
      <c r="E4" s="359"/>
      <c r="F4" s="359"/>
      <c r="G4" s="359"/>
      <c r="H4" s="359"/>
      <c r="I4" s="359"/>
    </row>
    <row r="5" spans="1:9" ht="15.95" customHeight="1">
      <c r="A5" s="379"/>
      <c r="B5" s="369"/>
      <c r="C5" s="370"/>
      <c r="D5" s="371"/>
      <c r="E5" s="371"/>
      <c r="F5" s="372"/>
      <c r="G5" s="202"/>
      <c r="H5" s="202"/>
      <c r="I5" s="203"/>
    </row>
    <row r="6" spans="1:9" ht="12.75" customHeight="1">
      <c r="A6" s="373"/>
      <c r="B6" s="373"/>
      <c r="C6" s="373"/>
      <c r="D6" s="373"/>
      <c r="E6" s="373"/>
      <c r="F6" s="373"/>
      <c r="G6" s="216"/>
      <c r="H6" s="216"/>
      <c r="I6" s="203"/>
    </row>
    <row r="7" spans="1:9" ht="61.5" customHeight="1">
      <c r="A7" s="487" t="s">
        <v>277</v>
      </c>
      <c r="B7" s="487" t="s">
        <v>278</v>
      </c>
      <c r="C7" s="487" t="s">
        <v>279</v>
      </c>
      <c r="D7" s="1394" t="s">
        <v>280</v>
      </c>
      <c r="E7" s="1394"/>
      <c r="F7" s="1394"/>
      <c r="G7" s="1394"/>
      <c r="H7" s="488" t="s">
        <v>281</v>
      </c>
      <c r="I7" s="488" t="s">
        <v>282</v>
      </c>
    </row>
    <row r="8" spans="1:9" ht="260.25" customHeight="1">
      <c r="A8" s="489" t="s">
        <v>286</v>
      </c>
      <c r="B8" s="489" t="s">
        <v>291</v>
      </c>
      <c r="C8" s="486">
        <v>42857.158333333333</v>
      </c>
      <c r="D8" s="1391" t="s">
        <v>741</v>
      </c>
      <c r="E8" s="1392"/>
      <c r="F8" s="1392"/>
      <c r="G8" s="1393"/>
      <c r="H8" s="1228">
        <v>4.5</v>
      </c>
      <c r="I8" s="1228">
        <v>1.49</v>
      </c>
    </row>
    <row r="9" spans="1:9" ht="211.5" customHeight="1">
      <c r="A9" s="489" t="s">
        <v>289</v>
      </c>
      <c r="B9" s="489" t="s">
        <v>501</v>
      </c>
      <c r="C9" s="486">
        <v>42857.727777777778</v>
      </c>
      <c r="D9" s="1391" t="s">
        <v>742</v>
      </c>
      <c r="E9" s="1392"/>
      <c r="F9" s="1392"/>
      <c r="G9" s="1393"/>
      <c r="H9" s="1228">
        <v>19.8</v>
      </c>
      <c r="I9" s="1228"/>
    </row>
    <row r="10" spans="1:9" ht="177" customHeight="1">
      <c r="A10" s="489" t="s">
        <v>70</v>
      </c>
      <c r="B10" s="489" t="s">
        <v>608</v>
      </c>
      <c r="C10" s="486">
        <v>42858.239583333336</v>
      </c>
      <c r="D10" s="1391" t="s">
        <v>743</v>
      </c>
      <c r="E10" s="1392"/>
      <c r="F10" s="1392"/>
      <c r="G10" s="1393"/>
      <c r="H10" s="1228"/>
      <c r="I10" s="1228">
        <v>3.3</v>
      </c>
    </row>
    <row r="11" spans="1:9" ht="159.75" customHeight="1">
      <c r="A11" s="489" t="s">
        <v>287</v>
      </c>
      <c r="B11" s="489" t="s">
        <v>729</v>
      </c>
      <c r="C11" s="486">
        <v>42859.376388888886</v>
      </c>
      <c r="D11" s="1391" t="s">
        <v>744</v>
      </c>
      <c r="E11" s="1392"/>
      <c r="F11" s="1392"/>
      <c r="G11" s="1393"/>
      <c r="H11" s="1228">
        <v>3.29</v>
      </c>
      <c r="I11" s="1228"/>
    </row>
    <row r="12" spans="1:9" ht="144" customHeight="1">
      <c r="A12" s="489" t="s">
        <v>284</v>
      </c>
      <c r="B12" s="489" t="s">
        <v>285</v>
      </c>
      <c r="C12" s="486">
        <v>42861.765277777777</v>
      </c>
      <c r="D12" s="1391" t="s">
        <v>745</v>
      </c>
      <c r="E12" s="1392"/>
      <c r="F12" s="1392"/>
      <c r="G12" s="1393"/>
      <c r="H12" s="1228">
        <v>5</v>
      </c>
      <c r="I12" s="1228"/>
    </row>
    <row r="13" spans="1:9" ht="141.75" customHeight="1">
      <c r="A13" s="489" t="s">
        <v>727</v>
      </c>
      <c r="B13" s="489" t="s">
        <v>730</v>
      </c>
      <c r="C13" s="486">
        <v>42861.98333333333</v>
      </c>
      <c r="D13" s="1391" t="s">
        <v>746</v>
      </c>
      <c r="E13" s="1392"/>
      <c r="F13" s="1392"/>
      <c r="G13" s="1393"/>
      <c r="H13" s="1228">
        <v>3.6</v>
      </c>
      <c r="I13" s="1228"/>
    </row>
    <row r="14" spans="1:9" ht="243.75" customHeight="1">
      <c r="A14" s="489" t="s">
        <v>290</v>
      </c>
      <c r="B14" s="489" t="s">
        <v>731</v>
      </c>
      <c r="C14" s="486">
        <v>42863.373611111114</v>
      </c>
      <c r="D14" s="1391" t="s">
        <v>747</v>
      </c>
      <c r="E14" s="1392"/>
      <c r="F14" s="1392"/>
      <c r="G14" s="1393"/>
      <c r="H14" s="1228">
        <v>3.7</v>
      </c>
      <c r="I14" s="1228"/>
    </row>
    <row r="15" spans="1:9" ht="200.25" customHeight="1">
      <c r="A15" s="489" t="s">
        <v>609</v>
      </c>
      <c r="B15" s="489" t="s">
        <v>732</v>
      </c>
      <c r="C15" s="486">
        <v>42863.356944444444</v>
      </c>
      <c r="D15" s="1391" t="s">
        <v>748</v>
      </c>
      <c r="E15" s="1392"/>
      <c r="F15" s="1392"/>
      <c r="G15" s="1393"/>
      <c r="H15" s="1228">
        <v>45</v>
      </c>
      <c r="I15" s="1228"/>
    </row>
    <row r="16" spans="1:9" ht="139.5" customHeight="1">
      <c r="A16" s="489" t="s">
        <v>71</v>
      </c>
      <c r="B16" s="489" t="s">
        <v>612</v>
      </c>
      <c r="C16" s="486">
        <v>42863.365972222222</v>
      </c>
      <c r="D16" s="1391" t="s">
        <v>749</v>
      </c>
      <c r="E16" s="1392"/>
      <c r="F16" s="1392"/>
      <c r="G16" s="1393"/>
      <c r="H16" s="1228">
        <v>0.6</v>
      </c>
      <c r="I16" s="1228"/>
    </row>
    <row r="17" spans="1:10" ht="249" customHeight="1">
      <c r="A17" s="489" t="s">
        <v>77</v>
      </c>
      <c r="B17" s="489" t="s">
        <v>733</v>
      </c>
      <c r="C17" s="486">
        <v>42864.286111111112</v>
      </c>
      <c r="D17" s="1391" t="s">
        <v>750</v>
      </c>
      <c r="E17" s="1392"/>
      <c r="F17" s="1392"/>
      <c r="G17" s="1393"/>
      <c r="H17" s="1228">
        <v>46</v>
      </c>
      <c r="I17" s="1228"/>
    </row>
    <row r="18" spans="1:10" ht="174.75" customHeight="1">
      <c r="A18" s="489" t="s">
        <v>287</v>
      </c>
      <c r="B18" s="489" t="s">
        <v>734</v>
      </c>
      <c r="C18" s="486">
        <v>42864.289583333331</v>
      </c>
      <c r="D18" s="1391" t="s">
        <v>751</v>
      </c>
      <c r="E18" s="1392"/>
      <c r="F18" s="1392"/>
      <c r="G18" s="1393"/>
      <c r="H18" s="1228">
        <v>6.78</v>
      </c>
      <c r="I18" s="1228"/>
    </row>
    <row r="19" spans="1:10" ht="129" customHeight="1">
      <c r="A19" s="489" t="s">
        <v>288</v>
      </c>
      <c r="B19" s="489" t="s">
        <v>735</v>
      </c>
      <c r="C19" s="486">
        <v>42864.765277777777</v>
      </c>
      <c r="D19" s="1391" t="s">
        <v>752</v>
      </c>
      <c r="E19" s="1392"/>
      <c r="F19" s="1392"/>
      <c r="G19" s="1393"/>
      <c r="H19" s="1228">
        <v>13.18</v>
      </c>
      <c r="I19" s="1228"/>
      <c r="J19" s="197" t="s">
        <v>842</v>
      </c>
    </row>
    <row r="20" spans="1:10" ht="296.25" customHeight="1">
      <c r="A20" s="489" t="s">
        <v>72</v>
      </c>
      <c r="B20" s="489" t="s">
        <v>502</v>
      </c>
      <c r="C20" s="486">
        <v>42865.868055555555</v>
      </c>
      <c r="D20" s="1391" t="s">
        <v>753</v>
      </c>
      <c r="E20" s="1392"/>
      <c r="F20" s="1392"/>
      <c r="G20" s="1393"/>
      <c r="H20" s="1228">
        <v>15.73</v>
      </c>
      <c r="I20" s="1228"/>
    </row>
    <row r="21" spans="1:10" ht="176.25" customHeight="1">
      <c r="A21" s="489" t="s">
        <v>245</v>
      </c>
      <c r="B21" s="489" t="s">
        <v>611</v>
      </c>
      <c r="C21" s="486">
        <v>42865.806944444441</v>
      </c>
      <c r="D21" s="1391" t="s">
        <v>754</v>
      </c>
      <c r="E21" s="1392"/>
      <c r="F21" s="1392"/>
      <c r="G21" s="1393"/>
      <c r="H21" s="1228">
        <v>200</v>
      </c>
      <c r="I21" s="1228"/>
    </row>
    <row r="22" spans="1:10" s="244" customFormat="1" ht="214.5" customHeight="1">
      <c r="A22" s="489" t="s">
        <v>728</v>
      </c>
      <c r="B22" s="489" t="s">
        <v>736</v>
      </c>
      <c r="C22" s="486">
        <v>42866.321527777778</v>
      </c>
      <c r="D22" s="1391" t="s">
        <v>755</v>
      </c>
      <c r="E22" s="1392"/>
      <c r="F22" s="1392"/>
      <c r="G22" s="1393"/>
      <c r="H22" s="1228">
        <v>37.08</v>
      </c>
      <c r="I22" s="1228"/>
      <c r="J22" s="197" t="s">
        <v>394</v>
      </c>
    </row>
    <row r="23" spans="1:10" s="244" customFormat="1" ht="197.25" customHeight="1">
      <c r="A23" s="489" t="s">
        <v>72</v>
      </c>
      <c r="B23" s="489" t="s">
        <v>737</v>
      </c>
      <c r="C23" s="486">
        <v>42866.554166666669</v>
      </c>
      <c r="D23" s="1391" t="s">
        <v>756</v>
      </c>
      <c r="E23" s="1392"/>
      <c r="F23" s="1392"/>
      <c r="G23" s="1393"/>
      <c r="H23" s="1228">
        <v>9.0299999999999994</v>
      </c>
      <c r="I23" s="1228"/>
      <c r="J23" s="197"/>
    </row>
    <row r="24" spans="1:10" s="244" customFormat="1" ht="137.25" customHeight="1">
      <c r="A24" s="489" t="s">
        <v>284</v>
      </c>
      <c r="B24" s="489" t="s">
        <v>285</v>
      </c>
      <c r="C24" s="486">
        <v>42866.736111111109</v>
      </c>
      <c r="D24" s="1391" t="s">
        <v>757</v>
      </c>
      <c r="E24" s="1392"/>
      <c r="F24" s="1392"/>
      <c r="G24" s="1393"/>
      <c r="H24" s="1228">
        <v>4.8899999999999997</v>
      </c>
      <c r="I24" s="1228"/>
      <c r="J24" s="197"/>
    </row>
    <row r="25" spans="1:10" s="244" customFormat="1" ht="122.25" customHeight="1">
      <c r="A25" s="1109"/>
      <c r="B25" s="1109"/>
      <c r="C25" s="1110"/>
      <c r="D25" s="1111"/>
      <c r="E25" s="1111"/>
      <c r="F25" s="1111"/>
      <c r="G25" s="1111"/>
      <c r="H25" s="1112"/>
      <c r="I25" s="1112"/>
      <c r="J25" s="197"/>
    </row>
    <row r="26" spans="1:10" s="377" customFormat="1" ht="156" customHeight="1">
      <c r="A26" s="1113"/>
      <c r="B26" s="1113"/>
      <c r="C26" s="1114"/>
      <c r="D26" s="1115"/>
      <c r="E26" s="1115"/>
      <c r="F26" s="1115"/>
      <c r="G26" s="1115"/>
      <c r="H26" s="1116"/>
      <c r="I26" s="1116"/>
    </row>
    <row r="27" spans="1:10" s="377" customFormat="1" ht="219" customHeight="1">
      <c r="A27" s="1113"/>
      <c r="B27" s="1113"/>
      <c r="C27" s="1114"/>
      <c r="D27" s="1115"/>
      <c r="E27" s="1115"/>
      <c r="F27" s="1115"/>
      <c r="G27" s="1115"/>
      <c r="H27" s="1116"/>
      <c r="I27" s="1116"/>
    </row>
    <row r="28" spans="1:10" s="377" customFormat="1" ht="150" customHeight="1">
      <c r="A28" s="1113"/>
      <c r="B28" s="1113"/>
      <c r="C28" s="1114"/>
      <c r="D28" s="1115"/>
      <c r="E28" s="1115"/>
      <c r="F28" s="1115"/>
      <c r="G28" s="1115"/>
      <c r="H28" s="1116"/>
      <c r="I28" s="1116"/>
    </row>
    <row r="29" spans="1:10" s="377" customFormat="1">
      <c r="A29" s="380"/>
      <c r="B29" s="197"/>
      <c r="C29" s="197"/>
      <c r="D29" s="197"/>
      <c r="E29" s="197"/>
      <c r="F29" s="197"/>
      <c r="G29" s="197"/>
      <c r="H29" s="197"/>
      <c r="I29" s="197"/>
    </row>
    <row r="30" spans="1:10" s="377" customFormat="1">
      <c r="A30" s="380"/>
      <c r="B30" s="197"/>
      <c r="C30" s="197"/>
      <c r="D30" s="197"/>
      <c r="E30" s="197"/>
      <c r="F30" s="197"/>
      <c r="G30" s="197"/>
      <c r="H30" s="197"/>
      <c r="I30" s="197"/>
    </row>
    <row r="31" spans="1:10" s="377" customFormat="1">
      <c r="A31" s="380"/>
      <c r="B31" s="197"/>
      <c r="C31" s="197"/>
      <c r="D31" s="197"/>
      <c r="E31" s="197"/>
      <c r="F31" s="197"/>
      <c r="G31" s="197"/>
      <c r="H31" s="197"/>
      <c r="I31" s="197"/>
    </row>
    <row r="32" spans="1:10" s="377" customFormat="1">
      <c r="A32" s="380"/>
      <c r="B32" s="197"/>
      <c r="C32" s="197"/>
      <c r="D32" s="197"/>
      <c r="E32" s="197"/>
      <c r="F32" s="197"/>
      <c r="G32" s="197"/>
      <c r="H32" s="197"/>
      <c r="I32" s="197"/>
    </row>
    <row r="33" spans="1:9" s="377" customFormat="1">
      <c r="A33" s="380"/>
      <c r="B33" s="197"/>
      <c r="C33" s="197"/>
      <c r="D33" s="197"/>
      <c r="E33" s="197"/>
      <c r="F33" s="197"/>
      <c r="G33" s="197"/>
      <c r="H33" s="197"/>
      <c r="I33" s="197"/>
    </row>
    <row r="34" spans="1:9" s="377" customFormat="1">
      <c r="A34" s="380"/>
      <c r="B34" s="197"/>
      <c r="C34" s="197"/>
      <c r="D34" s="197"/>
      <c r="E34" s="197"/>
      <c r="F34" s="197"/>
      <c r="G34" s="197"/>
      <c r="H34" s="197"/>
      <c r="I34" s="197"/>
    </row>
    <row r="35" spans="1:9" s="377" customFormat="1">
      <c r="A35" s="380"/>
      <c r="B35" s="197"/>
      <c r="C35" s="197"/>
      <c r="D35" s="197"/>
      <c r="E35" s="197"/>
      <c r="F35" s="197"/>
      <c r="G35" s="197"/>
      <c r="H35" s="197"/>
      <c r="I35" s="197"/>
    </row>
    <row r="36" spans="1:9" s="377" customFormat="1">
      <c r="A36" s="380"/>
      <c r="B36" s="197"/>
      <c r="C36" s="197"/>
      <c r="D36" s="197"/>
      <c r="E36" s="197"/>
      <c r="F36" s="197"/>
      <c r="G36" s="197"/>
      <c r="H36" s="197"/>
      <c r="I36" s="197"/>
    </row>
    <row r="37" spans="1:9" s="377" customFormat="1">
      <c r="A37" s="380"/>
      <c r="B37" s="197"/>
      <c r="C37" s="197"/>
      <c r="D37" s="197"/>
      <c r="E37" s="197"/>
      <c r="F37" s="197"/>
      <c r="G37" s="197"/>
      <c r="H37" s="197"/>
      <c r="I37" s="197"/>
    </row>
    <row r="38" spans="1:9" s="377" customFormat="1">
      <c r="A38" s="380"/>
      <c r="B38" s="197"/>
      <c r="C38" s="197"/>
      <c r="D38" s="197"/>
      <c r="E38" s="197"/>
      <c r="F38" s="197"/>
      <c r="G38" s="197"/>
      <c r="H38" s="197"/>
      <c r="I38" s="197"/>
    </row>
    <row r="39" spans="1:9" s="377" customFormat="1">
      <c r="A39" s="380"/>
      <c r="B39" s="197"/>
      <c r="C39" s="197"/>
      <c r="D39" s="197"/>
      <c r="E39" s="197"/>
      <c r="F39" s="197"/>
      <c r="G39" s="197"/>
      <c r="H39" s="197"/>
      <c r="I39" s="197"/>
    </row>
    <row r="40" spans="1:9" s="377" customFormat="1">
      <c r="A40" s="380"/>
      <c r="B40" s="197"/>
      <c r="C40" s="197"/>
      <c r="D40" s="197"/>
      <c r="E40" s="197"/>
      <c r="F40" s="197"/>
      <c r="G40" s="197"/>
      <c r="H40" s="197"/>
      <c r="I40" s="197"/>
    </row>
    <row r="41" spans="1:9" s="377" customFormat="1">
      <c r="A41" s="380"/>
      <c r="B41" s="197"/>
      <c r="C41" s="197"/>
      <c r="D41" s="197"/>
      <c r="E41" s="197"/>
      <c r="F41" s="197"/>
      <c r="G41" s="197"/>
      <c r="H41" s="197"/>
      <c r="I41" s="197"/>
    </row>
    <row r="42" spans="1:9" s="377" customFormat="1">
      <c r="A42" s="380"/>
      <c r="B42" s="197"/>
      <c r="C42" s="197"/>
      <c r="D42" s="197"/>
      <c r="E42" s="197"/>
      <c r="F42" s="197"/>
      <c r="G42" s="197"/>
      <c r="H42" s="197"/>
      <c r="I42" s="197"/>
    </row>
    <row r="43" spans="1:9" s="377" customFormat="1">
      <c r="A43" s="380"/>
      <c r="B43" s="197"/>
      <c r="C43" s="197"/>
      <c r="D43" s="197"/>
      <c r="E43" s="197"/>
      <c r="F43" s="197"/>
      <c r="G43" s="197"/>
      <c r="H43" s="197"/>
      <c r="I43" s="197"/>
    </row>
    <row r="44" spans="1:9" s="377" customFormat="1">
      <c r="A44" s="380"/>
      <c r="B44" s="197"/>
      <c r="C44" s="197"/>
      <c r="D44" s="197"/>
      <c r="E44" s="197"/>
      <c r="F44" s="197"/>
      <c r="G44" s="197"/>
      <c r="H44" s="197"/>
      <c r="I44" s="197"/>
    </row>
    <row r="45" spans="1:9" s="377" customFormat="1">
      <c r="A45" s="380"/>
      <c r="B45" s="197"/>
      <c r="C45" s="197"/>
      <c r="D45" s="197"/>
      <c r="E45" s="197"/>
      <c r="F45" s="197"/>
      <c r="G45" s="197"/>
      <c r="H45" s="197"/>
      <c r="I45" s="197"/>
    </row>
    <row r="46" spans="1:9" s="377" customFormat="1">
      <c r="A46" s="380"/>
      <c r="B46" s="197"/>
      <c r="C46" s="197"/>
      <c r="D46" s="197"/>
      <c r="E46" s="197"/>
      <c r="F46" s="197"/>
      <c r="G46" s="197"/>
      <c r="H46" s="197"/>
      <c r="I46" s="197"/>
    </row>
    <row r="47" spans="1:9" s="377" customFormat="1">
      <c r="A47" s="380"/>
      <c r="B47" s="197"/>
      <c r="C47" s="197"/>
      <c r="D47" s="197"/>
      <c r="E47" s="197"/>
      <c r="F47" s="197"/>
      <c r="G47" s="197"/>
      <c r="H47" s="197"/>
      <c r="I47" s="197"/>
    </row>
    <row r="48" spans="1:9" s="377" customFormat="1">
      <c r="A48" s="380"/>
      <c r="B48" s="197"/>
      <c r="C48" s="197"/>
      <c r="D48" s="197"/>
      <c r="E48" s="197"/>
      <c r="F48" s="197"/>
      <c r="G48" s="197"/>
      <c r="H48" s="197"/>
      <c r="I48" s="197"/>
    </row>
    <row r="49" spans="1:9" s="377" customFormat="1">
      <c r="A49" s="380"/>
      <c r="B49" s="197"/>
      <c r="C49" s="197"/>
      <c r="D49" s="197"/>
      <c r="E49" s="197"/>
      <c r="F49" s="197"/>
      <c r="G49" s="197"/>
      <c r="H49" s="197"/>
      <c r="I49" s="197"/>
    </row>
    <row r="50" spans="1:9" s="377" customFormat="1">
      <c r="A50" s="380"/>
      <c r="B50" s="197"/>
      <c r="C50" s="197"/>
      <c r="D50" s="197"/>
      <c r="E50" s="197"/>
      <c r="F50" s="197"/>
      <c r="G50" s="197"/>
      <c r="H50" s="197"/>
      <c r="I50" s="197"/>
    </row>
    <row r="51" spans="1:9" s="377" customFormat="1">
      <c r="A51" s="380"/>
      <c r="B51" s="197"/>
      <c r="C51" s="197"/>
      <c r="D51" s="197"/>
      <c r="E51" s="197"/>
      <c r="F51" s="197"/>
      <c r="G51" s="197"/>
      <c r="H51" s="197"/>
      <c r="I51" s="197"/>
    </row>
    <row r="52" spans="1:9" s="377" customFormat="1">
      <c r="A52" s="380"/>
      <c r="B52" s="197"/>
      <c r="C52" s="197"/>
      <c r="D52" s="197"/>
      <c r="E52" s="197"/>
      <c r="F52" s="197"/>
      <c r="G52" s="197"/>
      <c r="H52" s="197"/>
      <c r="I52" s="197"/>
    </row>
    <row r="53" spans="1:9" s="377" customFormat="1">
      <c r="A53" s="380"/>
      <c r="B53" s="197"/>
      <c r="C53" s="197"/>
      <c r="D53" s="197"/>
      <c r="E53" s="197"/>
      <c r="F53" s="197"/>
      <c r="G53" s="197"/>
      <c r="H53" s="197"/>
      <c r="I53" s="197"/>
    </row>
    <row r="54" spans="1:9" s="377" customFormat="1">
      <c r="A54" s="380"/>
      <c r="B54" s="197"/>
      <c r="C54" s="197"/>
      <c r="D54" s="197"/>
      <c r="E54" s="197"/>
      <c r="F54" s="197"/>
      <c r="G54" s="197"/>
      <c r="H54" s="197"/>
      <c r="I54" s="197"/>
    </row>
    <row r="55" spans="1:9" s="377" customFormat="1">
      <c r="A55" s="380"/>
      <c r="B55" s="197"/>
      <c r="C55" s="197"/>
      <c r="D55" s="197"/>
      <c r="E55" s="197"/>
      <c r="F55" s="197"/>
      <c r="G55" s="197"/>
      <c r="H55" s="197"/>
      <c r="I55" s="197"/>
    </row>
    <row r="56" spans="1:9" s="377" customFormat="1">
      <c r="A56" s="380"/>
      <c r="B56" s="197"/>
      <c r="C56" s="197"/>
      <c r="D56" s="197"/>
      <c r="E56" s="197"/>
      <c r="F56" s="197"/>
      <c r="G56" s="197"/>
      <c r="H56" s="197"/>
      <c r="I56" s="197"/>
    </row>
    <row r="57" spans="1:9" s="377" customFormat="1">
      <c r="A57" s="380"/>
      <c r="B57" s="197"/>
      <c r="C57" s="197"/>
      <c r="D57" s="197"/>
      <c r="E57" s="197"/>
      <c r="F57" s="197"/>
      <c r="G57" s="197"/>
      <c r="H57" s="197"/>
      <c r="I57" s="197"/>
    </row>
    <row r="58" spans="1:9" s="377" customFormat="1">
      <c r="A58" s="380"/>
      <c r="B58" s="197"/>
      <c r="C58" s="197"/>
      <c r="D58" s="197"/>
      <c r="E58" s="197"/>
      <c r="F58" s="197"/>
      <c r="G58" s="197"/>
      <c r="H58" s="197"/>
      <c r="I58" s="197"/>
    </row>
    <row r="59" spans="1:9" s="377" customFormat="1">
      <c r="A59" s="380"/>
      <c r="B59" s="197"/>
      <c r="C59" s="197"/>
      <c r="D59" s="197"/>
      <c r="E59" s="197"/>
      <c r="F59" s="197"/>
      <c r="G59" s="197"/>
      <c r="H59" s="197"/>
      <c r="I59" s="197"/>
    </row>
    <row r="60" spans="1:9" s="377" customFormat="1">
      <c r="A60" s="380"/>
      <c r="B60" s="197"/>
      <c r="C60" s="197"/>
      <c r="D60" s="197"/>
      <c r="E60" s="197"/>
      <c r="F60" s="197"/>
      <c r="G60" s="197"/>
      <c r="H60" s="197"/>
      <c r="I60" s="197"/>
    </row>
    <row r="61" spans="1:9" s="377" customFormat="1">
      <c r="A61" s="380"/>
      <c r="B61" s="197"/>
      <c r="C61" s="197"/>
      <c r="D61" s="197"/>
      <c r="E61" s="197"/>
      <c r="F61" s="197"/>
      <c r="G61" s="197"/>
      <c r="H61" s="197"/>
      <c r="I61" s="197"/>
    </row>
    <row r="62" spans="1:9" s="377" customFormat="1">
      <c r="A62" s="380"/>
      <c r="B62" s="197"/>
      <c r="C62" s="197"/>
      <c r="D62" s="197"/>
      <c r="E62" s="197"/>
      <c r="F62" s="197"/>
      <c r="G62" s="197"/>
      <c r="H62" s="197"/>
      <c r="I62" s="197"/>
    </row>
    <row r="63" spans="1:9" s="377" customFormat="1">
      <c r="A63" s="380"/>
      <c r="B63" s="197"/>
      <c r="C63" s="197"/>
      <c r="D63" s="197"/>
      <c r="E63" s="197"/>
      <c r="F63" s="197"/>
      <c r="G63" s="197"/>
      <c r="H63" s="197"/>
      <c r="I63" s="197"/>
    </row>
    <row r="64" spans="1:9" s="377" customFormat="1">
      <c r="A64" s="380"/>
      <c r="B64" s="197"/>
      <c r="C64" s="197"/>
      <c r="D64" s="197"/>
      <c r="E64" s="197"/>
      <c r="F64" s="197"/>
      <c r="G64" s="197"/>
      <c r="H64" s="197"/>
      <c r="I64" s="197"/>
    </row>
    <row r="65" spans="1:9" s="377" customFormat="1">
      <c r="A65" s="380"/>
      <c r="B65" s="197"/>
      <c r="C65" s="197"/>
      <c r="D65" s="197"/>
      <c r="E65" s="197"/>
      <c r="F65" s="197"/>
      <c r="G65" s="197"/>
      <c r="H65" s="197"/>
      <c r="I65" s="197"/>
    </row>
    <row r="66" spans="1:9" s="377" customFormat="1">
      <c r="A66" s="380"/>
      <c r="B66" s="197"/>
      <c r="C66" s="197"/>
      <c r="D66" s="197"/>
      <c r="E66" s="197"/>
      <c r="F66" s="197"/>
      <c r="G66" s="197"/>
      <c r="H66" s="197"/>
      <c r="I66" s="197"/>
    </row>
    <row r="67" spans="1:9" s="377" customFormat="1">
      <c r="A67" s="380"/>
      <c r="B67" s="197"/>
      <c r="C67" s="197"/>
      <c r="D67" s="197"/>
      <c r="E67" s="197"/>
      <c r="F67" s="197"/>
      <c r="G67" s="197"/>
      <c r="H67" s="197"/>
      <c r="I67" s="197"/>
    </row>
    <row r="68" spans="1:9" s="377" customFormat="1">
      <c r="A68" s="380"/>
      <c r="B68" s="197"/>
      <c r="C68" s="197"/>
      <c r="D68" s="197"/>
      <c r="E68" s="197"/>
      <c r="F68" s="197"/>
      <c r="G68" s="197"/>
      <c r="H68" s="197"/>
      <c r="I68" s="197"/>
    </row>
    <row r="69" spans="1:9" s="377" customFormat="1">
      <c r="A69" s="380"/>
      <c r="B69" s="197"/>
      <c r="C69" s="197"/>
      <c r="D69" s="197"/>
      <c r="E69" s="197"/>
      <c r="F69" s="197"/>
      <c r="G69" s="197"/>
      <c r="H69" s="197"/>
      <c r="I69" s="197"/>
    </row>
    <row r="70" spans="1:9" s="377" customFormat="1">
      <c r="A70" s="380"/>
      <c r="B70" s="197"/>
      <c r="C70" s="197"/>
      <c r="D70" s="197"/>
      <c r="E70" s="197"/>
      <c r="F70" s="197"/>
      <c r="G70" s="197"/>
      <c r="H70" s="197"/>
      <c r="I70" s="197"/>
    </row>
    <row r="71" spans="1:9" s="377" customFormat="1">
      <c r="A71" s="380"/>
      <c r="B71" s="197"/>
      <c r="C71" s="197"/>
      <c r="D71" s="197"/>
      <c r="E71" s="197"/>
      <c r="F71" s="197"/>
      <c r="G71" s="197"/>
      <c r="H71" s="197"/>
      <c r="I71" s="197"/>
    </row>
    <row r="72" spans="1:9" s="377" customFormat="1">
      <c r="A72" s="380"/>
      <c r="B72" s="197"/>
      <c r="C72" s="197"/>
      <c r="D72" s="197"/>
      <c r="E72" s="197"/>
      <c r="F72" s="197"/>
      <c r="G72" s="197"/>
      <c r="H72" s="197"/>
      <c r="I72" s="197"/>
    </row>
    <row r="73" spans="1:9" s="377" customFormat="1">
      <c r="A73" s="380"/>
      <c r="B73" s="197"/>
      <c r="C73" s="197"/>
      <c r="D73" s="197"/>
      <c r="E73" s="197"/>
      <c r="F73" s="197"/>
      <c r="G73" s="197"/>
      <c r="H73" s="197"/>
      <c r="I73" s="197"/>
    </row>
    <row r="74" spans="1:9" s="377" customFormat="1">
      <c r="A74" s="380"/>
      <c r="B74" s="197"/>
      <c r="C74" s="197"/>
      <c r="D74" s="197"/>
      <c r="E74" s="197"/>
      <c r="F74" s="197"/>
      <c r="G74" s="197"/>
      <c r="H74" s="197"/>
      <c r="I74" s="197"/>
    </row>
    <row r="75" spans="1:9" s="377" customFormat="1">
      <c r="A75" s="380"/>
      <c r="B75" s="197"/>
      <c r="C75" s="197"/>
      <c r="D75" s="197"/>
      <c r="E75" s="197"/>
      <c r="F75" s="197"/>
      <c r="G75" s="197"/>
      <c r="H75" s="197"/>
      <c r="I75" s="197"/>
    </row>
    <row r="76" spans="1:9" s="377" customFormat="1">
      <c r="A76" s="380"/>
      <c r="B76" s="197"/>
      <c r="C76" s="197"/>
      <c r="D76" s="197"/>
      <c r="E76" s="197"/>
      <c r="F76" s="197"/>
      <c r="G76" s="197"/>
      <c r="H76" s="197"/>
      <c r="I76" s="197"/>
    </row>
    <row r="77" spans="1:9" s="377" customFormat="1">
      <c r="A77" s="380"/>
      <c r="B77" s="197"/>
      <c r="C77" s="197"/>
      <c r="D77" s="197"/>
      <c r="E77" s="197"/>
      <c r="F77" s="197"/>
      <c r="G77" s="197"/>
      <c r="H77" s="197"/>
      <c r="I77" s="197"/>
    </row>
    <row r="78" spans="1:9" s="377" customFormat="1">
      <c r="A78" s="380"/>
      <c r="B78" s="197"/>
      <c r="C78" s="197"/>
      <c r="D78" s="197"/>
      <c r="E78" s="197"/>
      <c r="F78" s="197"/>
      <c r="G78" s="197"/>
      <c r="H78" s="197"/>
      <c r="I78" s="197"/>
    </row>
    <row r="79" spans="1:9" s="377" customFormat="1">
      <c r="A79" s="380"/>
      <c r="B79" s="197"/>
      <c r="C79" s="197"/>
      <c r="D79" s="197"/>
      <c r="E79" s="197"/>
      <c r="F79" s="197"/>
      <c r="G79" s="197"/>
      <c r="H79" s="197"/>
      <c r="I79" s="197"/>
    </row>
    <row r="80" spans="1:9" s="377" customFormat="1">
      <c r="A80" s="380"/>
      <c r="B80" s="197"/>
      <c r="C80" s="197"/>
      <c r="D80" s="197"/>
      <c r="E80" s="197"/>
      <c r="F80" s="197"/>
      <c r="G80" s="197"/>
      <c r="H80" s="197"/>
      <c r="I80" s="197"/>
    </row>
    <row r="81" spans="1:9" s="377" customFormat="1">
      <c r="A81" s="380"/>
      <c r="B81" s="197"/>
      <c r="C81" s="197"/>
      <c r="D81" s="197"/>
      <c r="E81" s="197"/>
      <c r="F81" s="197"/>
      <c r="G81" s="197"/>
      <c r="H81" s="197"/>
      <c r="I81" s="197"/>
    </row>
    <row r="82" spans="1:9" s="377" customFormat="1">
      <c r="A82" s="380"/>
      <c r="B82" s="197"/>
      <c r="C82" s="197"/>
      <c r="D82" s="197"/>
      <c r="E82" s="197"/>
      <c r="F82" s="197"/>
      <c r="G82" s="197"/>
      <c r="H82" s="197"/>
      <c r="I82" s="197"/>
    </row>
    <row r="83" spans="1:9" s="377" customFormat="1">
      <c r="A83" s="380"/>
      <c r="B83" s="197"/>
      <c r="C83" s="197"/>
      <c r="D83" s="197"/>
      <c r="E83" s="197"/>
      <c r="F83" s="197"/>
      <c r="G83" s="197"/>
      <c r="H83" s="197"/>
      <c r="I83" s="197"/>
    </row>
    <row r="84" spans="1:9" s="377" customFormat="1">
      <c r="A84" s="380"/>
      <c r="B84" s="197"/>
      <c r="C84" s="197"/>
      <c r="D84" s="197"/>
      <c r="E84" s="197"/>
      <c r="F84" s="197"/>
      <c r="G84" s="197"/>
      <c r="H84" s="197"/>
      <c r="I84" s="197"/>
    </row>
    <row r="85" spans="1:9" s="377" customFormat="1">
      <c r="A85" s="380"/>
      <c r="B85" s="197"/>
      <c r="C85" s="197"/>
      <c r="D85" s="197"/>
      <c r="E85" s="197"/>
      <c r="F85" s="197"/>
      <c r="G85" s="197"/>
      <c r="H85" s="197"/>
      <c r="I85" s="197"/>
    </row>
    <row r="86" spans="1:9" s="377" customFormat="1">
      <c r="A86" s="380"/>
      <c r="B86" s="197"/>
      <c r="C86" s="197"/>
      <c r="D86" s="197"/>
      <c r="E86" s="197"/>
      <c r="F86" s="197"/>
      <c r="G86" s="197"/>
      <c r="H86" s="197"/>
      <c r="I86" s="197"/>
    </row>
    <row r="87" spans="1:9" s="377" customFormat="1">
      <c r="A87" s="380"/>
      <c r="B87" s="197"/>
      <c r="C87" s="197"/>
      <c r="D87" s="197"/>
      <c r="E87" s="197"/>
      <c r="F87" s="197"/>
      <c r="G87" s="197"/>
      <c r="H87" s="197"/>
      <c r="I87" s="197"/>
    </row>
    <row r="88" spans="1:9" s="377" customFormat="1">
      <c r="A88" s="380"/>
      <c r="B88" s="197"/>
      <c r="C88" s="197"/>
      <c r="D88" s="197"/>
      <c r="E88" s="197"/>
      <c r="F88" s="197"/>
      <c r="G88" s="197"/>
      <c r="H88" s="197"/>
      <c r="I88" s="197"/>
    </row>
    <row r="89" spans="1:9" s="377" customFormat="1">
      <c r="A89" s="380"/>
      <c r="B89" s="197"/>
      <c r="C89" s="197"/>
      <c r="D89" s="197"/>
      <c r="E89" s="197"/>
      <c r="F89" s="197"/>
      <c r="G89" s="197"/>
      <c r="H89" s="197"/>
      <c r="I89" s="197"/>
    </row>
    <row r="90" spans="1:9" s="377" customFormat="1">
      <c r="A90" s="380"/>
      <c r="B90" s="197"/>
      <c r="C90" s="197"/>
      <c r="D90" s="197"/>
      <c r="E90" s="197"/>
      <c r="F90" s="197"/>
      <c r="G90" s="197"/>
      <c r="H90" s="197"/>
      <c r="I90" s="197"/>
    </row>
    <row r="91" spans="1:9" s="377" customFormat="1">
      <c r="A91" s="380"/>
      <c r="B91" s="197"/>
      <c r="C91" s="197"/>
      <c r="D91" s="197"/>
      <c r="E91" s="197"/>
      <c r="F91" s="197"/>
      <c r="G91" s="197"/>
      <c r="H91" s="197"/>
      <c r="I91" s="197"/>
    </row>
    <row r="92" spans="1:9" s="377" customFormat="1">
      <c r="A92" s="380"/>
      <c r="B92" s="197"/>
      <c r="C92" s="197"/>
      <c r="D92" s="197"/>
      <c r="E92" s="197"/>
      <c r="F92" s="197"/>
      <c r="G92" s="197"/>
      <c r="H92" s="197"/>
      <c r="I92" s="197"/>
    </row>
    <row r="93" spans="1:9" s="377" customFormat="1">
      <c r="A93" s="380"/>
      <c r="B93" s="197"/>
      <c r="C93" s="197"/>
      <c r="D93" s="197"/>
      <c r="E93" s="197"/>
      <c r="F93" s="197"/>
      <c r="G93" s="197"/>
      <c r="H93" s="197"/>
      <c r="I93" s="197"/>
    </row>
    <row r="94" spans="1:9" s="377" customFormat="1">
      <c r="A94" s="380"/>
      <c r="B94" s="197"/>
      <c r="C94" s="197"/>
      <c r="D94" s="197"/>
      <c r="E94" s="197"/>
      <c r="F94" s="197"/>
      <c r="G94" s="197"/>
      <c r="H94" s="197"/>
      <c r="I94" s="197"/>
    </row>
    <row r="95" spans="1:9" s="377" customFormat="1">
      <c r="A95" s="380"/>
      <c r="B95" s="197"/>
      <c r="C95" s="197"/>
      <c r="D95" s="197"/>
      <c r="E95" s="197"/>
      <c r="F95" s="197"/>
      <c r="G95" s="197"/>
      <c r="H95" s="197"/>
      <c r="I95" s="197"/>
    </row>
    <row r="96" spans="1:9" s="377" customFormat="1">
      <c r="A96" s="380"/>
      <c r="B96" s="197"/>
      <c r="C96" s="197"/>
      <c r="D96" s="197"/>
      <c r="E96" s="197"/>
      <c r="F96" s="197"/>
      <c r="G96" s="197"/>
      <c r="H96" s="197"/>
      <c r="I96" s="197"/>
    </row>
    <row r="97" spans="1:9" s="377" customFormat="1">
      <c r="A97" s="380"/>
      <c r="B97" s="197"/>
      <c r="C97" s="197"/>
      <c r="D97" s="197"/>
      <c r="E97" s="197"/>
      <c r="F97" s="197"/>
      <c r="G97" s="197"/>
      <c r="H97" s="197"/>
      <c r="I97" s="197"/>
    </row>
    <row r="98" spans="1:9" s="377" customFormat="1">
      <c r="A98" s="380"/>
      <c r="B98" s="197"/>
      <c r="C98" s="197"/>
      <c r="D98" s="197"/>
      <c r="E98" s="197"/>
      <c r="F98" s="197"/>
      <c r="G98" s="197"/>
      <c r="H98" s="197"/>
      <c r="I98" s="197"/>
    </row>
    <row r="99" spans="1:9" s="377" customFormat="1">
      <c r="A99" s="380"/>
      <c r="B99" s="197"/>
      <c r="C99" s="197"/>
      <c r="D99" s="197"/>
      <c r="E99" s="197"/>
      <c r="F99" s="197"/>
      <c r="G99" s="197"/>
      <c r="H99" s="197"/>
      <c r="I99" s="197"/>
    </row>
    <row r="100" spans="1:9" s="377" customFormat="1">
      <c r="A100" s="380"/>
      <c r="B100" s="197"/>
      <c r="C100" s="197"/>
      <c r="D100" s="197"/>
      <c r="E100" s="197"/>
      <c r="F100" s="197"/>
      <c r="G100" s="197"/>
      <c r="H100" s="197"/>
      <c r="I100" s="197"/>
    </row>
    <row r="101" spans="1:9" s="377" customFormat="1">
      <c r="A101" s="380"/>
      <c r="B101" s="197"/>
      <c r="C101" s="197"/>
      <c r="D101" s="197"/>
      <c r="E101" s="197"/>
      <c r="F101" s="197"/>
      <c r="G101" s="197"/>
      <c r="H101" s="197"/>
      <c r="I101" s="197"/>
    </row>
    <row r="102" spans="1:9" s="377" customFormat="1">
      <c r="A102" s="380"/>
      <c r="B102" s="197"/>
      <c r="C102" s="197"/>
      <c r="D102" s="197"/>
      <c r="E102" s="197"/>
      <c r="F102" s="197"/>
      <c r="G102" s="197"/>
      <c r="H102" s="197"/>
      <c r="I102" s="197"/>
    </row>
    <row r="103" spans="1:9" s="377" customFormat="1">
      <c r="A103" s="380"/>
      <c r="B103" s="197"/>
      <c r="C103" s="197"/>
      <c r="D103" s="197"/>
      <c r="E103" s="197"/>
      <c r="F103" s="197"/>
      <c r="G103" s="197"/>
      <c r="H103" s="197"/>
      <c r="I103" s="197"/>
    </row>
    <row r="104" spans="1:9" s="377" customFormat="1">
      <c r="A104" s="380"/>
      <c r="B104" s="197"/>
      <c r="C104" s="197"/>
      <c r="D104" s="197"/>
      <c r="E104" s="197"/>
      <c r="F104" s="197"/>
      <c r="G104" s="197"/>
      <c r="H104" s="197"/>
      <c r="I104" s="197"/>
    </row>
    <row r="105" spans="1:9" s="377" customFormat="1">
      <c r="A105" s="380"/>
      <c r="B105" s="197"/>
      <c r="C105" s="197"/>
      <c r="D105" s="197"/>
      <c r="E105" s="197"/>
      <c r="F105" s="197"/>
      <c r="G105" s="197"/>
      <c r="H105" s="197"/>
      <c r="I105" s="197"/>
    </row>
    <row r="106" spans="1:9" s="377" customFormat="1">
      <c r="A106" s="380"/>
      <c r="B106" s="197"/>
      <c r="C106" s="197"/>
      <c r="D106" s="197"/>
      <c r="E106" s="197"/>
      <c r="F106" s="197"/>
      <c r="G106" s="197"/>
      <c r="H106" s="197"/>
      <c r="I106" s="197"/>
    </row>
    <row r="107" spans="1:9" s="377" customFormat="1">
      <c r="A107" s="380"/>
      <c r="B107" s="197"/>
      <c r="C107" s="197"/>
      <c r="D107" s="197"/>
      <c r="E107" s="197"/>
      <c r="F107" s="197"/>
      <c r="G107" s="197"/>
      <c r="H107" s="197"/>
      <c r="I107" s="197"/>
    </row>
    <row r="108" spans="1:9" s="377" customFormat="1">
      <c r="A108" s="380"/>
      <c r="B108" s="197"/>
      <c r="C108" s="197"/>
      <c r="D108" s="197"/>
      <c r="E108" s="197"/>
      <c r="F108" s="197"/>
      <c r="G108" s="197"/>
      <c r="H108" s="197"/>
      <c r="I108" s="197"/>
    </row>
    <row r="109" spans="1:9" s="377" customFormat="1">
      <c r="A109" s="380"/>
      <c r="B109" s="197"/>
      <c r="C109" s="197"/>
      <c r="D109" s="197"/>
      <c r="E109" s="197"/>
      <c r="F109" s="197"/>
      <c r="G109" s="197"/>
      <c r="H109" s="197"/>
      <c r="I109" s="197"/>
    </row>
    <row r="110" spans="1:9" s="377" customFormat="1">
      <c r="A110" s="380"/>
      <c r="B110" s="197"/>
      <c r="C110" s="197"/>
      <c r="D110" s="197"/>
      <c r="E110" s="197"/>
      <c r="F110" s="197"/>
      <c r="G110" s="197"/>
      <c r="H110" s="197"/>
      <c r="I110" s="197"/>
    </row>
    <row r="111" spans="1:9" s="377" customFormat="1">
      <c r="A111" s="380"/>
      <c r="B111" s="197"/>
      <c r="C111" s="197"/>
      <c r="D111" s="197"/>
      <c r="E111" s="197"/>
      <c r="F111" s="197"/>
      <c r="G111" s="197"/>
      <c r="H111" s="197"/>
      <c r="I111" s="197"/>
    </row>
    <row r="112" spans="1:9" s="377" customFormat="1">
      <c r="A112" s="380"/>
      <c r="B112" s="197"/>
      <c r="C112" s="197"/>
      <c r="D112" s="197"/>
      <c r="E112" s="197"/>
      <c r="F112" s="197"/>
      <c r="G112" s="197"/>
      <c r="H112" s="197"/>
      <c r="I112" s="197"/>
    </row>
    <row r="113" spans="1:9" s="377" customFormat="1">
      <c r="A113" s="380"/>
      <c r="B113" s="197"/>
      <c r="C113" s="197"/>
      <c r="D113" s="197"/>
      <c r="E113" s="197"/>
      <c r="F113" s="197"/>
      <c r="G113" s="197"/>
      <c r="H113" s="197"/>
      <c r="I113" s="197"/>
    </row>
    <row r="114" spans="1:9" s="377" customFormat="1">
      <c r="A114" s="380"/>
      <c r="B114" s="197"/>
      <c r="C114" s="197"/>
      <c r="D114" s="197"/>
      <c r="E114" s="197"/>
      <c r="F114" s="197"/>
      <c r="G114" s="197"/>
      <c r="H114" s="197"/>
      <c r="I114" s="197"/>
    </row>
    <row r="115" spans="1:9" s="377" customFormat="1">
      <c r="A115" s="380"/>
      <c r="B115" s="197"/>
      <c r="C115" s="197"/>
      <c r="D115" s="197"/>
      <c r="E115" s="197"/>
      <c r="F115" s="197"/>
      <c r="G115" s="197"/>
      <c r="H115" s="197"/>
      <c r="I115" s="197"/>
    </row>
    <row r="116" spans="1:9" s="377" customFormat="1">
      <c r="A116" s="380"/>
      <c r="B116" s="197"/>
      <c r="C116" s="197"/>
      <c r="D116" s="197"/>
      <c r="E116" s="197"/>
      <c r="F116" s="197"/>
      <c r="G116" s="197"/>
      <c r="H116" s="197"/>
      <c r="I116" s="197"/>
    </row>
    <row r="117" spans="1:9" s="377" customFormat="1">
      <c r="A117" s="380"/>
      <c r="B117" s="197"/>
      <c r="C117" s="197"/>
      <c r="D117" s="197"/>
      <c r="E117" s="197"/>
      <c r="F117" s="197"/>
      <c r="G117" s="197"/>
      <c r="H117" s="197"/>
      <c r="I117" s="197"/>
    </row>
    <row r="118" spans="1:9" s="377" customFormat="1">
      <c r="A118" s="380"/>
      <c r="B118" s="197"/>
      <c r="C118" s="197"/>
      <c r="D118" s="197"/>
      <c r="E118" s="197"/>
      <c r="F118" s="197"/>
      <c r="G118" s="197"/>
      <c r="H118" s="197"/>
      <c r="I118" s="197"/>
    </row>
    <row r="119" spans="1:9" s="377" customFormat="1">
      <c r="A119" s="380"/>
      <c r="B119" s="197"/>
      <c r="C119" s="197"/>
      <c r="D119" s="197"/>
      <c r="E119" s="197"/>
      <c r="F119" s="197"/>
      <c r="G119" s="197"/>
      <c r="H119" s="197"/>
      <c r="I119" s="197"/>
    </row>
    <row r="120" spans="1:9" s="377" customFormat="1">
      <c r="A120" s="380"/>
      <c r="B120" s="197"/>
      <c r="C120" s="197"/>
      <c r="D120" s="197"/>
      <c r="E120" s="197"/>
      <c r="F120" s="197"/>
      <c r="G120" s="197"/>
      <c r="H120" s="197"/>
      <c r="I120" s="197"/>
    </row>
    <row r="121" spans="1:9" s="377" customFormat="1">
      <c r="A121" s="380"/>
      <c r="B121" s="197"/>
      <c r="C121" s="197"/>
      <c r="D121" s="197"/>
      <c r="E121" s="197"/>
      <c r="F121" s="197"/>
      <c r="G121" s="197"/>
      <c r="H121" s="197"/>
      <c r="I121" s="197"/>
    </row>
    <row r="122" spans="1:9" s="377" customFormat="1">
      <c r="A122" s="380"/>
      <c r="B122" s="197"/>
      <c r="C122" s="197"/>
      <c r="D122" s="197"/>
      <c r="E122" s="197"/>
      <c r="F122" s="197"/>
      <c r="G122" s="197"/>
      <c r="H122" s="197"/>
      <c r="I122" s="197"/>
    </row>
    <row r="123" spans="1:9" s="377" customFormat="1">
      <c r="A123" s="380"/>
      <c r="B123" s="197"/>
      <c r="C123" s="197"/>
      <c r="D123" s="197"/>
      <c r="E123" s="197"/>
      <c r="F123" s="197"/>
      <c r="G123" s="197"/>
      <c r="H123" s="197"/>
      <c r="I123" s="197"/>
    </row>
    <row r="124" spans="1:9" s="377" customFormat="1">
      <c r="A124" s="380"/>
      <c r="B124" s="197"/>
      <c r="C124" s="197"/>
      <c r="D124" s="197"/>
      <c r="E124" s="197"/>
      <c r="F124" s="197"/>
      <c r="G124" s="197"/>
      <c r="H124" s="197"/>
      <c r="I124" s="197"/>
    </row>
    <row r="125" spans="1:9" s="377" customFormat="1">
      <c r="A125" s="380"/>
      <c r="B125" s="197"/>
      <c r="C125" s="197"/>
      <c r="D125" s="197"/>
      <c r="E125" s="197"/>
      <c r="F125" s="197"/>
      <c r="G125" s="197"/>
      <c r="H125" s="197"/>
      <c r="I125" s="197"/>
    </row>
    <row r="126" spans="1:9" s="377" customFormat="1">
      <c r="A126" s="380"/>
      <c r="B126" s="197"/>
      <c r="C126" s="197"/>
      <c r="D126" s="197"/>
      <c r="E126" s="197"/>
      <c r="F126" s="197"/>
      <c r="G126" s="197"/>
      <c r="H126" s="197"/>
      <c r="I126" s="197"/>
    </row>
    <row r="127" spans="1:9" s="377" customFormat="1">
      <c r="A127" s="380"/>
      <c r="B127" s="197"/>
      <c r="C127" s="197"/>
      <c r="D127" s="197"/>
      <c r="E127" s="197"/>
      <c r="F127" s="197"/>
      <c r="G127" s="197"/>
      <c r="H127" s="197"/>
      <c r="I127" s="197"/>
    </row>
    <row r="128" spans="1:9" s="377" customFormat="1">
      <c r="A128" s="380"/>
      <c r="B128" s="197"/>
      <c r="C128" s="197"/>
      <c r="D128" s="197"/>
      <c r="E128" s="197"/>
      <c r="F128" s="197"/>
      <c r="G128" s="197"/>
      <c r="H128" s="197"/>
      <c r="I128" s="197"/>
    </row>
    <row r="129" spans="1:9" s="377" customFormat="1">
      <c r="A129" s="380"/>
      <c r="B129" s="197"/>
      <c r="C129" s="197"/>
      <c r="D129" s="197"/>
      <c r="E129" s="197"/>
      <c r="F129" s="197"/>
      <c r="G129" s="197"/>
      <c r="H129" s="197"/>
      <c r="I129" s="197"/>
    </row>
    <row r="130" spans="1:9" s="377" customFormat="1">
      <c r="A130" s="380"/>
      <c r="B130" s="197"/>
      <c r="C130" s="197"/>
      <c r="D130" s="197"/>
      <c r="E130" s="197"/>
      <c r="F130" s="197"/>
      <c r="G130" s="197"/>
      <c r="H130" s="197"/>
      <c r="I130" s="197"/>
    </row>
    <row r="131" spans="1:9" s="377" customFormat="1">
      <c r="A131" s="380"/>
      <c r="B131" s="197"/>
      <c r="C131" s="197"/>
      <c r="D131" s="197"/>
      <c r="E131" s="197"/>
      <c r="F131" s="197"/>
      <c r="G131" s="197"/>
      <c r="H131" s="197"/>
      <c r="I131" s="197"/>
    </row>
    <row r="132" spans="1:9" s="377" customFormat="1">
      <c r="A132" s="380"/>
      <c r="B132" s="197"/>
      <c r="C132" s="197"/>
      <c r="D132" s="197"/>
      <c r="E132" s="197"/>
      <c r="F132" s="197"/>
      <c r="G132" s="197"/>
      <c r="H132" s="197"/>
      <c r="I132" s="197"/>
    </row>
    <row r="133" spans="1:9" s="377" customFormat="1">
      <c r="A133" s="380"/>
      <c r="B133" s="197"/>
      <c r="C133" s="197"/>
      <c r="D133" s="197"/>
      <c r="E133" s="197"/>
      <c r="F133" s="197"/>
      <c r="G133" s="197"/>
      <c r="H133" s="197"/>
      <c r="I133" s="197"/>
    </row>
    <row r="134" spans="1:9" s="377" customFormat="1">
      <c r="A134" s="380"/>
      <c r="B134" s="197"/>
      <c r="C134" s="197"/>
      <c r="D134" s="197"/>
      <c r="E134" s="197"/>
      <c r="F134" s="197"/>
      <c r="G134" s="197"/>
      <c r="H134" s="197"/>
      <c r="I134" s="197"/>
    </row>
    <row r="135" spans="1:9" s="377" customFormat="1">
      <c r="A135" s="380"/>
      <c r="B135" s="197"/>
      <c r="C135" s="197"/>
      <c r="D135" s="197"/>
      <c r="E135" s="197"/>
      <c r="F135" s="197"/>
      <c r="G135" s="197"/>
      <c r="H135" s="197"/>
      <c r="I135" s="197"/>
    </row>
    <row r="136" spans="1:9" s="377" customFormat="1">
      <c r="A136" s="380"/>
      <c r="B136" s="197"/>
      <c r="C136" s="197"/>
      <c r="D136" s="197"/>
      <c r="E136" s="197"/>
      <c r="F136" s="197"/>
      <c r="G136" s="197"/>
      <c r="H136" s="197"/>
      <c r="I136" s="197"/>
    </row>
    <row r="137" spans="1:9" s="377" customFormat="1">
      <c r="A137" s="380"/>
      <c r="B137" s="197"/>
      <c r="C137" s="197"/>
      <c r="D137" s="197"/>
      <c r="E137" s="197"/>
      <c r="F137" s="197"/>
      <c r="G137" s="197"/>
      <c r="H137" s="197"/>
      <c r="I137" s="197"/>
    </row>
    <row r="138" spans="1:9" s="377" customFormat="1">
      <c r="A138" s="380"/>
      <c r="B138" s="197"/>
      <c r="C138" s="197"/>
      <c r="D138" s="197"/>
      <c r="E138" s="197"/>
      <c r="F138" s="197"/>
      <c r="G138" s="197"/>
      <c r="H138" s="197"/>
      <c r="I138" s="197"/>
    </row>
    <row r="139" spans="1:9" s="377" customFormat="1">
      <c r="A139" s="380"/>
      <c r="B139" s="197"/>
      <c r="C139" s="197"/>
      <c r="D139" s="197"/>
      <c r="E139" s="197"/>
      <c r="F139" s="197"/>
      <c r="G139" s="197"/>
      <c r="H139" s="197"/>
      <c r="I139" s="197"/>
    </row>
    <row r="140" spans="1:9" s="377" customFormat="1">
      <c r="A140" s="380"/>
      <c r="B140" s="197"/>
      <c r="C140" s="197"/>
      <c r="D140" s="197"/>
      <c r="E140" s="197"/>
      <c r="F140" s="197"/>
      <c r="G140" s="197"/>
      <c r="H140" s="197"/>
      <c r="I140" s="197"/>
    </row>
    <row r="141" spans="1:9" s="377" customFormat="1">
      <c r="A141" s="380"/>
      <c r="B141" s="197"/>
      <c r="C141" s="197"/>
      <c r="D141" s="197"/>
      <c r="E141" s="197"/>
      <c r="F141" s="197"/>
      <c r="G141" s="197"/>
      <c r="H141" s="197"/>
      <c r="I141" s="197"/>
    </row>
    <row r="142" spans="1:9" s="377" customFormat="1">
      <c r="A142" s="380"/>
      <c r="B142" s="197"/>
      <c r="C142" s="197"/>
      <c r="D142" s="197"/>
      <c r="E142" s="197"/>
      <c r="F142" s="197"/>
      <c r="G142" s="197"/>
      <c r="H142" s="197"/>
      <c r="I142" s="197"/>
    </row>
    <row r="143" spans="1:9" s="377" customFormat="1">
      <c r="A143" s="380"/>
      <c r="B143" s="197"/>
      <c r="C143" s="197"/>
      <c r="D143" s="197"/>
      <c r="E143" s="197"/>
      <c r="F143" s="197"/>
      <c r="G143" s="197"/>
      <c r="H143" s="197"/>
      <c r="I143" s="197"/>
    </row>
    <row r="144" spans="1:9" s="377" customFormat="1">
      <c r="A144" s="380"/>
      <c r="B144" s="197"/>
      <c r="C144" s="197"/>
      <c r="D144" s="197"/>
      <c r="E144" s="197"/>
      <c r="F144" s="197"/>
      <c r="G144" s="197"/>
      <c r="H144" s="197"/>
      <c r="I144" s="197"/>
    </row>
    <row r="145" spans="1:9" s="377" customFormat="1">
      <c r="A145" s="380"/>
      <c r="B145" s="197"/>
      <c r="C145" s="197"/>
      <c r="D145" s="197"/>
      <c r="E145" s="197"/>
      <c r="F145" s="197"/>
      <c r="G145" s="197"/>
      <c r="H145" s="197"/>
      <c r="I145" s="197"/>
    </row>
    <row r="146" spans="1:9" s="377" customFormat="1">
      <c r="A146" s="380"/>
      <c r="B146" s="197"/>
      <c r="C146" s="197"/>
      <c r="D146" s="197"/>
      <c r="E146" s="197"/>
      <c r="F146" s="197"/>
      <c r="G146" s="197"/>
      <c r="H146" s="197"/>
      <c r="I146" s="197"/>
    </row>
    <row r="147" spans="1:9" s="377" customFormat="1">
      <c r="A147" s="380"/>
      <c r="B147" s="197"/>
      <c r="C147" s="197"/>
      <c r="D147" s="197"/>
      <c r="E147" s="197"/>
      <c r="F147" s="197"/>
      <c r="G147" s="197"/>
      <c r="H147" s="197"/>
      <c r="I147" s="197"/>
    </row>
    <row r="148" spans="1:9" s="377" customFormat="1">
      <c r="A148" s="380"/>
      <c r="B148" s="197"/>
      <c r="C148" s="197"/>
      <c r="D148" s="197"/>
      <c r="E148" s="197"/>
      <c r="F148" s="197"/>
      <c r="G148" s="197"/>
      <c r="H148" s="197"/>
      <c r="I148" s="197"/>
    </row>
    <row r="149" spans="1:9" s="377" customFormat="1">
      <c r="A149" s="380"/>
      <c r="B149" s="197"/>
      <c r="C149" s="197"/>
      <c r="D149" s="197"/>
      <c r="E149" s="197"/>
      <c r="F149" s="197"/>
      <c r="G149" s="197"/>
      <c r="H149" s="197"/>
      <c r="I149" s="197"/>
    </row>
    <row r="150" spans="1:9" s="377" customFormat="1">
      <c r="A150" s="380"/>
      <c r="B150" s="197"/>
      <c r="C150" s="197"/>
      <c r="D150" s="197"/>
      <c r="E150" s="197"/>
      <c r="F150" s="197"/>
      <c r="G150" s="197"/>
      <c r="H150" s="197"/>
      <c r="I150" s="197"/>
    </row>
    <row r="151" spans="1:9" s="377" customFormat="1">
      <c r="A151" s="380"/>
      <c r="B151" s="197"/>
      <c r="C151" s="197"/>
      <c r="D151" s="197"/>
      <c r="E151" s="197"/>
      <c r="F151" s="197"/>
      <c r="G151" s="197"/>
      <c r="H151" s="197"/>
      <c r="I151" s="197"/>
    </row>
    <row r="152" spans="1:9" s="377" customFormat="1">
      <c r="A152" s="380"/>
      <c r="B152" s="197"/>
      <c r="C152" s="197"/>
      <c r="D152" s="197"/>
      <c r="E152" s="197"/>
      <c r="F152" s="197"/>
      <c r="G152" s="197"/>
      <c r="H152" s="197"/>
      <c r="I152" s="197"/>
    </row>
    <row r="153" spans="1:9" s="377" customFormat="1">
      <c r="A153" s="380"/>
      <c r="B153" s="197"/>
      <c r="C153" s="197"/>
      <c r="D153" s="197"/>
      <c r="E153" s="197"/>
      <c r="F153" s="197"/>
      <c r="G153" s="197"/>
      <c r="H153" s="197"/>
      <c r="I153" s="197"/>
    </row>
    <row r="154" spans="1:9" s="377" customFormat="1">
      <c r="A154" s="380"/>
      <c r="B154" s="197"/>
      <c r="C154" s="197"/>
      <c r="D154" s="197"/>
      <c r="E154" s="197"/>
      <c r="F154" s="197"/>
      <c r="G154" s="197"/>
      <c r="H154" s="197"/>
      <c r="I154" s="197"/>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18">
    <mergeCell ref="D7:G7"/>
    <mergeCell ref="D8:G8"/>
    <mergeCell ref="D9:G9"/>
    <mergeCell ref="D10:G10"/>
    <mergeCell ref="D11:G11"/>
    <mergeCell ref="D12:G12"/>
    <mergeCell ref="D13:G13"/>
    <mergeCell ref="D14:G14"/>
    <mergeCell ref="D15:G15"/>
    <mergeCell ref="D16:G16"/>
    <mergeCell ref="D23:G23"/>
    <mergeCell ref="D24:G24"/>
    <mergeCell ref="D22:G22"/>
    <mergeCell ref="D17:G17"/>
    <mergeCell ref="D18:G18"/>
    <mergeCell ref="D19:G19"/>
    <mergeCell ref="D20:G20"/>
    <mergeCell ref="D21:G21"/>
  </mergeCells>
  <pageMargins left="0.51181102362204722" right="0.51181102362204722" top="0.59055118110236227" bottom="0.74803149606299213" header="0.31496062992125984" footer="0.31496062992125984"/>
  <pageSetup paperSize="9" scale="23" orientation="portrait" r:id="rId2"/>
  <headerFooter>
    <oddHeader>&amp;L&amp;"Calibri Light,Regular"&amp;10 &amp;C&amp;"Calibri Light,Regular"&amp;10 &amp;R&amp;"Tahoma,Negrita"&amp;12Informe de la Operación Mensual - Mayo 2017
INFSGI-MES-05-2017
12/06/2017
Versión: 01</oddHeader>
    <oddFooter>&amp;L&amp;"Calibri Light,Regular"&amp;10COES SINAC, 2017&amp;C&amp;"Calibri Light,Regular"&amp;10 22&amp;R&amp;"Calibri Light,Regular"&amp;10Dirección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sheetPr>
  <dimension ref="A1:J180"/>
  <sheetViews>
    <sheetView view="pageBreakPreview" zoomScale="40" zoomScaleNormal="100" zoomScaleSheetLayoutView="40" zoomScalePageLayoutView="55" workbookViewId="0"/>
  </sheetViews>
  <sheetFormatPr defaultRowHeight="11.25"/>
  <cols>
    <col min="1" max="1" width="70.33203125" style="380"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78"/>
      <c r="B1" s="191"/>
      <c r="C1" s="191"/>
      <c r="D1" s="191"/>
      <c r="E1" s="191"/>
      <c r="F1" s="191"/>
      <c r="G1" s="192"/>
      <c r="H1" s="192"/>
      <c r="I1" s="193"/>
    </row>
    <row r="2" spans="1:9" ht="19.5" customHeight="1">
      <c r="A2" s="373"/>
      <c r="B2" s="373"/>
      <c r="C2" s="373"/>
      <c r="D2" s="373"/>
      <c r="E2" s="373"/>
      <c r="F2" s="373"/>
      <c r="G2" s="216"/>
      <c r="H2" s="216"/>
      <c r="I2" s="203"/>
    </row>
    <row r="3" spans="1:9" s="244" customFormat="1" ht="73.5" customHeight="1">
      <c r="A3" s="487" t="s">
        <v>277</v>
      </c>
      <c r="B3" s="487" t="s">
        <v>278</v>
      </c>
      <c r="C3" s="487" t="s">
        <v>279</v>
      </c>
      <c r="D3" s="1394" t="s">
        <v>280</v>
      </c>
      <c r="E3" s="1394"/>
      <c r="F3" s="1394"/>
      <c r="G3" s="1394"/>
      <c r="H3" s="488" t="s">
        <v>281</v>
      </c>
      <c r="I3" s="433" t="s">
        <v>282</v>
      </c>
    </row>
    <row r="4" spans="1:9" s="244" customFormat="1" ht="183.75" customHeight="1">
      <c r="A4" s="489" t="s">
        <v>72</v>
      </c>
      <c r="B4" s="489" t="s">
        <v>737</v>
      </c>
      <c r="C4" s="486">
        <v>42867.724999999999</v>
      </c>
      <c r="D4" s="1391" t="s">
        <v>758</v>
      </c>
      <c r="E4" s="1392"/>
      <c r="F4" s="1392"/>
      <c r="G4" s="1393"/>
      <c r="H4" s="843">
        <v>4.67</v>
      </c>
      <c r="I4" s="843"/>
    </row>
    <row r="5" spans="1:9" s="244" customFormat="1" ht="155.25" customHeight="1">
      <c r="A5" s="489" t="s">
        <v>286</v>
      </c>
      <c r="B5" s="489" t="s">
        <v>738</v>
      </c>
      <c r="C5" s="486">
        <v>42868.459027777775</v>
      </c>
      <c r="D5" s="1391" t="s">
        <v>759</v>
      </c>
      <c r="E5" s="1392"/>
      <c r="F5" s="1392"/>
      <c r="G5" s="1393"/>
      <c r="H5" s="843">
        <v>8.1199999999999992</v>
      </c>
      <c r="I5" s="843"/>
    </row>
    <row r="6" spans="1:9" s="244" customFormat="1" ht="180" customHeight="1">
      <c r="A6" s="1395" t="s">
        <v>257</v>
      </c>
      <c r="B6" s="1395" t="s">
        <v>739</v>
      </c>
      <c r="C6" s="1405">
        <v>42868.693055555559</v>
      </c>
      <c r="D6" s="1399" t="s">
        <v>760</v>
      </c>
      <c r="E6" s="1400"/>
      <c r="F6" s="1400"/>
      <c r="G6" s="1401"/>
      <c r="H6" s="1397">
        <v>6.5</v>
      </c>
      <c r="I6" s="1397"/>
    </row>
    <row r="7" spans="1:9" s="244" customFormat="1" ht="280.5" customHeight="1">
      <c r="A7" s="1396"/>
      <c r="B7" s="1396"/>
      <c r="C7" s="1406"/>
      <c r="D7" s="1402"/>
      <c r="E7" s="1403"/>
      <c r="F7" s="1403"/>
      <c r="G7" s="1404"/>
      <c r="H7" s="1398"/>
      <c r="I7" s="1398"/>
    </row>
    <row r="8" spans="1:9" s="244" customFormat="1" ht="232.5" customHeight="1">
      <c r="A8" s="489" t="s">
        <v>609</v>
      </c>
      <c r="B8" s="489" t="s">
        <v>740</v>
      </c>
      <c r="C8" s="486">
        <v>42870.599305555559</v>
      </c>
      <c r="D8" s="1391" t="s">
        <v>761</v>
      </c>
      <c r="E8" s="1392"/>
      <c r="F8" s="1392"/>
      <c r="G8" s="1393"/>
      <c r="H8" s="843"/>
      <c r="I8" s="843">
        <v>5.28</v>
      </c>
    </row>
    <row r="9" spans="1:9" s="244" customFormat="1" ht="199.5" customHeight="1">
      <c r="A9" s="489" t="s">
        <v>286</v>
      </c>
      <c r="B9" s="489" t="s">
        <v>610</v>
      </c>
      <c r="C9" s="486">
        <v>42870.601388888892</v>
      </c>
      <c r="D9" s="1391" t="s">
        <v>762</v>
      </c>
      <c r="E9" s="1392"/>
      <c r="F9" s="1392"/>
      <c r="G9" s="1393"/>
      <c r="H9" s="843">
        <v>24.27</v>
      </c>
      <c r="I9" s="843"/>
    </row>
    <row r="10" spans="1:9" s="244" customFormat="1" ht="156.75" customHeight="1">
      <c r="A10" s="489" t="s">
        <v>288</v>
      </c>
      <c r="B10" s="489" t="s">
        <v>293</v>
      </c>
      <c r="C10" s="486">
        <v>42870.633333333331</v>
      </c>
      <c r="D10" s="1391" t="s">
        <v>763</v>
      </c>
      <c r="E10" s="1392"/>
      <c r="F10" s="1392"/>
      <c r="G10" s="1393"/>
      <c r="H10" s="843">
        <v>2.2599999999999998</v>
      </c>
      <c r="I10" s="843"/>
    </row>
    <row r="11" spans="1:9" s="244" customFormat="1" ht="163.5" customHeight="1">
      <c r="A11" s="489" t="s">
        <v>288</v>
      </c>
      <c r="B11" s="489" t="s">
        <v>293</v>
      </c>
      <c r="C11" s="486">
        <v>42870.646527777775</v>
      </c>
      <c r="D11" s="1391" t="s">
        <v>764</v>
      </c>
      <c r="E11" s="1392"/>
      <c r="F11" s="1392"/>
      <c r="G11" s="1393"/>
      <c r="H11" s="843">
        <v>2.27</v>
      </c>
      <c r="I11" s="843"/>
    </row>
    <row r="12" spans="1:9" s="244" customFormat="1" ht="204" customHeight="1">
      <c r="A12" s="489" t="s">
        <v>286</v>
      </c>
      <c r="B12" s="489" t="s">
        <v>765</v>
      </c>
      <c r="C12" s="486">
        <v>42872.663194444445</v>
      </c>
      <c r="D12" s="1391" t="s">
        <v>766</v>
      </c>
      <c r="E12" s="1392"/>
      <c r="F12" s="1392"/>
      <c r="G12" s="1393"/>
      <c r="H12" s="843">
        <v>3.8</v>
      </c>
      <c r="I12" s="843"/>
    </row>
    <row r="13" spans="1:9" s="244" customFormat="1" ht="192" customHeight="1">
      <c r="A13" s="489" t="s">
        <v>191</v>
      </c>
      <c r="B13" s="489" t="s">
        <v>767</v>
      </c>
      <c r="C13" s="486">
        <v>42876.386805555558</v>
      </c>
      <c r="D13" s="1391" t="s">
        <v>768</v>
      </c>
      <c r="E13" s="1392"/>
      <c r="F13" s="1392"/>
      <c r="G13" s="1393"/>
      <c r="H13" s="843">
        <v>6.85</v>
      </c>
      <c r="I13" s="843"/>
    </row>
    <row r="14" spans="1:9" s="244" customFormat="1" ht="146.25" customHeight="1">
      <c r="A14" s="489" t="s">
        <v>769</v>
      </c>
      <c r="B14" s="489" t="s">
        <v>770</v>
      </c>
      <c r="C14" s="486">
        <v>42877.76458333333</v>
      </c>
      <c r="D14" s="1391" t="s">
        <v>771</v>
      </c>
      <c r="E14" s="1392"/>
      <c r="F14" s="1392"/>
      <c r="G14" s="1393"/>
      <c r="H14" s="843">
        <v>2.5</v>
      </c>
      <c r="I14" s="843"/>
    </row>
    <row r="15" spans="1:9" s="244" customFormat="1" ht="310.5" customHeight="1">
      <c r="A15" s="489" t="s">
        <v>71</v>
      </c>
      <c r="B15" s="489" t="s">
        <v>772</v>
      </c>
      <c r="C15" s="486">
        <v>42878.186805555553</v>
      </c>
      <c r="D15" s="1391" t="s">
        <v>773</v>
      </c>
      <c r="E15" s="1392"/>
      <c r="F15" s="1392"/>
      <c r="G15" s="1393"/>
      <c r="H15" s="843">
        <v>0.8</v>
      </c>
      <c r="I15" s="843"/>
    </row>
    <row r="16" spans="1:9" s="244" customFormat="1" ht="138.75" customHeight="1">
      <c r="A16" s="489" t="s">
        <v>71</v>
      </c>
      <c r="B16" s="489" t="s">
        <v>772</v>
      </c>
      <c r="C16" s="486">
        <v>42878.114583333336</v>
      </c>
      <c r="D16" s="1391" t="s">
        <v>774</v>
      </c>
      <c r="E16" s="1392"/>
      <c r="F16" s="1392"/>
      <c r="G16" s="1393"/>
      <c r="H16" s="843">
        <v>0.8</v>
      </c>
      <c r="I16" s="843"/>
    </row>
    <row r="17" spans="1:10" s="244" customFormat="1" ht="166.5" customHeight="1">
      <c r="A17" s="489" t="s">
        <v>71</v>
      </c>
      <c r="B17" s="489" t="s">
        <v>775</v>
      </c>
      <c r="C17" s="486">
        <v>42878.186805555553</v>
      </c>
      <c r="D17" s="1391" t="s">
        <v>776</v>
      </c>
      <c r="E17" s="1392"/>
      <c r="F17" s="1392"/>
      <c r="G17" s="1393"/>
      <c r="H17" s="843">
        <v>0.8</v>
      </c>
      <c r="I17" s="843"/>
    </row>
    <row r="18" spans="1:10" s="244" customFormat="1" ht="167.25" customHeight="1">
      <c r="A18" s="489" t="s">
        <v>283</v>
      </c>
      <c r="B18" s="489" t="s">
        <v>292</v>
      </c>
      <c r="C18" s="486">
        <v>42879.582638888889</v>
      </c>
      <c r="D18" s="1391" t="s">
        <v>777</v>
      </c>
      <c r="E18" s="1392"/>
      <c r="F18" s="1392"/>
      <c r="G18" s="1393"/>
      <c r="H18" s="843">
        <v>6.65</v>
      </c>
      <c r="I18" s="843"/>
    </row>
    <row r="19" spans="1:10" s="244" customFormat="1" ht="149.25" customHeight="1">
      <c r="A19" s="489" t="s">
        <v>727</v>
      </c>
      <c r="B19" s="489" t="s">
        <v>778</v>
      </c>
      <c r="C19" s="486">
        <v>42880.769444444442</v>
      </c>
      <c r="D19" s="1391" t="s">
        <v>779</v>
      </c>
      <c r="E19" s="1392"/>
      <c r="F19" s="1392"/>
      <c r="G19" s="1393"/>
      <c r="H19" s="843">
        <v>3</v>
      </c>
      <c r="I19" s="843"/>
      <c r="J19" s="244" t="s">
        <v>842</v>
      </c>
    </row>
    <row r="20" spans="1:10" s="377" customFormat="1" ht="163.5" customHeight="1">
      <c r="A20" s="489" t="s">
        <v>286</v>
      </c>
      <c r="B20" s="489" t="s">
        <v>780</v>
      </c>
      <c r="C20" s="486">
        <v>42881.959722222222</v>
      </c>
      <c r="D20" s="1391" t="s">
        <v>781</v>
      </c>
      <c r="E20" s="1392"/>
      <c r="F20" s="1392"/>
      <c r="G20" s="1393"/>
      <c r="H20" s="843">
        <v>4.42</v>
      </c>
      <c r="I20" s="843"/>
    </row>
    <row r="21" spans="1:10" s="377" customFormat="1" ht="170.25" customHeight="1">
      <c r="A21" s="1109"/>
      <c r="B21" s="1109"/>
      <c r="C21" s="1110"/>
      <c r="D21" s="1111"/>
      <c r="E21" s="1111"/>
      <c r="F21" s="1111"/>
      <c r="G21" s="1111"/>
      <c r="H21" s="1117"/>
      <c r="I21" s="1117"/>
    </row>
    <row r="22" spans="1:10" s="377" customFormat="1" ht="196.5" customHeight="1">
      <c r="A22" s="1113"/>
      <c r="B22" s="1113"/>
      <c r="C22" s="1114"/>
      <c r="D22" s="1115"/>
      <c r="E22" s="1115"/>
      <c r="F22" s="1115"/>
      <c r="G22" s="1115"/>
      <c r="H22" s="1118"/>
      <c r="I22" s="1118"/>
    </row>
    <row r="23" spans="1:10" s="377" customFormat="1">
      <c r="A23" s="380"/>
      <c r="B23" s="197"/>
      <c r="C23" s="197"/>
      <c r="D23" s="197"/>
      <c r="E23" s="197"/>
      <c r="F23" s="197"/>
      <c r="G23" s="197"/>
      <c r="H23" s="197"/>
      <c r="I23" s="197"/>
    </row>
    <row r="24" spans="1:10" s="377" customFormat="1">
      <c r="A24" s="380"/>
      <c r="B24" s="197"/>
      <c r="C24" s="197"/>
      <c r="D24" s="197"/>
      <c r="E24" s="197"/>
      <c r="F24" s="197"/>
      <c r="G24" s="197"/>
      <c r="H24" s="197"/>
      <c r="I24" s="197"/>
    </row>
    <row r="25" spans="1:10" s="377" customFormat="1">
      <c r="A25" s="380"/>
      <c r="B25" s="197"/>
      <c r="C25" s="197"/>
      <c r="D25" s="197"/>
      <c r="E25" s="197"/>
      <c r="F25" s="197"/>
      <c r="G25" s="197"/>
      <c r="H25" s="197"/>
      <c r="I25" s="197"/>
    </row>
    <row r="26" spans="1:10" s="377" customFormat="1">
      <c r="A26" s="380"/>
      <c r="B26" s="197"/>
      <c r="C26" s="197"/>
      <c r="D26" s="197"/>
      <c r="E26" s="197"/>
      <c r="F26" s="197"/>
      <c r="G26" s="197"/>
      <c r="H26" s="197"/>
      <c r="I26" s="197"/>
    </row>
    <row r="27" spans="1:10" s="377" customFormat="1">
      <c r="A27" s="380"/>
      <c r="B27" s="197"/>
      <c r="C27" s="197"/>
      <c r="D27" s="197"/>
      <c r="E27" s="197"/>
      <c r="F27" s="197"/>
      <c r="G27" s="197"/>
      <c r="H27" s="197"/>
      <c r="I27" s="197"/>
    </row>
    <row r="28" spans="1:10" s="377" customFormat="1">
      <c r="A28" s="380"/>
      <c r="B28" s="197"/>
      <c r="C28" s="197"/>
      <c r="D28" s="197"/>
      <c r="E28" s="197"/>
      <c r="F28" s="197"/>
      <c r="G28" s="197"/>
      <c r="H28" s="197"/>
      <c r="I28" s="197"/>
    </row>
    <row r="29" spans="1:10" s="377" customFormat="1">
      <c r="A29" s="380"/>
      <c r="B29" s="197"/>
      <c r="C29" s="197"/>
      <c r="D29" s="197"/>
      <c r="E29" s="197"/>
      <c r="F29" s="197"/>
      <c r="G29" s="197"/>
      <c r="H29" s="197"/>
      <c r="I29" s="197"/>
    </row>
    <row r="30" spans="1:10" s="377" customFormat="1">
      <c r="A30" s="380"/>
      <c r="B30" s="197"/>
      <c r="C30" s="197"/>
      <c r="D30" s="197"/>
      <c r="E30" s="197"/>
      <c r="F30" s="197"/>
      <c r="G30" s="197"/>
      <c r="H30" s="197"/>
      <c r="I30" s="197"/>
    </row>
    <row r="31" spans="1:10" s="377" customFormat="1">
      <c r="A31" s="380"/>
      <c r="B31" s="197"/>
      <c r="C31" s="197"/>
      <c r="D31" s="197"/>
      <c r="E31" s="197"/>
      <c r="F31" s="197"/>
      <c r="G31" s="197"/>
      <c r="H31" s="197"/>
      <c r="I31" s="197"/>
    </row>
    <row r="32" spans="1:10" s="377" customFormat="1">
      <c r="A32" s="380"/>
      <c r="B32" s="197"/>
      <c r="C32" s="197"/>
      <c r="D32" s="197"/>
      <c r="E32" s="197"/>
      <c r="F32" s="197"/>
      <c r="G32" s="197"/>
      <c r="H32" s="197"/>
      <c r="I32" s="197"/>
    </row>
    <row r="33" spans="1:9" s="377" customFormat="1">
      <c r="A33" s="380"/>
      <c r="B33" s="197"/>
      <c r="C33" s="197"/>
      <c r="D33" s="197"/>
      <c r="E33" s="197"/>
      <c r="F33" s="197"/>
      <c r="G33" s="197"/>
      <c r="H33" s="197"/>
      <c r="I33" s="197"/>
    </row>
    <row r="34" spans="1:9" s="377" customFormat="1">
      <c r="A34" s="380"/>
      <c r="B34" s="197"/>
      <c r="C34" s="197"/>
      <c r="D34" s="197"/>
      <c r="E34" s="197"/>
      <c r="F34" s="197"/>
      <c r="G34" s="197"/>
      <c r="H34" s="197"/>
      <c r="I34" s="197"/>
    </row>
    <row r="35" spans="1:9" s="377" customFormat="1">
      <c r="A35" s="380"/>
      <c r="B35" s="197"/>
      <c r="C35" s="197"/>
      <c r="D35" s="197"/>
      <c r="E35" s="197"/>
      <c r="F35" s="197"/>
      <c r="G35" s="197"/>
      <c r="H35" s="197"/>
      <c r="I35" s="197"/>
    </row>
    <row r="36" spans="1:9" s="377" customFormat="1">
      <c r="A36" s="380"/>
      <c r="B36" s="197"/>
      <c r="C36" s="197"/>
      <c r="D36" s="197"/>
      <c r="E36" s="197"/>
      <c r="F36" s="197"/>
      <c r="G36" s="197"/>
      <c r="H36" s="197"/>
      <c r="I36" s="197"/>
    </row>
    <row r="37" spans="1:9" s="377" customFormat="1">
      <c r="A37" s="380"/>
      <c r="B37" s="197"/>
      <c r="C37" s="197"/>
      <c r="D37" s="197"/>
      <c r="E37" s="197"/>
      <c r="F37" s="197"/>
      <c r="G37" s="197"/>
      <c r="H37" s="197"/>
      <c r="I37" s="197"/>
    </row>
    <row r="38" spans="1:9" s="377" customFormat="1">
      <c r="A38" s="380"/>
      <c r="B38" s="197"/>
      <c r="C38" s="197"/>
      <c r="D38" s="197"/>
      <c r="E38" s="197"/>
      <c r="F38" s="197"/>
      <c r="G38" s="197"/>
      <c r="H38" s="197"/>
      <c r="I38" s="197"/>
    </row>
    <row r="39" spans="1:9" s="377" customFormat="1">
      <c r="A39" s="380"/>
      <c r="B39" s="197"/>
      <c r="C39" s="197"/>
      <c r="D39" s="197"/>
      <c r="E39" s="197"/>
      <c r="F39" s="197"/>
      <c r="G39" s="197"/>
      <c r="H39" s="197"/>
      <c r="I39" s="197"/>
    </row>
    <row r="40" spans="1:9" s="377" customFormat="1">
      <c r="A40" s="380"/>
      <c r="B40" s="197"/>
      <c r="C40" s="197"/>
      <c r="D40" s="197"/>
      <c r="E40" s="197"/>
      <c r="F40" s="197"/>
      <c r="G40" s="197"/>
      <c r="H40" s="197"/>
      <c r="I40" s="197"/>
    </row>
    <row r="41" spans="1:9" s="377" customFormat="1">
      <c r="A41" s="380"/>
      <c r="B41" s="197"/>
      <c r="C41" s="197"/>
      <c r="D41" s="197"/>
      <c r="E41" s="197"/>
      <c r="F41" s="197"/>
      <c r="G41" s="197"/>
      <c r="H41" s="197"/>
      <c r="I41" s="197"/>
    </row>
    <row r="42" spans="1:9" s="377" customFormat="1">
      <c r="A42" s="380"/>
      <c r="B42" s="197"/>
      <c r="C42" s="197"/>
      <c r="D42" s="197"/>
      <c r="E42" s="197"/>
      <c r="F42" s="197"/>
      <c r="G42" s="197"/>
      <c r="H42" s="197"/>
      <c r="I42" s="197"/>
    </row>
    <row r="43" spans="1:9" s="377" customFormat="1">
      <c r="A43" s="380"/>
      <c r="B43" s="197"/>
      <c r="C43" s="197"/>
      <c r="D43" s="197"/>
      <c r="E43" s="197"/>
      <c r="F43" s="197"/>
      <c r="G43" s="197"/>
      <c r="H43" s="197"/>
      <c r="I43" s="197"/>
    </row>
    <row r="44" spans="1:9" s="377" customFormat="1">
      <c r="A44" s="380"/>
      <c r="B44" s="197"/>
      <c r="C44" s="197"/>
      <c r="D44" s="197"/>
      <c r="E44" s="197"/>
      <c r="F44" s="197"/>
      <c r="G44" s="197"/>
      <c r="H44" s="197"/>
      <c r="I44" s="197"/>
    </row>
    <row r="45" spans="1:9" s="377" customFormat="1">
      <c r="A45" s="380"/>
      <c r="B45" s="197"/>
      <c r="C45" s="197"/>
      <c r="D45" s="197"/>
      <c r="E45" s="197"/>
      <c r="F45" s="197"/>
      <c r="G45" s="197"/>
      <c r="H45" s="197"/>
      <c r="I45" s="197"/>
    </row>
    <row r="46" spans="1:9" s="377" customFormat="1">
      <c r="A46" s="380"/>
      <c r="B46" s="197"/>
      <c r="C46" s="197"/>
      <c r="D46" s="197"/>
      <c r="E46" s="197"/>
      <c r="F46" s="197"/>
      <c r="G46" s="197"/>
      <c r="H46" s="197"/>
      <c r="I46" s="197"/>
    </row>
    <row r="47" spans="1:9" s="377" customFormat="1">
      <c r="A47" s="380"/>
      <c r="B47" s="197"/>
      <c r="C47" s="197"/>
      <c r="D47" s="197"/>
      <c r="E47" s="197"/>
      <c r="F47" s="197"/>
      <c r="G47" s="197"/>
      <c r="H47" s="197"/>
      <c r="I47" s="197"/>
    </row>
    <row r="48" spans="1:9" s="377" customFormat="1">
      <c r="A48" s="380"/>
      <c r="B48" s="197"/>
      <c r="C48" s="197"/>
      <c r="D48" s="197"/>
      <c r="E48" s="197"/>
      <c r="F48" s="197"/>
      <c r="G48" s="197"/>
      <c r="H48" s="197"/>
      <c r="I48" s="197"/>
    </row>
    <row r="49" spans="1:9" s="377" customFormat="1">
      <c r="A49" s="380"/>
      <c r="B49" s="197"/>
      <c r="C49" s="197"/>
      <c r="D49" s="197"/>
      <c r="E49" s="197"/>
      <c r="F49" s="197"/>
      <c r="G49" s="197"/>
      <c r="H49" s="197"/>
      <c r="I49" s="197"/>
    </row>
    <row r="50" spans="1:9" s="377" customFormat="1">
      <c r="A50" s="380"/>
      <c r="B50" s="197"/>
      <c r="C50" s="197"/>
      <c r="D50" s="197"/>
      <c r="E50" s="197"/>
      <c r="F50" s="197"/>
      <c r="G50" s="197"/>
      <c r="H50" s="197"/>
      <c r="I50" s="197"/>
    </row>
    <row r="51" spans="1:9" s="377" customFormat="1">
      <c r="A51" s="380"/>
      <c r="B51" s="197"/>
      <c r="C51" s="197"/>
      <c r="D51" s="197"/>
      <c r="E51" s="197"/>
      <c r="F51" s="197"/>
      <c r="G51" s="197"/>
      <c r="H51" s="197"/>
      <c r="I51" s="197"/>
    </row>
    <row r="52" spans="1:9" s="377" customFormat="1">
      <c r="A52" s="380"/>
      <c r="B52" s="197"/>
      <c r="C52" s="197"/>
      <c r="D52" s="197"/>
      <c r="E52" s="197"/>
      <c r="F52" s="197"/>
      <c r="G52" s="197"/>
      <c r="H52" s="197"/>
      <c r="I52" s="197"/>
    </row>
    <row r="53" spans="1:9" s="377" customFormat="1">
      <c r="A53" s="380"/>
      <c r="B53" s="197"/>
      <c r="C53" s="197"/>
      <c r="D53" s="197"/>
      <c r="E53" s="197"/>
      <c r="F53" s="197"/>
      <c r="G53" s="197"/>
      <c r="H53" s="197"/>
      <c r="I53" s="197"/>
    </row>
    <row r="54" spans="1:9" s="377" customFormat="1">
      <c r="A54" s="380"/>
      <c r="B54" s="197"/>
      <c r="C54" s="197"/>
      <c r="D54" s="197"/>
      <c r="E54" s="197"/>
      <c r="F54" s="197"/>
      <c r="G54" s="197"/>
      <c r="H54" s="197"/>
      <c r="I54" s="197"/>
    </row>
    <row r="55" spans="1:9" s="377" customFormat="1">
      <c r="A55" s="380"/>
      <c r="B55" s="197"/>
      <c r="C55" s="197"/>
      <c r="D55" s="197"/>
      <c r="E55" s="197"/>
      <c r="F55" s="197"/>
      <c r="G55" s="197"/>
      <c r="H55" s="197"/>
      <c r="I55" s="197"/>
    </row>
    <row r="56" spans="1:9" s="377" customFormat="1">
      <c r="A56" s="380"/>
      <c r="B56" s="197"/>
      <c r="C56" s="197"/>
      <c r="D56" s="197"/>
      <c r="E56" s="197"/>
      <c r="F56" s="197"/>
      <c r="G56" s="197"/>
      <c r="H56" s="197"/>
      <c r="I56" s="197"/>
    </row>
    <row r="57" spans="1:9" s="377" customFormat="1">
      <c r="A57" s="380"/>
      <c r="B57" s="197"/>
      <c r="C57" s="197"/>
      <c r="D57" s="197"/>
      <c r="E57" s="197"/>
      <c r="F57" s="197"/>
      <c r="G57" s="197"/>
      <c r="H57" s="197"/>
      <c r="I57" s="197"/>
    </row>
    <row r="58" spans="1:9" s="377" customFormat="1">
      <c r="A58" s="380"/>
      <c r="B58" s="197"/>
      <c r="C58" s="197"/>
      <c r="D58" s="197"/>
      <c r="E58" s="197"/>
      <c r="F58" s="197"/>
      <c r="G58" s="197"/>
      <c r="H58" s="197"/>
      <c r="I58" s="197"/>
    </row>
    <row r="59" spans="1:9" s="377" customFormat="1">
      <c r="A59" s="380"/>
      <c r="B59" s="197"/>
      <c r="C59" s="197"/>
      <c r="D59" s="197"/>
      <c r="E59" s="197"/>
      <c r="F59" s="197"/>
      <c r="G59" s="197"/>
      <c r="H59" s="197"/>
      <c r="I59" s="197"/>
    </row>
    <row r="60" spans="1:9" s="377" customFormat="1">
      <c r="A60" s="380"/>
      <c r="B60" s="197"/>
      <c r="C60" s="197"/>
      <c r="D60" s="197"/>
      <c r="E60" s="197"/>
      <c r="F60" s="197"/>
      <c r="G60" s="197"/>
      <c r="H60" s="197"/>
      <c r="I60" s="197"/>
    </row>
    <row r="61" spans="1:9" s="377" customFormat="1">
      <c r="A61" s="380"/>
      <c r="B61" s="197"/>
      <c r="C61" s="197"/>
      <c r="D61" s="197"/>
      <c r="E61" s="197"/>
      <c r="F61" s="197"/>
      <c r="G61" s="197"/>
      <c r="H61" s="197"/>
      <c r="I61" s="197"/>
    </row>
    <row r="62" spans="1:9" s="377" customFormat="1">
      <c r="A62" s="380"/>
      <c r="B62" s="197"/>
      <c r="C62" s="197"/>
      <c r="D62" s="197"/>
      <c r="E62" s="197"/>
      <c r="F62" s="197"/>
      <c r="G62" s="197"/>
      <c r="H62" s="197"/>
      <c r="I62" s="197"/>
    </row>
    <row r="63" spans="1:9" s="377" customFormat="1">
      <c r="A63" s="380"/>
      <c r="B63" s="197"/>
      <c r="C63" s="197"/>
      <c r="D63" s="197"/>
      <c r="E63" s="197"/>
      <c r="F63" s="197"/>
      <c r="G63" s="197"/>
      <c r="H63" s="197"/>
      <c r="I63" s="197"/>
    </row>
    <row r="64" spans="1:9" s="377" customFormat="1">
      <c r="A64" s="380"/>
      <c r="B64" s="197"/>
      <c r="C64" s="197"/>
      <c r="D64" s="197"/>
      <c r="E64" s="197"/>
      <c r="F64" s="197"/>
      <c r="G64" s="197"/>
      <c r="H64" s="197"/>
      <c r="I64" s="197"/>
    </row>
    <row r="65" spans="1:9" s="377" customFormat="1">
      <c r="A65" s="380"/>
      <c r="B65" s="197"/>
      <c r="C65" s="197"/>
      <c r="D65" s="197"/>
      <c r="E65" s="197"/>
      <c r="F65" s="197"/>
      <c r="G65" s="197"/>
      <c r="H65" s="197"/>
      <c r="I65" s="197"/>
    </row>
    <row r="66" spans="1:9" s="377" customFormat="1">
      <c r="A66" s="380"/>
      <c r="B66" s="197"/>
      <c r="C66" s="197"/>
      <c r="D66" s="197"/>
      <c r="E66" s="197"/>
      <c r="F66" s="197"/>
      <c r="G66" s="197"/>
      <c r="H66" s="197"/>
      <c r="I66" s="197"/>
    </row>
    <row r="67" spans="1:9" s="377" customFormat="1">
      <c r="A67" s="380"/>
      <c r="B67" s="197"/>
      <c r="C67" s="197"/>
      <c r="D67" s="197"/>
      <c r="E67" s="197"/>
      <c r="F67" s="197"/>
      <c r="G67" s="197"/>
      <c r="H67" s="197"/>
      <c r="I67" s="197"/>
    </row>
    <row r="68" spans="1:9" s="377" customFormat="1">
      <c r="A68" s="380"/>
      <c r="B68" s="197"/>
      <c r="C68" s="197"/>
      <c r="D68" s="197"/>
      <c r="E68" s="197"/>
      <c r="F68" s="197"/>
      <c r="G68" s="197"/>
      <c r="H68" s="197"/>
      <c r="I68" s="197"/>
    </row>
    <row r="69" spans="1:9" s="377" customFormat="1">
      <c r="A69" s="380"/>
      <c r="B69" s="197"/>
      <c r="C69" s="197"/>
      <c r="D69" s="197"/>
      <c r="E69" s="197"/>
      <c r="F69" s="197"/>
      <c r="G69" s="197"/>
      <c r="H69" s="197"/>
      <c r="I69" s="197"/>
    </row>
    <row r="70" spans="1:9" s="377" customFormat="1">
      <c r="A70" s="380"/>
      <c r="B70" s="197"/>
      <c r="C70" s="197"/>
      <c r="D70" s="197"/>
      <c r="E70" s="197"/>
      <c r="F70" s="197"/>
      <c r="G70" s="197"/>
      <c r="H70" s="197"/>
      <c r="I70" s="197"/>
    </row>
    <row r="71" spans="1:9" s="377" customFormat="1">
      <c r="A71" s="380"/>
      <c r="B71" s="197"/>
      <c r="C71" s="197"/>
      <c r="D71" s="197"/>
      <c r="E71" s="197"/>
      <c r="F71" s="197"/>
      <c r="G71" s="197"/>
      <c r="H71" s="197"/>
      <c r="I71" s="197"/>
    </row>
    <row r="72" spans="1:9" s="377" customFormat="1">
      <c r="A72" s="380"/>
      <c r="B72" s="197"/>
      <c r="C72" s="197"/>
      <c r="D72" s="197"/>
      <c r="E72" s="197"/>
      <c r="F72" s="197"/>
      <c r="G72" s="197"/>
      <c r="H72" s="197"/>
      <c r="I72" s="197"/>
    </row>
    <row r="73" spans="1:9" s="377" customFormat="1">
      <c r="A73" s="380"/>
      <c r="B73" s="197"/>
      <c r="C73" s="197"/>
      <c r="D73" s="197"/>
      <c r="E73" s="197"/>
      <c r="F73" s="197"/>
      <c r="G73" s="197"/>
      <c r="H73" s="197"/>
      <c r="I73" s="197"/>
    </row>
    <row r="74" spans="1:9" s="377" customFormat="1">
      <c r="A74" s="380"/>
      <c r="B74" s="197"/>
      <c r="C74" s="197"/>
      <c r="D74" s="197"/>
      <c r="E74" s="197"/>
      <c r="F74" s="197"/>
      <c r="G74" s="197"/>
      <c r="H74" s="197"/>
      <c r="I74" s="197"/>
    </row>
    <row r="75" spans="1:9" s="377" customFormat="1">
      <c r="A75" s="380"/>
      <c r="B75" s="197"/>
      <c r="C75" s="197"/>
      <c r="D75" s="197"/>
      <c r="E75" s="197"/>
      <c r="F75" s="197"/>
      <c r="G75" s="197"/>
      <c r="H75" s="197"/>
      <c r="I75" s="197"/>
    </row>
    <row r="76" spans="1:9" s="377" customFormat="1">
      <c r="A76" s="380"/>
      <c r="B76" s="197"/>
      <c r="C76" s="197"/>
      <c r="D76" s="197"/>
      <c r="E76" s="197"/>
      <c r="F76" s="197"/>
      <c r="G76" s="197"/>
      <c r="H76" s="197"/>
      <c r="I76" s="197"/>
    </row>
    <row r="77" spans="1:9" s="377" customFormat="1">
      <c r="A77" s="380"/>
      <c r="B77" s="197"/>
      <c r="C77" s="197"/>
      <c r="D77" s="197"/>
      <c r="E77" s="197"/>
      <c r="F77" s="197"/>
      <c r="G77" s="197"/>
      <c r="H77" s="197"/>
      <c r="I77" s="197"/>
    </row>
    <row r="78" spans="1:9" s="377" customFormat="1">
      <c r="A78" s="380"/>
      <c r="B78" s="197"/>
      <c r="C78" s="197"/>
      <c r="D78" s="197"/>
      <c r="E78" s="197"/>
      <c r="F78" s="197"/>
      <c r="G78" s="197"/>
      <c r="H78" s="197"/>
      <c r="I78" s="197"/>
    </row>
    <row r="79" spans="1:9" s="377" customFormat="1">
      <c r="A79" s="380"/>
      <c r="B79" s="197"/>
      <c r="C79" s="197"/>
      <c r="D79" s="197"/>
      <c r="E79" s="197"/>
      <c r="F79" s="197"/>
      <c r="G79" s="197"/>
      <c r="H79" s="197"/>
      <c r="I79" s="197"/>
    </row>
    <row r="80" spans="1:9" s="377" customFormat="1">
      <c r="A80" s="380"/>
      <c r="B80" s="197"/>
      <c r="C80" s="197"/>
      <c r="D80" s="197"/>
      <c r="E80" s="197"/>
      <c r="F80" s="197"/>
      <c r="G80" s="197"/>
      <c r="H80" s="197"/>
      <c r="I80" s="197"/>
    </row>
    <row r="81" spans="1:9" s="377" customFormat="1">
      <c r="A81" s="380"/>
      <c r="B81" s="197"/>
      <c r="C81" s="197"/>
      <c r="D81" s="197"/>
      <c r="E81" s="197"/>
      <c r="F81" s="197"/>
      <c r="G81" s="197"/>
      <c r="H81" s="197"/>
      <c r="I81" s="197"/>
    </row>
    <row r="82" spans="1:9" s="377" customFormat="1">
      <c r="A82" s="380"/>
      <c r="B82" s="197"/>
      <c r="C82" s="197"/>
      <c r="D82" s="197"/>
      <c r="E82" s="197"/>
      <c r="F82" s="197"/>
      <c r="G82" s="197"/>
      <c r="H82" s="197"/>
      <c r="I82" s="197"/>
    </row>
    <row r="83" spans="1:9" s="377" customFormat="1">
      <c r="A83" s="380"/>
      <c r="B83" s="197"/>
      <c r="C83" s="197"/>
      <c r="D83" s="197"/>
      <c r="E83" s="197"/>
      <c r="F83" s="197"/>
      <c r="G83" s="197"/>
      <c r="H83" s="197"/>
      <c r="I83" s="197"/>
    </row>
    <row r="84" spans="1:9" s="377" customFormat="1">
      <c r="A84" s="380"/>
      <c r="B84" s="197"/>
      <c r="C84" s="197"/>
      <c r="D84" s="197"/>
      <c r="E84" s="197"/>
      <c r="F84" s="197"/>
      <c r="G84" s="197"/>
      <c r="H84" s="197"/>
      <c r="I84" s="197"/>
    </row>
    <row r="85" spans="1:9" s="377" customFormat="1">
      <c r="A85" s="380"/>
      <c r="B85" s="197"/>
      <c r="C85" s="197"/>
      <c r="D85" s="197"/>
      <c r="E85" s="197"/>
      <c r="F85" s="197"/>
      <c r="G85" s="197"/>
      <c r="H85" s="197"/>
      <c r="I85" s="197"/>
    </row>
    <row r="86" spans="1:9" s="377" customFormat="1">
      <c r="A86" s="380"/>
      <c r="B86" s="197"/>
      <c r="C86" s="197"/>
      <c r="D86" s="197"/>
      <c r="E86" s="197"/>
      <c r="F86" s="197"/>
      <c r="G86" s="197"/>
      <c r="H86" s="197"/>
      <c r="I86" s="197"/>
    </row>
    <row r="87" spans="1:9" s="377" customFormat="1">
      <c r="A87" s="380"/>
      <c r="B87" s="197"/>
      <c r="C87" s="197"/>
      <c r="D87" s="197"/>
      <c r="E87" s="197"/>
      <c r="F87" s="197"/>
      <c r="G87" s="197"/>
      <c r="H87" s="197"/>
      <c r="I87" s="197"/>
    </row>
    <row r="88" spans="1:9" s="377" customFormat="1">
      <c r="A88" s="380"/>
      <c r="B88" s="197"/>
      <c r="C88" s="197"/>
      <c r="D88" s="197"/>
      <c r="E88" s="197"/>
      <c r="F88" s="197"/>
      <c r="G88" s="197"/>
      <c r="H88" s="197"/>
      <c r="I88" s="197"/>
    </row>
    <row r="89" spans="1:9" s="377" customFormat="1">
      <c r="A89" s="380"/>
      <c r="B89" s="197"/>
      <c r="C89" s="197"/>
      <c r="D89" s="197"/>
      <c r="E89" s="197"/>
      <c r="F89" s="197"/>
      <c r="G89" s="197"/>
      <c r="H89" s="197"/>
      <c r="I89" s="197"/>
    </row>
    <row r="90" spans="1:9" s="377" customFormat="1">
      <c r="A90" s="380"/>
      <c r="B90" s="197"/>
      <c r="C90" s="197"/>
      <c r="D90" s="197"/>
      <c r="E90" s="197"/>
      <c r="F90" s="197"/>
      <c r="G90" s="197"/>
      <c r="H90" s="197"/>
      <c r="I90" s="197"/>
    </row>
    <row r="91" spans="1:9" s="377" customFormat="1">
      <c r="A91" s="380"/>
      <c r="B91" s="197"/>
      <c r="C91" s="197"/>
      <c r="D91" s="197"/>
      <c r="E91" s="197"/>
      <c r="F91" s="197"/>
      <c r="G91" s="197"/>
      <c r="H91" s="197"/>
      <c r="I91" s="197"/>
    </row>
    <row r="92" spans="1:9" s="377" customFormat="1">
      <c r="A92" s="380"/>
      <c r="B92" s="197"/>
      <c r="C92" s="197"/>
      <c r="D92" s="197"/>
      <c r="E92" s="197"/>
      <c r="F92" s="197"/>
      <c r="G92" s="197"/>
      <c r="H92" s="197"/>
      <c r="I92" s="197"/>
    </row>
    <row r="93" spans="1:9" s="377" customFormat="1">
      <c r="A93" s="380"/>
      <c r="B93" s="197"/>
      <c r="C93" s="197"/>
      <c r="D93" s="197"/>
      <c r="E93" s="197"/>
      <c r="F93" s="197"/>
      <c r="G93" s="197"/>
      <c r="H93" s="197"/>
      <c r="I93" s="197"/>
    </row>
    <row r="94" spans="1:9" s="377" customFormat="1">
      <c r="A94" s="380"/>
      <c r="B94" s="197"/>
      <c r="C94" s="197"/>
      <c r="D94" s="197"/>
      <c r="E94" s="197"/>
      <c r="F94" s="197"/>
      <c r="G94" s="197"/>
      <c r="H94" s="197"/>
      <c r="I94" s="197"/>
    </row>
    <row r="95" spans="1:9" s="377" customFormat="1">
      <c r="A95" s="380"/>
      <c r="B95" s="197"/>
      <c r="C95" s="197"/>
      <c r="D95" s="197"/>
      <c r="E95" s="197"/>
      <c r="F95" s="197"/>
      <c r="G95" s="197"/>
      <c r="H95" s="197"/>
      <c r="I95" s="197"/>
    </row>
    <row r="96" spans="1:9" s="377" customFormat="1">
      <c r="A96" s="380"/>
      <c r="B96" s="197"/>
      <c r="C96" s="197"/>
      <c r="D96" s="197"/>
      <c r="E96" s="197"/>
      <c r="F96" s="197"/>
      <c r="G96" s="197"/>
      <c r="H96" s="197"/>
      <c r="I96" s="197"/>
    </row>
    <row r="97" spans="1:9" s="377" customFormat="1">
      <c r="A97" s="380"/>
      <c r="B97" s="197"/>
      <c r="C97" s="197"/>
      <c r="D97" s="197"/>
      <c r="E97" s="197"/>
      <c r="F97" s="197"/>
      <c r="G97" s="197"/>
      <c r="H97" s="197"/>
      <c r="I97" s="197"/>
    </row>
    <row r="98" spans="1:9" s="377" customFormat="1">
      <c r="A98" s="380"/>
      <c r="B98" s="197"/>
      <c r="C98" s="197"/>
      <c r="D98" s="197"/>
      <c r="E98" s="197"/>
      <c r="F98" s="197"/>
      <c r="G98" s="197"/>
      <c r="H98" s="197"/>
      <c r="I98" s="197"/>
    </row>
    <row r="99" spans="1:9" s="377" customFormat="1">
      <c r="A99" s="380"/>
      <c r="B99" s="197"/>
      <c r="C99" s="197"/>
      <c r="D99" s="197"/>
      <c r="E99" s="197"/>
      <c r="F99" s="197"/>
      <c r="G99" s="197"/>
      <c r="H99" s="197"/>
      <c r="I99" s="197"/>
    </row>
    <row r="100" spans="1:9" s="377" customFormat="1">
      <c r="A100" s="380"/>
      <c r="B100" s="197"/>
      <c r="C100" s="197"/>
      <c r="D100" s="197"/>
      <c r="E100" s="197"/>
      <c r="F100" s="197"/>
      <c r="G100" s="197"/>
      <c r="H100" s="197"/>
      <c r="I100" s="197"/>
    </row>
    <row r="101" spans="1:9" s="377" customFormat="1">
      <c r="A101" s="380"/>
      <c r="B101" s="197"/>
      <c r="C101" s="197"/>
      <c r="D101" s="197"/>
      <c r="E101" s="197"/>
      <c r="F101" s="197"/>
      <c r="G101" s="197"/>
      <c r="H101" s="197"/>
      <c r="I101" s="197"/>
    </row>
    <row r="102" spans="1:9" s="377" customFormat="1">
      <c r="A102" s="380"/>
      <c r="B102" s="197"/>
      <c r="C102" s="197"/>
      <c r="D102" s="197"/>
      <c r="E102" s="197"/>
      <c r="F102" s="197"/>
      <c r="G102" s="197"/>
      <c r="H102" s="197"/>
      <c r="I102" s="197"/>
    </row>
    <row r="103" spans="1:9" s="377" customFormat="1">
      <c r="A103" s="380"/>
      <c r="B103" s="197"/>
      <c r="C103" s="197"/>
      <c r="D103" s="197"/>
      <c r="E103" s="197"/>
      <c r="F103" s="197"/>
      <c r="G103" s="197"/>
      <c r="H103" s="197"/>
      <c r="I103" s="197"/>
    </row>
    <row r="104" spans="1:9" s="377" customFormat="1">
      <c r="A104" s="380"/>
      <c r="B104" s="197"/>
      <c r="C104" s="197"/>
      <c r="D104" s="197"/>
      <c r="E104" s="197"/>
      <c r="F104" s="197"/>
      <c r="G104" s="197"/>
      <c r="H104" s="197"/>
      <c r="I104" s="197"/>
    </row>
    <row r="105" spans="1:9" s="377" customFormat="1">
      <c r="A105" s="380"/>
      <c r="B105" s="197"/>
      <c r="C105" s="197"/>
      <c r="D105" s="197"/>
      <c r="E105" s="197"/>
      <c r="F105" s="197"/>
      <c r="G105" s="197"/>
      <c r="H105" s="197"/>
      <c r="I105" s="197"/>
    </row>
    <row r="106" spans="1:9" s="377" customFormat="1">
      <c r="A106" s="380"/>
      <c r="B106" s="197"/>
      <c r="C106" s="197"/>
      <c r="D106" s="197"/>
      <c r="E106" s="197"/>
      <c r="F106" s="197"/>
      <c r="G106" s="197"/>
      <c r="H106" s="197"/>
      <c r="I106" s="197"/>
    </row>
    <row r="107" spans="1:9" s="377" customFormat="1">
      <c r="A107" s="380"/>
      <c r="B107" s="197"/>
      <c r="C107" s="197"/>
      <c r="D107" s="197"/>
      <c r="E107" s="197"/>
      <c r="F107" s="197"/>
      <c r="G107" s="197"/>
      <c r="H107" s="197"/>
      <c r="I107" s="197"/>
    </row>
    <row r="108" spans="1:9" s="377" customFormat="1">
      <c r="A108" s="380"/>
      <c r="B108" s="197"/>
      <c r="C108" s="197"/>
      <c r="D108" s="197"/>
      <c r="E108" s="197"/>
      <c r="F108" s="197"/>
      <c r="G108" s="197"/>
      <c r="H108" s="197"/>
      <c r="I108" s="197"/>
    </row>
    <row r="109" spans="1:9" s="377" customFormat="1">
      <c r="A109" s="380"/>
      <c r="B109" s="197"/>
      <c r="C109" s="197"/>
      <c r="D109" s="197"/>
      <c r="E109" s="197"/>
      <c r="F109" s="197"/>
      <c r="G109" s="197"/>
      <c r="H109" s="197"/>
      <c r="I109" s="197"/>
    </row>
    <row r="110" spans="1:9" s="377" customFormat="1">
      <c r="A110" s="380"/>
      <c r="B110" s="197"/>
      <c r="C110" s="197"/>
      <c r="D110" s="197"/>
      <c r="E110" s="197"/>
      <c r="F110" s="197"/>
      <c r="G110" s="197"/>
      <c r="H110" s="197"/>
      <c r="I110" s="197"/>
    </row>
    <row r="111" spans="1:9" s="377" customFormat="1">
      <c r="A111" s="380"/>
      <c r="B111" s="197"/>
      <c r="C111" s="197"/>
      <c r="D111" s="197"/>
      <c r="E111" s="197"/>
      <c r="F111" s="197"/>
      <c r="G111" s="197"/>
      <c r="H111" s="197"/>
      <c r="I111" s="197"/>
    </row>
    <row r="112" spans="1:9" s="377" customFormat="1">
      <c r="A112" s="380"/>
      <c r="B112" s="197"/>
      <c r="C112" s="197"/>
      <c r="D112" s="197"/>
      <c r="E112" s="197"/>
      <c r="F112" s="197"/>
      <c r="G112" s="197"/>
      <c r="H112" s="197"/>
      <c r="I112" s="197"/>
    </row>
    <row r="113" spans="1:9" s="377" customFormat="1">
      <c r="A113" s="380"/>
      <c r="B113" s="197"/>
      <c r="C113" s="197"/>
      <c r="D113" s="197"/>
      <c r="E113" s="197"/>
      <c r="F113" s="197"/>
      <c r="G113" s="197"/>
      <c r="H113" s="197"/>
      <c r="I113" s="197"/>
    </row>
    <row r="114" spans="1:9" s="377" customFormat="1">
      <c r="A114" s="380"/>
      <c r="B114" s="197"/>
      <c r="C114" s="197"/>
      <c r="D114" s="197"/>
      <c r="E114" s="197"/>
      <c r="F114" s="197"/>
      <c r="G114" s="197"/>
      <c r="H114" s="197"/>
      <c r="I114" s="197"/>
    </row>
    <row r="115" spans="1:9" s="377" customFormat="1">
      <c r="A115" s="380"/>
      <c r="B115" s="197"/>
      <c r="C115" s="197"/>
      <c r="D115" s="197"/>
      <c r="E115" s="197"/>
      <c r="F115" s="197"/>
      <c r="G115" s="197"/>
      <c r="H115" s="197"/>
      <c r="I115" s="197"/>
    </row>
    <row r="116" spans="1:9" s="377" customFormat="1">
      <c r="A116" s="380"/>
      <c r="B116" s="197"/>
      <c r="C116" s="197"/>
      <c r="D116" s="197"/>
      <c r="E116" s="197"/>
      <c r="F116" s="197"/>
      <c r="G116" s="197"/>
      <c r="H116" s="197"/>
      <c r="I116" s="197"/>
    </row>
    <row r="117" spans="1:9" s="377" customFormat="1">
      <c r="A117" s="380"/>
      <c r="B117" s="197"/>
      <c r="C117" s="197"/>
      <c r="D117" s="197"/>
      <c r="E117" s="197"/>
      <c r="F117" s="197"/>
      <c r="G117" s="197"/>
      <c r="H117" s="197"/>
      <c r="I117" s="197"/>
    </row>
    <row r="118" spans="1:9" s="377" customFormat="1">
      <c r="A118" s="380"/>
      <c r="B118" s="197"/>
      <c r="C118" s="197"/>
      <c r="D118" s="197"/>
      <c r="E118" s="197"/>
      <c r="F118" s="197"/>
      <c r="G118" s="197"/>
      <c r="H118" s="197"/>
      <c r="I118" s="197"/>
    </row>
    <row r="119" spans="1:9" s="377" customFormat="1">
      <c r="A119" s="380"/>
      <c r="B119" s="197"/>
      <c r="C119" s="197"/>
      <c r="D119" s="197"/>
      <c r="E119" s="197"/>
      <c r="F119" s="197"/>
      <c r="G119" s="197"/>
      <c r="H119" s="197"/>
      <c r="I119" s="197"/>
    </row>
    <row r="120" spans="1:9" s="377" customFormat="1">
      <c r="A120" s="380"/>
      <c r="B120" s="197"/>
      <c r="C120" s="197"/>
      <c r="D120" s="197"/>
      <c r="E120" s="197"/>
      <c r="F120" s="197"/>
      <c r="G120" s="197"/>
      <c r="H120" s="197"/>
      <c r="I120" s="197"/>
    </row>
    <row r="121" spans="1:9" s="377" customFormat="1">
      <c r="A121" s="380"/>
      <c r="B121" s="197"/>
      <c r="C121" s="197"/>
      <c r="D121" s="197"/>
      <c r="E121" s="197"/>
      <c r="F121" s="197"/>
      <c r="G121" s="197"/>
      <c r="H121" s="197"/>
      <c r="I121" s="197"/>
    </row>
    <row r="122" spans="1:9" s="377" customFormat="1">
      <c r="A122" s="380"/>
      <c r="B122" s="197"/>
      <c r="C122" s="197"/>
      <c r="D122" s="197"/>
      <c r="E122" s="197"/>
      <c r="F122" s="197"/>
      <c r="G122" s="197"/>
      <c r="H122" s="197"/>
      <c r="I122" s="197"/>
    </row>
    <row r="123" spans="1:9" s="377" customFormat="1">
      <c r="A123" s="380"/>
      <c r="B123" s="197"/>
      <c r="C123" s="197"/>
      <c r="D123" s="197"/>
      <c r="E123" s="197"/>
      <c r="F123" s="197"/>
      <c r="G123" s="197"/>
      <c r="H123" s="197"/>
      <c r="I123" s="197"/>
    </row>
    <row r="124" spans="1:9" s="377" customFormat="1">
      <c r="A124" s="380"/>
      <c r="B124" s="197"/>
      <c r="C124" s="197"/>
      <c r="D124" s="197"/>
      <c r="E124" s="197"/>
      <c r="F124" s="197"/>
      <c r="G124" s="197"/>
      <c r="H124" s="197"/>
      <c r="I124" s="197"/>
    </row>
    <row r="125" spans="1:9" s="377" customFormat="1">
      <c r="A125" s="380"/>
      <c r="B125" s="197"/>
      <c r="C125" s="197"/>
      <c r="D125" s="197"/>
      <c r="E125" s="197"/>
      <c r="F125" s="197"/>
      <c r="G125" s="197"/>
      <c r="H125" s="197"/>
      <c r="I125" s="197"/>
    </row>
    <row r="126" spans="1:9" s="377" customFormat="1">
      <c r="A126" s="380"/>
      <c r="B126" s="197"/>
      <c r="C126" s="197"/>
      <c r="D126" s="197"/>
      <c r="E126" s="197"/>
      <c r="F126" s="197"/>
      <c r="G126" s="197"/>
      <c r="H126" s="197"/>
      <c r="I126" s="197"/>
    </row>
    <row r="127" spans="1:9" s="377" customFormat="1">
      <c r="A127" s="380"/>
      <c r="B127" s="197"/>
      <c r="C127" s="197"/>
      <c r="D127" s="197"/>
      <c r="E127" s="197"/>
      <c r="F127" s="197"/>
      <c r="G127" s="197"/>
      <c r="H127" s="197"/>
      <c r="I127" s="197"/>
    </row>
    <row r="128" spans="1:9" s="377" customFormat="1">
      <c r="A128" s="380"/>
      <c r="B128" s="197"/>
      <c r="C128" s="197"/>
      <c r="D128" s="197"/>
      <c r="E128" s="197"/>
      <c r="F128" s="197"/>
      <c r="G128" s="197"/>
      <c r="H128" s="197"/>
      <c r="I128" s="197"/>
    </row>
    <row r="129" spans="1:9" s="377" customFormat="1">
      <c r="A129" s="380"/>
      <c r="B129" s="197"/>
      <c r="C129" s="197"/>
      <c r="D129" s="197"/>
      <c r="E129" s="197"/>
      <c r="F129" s="197"/>
      <c r="G129" s="197"/>
      <c r="H129" s="197"/>
      <c r="I129" s="197"/>
    </row>
    <row r="130" spans="1:9" s="377" customFormat="1">
      <c r="A130" s="380"/>
      <c r="B130" s="197"/>
      <c r="C130" s="197"/>
      <c r="D130" s="197"/>
      <c r="E130" s="197"/>
      <c r="F130" s="197"/>
      <c r="G130" s="197"/>
      <c r="H130" s="197"/>
      <c r="I130" s="197"/>
    </row>
    <row r="131" spans="1:9" s="377" customFormat="1">
      <c r="A131" s="380"/>
      <c r="B131" s="197"/>
      <c r="C131" s="197"/>
      <c r="D131" s="197"/>
      <c r="E131" s="197"/>
      <c r="F131" s="197"/>
      <c r="G131" s="197"/>
      <c r="H131" s="197"/>
      <c r="I131" s="197"/>
    </row>
    <row r="132" spans="1:9" s="377" customFormat="1">
      <c r="A132" s="380"/>
      <c r="B132" s="197"/>
      <c r="C132" s="197"/>
      <c r="D132" s="197"/>
      <c r="E132" s="197"/>
      <c r="F132" s="197"/>
      <c r="G132" s="197"/>
      <c r="H132" s="197"/>
      <c r="I132" s="197"/>
    </row>
    <row r="133" spans="1:9" s="377" customFormat="1">
      <c r="A133" s="380"/>
      <c r="B133" s="197"/>
      <c r="C133" s="197"/>
      <c r="D133" s="197"/>
      <c r="E133" s="197"/>
      <c r="F133" s="197"/>
      <c r="G133" s="197"/>
      <c r="H133" s="197"/>
      <c r="I133" s="197"/>
    </row>
    <row r="134" spans="1:9" s="377" customFormat="1">
      <c r="A134" s="380"/>
      <c r="B134" s="197"/>
      <c r="C134" s="197"/>
      <c r="D134" s="197"/>
      <c r="E134" s="197"/>
      <c r="F134" s="197"/>
      <c r="G134" s="197"/>
      <c r="H134" s="197"/>
      <c r="I134" s="197"/>
    </row>
    <row r="135" spans="1:9" s="377" customFormat="1">
      <c r="A135" s="380"/>
      <c r="B135" s="197"/>
      <c r="C135" s="197"/>
      <c r="D135" s="197"/>
      <c r="E135" s="197"/>
      <c r="F135" s="197"/>
      <c r="G135" s="197"/>
      <c r="H135" s="197"/>
      <c r="I135" s="197"/>
    </row>
    <row r="136" spans="1:9" s="377" customFormat="1">
      <c r="A136" s="380"/>
      <c r="B136" s="197"/>
      <c r="C136" s="197"/>
      <c r="D136" s="197"/>
      <c r="E136" s="197"/>
      <c r="F136" s="197"/>
      <c r="G136" s="197"/>
      <c r="H136" s="197"/>
      <c r="I136" s="197"/>
    </row>
    <row r="137" spans="1:9" s="377" customFormat="1">
      <c r="A137" s="380"/>
      <c r="B137" s="197"/>
      <c r="C137" s="197"/>
      <c r="D137" s="197"/>
      <c r="E137" s="197"/>
      <c r="F137" s="197"/>
      <c r="G137" s="197"/>
      <c r="H137" s="197"/>
      <c r="I137" s="197"/>
    </row>
    <row r="138" spans="1:9" s="377" customFormat="1">
      <c r="A138" s="380"/>
      <c r="B138" s="197"/>
      <c r="C138" s="197"/>
      <c r="D138" s="197"/>
      <c r="E138" s="197"/>
      <c r="F138" s="197"/>
      <c r="G138" s="197"/>
      <c r="H138" s="197"/>
      <c r="I138" s="197"/>
    </row>
    <row r="139" spans="1:9" s="377" customFormat="1">
      <c r="A139" s="380"/>
      <c r="B139" s="197"/>
      <c r="C139" s="197"/>
      <c r="D139" s="197"/>
      <c r="E139" s="197"/>
      <c r="F139" s="197"/>
      <c r="G139" s="197"/>
      <c r="H139" s="197"/>
      <c r="I139" s="197"/>
    </row>
    <row r="140" spans="1:9" s="377" customFormat="1">
      <c r="A140" s="380"/>
      <c r="B140" s="197"/>
      <c r="C140" s="197"/>
      <c r="D140" s="197"/>
      <c r="E140" s="197"/>
      <c r="F140" s="197"/>
      <c r="G140" s="197"/>
      <c r="H140" s="197"/>
      <c r="I140" s="197"/>
    </row>
    <row r="141" spans="1:9" s="377" customFormat="1">
      <c r="A141" s="380"/>
      <c r="B141" s="197"/>
      <c r="C141" s="197"/>
      <c r="D141" s="197"/>
      <c r="E141" s="197"/>
      <c r="F141" s="197"/>
      <c r="G141" s="197"/>
      <c r="H141" s="197"/>
      <c r="I141" s="197"/>
    </row>
    <row r="142" spans="1:9" s="377" customFormat="1">
      <c r="A142" s="380"/>
      <c r="B142" s="197"/>
      <c r="C142" s="197"/>
      <c r="D142" s="197"/>
      <c r="E142" s="197"/>
      <c r="F142" s="197"/>
      <c r="G142" s="197"/>
      <c r="H142" s="197"/>
      <c r="I142" s="197"/>
    </row>
    <row r="143" spans="1:9" s="377" customFormat="1">
      <c r="A143" s="380"/>
      <c r="B143" s="197"/>
      <c r="C143" s="197"/>
      <c r="D143" s="197"/>
      <c r="E143" s="197"/>
      <c r="F143" s="197"/>
      <c r="G143" s="197"/>
      <c r="H143" s="197"/>
      <c r="I143" s="197"/>
    </row>
    <row r="144" spans="1:9" s="377" customFormat="1">
      <c r="A144" s="380"/>
      <c r="B144" s="197"/>
      <c r="C144" s="197"/>
      <c r="D144" s="197"/>
      <c r="E144" s="197"/>
      <c r="F144" s="197"/>
      <c r="G144" s="197"/>
      <c r="H144" s="197"/>
      <c r="I144" s="197"/>
    </row>
    <row r="145" spans="1:9" s="377" customFormat="1">
      <c r="A145" s="380"/>
      <c r="B145" s="197"/>
      <c r="C145" s="197"/>
      <c r="D145" s="197"/>
      <c r="E145" s="197"/>
      <c r="F145" s="197"/>
      <c r="G145" s="197"/>
      <c r="H145" s="197"/>
      <c r="I145" s="197"/>
    </row>
    <row r="146" spans="1:9" s="377" customFormat="1">
      <c r="A146" s="380"/>
      <c r="B146" s="197"/>
      <c r="C146" s="197"/>
      <c r="D146" s="197"/>
      <c r="E146" s="197"/>
      <c r="F146" s="197"/>
      <c r="G146" s="197"/>
      <c r="H146" s="197"/>
      <c r="I146" s="197"/>
    </row>
    <row r="147" spans="1:9" s="377" customFormat="1">
      <c r="A147" s="380"/>
      <c r="B147" s="197"/>
      <c r="C147" s="197"/>
      <c r="D147" s="197"/>
      <c r="E147" s="197"/>
      <c r="F147" s="197"/>
      <c r="G147" s="197"/>
      <c r="H147" s="197"/>
      <c r="I147" s="197"/>
    </row>
    <row r="148" spans="1:9" s="377" customFormat="1">
      <c r="A148" s="380"/>
      <c r="B148" s="197"/>
      <c r="C148" s="197"/>
      <c r="D148" s="197"/>
      <c r="E148" s="197"/>
      <c r="F148" s="197"/>
      <c r="G148" s="197"/>
      <c r="H148" s="197"/>
      <c r="I148" s="197"/>
    </row>
    <row r="149" spans="1:9" s="377" customFormat="1">
      <c r="A149" s="380"/>
      <c r="B149" s="197"/>
      <c r="C149" s="197"/>
      <c r="D149" s="197"/>
      <c r="E149" s="197"/>
      <c r="F149" s="197"/>
      <c r="G149" s="197"/>
      <c r="H149" s="197"/>
      <c r="I149" s="197"/>
    </row>
    <row r="150" spans="1:9" s="377" customFormat="1">
      <c r="A150" s="380"/>
      <c r="B150" s="197"/>
      <c r="C150" s="197"/>
      <c r="D150" s="197"/>
      <c r="E150" s="197"/>
      <c r="F150" s="197"/>
      <c r="G150" s="197"/>
      <c r="H150" s="197"/>
      <c r="I150" s="197"/>
    </row>
    <row r="151" spans="1:9" s="377" customFormat="1">
      <c r="A151" s="380"/>
      <c r="B151" s="197"/>
      <c r="C151" s="197"/>
      <c r="D151" s="197"/>
      <c r="E151" s="197"/>
      <c r="F151" s="197"/>
      <c r="G151" s="197"/>
      <c r="H151" s="197"/>
      <c r="I151" s="197"/>
    </row>
    <row r="152" spans="1:9" s="377" customFormat="1">
      <c r="A152" s="380"/>
      <c r="B152" s="197"/>
      <c r="C152" s="197"/>
      <c r="D152" s="197"/>
      <c r="E152" s="197"/>
      <c r="F152" s="197"/>
      <c r="G152" s="197"/>
      <c r="H152" s="197"/>
      <c r="I152" s="197"/>
    </row>
    <row r="153" spans="1:9" s="377" customFormat="1">
      <c r="A153" s="380"/>
      <c r="B153" s="197"/>
      <c r="C153" s="197"/>
      <c r="D153" s="197"/>
      <c r="E153" s="197"/>
      <c r="F153" s="197"/>
      <c r="G153" s="197"/>
      <c r="H153" s="197"/>
      <c r="I153" s="197"/>
    </row>
    <row r="154" spans="1:9" s="377" customFormat="1">
      <c r="A154" s="380"/>
      <c r="B154" s="197"/>
      <c r="C154" s="197"/>
      <c r="D154" s="197"/>
      <c r="E154" s="197"/>
      <c r="F154" s="197"/>
      <c r="G154" s="197"/>
      <c r="H154" s="197"/>
      <c r="I154" s="197"/>
    </row>
    <row r="155" spans="1:9" s="377" customFormat="1">
      <c r="A155" s="380"/>
      <c r="B155" s="197"/>
      <c r="C155" s="197"/>
      <c r="D155" s="197"/>
      <c r="E155" s="197"/>
      <c r="F155" s="197"/>
      <c r="G155" s="197"/>
      <c r="H155" s="197"/>
      <c r="I155" s="197"/>
    </row>
    <row r="156" spans="1:9" s="377" customFormat="1">
      <c r="A156" s="380"/>
      <c r="B156" s="197"/>
      <c r="C156" s="197"/>
      <c r="D156" s="197"/>
      <c r="E156" s="197"/>
      <c r="F156" s="197"/>
      <c r="G156" s="197"/>
      <c r="H156" s="197"/>
      <c r="I156" s="197"/>
    </row>
    <row r="157" spans="1:9" s="377" customFormat="1">
      <c r="A157" s="380"/>
      <c r="B157" s="197"/>
      <c r="C157" s="197"/>
      <c r="D157" s="197"/>
      <c r="E157" s="197"/>
      <c r="F157" s="197"/>
      <c r="G157" s="197"/>
      <c r="H157" s="197"/>
      <c r="I157" s="197"/>
    </row>
    <row r="158" spans="1:9" s="377" customFormat="1">
      <c r="A158" s="380"/>
      <c r="B158" s="197"/>
      <c r="C158" s="197"/>
      <c r="D158" s="197"/>
      <c r="E158" s="197"/>
      <c r="F158" s="197"/>
      <c r="G158" s="197"/>
      <c r="H158" s="197"/>
      <c r="I158" s="197"/>
    </row>
    <row r="159" spans="1:9" s="377" customFormat="1">
      <c r="A159" s="380"/>
      <c r="B159" s="197"/>
      <c r="C159" s="197"/>
      <c r="D159" s="197"/>
      <c r="E159" s="197"/>
      <c r="F159" s="197"/>
      <c r="G159" s="197"/>
      <c r="H159" s="197"/>
      <c r="I159" s="197"/>
    </row>
    <row r="160" spans="1:9" s="377" customFormat="1">
      <c r="A160" s="380"/>
      <c r="B160" s="197"/>
      <c r="C160" s="197"/>
      <c r="D160" s="197"/>
      <c r="E160" s="197"/>
      <c r="F160" s="197"/>
      <c r="G160" s="197"/>
      <c r="H160" s="197"/>
      <c r="I160" s="197"/>
    </row>
    <row r="161" spans="1:9" s="377" customFormat="1">
      <c r="A161" s="380"/>
      <c r="B161" s="197"/>
      <c r="C161" s="197"/>
      <c r="D161" s="197"/>
      <c r="E161" s="197"/>
      <c r="F161" s="197"/>
      <c r="G161" s="197"/>
      <c r="H161" s="197"/>
      <c r="I161" s="197"/>
    </row>
    <row r="162" spans="1:9" s="377" customFormat="1">
      <c r="A162" s="380"/>
      <c r="B162" s="197"/>
      <c r="C162" s="197"/>
      <c r="D162" s="197"/>
      <c r="E162" s="197"/>
      <c r="F162" s="197"/>
      <c r="G162" s="197"/>
      <c r="H162" s="197"/>
      <c r="I162" s="197"/>
    </row>
    <row r="163" spans="1:9" s="377" customFormat="1">
      <c r="A163" s="380"/>
      <c r="B163" s="197"/>
      <c r="C163" s="197"/>
      <c r="D163" s="197"/>
      <c r="E163" s="197"/>
      <c r="F163" s="197"/>
      <c r="G163" s="197"/>
      <c r="H163" s="197"/>
      <c r="I163" s="197"/>
    </row>
    <row r="164" spans="1:9" s="377" customFormat="1">
      <c r="A164" s="380"/>
      <c r="B164" s="197"/>
      <c r="C164" s="197"/>
      <c r="D164" s="197"/>
      <c r="E164" s="197"/>
      <c r="F164" s="197"/>
      <c r="G164" s="197"/>
      <c r="H164" s="197"/>
      <c r="I164" s="197"/>
    </row>
    <row r="165" spans="1:9" s="377" customFormat="1">
      <c r="A165" s="380"/>
      <c r="B165" s="197"/>
      <c r="C165" s="197"/>
      <c r="D165" s="197"/>
      <c r="E165" s="197"/>
      <c r="F165" s="197"/>
      <c r="G165" s="197"/>
      <c r="H165" s="197"/>
      <c r="I165" s="197"/>
    </row>
    <row r="166" spans="1:9" s="377" customFormat="1">
      <c r="A166" s="380"/>
      <c r="B166" s="197"/>
      <c r="C166" s="197"/>
      <c r="D166" s="197"/>
      <c r="E166" s="197"/>
      <c r="F166" s="197"/>
      <c r="G166" s="197"/>
      <c r="H166" s="197"/>
      <c r="I166" s="197"/>
    </row>
    <row r="167" spans="1:9" s="377" customFormat="1">
      <c r="A167" s="380"/>
      <c r="B167" s="197"/>
      <c r="C167" s="197"/>
      <c r="D167" s="197"/>
      <c r="E167" s="197"/>
      <c r="F167" s="197"/>
      <c r="G167" s="197"/>
      <c r="H167" s="197"/>
      <c r="I167" s="197"/>
    </row>
    <row r="168" spans="1:9" s="377" customFormat="1">
      <c r="A168" s="380"/>
      <c r="B168" s="197"/>
      <c r="C168" s="197"/>
      <c r="D168" s="197"/>
      <c r="E168" s="197"/>
      <c r="F168" s="197"/>
      <c r="G168" s="197"/>
      <c r="H168" s="197"/>
      <c r="I168" s="197"/>
    </row>
    <row r="169" spans="1:9" s="377" customFormat="1">
      <c r="A169" s="380"/>
      <c r="B169" s="197"/>
      <c r="C169" s="197"/>
      <c r="D169" s="197"/>
      <c r="E169" s="197"/>
      <c r="F169" s="197"/>
      <c r="G169" s="197"/>
      <c r="H169" s="197"/>
      <c r="I169" s="197"/>
    </row>
    <row r="170" spans="1:9" s="377" customFormat="1">
      <c r="A170" s="380"/>
      <c r="B170" s="197"/>
      <c r="C170" s="197"/>
      <c r="D170" s="197"/>
      <c r="E170" s="197"/>
      <c r="F170" s="197"/>
      <c r="G170" s="197"/>
      <c r="H170" s="197"/>
      <c r="I170" s="197"/>
    </row>
    <row r="171" spans="1:9" s="377" customFormat="1">
      <c r="A171" s="380"/>
      <c r="B171" s="197"/>
      <c r="C171" s="197"/>
      <c r="D171" s="197"/>
      <c r="E171" s="197"/>
      <c r="F171" s="197"/>
      <c r="G171" s="197"/>
      <c r="H171" s="197"/>
      <c r="I171" s="197"/>
    </row>
    <row r="172" spans="1:9" s="377" customFormat="1">
      <c r="A172" s="380"/>
      <c r="B172" s="197"/>
      <c r="C172" s="197"/>
      <c r="D172" s="197"/>
      <c r="E172" s="197"/>
      <c r="F172" s="197"/>
      <c r="G172" s="197"/>
      <c r="H172" s="197"/>
      <c r="I172" s="197"/>
    </row>
    <row r="173" spans="1:9" s="377" customFormat="1">
      <c r="A173" s="380"/>
      <c r="B173" s="197"/>
      <c r="C173" s="197"/>
      <c r="D173" s="197"/>
      <c r="E173" s="197"/>
      <c r="F173" s="197"/>
      <c r="G173" s="197"/>
      <c r="H173" s="197"/>
      <c r="I173" s="197"/>
    </row>
    <row r="174" spans="1:9" s="377" customFormat="1">
      <c r="A174" s="380"/>
      <c r="B174" s="197"/>
      <c r="C174" s="197"/>
      <c r="D174" s="197"/>
      <c r="E174" s="197"/>
      <c r="F174" s="197"/>
      <c r="G174" s="197"/>
      <c r="H174" s="197"/>
      <c r="I174" s="197"/>
    </row>
    <row r="175" spans="1:9" s="377" customFormat="1">
      <c r="A175" s="380"/>
      <c r="B175" s="197"/>
      <c r="C175" s="197"/>
      <c r="D175" s="197"/>
      <c r="E175" s="197"/>
      <c r="F175" s="197"/>
      <c r="G175" s="197"/>
      <c r="H175" s="197"/>
      <c r="I175" s="197"/>
    </row>
    <row r="176" spans="1:9" s="377" customFormat="1">
      <c r="A176" s="380"/>
      <c r="B176" s="197"/>
      <c r="C176" s="197"/>
      <c r="D176" s="197"/>
      <c r="E176" s="197"/>
      <c r="F176" s="197"/>
      <c r="G176" s="197"/>
      <c r="H176" s="197"/>
      <c r="I176" s="197"/>
    </row>
    <row r="177" spans="1:9" s="377" customFormat="1">
      <c r="A177" s="380"/>
      <c r="B177" s="197"/>
      <c r="C177" s="197"/>
      <c r="D177" s="197"/>
      <c r="E177" s="197"/>
      <c r="F177" s="197"/>
      <c r="G177" s="197"/>
      <c r="H177" s="197"/>
      <c r="I177" s="197"/>
    </row>
    <row r="178" spans="1:9" s="377" customFormat="1">
      <c r="A178" s="380"/>
      <c r="B178" s="197"/>
      <c r="C178" s="197"/>
      <c r="D178" s="197"/>
      <c r="E178" s="197"/>
      <c r="F178" s="197"/>
      <c r="G178" s="197"/>
      <c r="H178" s="197"/>
      <c r="I178" s="197"/>
    </row>
    <row r="179" spans="1:9" s="377" customFormat="1">
      <c r="A179" s="380"/>
      <c r="B179" s="197"/>
      <c r="C179" s="197"/>
      <c r="D179" s="197"/>
      <c r="E179" s="197"/>
      <c r="F179" s="197"/>
      <c r="G179" s="197"/>
      <c r="H179" s="197"/>
      <c r="I179" s="197"/>
    </row>
    <row r="180" spans="1:9" s="377" customFormat="1">
      <c r="A180" s="380"/>
      <c r="B180" s="197"/>
      <c r="C180" s="197"/>
      <c r="D180" s="197"/>
      <c r="E180" s="197"/>
      <c r="F180" s="197"/>
      <c r="G180" s="197"/>
      <c r="H180" s="197"/>
      <c r="I180" s="197"/>
    </row>
  </sheetData>
  <mergeCells count="22">
    <mergeCell ref="A6:A7"/>
    <mergeCell ref="I6:I7"/>
    <mergeCell ref="H6:H7"/>
    <mergeCell ref="D6:G7"/>
    <mergeCell ref="C6:C7"/>
    <mergeCell ref="B6:B7"/>
    <mergeCell ref="D14:G14"/>
    <mergeCell ref="D11:G11"/>
    <mergeCell ref="D3:G3"/>
    <mergeCell ref="D4:G4"/>
    <mergeCell ref="D12:G12"/>
    <mergeCell ref="D13:G13"/>
    <mergeCell ref="D5:G5"/>
    <mergeCell ref="D8:G8"/>
    <mergeCell ref="D9:G9"/>
    <mergeCell ref="D10:G10"/>
    <mergeCell ref="D18:G18"/>
    <mergeCell ref="D19:G19"/>
    <mergeCell ref="D20:G20"/>
    <mergeCell ref="D15:G15"/>
    <mergeCell ref="D16:G16"/>
    <mergeCell ref="D17:G17"/>
  </mergeCells>
  <pageMargins left="0.51181102362204722" right="0.51181102362204722" top="0.59055118110236227" bottom="0.74803149606299213" header="0.31496062992125984" footer="0.31496062992125984"/>
  <pageSetup paperSize="9" scale="23" orientation="portrait" r:id="rId1"/>
  <headerFooter>
    <oddHeader>&amp;L&amp;"Calibri Light,Regular"&amp;10 &amp;C&amp;"Calibri Light,Regular"&amp;10 &amp;R&amp;"Tahoma,Negrita"&amp;12Informe de la Operación Mensual - Mayo 2017
INFSGI-MES-05-2017
12/06/2017
Versión: 01</oddHeader>
    <oddFooter>&amp;L&amp;"Calibri Light,Regular"&amp;10COES SINAC, 2017&amp;C&amp;"Calibri Light,Regular"&amp;10 23&amp;R&amp;"Calibri Light,Regular"&amp;10Dirección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sheetPr>
  <dimension ref="A1:J20"/>
  <sheetViews>
    <sheetView view="pageBreakPreview" zoomScale="40" zoomScaleNormal="100" zoomScaleSheetLayoutView="40" zoomScalePageLayoutView="55" workbookViewId="0"/>
  </sheetViews>
  <sheetFormatPr defaultRowHeight="11.25"/>
  <cols>
    <col min="1" max="1" width="70.33203125" style="380"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78"/>
      <c r="B1" s="191"/>
      <c r="C1" s="191"/>
      <c r="D1" s="191"/>
      <c r="E1" s="191"/>
      <c r="F1" s="191"/>
      <c r="G1" s="192"/>
      <c r="H1" s="192"/>
      <c r="I1" s="193"/>
    </row>
    <row r="2" spans="1:9" ht="24.75" customHeight="1">
      <c r="A2" s="373"/>
      <c r="B2" s="373"/>
      <c r="C2" s="373"/>
      <c r="D2" s="373"/>
      <c r="E2" s="373"/>
      <c r="F2" s="373"/>
      <c r="G2" s="216"/>
      <c r="H2" s="216"/>
      <c r="I2" s="203"/>
    </row>
    <row r="3" spans="1:9" s="377" customFormat="1" ht="105" customHeight="1">
      <c r="A3" s="487" t="s">
        <v>277</v>
      </c>
      <c r="B3" s="487" t="s">
        <v>278</v>
      </c>
      <c r="C3" s="487" t="s">
        <v>279</v>
      </c>
      <c r="D3" s="1394" t="s">
        <v>280</v>
      </c>
      <c r="E3" s="1394"/>
      <c r="F3" s="1394"/>
      <c r="G3" s="1394"/>
      <c r="H3" s="488" t="s">
        <v>281</v>
      </c>
      <c r="I3" s="488" t="s">
        <v>282</v>
      </c>
    </row>
    <row r="4" spans="1:9" s="377" customFormat="1" ht="213.75" customHeight="1">
      <c r="A4" s="489" t="s">
        <v>71</v>
      </c>
      <c r="B4" s="489" t="s">
        <v>772</v>
      </c>
      <c r="C4" s="486">
        <v>42882.307638888888</v>
      </c>
      <c r="D4" s="1391" t="s">
        <v>782</v>
      </c>
      <c r="E4" s="1392"/>
      <c r="F4" s="1392"/>
      <c r="G4" s="1393"/>
      <c r="H4" s="1229">
        <v>0.8</v>
      </c>
      <c r="I4" s="1229"/>
    </row>
    <row r="5" spans="1:9" s="377" customFormat="1" ht="166.5" customHeight="1">
      <c r="A5" s="489" t="s">
        <v>290</v>
      </c>
      <c r="B5" s="489" t="s">
        <v>783</v>
      </c>
      <c r="C5" s="486">
        <v>42882.344444444447</v>
      </c>
      <c r="D5" s="1391" t="s">
        <v>784</v>
      </c>
      <c r="E5" s="1392"/>
      <c r="F5" s="1392"/>
      <c r="G5" s="1393"/>
      <c r="H5" s="1229">
        <v>1</v>
      </c>
      <c r="I5" s="1229"/>
    </row>
    <row r="6" spans="1:9" s="377" customFormat="1" ht="324" customHeight="1">
      <c r="A6" s="489" t="s">
        <v>219</v>
      </c>
      <c r="B6" s="489" t="s">
        <v>785</v>
      </c>
      <c r="C6" s="486">
        <v>42882.932638888888</v>
      </c>
      <c r="D6" s="1391" t="s">
        <v>786</v>
      </c>
      <c r="E6" s="1392"/>
      <c r="F6" s="1392"/>
      <c r="G6" s="1393"/>
      <c r="H6" s="1229"/>
      <c r="I6" s="1229">
        <v>115.2</v>
      </c>
    </row>
    <row r="7" spans="1:9" s="377" customFormat="1" ht="317.25" customHeight="1">
      <c r="A7" s="489" t="s">
        <v>219</v>
      </c>
      <c r="B7" s="489" t="s">
        <v>785</v>
      </c>
      <c r="C7" s="486">
        <v>42883.697222222225</v>
      </c>
      <c r="D7" s="1391" t="s">
        <v>787</v>
      </c>
      <c r="E7" s="1392"/>
      <c r="F7" s="1392"/>
      <c r="G7" s="1393"/>
      <c r="H7" s="1229"/>
      <c r="I7" s="1229">
        <v>102.4</v>
      </c>
    </row>
    <row r="8" spans="1:9" s="377" customFormat="1" ht="330.75" customHeight="1">
      <c r="A8" s="489" t="s">
        <v>219</v>
      </c>
      <c r="B8" s="489" t="s">
        <v>785</v>
      </c>
      <c r="C8" s="486">
        <v>42885.730555555558</v>
      </c>
      <c r="D8" s="1391" t="s">
        <v>788</v>
      </c>
      <c r="E8" s="1392"/>
      <c r="F8" s="1392"/>
      <c r="G8" s="1393"/>
      <c r="H8" s="1229"/>
      <c r="I8" s="1229">
        <v>13.1</v>
      </c>
    </row>
    <row r="9" spans="1:9" s="377" customFormat="1" ht="174.75" customHeight="1">
      <c r="A9" s="489" t="s">
        <v>191</v>
      </c>
      <c r="B9" s="489" t="s">
        <v>789</v>
      </c>
      <c r="C9" s="486">
        <v>42884.37222222222</v>
      </c>
      <c r="D9" s="1391" t="s">
        <v>790</v>
      </c>
      <c r="E9" s="1392"/>
      <c r="F9" s="1392"/>
      <c r="G9" s="1393"/>
      <c r="H9" s="1229">
        <v>21.69</v>
      </c>
      <c r="I9" s="1229"/>
    </row>
    <row r="10" spans="1:9" s="377" customFormat="1" ht="117.75" customHeight="1">
      <c r="A10" s="489" t="s">
        <v>290</v>
      </c>
      <c r="B10" s="489" t="s">
        <v>791</v>
      </c>
      <c r="C10" s="486">
        <v>42884.918055555558</v>
      </c>
      <c r="D10" s="1391" t="s">
        <v>792</v>
      </c>
      <c r="E10" s="1392"/>
      <c r="F10" s="1392"/>
      <c r="G10" s="1393"/>
      <c r="H10" s="1229"/>
      <c r="I10" s="1229">
        <v>31</v>
      </c>
    </row>
    <row r="11" spans="1:9" s="377" customFormat="1" ht="176.25" customHeight="1">
      <c r="A11" s="1109"/>
      <c r="B11" s="1109"/>
      <c r="C11" s="1110"/>
      <c r="D11" s="1111"/>
      <c r="E11" s="1111"/>
      <c r="F11" s="1111"/>
      <c r="G11" s="1111"/>
      <c r="H11" s="1119"/>
      <c r="I11" s="1119"/>
    </row>
    <row r="12" spans="1:9" s="377" customFormat="1" ht="176.25" customHeight="1">
      <c r="A12" s="1113"/>
      <c r="B12" s="1113"/>
      <c r="C12" s="1114"/>
      <c r="D12" s="1115"/>
      <c r="E12" s="1115"/>
      <c r="F12" s="1115"/>
      <c r="G12" s="1115"/>
      <c r="H12" s="1120"/>
      <c r="I12" s="1120"/>
    </row>
    <row r="13" spans="1:9" s="377" customFormat="1" ht="168.75" customHeight="1">
      <c r="A13" s="1113"/>
      <c r="B13" s="1113"/>
      <c r="C13" s="1114"/>
      <c r="D13" s="1115"/>
      <c r="E13" s="1115"/>
      <c r="F13" s="1115"/>
      <c r="G13" s="1115"/>
      <c r="H13" s="1120"/>
      <c r="I13" s="1120"/>
    </row>
    <row r="14" spans="1:9" s="377" customFormat="1" ht="172.5" customHeight="1">
      <c r="A14" s="1113"/>
      <c r="B14" s="1113"/>
      <c r="C14" s="1114"/>
      <c r="D14" s="1115"/>
      <c r="E14" s="1115"/>
      <c r="F14" s="1115"/>
      <c r="G14" s="1115"/>
      <c r="H14" s="1120"/>
      <c r="I14" s="1120"/>
    </row>
    <row r="15" spans="1:9" s="377" customFormat="1" ht="162" customHeight="1">
      <c r="A15" s="1113"/>
      <c r="B15" s="1113"/>
      <c r="C15" s="1114"/>
      <c r="D15" s="1115"/>
      <c r="E15" s="1115"/>
      <c r="F15" s="1115"/>
      <c r="G15" s="1115"/>
      <c r="H15" s="1120"/>
      <c r="I15" s="1120"/>
    </row>
    <row r="16" spans="1:9" s="377" customFormat="1" ht="111.75" customHeight="1">
      <c r="A16" s="1113"/>
      <c r="B16" s="1113"/>
      <c r="C16" s="1114"/>
      <c r="D16" s="1115"/>
      <c r="E16" s="1115"/>
      <c r="F16" s="1115"/>
      <c r="G16" s="1115"/>
      <c r="H16" s="1120"/>
      <c r="I16" s="1120"/>
    </row>
    <row r="17" spans="1:10" s="377" customFormat="1" ht="117.75" customHeight="1">
      <c r="A17" s="1113"/>
      <c r="B17" s="1113"/>
      <c r="C17" s="1114"/>
      <c r="D17" s="1115"/>
      <c r="E17" s="1115"/>
      <c r="F17" s="1115"/>
      <c r="G17" s="1115"/>
      <c r="H17" s="1120"/>
      <c r="I17" s="1120"/>
    </row>
    <row r="18" spans="1:10" s="377" customFormat="1" ht="195.75" customHeight="1">
      <c r="A18" s="1113"/>
      <c r="B18" s="1113"/>
      <c r="C18" s="1114"/>
      <c r="D18" s="1115"/>
      <c r="E18" s="1115"/>
      <c r="F18" s="1115"/>
      <c r="G18" s="1115"/>
      <c r="H18" s="1120"/>
      <c r="I18" s="1120"/>
    </row>
    <row r="19" spans="1:10" s="377" customFormat="1" ht="232.5" customHeight="1">
      <c r="A19" s="1113"/>
      <c r="B19" s="1113"/>
      <c r="C19" s="1114"/>
      <c r="D19" s="1115"/>
      <c r="E19" s="1115"/>
      <c r="F19" s="1115"/>
      <c r="G19" s="1115"/>
      <c r="H19" s="1120"/>
      <c r="I19" s="1120"/>
      <c r="J19" s="377" t="s">
        <v>842</v>
      </c>
    </row>
    <row r="20" spans="1:10" s="377" customFormat="1" ht="150.75" customHeight="1">
      <c r="A20" s="1113"/>
      <c r="B20" s="1113"/>
      <c r="C20" s="1114"/>
      <c r="D20" s="1115"/>
      <c r="E20" s="1115"/>
      <c r="F20" s="1115"/>
      <c r="G20" s="1115"/>
      <c r="H20" s="1120"/>
      <c r="I20" s="1120"/>
    </row>
  </sheetData>
  <mergeCells count="8">
    <mergeCell ref="D10:G10"/>
    <mergeCell ref="D3:G3"/>
    <mergeCell ref="D4:G4"/>
    <mergeCell ref="D5:G5"/>
    <mergeCell ref="D6:G6"/>
    <mergeCell ref="D7:G7"/>
    <mergeCell ref="D8:G8"/>
    <mergeCell ref="D9:G9"/>
  </mergeCells>
  <pageMargins left="0.51181102362204722" right="0.51181102362204722" top="0.59055118110236227" bottom="0.74803149606299213" header="0.31496062992125984" footer="0.31496062992125984"/>
  <pageSetup paperSize="9" scale="23" orientation="portrait" r:id="rId1"/>
  <headerFooter>
    <oddHeader>&amp;L&amp;"Calibri Light,Regular"&amp;10 &amp;C&amp;"Calibri Light,Regular"&amp;10 &amp;R&amp;"Tahoma,Negrita"&amp;12Informe de la Operación Mensual - Mayo 2017
INFSGI-MES-05-2017
12/06/2017
Versión: 01</oddHeader>
    <oddFooter>&amp;L&amp;"Calibri Light,Regular"&amp;10COES SINAC, 2017&amp;C&amp;"Calibri Light,Regular"&amp;10 24&amp;R&amp;"Calibri Light,Regular"&amp;10Dirección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sheetPr>
  <dimension ref="A1:Q78"/>
  <sheetViews>
    <sheetView showGridLines="0" view="pageBreakPreview" zoomScale="85" zoomScaleNormal="100" zoomScaleSheetLayoutView="85" workbookViewId="0"/>
  </sheetViews>
  <sheetFormatPr defaultRowHeight="11.25"/>
  <cols>
    <col min="1" max="17" width="6.83203125" style="2" customWidth="1"/>
    <col min="18" max="18" width="2.8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t="s">
        <v>842</v>
      </c>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17" ht="12" customHeight="1">
      <c r="A33" s="1"/>
      <c r="B33" s="1"/>
      <c r="C33" s="1"/>
      <c r="D33" s="1"/>
      <c r="E33" s="1"/>
      <c r="F33" s="1"/>
      <c r="G33" s="1"/>
      <c r="H33" s="1"/>
      <c r="I33" s="1"/>
      <c r="J33" s="1"/>
      <c r="K33" s="1"/>
      <c r="L33" s="1"/>
      <c r="M33" s="1"/>
      <c r="N33" s="1"/>
      <c r="O33" s="1"/>
      <c r="P33" s="1"/>
      <c r="Q33" s="1"/>
    </row>
    <row r="34" spans="1:17" ht="12" customHeight="1">
      <c r="A34" s="1"/>
      <c r="B34" s="1"/>
      <c r="C34" s="1"/>
      <c r="D34" s="1"/>
      <c r="E34" s="1"/>
      <c r="F34" s="1"/>
      <c r="G34" s="1"/>
      <c r="H34" s="1"/>
      <c r="I34" s="1"/>
      <c r="J34" s="1"/>
      <c r="K34" s="1"/>
      <c r="L34" s="1"/>
      <c r="M34" s="1"/>
      <c r="N34" s="1"/>
      <c r="O34" s="1"/>
      <c r="P34" s="1"/>
      <c r="Q34" s="1"/>
    </row>
    <row r="35" spans="1:17" ht="12" customHeight="1">
      <c r="A35" s="1"/>
      <c r="B35" s="1"/>
      <c r="C35" s="1"/>
      <c r="D35" s="1"/>
      <c r="E35" s="1"/>
      <c r="F35" s="1"/>
      <c r="G35" s="1"/>
      <c r="H35" s="1"/>
      <c r="I35" s="1"/>
      <c r="J35" s="1"/>
      <c r="K35" s="1"/>
      <c r="L35" s="1"/>
      <c r="M35" s="1"/>
      <c r="N35" s="1"/>
      <c r="O35" s="1"/>
      <c r="P35" s="1"/>
      <c r="Q35" s="1"/>
    </row>
    <row r="36" spans="1:17" ht="12" customHeight="1">
      <c r="A36" s="1"/>
      <c r="B36" s="1"/>
      <c r="C36" s="1"/>
      <c r="D36" s="1"/>
      <c r="E36" s="1"/>
      <c r="F36" s="1"/>
      <c r="G36" s="1"/>
      <c r="H36" s="1"/>
      <c r="I36" s="1"/>
      <c r="J36" s="1"/>
      <c r="K36" s="1"/>
      <c r="L36" s="1"/>
      <c r="M36" s="1"/>
      <c r="N36" s="1"/>
      <c r="O36" s="1"/>
      <c r="P36" s="1"/>
      <c r="Q36" s="1"/>
    </row>
    <row r="37" spans="1:17" ht="12" customHeight="1">
      <c r="A37" s="1"/>
      <c r="B37" s="1"/>
      <c r="C37" s="1"/>
      <c r="D37" s="1"/>
      <c r="E37" s="1"/>
      <c r="F37" s="1"/>
      <c r="G37" s="1"/>
      <c r="H37" s="1"/>
      <c r="I37" s="1"/>
      <c r="J37" s="1"/>
      <c r="K37" s="1"/>
      <c r="L37" s="1"/>
      <c r="M37" s="1"/>
      <c r="N37" s="1"/>
      <c r="O37" s="1"/>
      <c r="P37" s="1"/>
      <c r="Q37" s="1"/>
    </row>
    <row r="38" spans="1:17" ht="12" customHeight="1">
      <c r="A38" s="1"/>
      <c r="B38" s="1"/>
      <c r="C38" s="1"/>
      <c r="D38" s="1"/>
      <c r="E38" s="1"/>
      <c r="F38" s="1"/>
      <c r="G38" s="1"/>
      <c r="H38" s="1"/>
      <c r="I38" s="1"/>
      <c r="J38" s="1"/>
      <c r="K38" s="1"/>
      <c r="L38" s="1"/>
      <c r="M38" s="1"/>
      <c r="N38" s="1"/>
      <c r="O38" s="1"/>
      <c r="P38" s="1"/>
      <c r="Q38" s="1"/>
    </row>
    <row r="39" spans="1:17" ht="12" customHeight="1">
      <c r="A39" s="1"/>
      <c r="B39" s="1"/>
      <c r="C39" s="1"/>
      <c r="D39" s="1"/>
      <c r="E39" s="1"/>
      <c r="F39" s="1"/>
      <c r="G39" s="1"/>
      <c r="H39" s="1"/>
      <c r="I39" s="1"/>
      <c r="J39" s="1"/>
      <c r="K39" s="1"/>
      <c r="L39" s="1"/>
      <c r="M39" s="1"/>
      <c r="N39" s="1"/>
      <c r="O39" s="1"/>
      <c r="P39" s="1"/>
      <c r="Q39" s="1"/>
    </row>
    <row r="40" spans="1:17" ht="12" customHeight="1">
      <c r="A40" s="1"/>
      <c r="B40" s="1"/>
      <c r="C40" s="1"/>
      <c r="D40" s="1"/>
      <c r="E40" s="1"/>
      <c r="F40" s="1"/>
      <c r="G40" s="1"/>
      <c r="H40" s="1"/>
      <c r="I40" s="1"/>
      <c r="J40" s="1"/>
      <c r="K40" s="1"/>
      <c r="L40" s="1"/>
      <c r="M40" s="1"/>
      <c r="N40" s="1"/>
      <c r="O40" s="1"/>
      <c r="P40" s="1"/>
      <c r="Q40" s="1"/>
    </row>
    <row r="41" spans="1:17" ht="12" customHeight="1">
      <c r="A41" s="1"/>
      <c r="B41" s="1"/>
      <c r="C41" s="1"/>
      <c r="D41" s="1"/>
      <c r="E41" s="1"/>
      <c r="F41" s="1"/>
      <c r="G41" s="1"/>
      <c r="H41" s="1"/>
      <c r="I41" s="1"/>
      <c r="J41" s="1"/>
      <c r="K41" s="1"/>
      <c r="L41" s="1"/>
      <c r="M41" s="1"/>
      <c r="N41" s="1"/>
      <c r="O41" s="1"/>
      <c r="P41" s="1"/>
      <c r="Q41" s="1"/>
    </row>
    <row r="42" spans="1:17" ht="12" customHeight="1">
      <c r="A42" s="1"/>
      <c r="B42" s="1"/>
      <c r="C42" s="1"/>
      <c r="D42" s="1"/>
      <c r="E42" s="1"/>
      <c r="F42" s="1"/>
      <c r="G42" s="1"/>
      <c r="H42" s="1"/>
      <c r="I42" s="1"/>
      <c r="J42" s="1"/>
      <c r="K42" s="1"/>
      <c r="L42" s="1"/>
      <c r="M42" s="1"/>
      <c r="N42" s="1"/>
      <c r="O42" s="1"/>
      <c r="P42" s="1"/>
      <c r="Q42" s="1"/>
    </row>
    <row r="43" spans="1:17" ht="12" customHeight="1">
      <c r="A43" s="1"/>
      <c r="B43" s="1"/>
      <c r="C43" s="1"/>
      <c r="D43" s="1"/>
      <c r="E43" s="1"/>
      <c r="F43" s="1"/>
      <c r="G43" s="1"/>
      <c r="H43" s="1"/>
      <c r="I43" s="1"/>
      <c r="J43" s="1"/>
      <c r="K43" s="1"/>
      <c r="L43" s="1"/>
      <c r="M43" s="1"/>
      <c r="N43" s="1"/>
      <c r="O43" s="1"/>
      <c r="P43" s="1"/>
      <c r="Q43" s="1"/>
    </row>
    <row r="44" spans="1:17" ht="12" customHeight="1">
      <c r="A44" s="1"/>
      <c r="B44" s="1"/>
      <c r="C44" s="1"/>
      <c r="D44" s="1"/>
      <c r="E44" s="1"/>
      <c r="F44" s="1"/>
      <c r="G44" s="1"/>
      <c r="H44" s="1"/>
      <c r="I44" s="1"/>
      <c r="J44" s="1"/>
      <c r="K44" s="1"/>
      <c r="L44" s="1"/>
      <c r="M44" s="1"/>
      <c r="N44" s="1"/>
      <c r="O44" s="1"/>
      <c r="P44" s="1"/>
      <c r="Q44" s="1"/>
    </row>
    <row r="45" spans="1:17" ht="12" customHeight="1">
      <c r="A45" s="1"/>
      <c r="B45" s="1"/>
      <c r="C45" s="1"/>
      <c r="D45" s="1"/>
      <c r="E45" s="1"/>
      <c r="F45" s="1"/>
      <c r="G45" s="1"/>
      <c r="H45" s="1"/>
      <c r="I45" s="1"/>
      <c r="J45" s="1"/>
      <c r="K45" s="1"/>
      <c r="L45" s="1"/>
      <c r="M45" s="1"/>
      <c r="N45" s="1"/>
      <c r="O45" s="1"/>
      <c r="P45" s="1"/>
      <c r="Q45" s="1"/>
    </row>
    <row r="46" spans="1:17" ht="12" customHeight="1">
      <c r="A46" s="1"/>
      <c r="B46" s="1"/>
      <c r="C46" s="1"/>
      <c r="D46" s="1"/>
      <c r="E46" s="1"/>
      <c r="F46" s="1"/>
      <c r="G46" s="1"/>
      <c r="H46" s="1"/>
      <c r="I46" s="1"/>
      <c r="J46" s="1"/>
      <c r="K46" s="1"/>
      <c r="L46" s="1"/>
      <c r="M46" s="1"/>
      <c r="N46" s="1"/>
      <c r="O46" s="1"/>
      <c r="P46" s="1"/>
      <c r="Q46" s="1"/>
    </row>
    <row r="47" spans="1:17" ht="12" customHeight="1">
      <c r="A47" s="1"/>
      <c r="B47" s="1"/>
      <c r="C47" s="1"/>
      <c r="D47" s="1"/>
      <c r="E47" s="1"/>
      <c r="F47" s="1"/>
      <c r="G47" s="1"/>
      <c r="H47" s="1"/>
      <c r="I47" s="1"/>
      <c r="J47" s="1"/>
      <c r="K47" s="1"/>
      <c r="L47" s="1"/>
      <c r="M47" s="1"/>
      <c r="N47" s="1"/>
      <c r="O47" s="1"/>
      <c r="P47" s="1"/>
      <c r="Q47" s="1"/>
    </row>
    <row r="48" spans="1:17" ht="12" customHeight="1">
      <c r="A48" s="1"/>
      <c r="B48" s="1"/>
      <c r="C48" s="1"/>
      <c r="D48" s="1"/>
      <c r="E48" s="1"/>
      <c r="F48" s="1"/>
      <c r="G48" s="1"/>
      <c r="H48" s="1"/>
      <c r="I48" s="1"/>
      <c r="J48" s="1"/>
      <c r="K48" s="1"/>
      <c r="L48" s="1"/>
      <c r="M48" s="1"/>
      <c r="N48" s="1"/>
      <c r="O48" s="1"/>
      <c r="P48" s="1"/>
      <c r="Q48" s="1"/>
    </row>
    <row r="49" spans="1:17" ht="12" customHeight="1">
      <c r="A49" s="1"/>
      <c r="B49" s="1"/>
      <c r="C49" s="1"/>
      <c r="D49" s="1"/>
      <c r="E49" s="1"/>
      <c r="F49" s="1"/>
      <c r="G49" s="1"/>
      <c r="H49" s="1"/>
      <c r="I49" s="1"/>
      <c r="J49" s="1"/>
      <c r="K49" s="1"/>
      <c r="L49" s="1"/>
      <c r="M49" s="1"/>
      <c r="N49" s="1"/>
      <c r="O49" s="1"/>
      <c r="P49" s="1"/>
      <c r="Q49" s="1"/>
    </row>
    <row r="50" spans="1:17" ht="12" customHeight="1">
      <c r="A50" s="1"/>
      <c r="B50" s="1"/>
      <c r="C50" s="1"/>
      <c r="D50" s="1"/>
      <c r="E50" s="1"/>
      <c r="F50" s="1"/>
      <c r="G50" s="1"/>
      <c r="H50" s="1"/>
      <c r="I50" s="1"/>
      <c r="J50" s="1"/>
      <c r="K50" s="1"/>
      <c r="L50" s="1"/>
      <c r="M50" s="1"/>
      <c r="N50" s="1"/>
      <c r="O50" s="1"/>
      <c r="P50" s="1"/>
      <c r="Q50" s="1"/>
    </row>
    <row r="51" spans="1:17" ht="12" customHeight="1">
      <c r="A51" s="1"/>
      <c r="B51" s="1"/>
      <c r="C51" s="1"/>
      <c r="D51" s="1"/>
      <c r="E51" s="1"/>
      <c r="F51" s="1"/>
      <c r="G51" s="1"/>
      <c r="H51" s="1"/>
      <c r="I51" s="1"/>
      <c r="J51" s="1"/>
      <c r="K51" s="1"/>
      <c r="L51" s="1"/>
      <c r="M51" s="1"/>
      <c r="N51" s="1"/>
      <c r="O51" s="1"/>
      <c r="P51" s="1"/>
      <c r="Q51" s="1"/>
    </row>
    <row r="52" spans="1:17" ht="12" customHeight="1">
      <c r="A52" s="1"/>
      <c r="B52" s="1"/>
      <c r="C52" s="1"/>
      <c r="D52" s="1"/>
      <c r="E52" s="1"/>
      <c r="F52" s="1"/>
      <c r="G52" s="1"/>
      <c r="H52" s="1"/>
      <c r="I52" s="1"/>
      <c r="J52" s="1"/>
      <c r="K52" s="1"/>
      <c r="L52" s="1"/>
      <c r="M52" s="1"/>
      <c r="N52" s="1"/>
      <c r="O52" s="1"/>
      <c r="P52" s="1"/>
      <c r="Q52" s="1"/>
    </row>
    <row r="53" spans="1:17" ht="12" customHeight="1">
      <c r="A53" s="1"/>
      <c r="B53" s="1"/>
      <c r="C53" s="1"/>
      <c r="D53" s="1"/>
      <c r="E53" s="1"/>
      <c r="F53" s="1"/>
      <c r="G53" s="1"/>
      <c r="H53" s="1"/>
      <c r="I53" s="1"/>
      <c r="J53" s="1"/>
      <c r="K53" s="1"/>
      <c r="L53" s="1"/>
      <c r="M53" s="1"/>
      <c r="N53" s="1"/>
      <c r="O53" s="1"/>
      <c r="P53" s="1"/>
      <c r="Q53" s="1"/>
    </row>
    <row r="54" spans="1:17" ht="12" customHeight="1">
      <c r="A54" s="1"/>
      <c r="B54" s="1"/>
      <c r="C54" s="1"/>
      <c r="D54" s="1"/>
      <c r="E54" s="1"/>
      <c r="F54" s="1"/>
      <c r="G54" s="1"/>
      <c r="H54" s="1"/>
      <c r="I54" s="1"/>
      <c r="J54" s="1"/>
      <c r="K54" s="1"/>
      <c r="L54" s="1"/>
      <c r="M54" s="1"/>
      <c r="N54" s="1"/>
      <c r="O54" s="1"/>
      <c r="P54" s="1"/>
      <c r="Q54" s="1"/>
    </row>
    <row r="55" spans="1:17" ht="12" customHeight="1">
      <c r="A55" s="1"/>
      <c r="B55" s="1"/>
      <c r="C55" s="1"/>
      <c r="D55" s="1"/>
      <c r="E55" s="1"/>
      <c r="F55" s="1"/>
      <c r="G55" s="1"/>
      <c r="H55" s="1"/>
      <c r="I55" s="1"/>
      <c r="J55" s="1"/>
      <c r="K55" s="1"/>
      <c r="L55" s="1"/>
      <c r="M55" s="1"/>
      <c r="N55" s="1"/>
      <c r="O55" s="1"/>
      <c r="P55" s="1"/>
      <c r="Q55" s="1"/>
    </row>
    <row r="56" spans="1:17" ht="12" customHeight="1">
      <c r="A56" s="1"/>
      <c r="B56" s="1"/>
      <c r="C56" s="1"/>
      <c r="D56" s="1"/>
      <c r="E56" s="1"/>
      <c r="F56" s="1"/>
      <c r="G56" s="1"/>
      <c r="H56" s="1"/>
      <c r="I56" s="1"/>
      <c r="J56" s="1"/>
      <c r="K56" s="1"/>
      <c r="L56" s="1"/>
      <c r="M56" s="1"/>
      <c r="N56" s="1"/>
      <c r="O56" s="1"/>
      <c r="P56" s="1"/>
      <c r="Q56" s="1"/>
    </row>
    <row r="57" spans="1:17" ht="12" customHeight="1">
      <c r="A57" s="1"/>
      <c r="B57" s="1"/>
      <c r="C57" s="1"/>
      <c r="D57" s="1"/>
      <c r="E57" s="1"/>
      <c r="F57" s="1"/>
      <c r="G57" s="1"/>
      <c r="H57" s="1"/>
      <c r="I57" s="1"/>
      <c r="J57" s="1"/>
      <c r="K57" s="1"/>
      <c r="L57" s="1"/>
      <c r="M57" s="1"/>
      <c r="N57" s="1"/>
      <c r="O57" s="1"/>
      <c r="P57" s="1"/>
      <c r="Q57" s="1"/>
    </row>
    <row r="58" spans="1:17" ht="12" customHeight="1">
      <c r="A58" s="1"/>
      <c r="B58" s="1"/>
      <c r="C58" s="1"/>
      <c r="D58" s="1"/>
      <c r="E58" s="1"/>
      <c r="F58" s="1"/>
      <c r="G58" s="1"/>
      <c r="H58" s="1"/>
      <c r="I58" s="1"/>
      <c r="J58" s="1"/>
      <c r="K58" s="1"/>
      <c r="L58" s="1"/>
      <c r="M58" s="1"/>
      <c r="N58" s="1"/>
      <c r="O58" s="1"/>
      <c r="P58" s="1"/>
      <c r="Q58" s="1"/>
    </row>
    <row r="59" spans="1:17" ht="12" customHeight="1">
      <c r="A59" s="1"/>
      <c r="B59" s="1"/>
      <c r="C59" s="1"/>
      <c r="D59" s="1"/>
      <c r="E59" s="1"/>
      <c r="F59" s="1"/>
      <c r="G59" s="1"/>
      <c r="H59" s="1"/>
      <c r="I59" s="1"/>
      <c r="J59" s="1"/>
      <c r="K59" s="1"/>
      <c r="L59" s="1"/>
      <c r="M59" s="1"/>
      <c r="N59" s="1"/>
      <c r="O59" s="1"/>
      <c r="P59" s="1"/>
      <c r="Q59" s="1"/>
    </row>
    <row r="60" spans="1:17" ht="12" customHeight="1">
      <c r="A60" s="1"/>
      <c r="B60" s="1"/>
      <c r="C60" s="1"/>
      <c r="D60" s="1"/>
      <c r="E60" s="1"/>
      <c r="F60" s="1"/>
      <c r="G60" s="1"/>
      <c r="H60" s="1"/>
      <c r="I60" s="1"/>
      <c r="J60" s="1"/>
      <c r="K60" s="1"/>
      <c r="L60" s="1"/>
      <c r="M60" s="1"/>
      <c r="N60" s="1"/>
      <c r="O60" s="1"/>
      <c r="P60" s="1"/>
      <c r="Q60" s="1"/>
    </row>
    <row r="61" spans="1:17" ht="12" customHeight="1">
      <c r="A61" s="1"/>
      <c r="B61" s="1"/>
      <c r="C61" s="1"/>
      <c r="D61" s="1"/>
      <c r="E61" s="1"/>
      <c r="F61" s="1"/>
      <c r="G61" s="1"/>
      <c r="H61" s="1"/>
      <c r="I61" s="1"/>
      <c r="J61" s="1"/>
      <c r="K61" s="1"/>
      <c r="L61" s="1"/>
      <c r="M61" s="1"/>
      <c r="N61" s="1"/>
      <c r="O61" s="1"/>
      <c r="P61" s="1"/>
      <c r="Q61" s="1"/>
    </row>
    <row r="62" spans="1:17" ht="12" customHeight="1">
      <c r="A62" s="1"/>
      <c r="B62" s="1"/>
      <c r="C62" s="1"/>
      <c r="D62" s="1"/>
      <c r="E62" s="1"/>
      <c r="F62" s="1"/>
      <c r="G62" s="1"/>
      <c r="H62" s="1"/>
      <c r="I62" s="1"/>
      <c r="J62" s="1"/>
      <c r="K62" s="1"/>
      <c r="L62" s="1"/>
      <c r="M62" s="1"/>
      <c r="N62" s="1"/>
      <c r="O62" s="1"/>
      <c r="P62" s="1"/>
      <c r="Q62" s="1"/>
    </row>
    <row r="63" spans="1:17" ht="12" customHeight="1">
      <c r="A63" s="1"/>
      <c r="B63" s="1"/>
      <c r="C63" s="1"/>
      <c r="D63" s="1"/>
      <c r="E63" s="1"/>
      <c r="F63" s="1"/>
      <c r="G63" s="1"/>
      <c r="H63" s="1"/>
      <c r="I63" s="1"/>
      <c r="J63" s="1"/>
      <c r="K63" s="1"/>
      <c r="L63" s="1"/>
      <c r="M63" s="1"/>
      <c r="N63" s="1"/>
      <c r="O63" s="1"/>
      <c r="P63" s="1"/>
      <c r="Q63" s="1"/>
    </row>
    <row r="64" spans="1:17"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printOptions horizontalCentered="1" gridLinesSet="0"/>
  <pageMargins left="0" right="0" top="0.44"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AF62"/>
  <sheetViews>
    <sheetView showGridLines="0" view="pageBreakPreview" zoomScale="145" zoomScaleNormal="100" zoomScaleSheetLayoutView="145" workbookViewId="0"/>
  </sheetViews>
  <sheetFormatPr defaultRowHeight="11.25"/>
  <cols>
    <col min="1" max="15" width="6.83203125" style="136" customWidth="1"/>
    <col min="16" max="16" width="6.5" style="136" customWidth="1"/>
    <col min="17" max="17" width="12.5" style="136" customWidth="1"/>
    <col min="18" max="18" width="9.33203125" style="580"/>
    <col min="19" max="19" width="10.33203125" style="580" customWidth="1"/>
    <col min="20" max="20" width="11.83203125" style="580" customWidth="1"/>
    <col min="21" max="21" width="12.1640625" style="580" bestFit="1" customWidth="1"/>
    <col min="22" max="22" width="9.83203125" style="580" bestFit="1" customWidth="1"/>
    <col min="23" max="23" width="10" style="580" bestFit="1" customWidth="1"/>
    <col min="24" max="27" width="9.33203125" style="580"/>
    <col min="28" max="28" width="11.6640625" style="580" bestFit="1" customWidth="1"/>
    <col min="29" max="16384" width="9.33203125" style="136"/>
  </cols>
  <sheetData>
    <row r="1" spans="1:28" s="120" customFormat="1" ht="15" customHeight="1">
      <c r="A1" s="119"/>
      <c r="B1" s="119"/>
      <c r="C1" s="119"/>
      <c r="D1" s="119"/>
      <c r="E1" s="119"/>
      <c r="F1" s="119"/>
      <c r="G1" s="119"/>
      <c r="H1" s="119"/>
      <c r="I1" s="119"/>
      <c r="J1" s="119"/>
      <c r="K1" s="119"/>
      <c r="L1" s="119"/>
      <c r="M1" s="119"/>
      <c r="N1" s="119"/>
      <c r="O1" s="119"/>
      <c r="P1" s="119"/>
      <c r="Q1" s="119"/>
      <c r="R1" s="368"/>
      <c r="S1" s="368"/>
      <c r="T1" s="1156" t="s">
        <v>404</v>
      </c>
      <c r="U1" s="1157">
        <v>42856</v>
      </c>
      <c r="V1" s="1158"/>
      <c r="W1" s="368"/>
      <c r="X1" s="368"/>
      <c r="Y1" s="368"/>
      <c r="Z1" s="368"/>
      <c r="AA1" s="538"/>
      <c r="AB1" s="368"/>
    </row>
    <row r="2" spans="1:28" s="120" customFormat="1" ht="15" customHeight="1">
      <c r="D2" s="121"/>
      <c r="R2" s="368"/>
      <c r="S2" s="368"/>
      <c r="T2" s="1156" t="s">
        <v>430</v>
      </c>
      <c r="U2" s="1159" t="str">
        <f>+TEXT(U1,"mmmm")</f>
        <v>Mayo</v>
      </c>
      <c r="V2" s="1158" t="str">
        <f>+LOWER(U2)</f>
        <v>mayo</v>
      </c>
      <c r="W2" s="368"/>
      <c r="X2" s="368"/>
      <c r="Y2" s="368"/>
      <c r="Z2" s="368"/>
      <c r="AA2" s="538"/>
      <c r="AB2" s="368"/>
    </row>
    <row r="3" spans="1:28" s="120" customFormat="1" ht="15" customHeight="1">
      <c r="B3" s="122"/>
      <c r="C3" s="122"/>
      <c r="D3" s="122"/>
      <c r="E3" s="122"/>
      <c r="F3" s="122"/>
      <c r="G3" s="122"/>
      <c r="H3" s="122"/>
      <c r="I3" s="122"/>
      <c r="J3" s="122"/>
      <c r="K3" s="122"/>
      <c r="L3" s="122"/>
      <c r="M3" s="122"/>
      <c r="N3" s="122"/>
      <c r="O3" s="122"/>
      <c r="P3" s="122"/>
      <c r="Q3" s="122"/>
      <c r="R3" s="368"/>
      <c r="S3" s="368"/>
      <c r="T3" s="1156" t="s">
        <v>431</v>
      </c>
      <c r="U3" s="1159">
        <f>+MONTH(U1)</f>
        <v>5</v>
      </c>
      <c r="V3" s="1158"/>
      <c r="W3" s="368"/>
      <c r="X3" s="368"/>
      <c r="Y3" s="368"/>
      <c r="Z3" s="368"/>
      <c r="AA3" s="538"/>
      <c r="AB3" s="368"/>
    </row>
    <row r="4" spans="1:28" s="120" customFormat="1" ht="15" customHeight="1">
      <c r="A4" s="1259" t="s">
        <v>189</v>
      </c>
      <c r="B4" s="1259"/>
      <c r="C4" s="1259"/>
      <c r="D4" s="1259"/>
      <c r="E4" s="1259"/>
      <c r="F4" s="1259"/>
      <c r="G4" s="1259"/>
      <c r="H4" s="1259"/>
      <c r="I4" s="1259"/>
      <c r="J4" s="1259"/>
      <c r="K4" s="1259"/>
      <c r="L4" s="1259"/>
      <c r="M4" s="1259"/>
      <c r="N4" s="1259"/>
      <c r="O4" s="1259"/>
      <c r="P4" s="1259"/>
      <c r="Q4" s="1259"/>
      <c r="R4" s="368"/>
      <c r="S4" s="368"/>
      <c r="T4" s="1156" t="s">
        <v>432</v>
      </c>
      <c r="U4" s="1159">
        <v>31</v>
      </c>
      <c r="V4" s="1158"/>
      <c r="W4" s="368"/>
      <c r="X4" s="368"/>
      <c r="Y4" s="368"/>
      <c r="Z4" s="368"/>
      <c r="AA4" s="538"/>
      <c r="AB4" s="368"/>
    </row>
    <row r="5" spans="1:28" s="120" customFormat="1" ht="15" customHeight="1">
      <c r="A5" s="1259"/>
      <c r="B5" s="1259"/>
      <c r="C5" s="1259"/>
      <c r="D5" s="1259"/>
      <c r="E5" s="1259"/>
      <c r="F5" s="1259"/>
      <c r="G5" s="1259"/>
      <c r="H5" s="1259"/>
      <c r="I5" s="1259"/>
      <c r="J5" s="1259"/>
      <c r="K5" s="1259"/>
      <c r="L5" s="1259"/>
      <c r="M5" s="1259"/>
      <c r="N5" s="1259"/>
      <c r="O5" s="1259"/>
      <c r="P5" s="1259"/>
      <c r="Q5" s="1259"/>
      <c r="R5" s="368"/>
      <c r="S5" s="368"/>
      <c r="T5" s="1158"/>
      <c r="U5" s="1158"/>
      <c r="V5" s="1158"/>
      <c r="W5" s="368"/>
      <c r="X5" s="368"/>
      <c r="Y5" s="368"/>
      <c r="Z5" s="368"/>
      <c r="AA5" s="538"/>
      <c r="AB5" s="368"/>
    </row>
    <row r="6" spans="1:28" s="120" customFormat="1" ht="15" customHeight="1">
      <c r="A6" s="1260" t="str">
        <f>+UPPER(U2)&amp;" 2017"</f>
        <v>MAYO 2017</v>
      </c>
      <c r="B6" s="1261"/>
      <c r="C6" s="1261"/>
      <c r="D6" s="1261"/>
      <c r="E6" s="1261"/>
      <c r="F6" s="1261"/>
      <c r="G6" s="1261"/>
      <c r="H6" s="1261"/>
      <c r="I6" s="1261"/>
      <c r="J6" s="1261"/>
      <c r="K6" s="1261"/>
      <c r="L6" s="1261"/>
      <c r="M6" s="1261"/>
      <c r="N6" s="1261"/>
      <c r="O6" s="1261"/>
      <c r="P6" s="1261"/>
      <c r="Q6" s="1261"/>
      <c r="R6" s="368"/>
      <c r="S6" s="368"/>
      <c r="T6" s="368"/>
      <c r="U6" s="368"/>
      <c r="V6" s="368"/>
      <c r="W6" s="368"/>
      <c r="X6" s="368"/>
      <c r="Y6" s="368"/>
      <c r="Z6" s="368"/>
      <c r="AA6" s="538"/>
      <c r="AB6" s="368"/>
    </row>
    <row r="7" spans="1:28" s="120" customFormat="1" ht="15" customHeight="1">
      <c r="A7" s="1261"/>
      <c r="B7" s="1261"/>
      <c r="C7" s="1261"/>
      <c r="D7" s="1261"/>
      <c r="E7" s="1261"/>
      <c r="F7" s="1261"/>
      <c r="G7" s="1261"/>
      <c r="H7" s="1261"/>
      <c r="I7" s="1261"/>
      <c r="J7" s="1261"/>
      <c r="K7" s="1261"/>
      <c r="L7" s="1261"/>
      <c r="M7" s="1261"/>
      <c r="N7" s="1261"/>
      <c r="O7" s="1261"/>
      <c r="P7" s="1261"/>
      <c r="Q7" s="1261"/>
      <c r="S7" s="368"/>
      <c r="T7" s="368"/>
      <c r="U7" s="368"/>
      <c r="V7" s="368"/>
      <c r="W7" s="368"/>
      <c r="X7" s="368"/>
    </row>
    <row r="8" spans="1:28" s="120" customFormat="1" ht="15" customHeight="1">
      <c r="A8" s="1262"/>
      <c r="B8" s="1262"/>
      <c r="C8" s="1262"/>
      <c r="D8" s="1262"/>
      <c r="E8" s="1262"/>
      <c r="F8" s="1262"/>
      <c r="G8" s="1262"/>
      <c r="H8" s="1262"/>
      <c r="I8" s="1262"/>
      <c r="J8" s="1262"/>
      <c r="K8" s="1262"/>
      <c r="L8" s="1262"/>
      <c r="M8" s="1262"/>
      <c r="S8" s="1160"/>
      <c r="T8" s="1161">
        <f>+'5. MatrizGeneraciónSEIN (1)'!D10</f>
        <v>42856</v>
      </c>
      <c r="U8" s="1161">
        <f>+'5. MatrizGeneraciónSEIN (1)'!E10</f>
        <v>42491</v>
      </c>
      <c r="V8" s="1161" t="str">
        <f>+'5. MatrizGeneraciónSEIN (1)'!F10</f>
        <v>Var (%)</v>
      </c>
      <c r="W8" s="1160"/>
      <c r="X8" s="368"/>
    </row>
    <row r="9" spans="1:28" s="120" customFormat="1" ht="15" customHeight="1">
      <c r="A9" s="123"/>
      <c r="B9" s="123"/>
      <c r="C9" s="124"/>
      <c r="D9" s="124"/>
      <c r="E9" s="124"/>
      <c r="F9" s="124"/>
      <c r="G9" s="124"/>
      <c r="H9" s="124"/>
      <c r="I9" s="124"/>
      <c r="J9" s="124"/>
      <c r="K9" s="124"/>
      <c r="L9" s="124"/>
      <c r="M9" s="125"/>
      <c r="S9" s="1160" t="s">
        <v>53</v>
      </c>
      <c r="T9" s="1162">
        <f>+'5. MatrizGeneraciónSEIN (1)'!D12</f>
        <v>2689.0244550000002</v>
      </c>
      <c r="U9" s="1162">
        <f>+'5. MatrizGeneraciónSEIN (1)'!E12</f>
        <v>1801.5842381236962</v>
      </c>
      <c r="V9" s="1163">
        <f>+ROUND((T9/U9-1)*100,2)</f>
        <v>49.26</v>
      </c>
      <c r="W9" s="1160"/>
      <c r="X9" s="1160" t="str">
        <f>+IF(V9&gt;=0,"mayor ","menor ")</f>
        <v xml:space="preserve">mayor </v>
      </c>
    </row>
    <row r="10" spans="1:28" s="120" customFormat="1" ht="15" customHeight="1">
      <c r="A10" s="1263" t="s">
        <v>2</v>
      </c>
      <c r="B10" s="1263"/>
      <c r="C10" s="1263"/>
      <c r="D10" s="1263"/>
      <c r="E10" s="1263"/>
      <c r="F10" s="1263"/>
      <c r="G10" s="1263"/>
      <c r="H10" s="1263"/>
      <c r="I10" s="1263"/>
      <c r="J10" s="1263"/>
      <c r="K10" s="1263"/>
      <c r="L10" s="1263"/>
      <c r="M10" s="1263"/>
      <c r="N10" s="1263"/>
      <c r="O10" s="1263"/>
      <c r="P10" s="1263"/>
      <c r="Q10" s="1263"/>
      <c r="S10" s="1160" t="s">
        <v>52</v>
      </c>
      <c r="T10" s="1162">
        <f>+'5. MatrizGeneraciónSEIN (1)'!D13</f>
        <v>1366.053609286</v>
      </c>
      <c r="U10" s="1162">
        <f>+'5. MatrizGeneraciónSEIN (1)'!E13</f>
        <v>2101.3229920646213</v>
      </c>
      <c r="V10" s="1163">
        <f>+ROUND((T10/U10-1)*100,2)</f>
        <v>-34.99</v>
      </c>
      <c r="W10" s="1160"/>
      <c r="X10" s="1160" t="str">
        <f>+IF(V10&gt;=0,"mayor ","menor ")</f>
        <v xml:space="preserve">menor </v>
      </c>
    </row>
    <row r="11" spans="1:28" s="120" customFormat="1" ht="15" customHeight="1">
      <c r="A11" s="1263"/>
      <c r="B11" s="1263"/>
      <c r="C11" s="1263"/>
      <c r="D11" s="1263"/>
      <c r="E11" s="1263"/>
      <c r="F11" s="1263"/>
      <c r="G11" s="1263"/>
      <c r="H11" s="1263"/>
      <c r="I11" s="1263"/>
      <c r="J11" s="1263"/>
      <c r="K11" s="1263"/>
      <c r="L11" s="1263"/>
      <c r="M11" s="1263"/>
      <c r="N11" s="1263"/>
      <c r="O11" s="1263"/>
      <c r="P11" s="1263"/>
      <c r="Q11" s="1263"/>
      <c r="S11" s="1160" t="s">
        <v>41</v>
      </c>
      <c r="T11" s="1162">
        <f>+'5. MatrizGeneraciónSEIN (1)'!D14</f>
        <v>93.012600000000006</v>
      </c>
      <c r="U11" s="1162">
        <f>+'5. MatrizGeneraciónSEIN (1)'!E14</f>
        <v>107.56867426127801</v>
      </c>
      <c r="V11" s="1163">
        <f>+ROUND((T11/U11-1)*100,2)</f>
        <v>-13.53</v>
      </c>
      <c r="W11" s="1160"/>
      <c r="X11" s="1160" t="str">
        <f>+IF(V11&gt;=0,"mayor ","menor ")</f>
        <v xml:space="preserve">menor </v>
      </c>
    </row>
    <row r="12" spans="1:28" s="120" customFormat="1" ht="15" customHeight="1">
      <c r="A12" s="126"/>
      <c r="B12" s="126"/>
      <c r="C12" s="126"/>
      <c r="D12" s="126"/>
      <c r="E12" s="126"/>
      <c r="F12" s="126"/>
      <c r="G12" s="126"/>
      <c r="H12" s="126"/>
      <c r="I12" s="126"/>
      <c r="J12" s="126"/>
      <c r="K12" s="126"/>
      <c r="L12" s="126"/>
      <c r="M12" s="126"/>
      <c r="N12" s="126"/>
      <c r="O12" s="126"/>
      <c r="P12" s="126"/>
      <c r="Q12" s="126"/>
      <c r="S12" s="1160" t="s">
        <v>40</v>
      </c>
      <c r="T12" s="1162">
        <f>+'5. MatrizGeneraciónSEIN (1)'!D15</f>
        <v>15.975</v>
      </c>
      <c r="U12" s="1162">
        <f>+'5. MatrizGeneraciónSEIN (1)'!E15</f>
        <v>19.064031273249999</v>
      </c>
      <c r="V12" s="1163">
        <f>+ROUND((T12/U12-1)*100,2)</f>
        <v>-16.2</v>
      </c>
      <c r="W12" s="1160"/>
      <c r="X12" s="1160" t="str">
        <f>+IF(V12&gt;=0,"mayor ","menor ")</f>
        <v xml:space="preserve">menor </v>
      </c>
    </row>
    <row r="13" spans="1:28" s="120" customFormat="1" ht="15" customHeight="1">
      <c r="A13" s="126"/>
      <c r="B13" s="126"/>
      <c r="C13" s="126"/>
      <c r="D13" s="126"/>
      <c r="E13" s="126"/>
      <c r="F13" s="126"/>
      <c r="G13" s="126"/>
      <c r="H13" s="126"/>
      <c r="I13" s="126"/>
      <c r="J13" s="126"/>
      <c r="K13" s="126"/>
      <c r="L13" s="126"/>
      <c r="M13" s="126"/>
      <c r="N13" s="126"/>
      <c r="O13" s="126"/>
      <c r="P13" s="126"/>
      <c r="Q13" s="126"/>
      <c r="S13" s="1160" t="s">
        <v>54</v>
      </c>
      <c r="T13" s="1164">
        <f>ROUND(SUM(T9:T12),2)</f>
        <v>4164.07</v>
      </c>
      <c r="U13" s="1164">
        <f>ROUND(SUM(U9:U12),2)</f>
        <v>4029.54</v>
      </c>
      <c r="V13" s="1163">
        <f>+ROUND((T13/U13-1)*100,2)</f>
        <v>3.34</v>
      </c>
      <c r="W13" s="1165">
        <f>ROUND(ABS(T13-U13),2)</f>
        <v>134.53</v>
      </c>
      <c r="X13" s="1160" t="str">
        <f>+IF(V13&gt;=0,"un aumento de ","una disminución de ")</f>
        <v xml:space="preserve">un aumento de </v>
      </c>
    </row>
    <row r="14" spans="1:28" s="120" customFormat="1" ht="15" customHeight="1">
      <c r="A14" s="126"/>
      <c r="B14" s="126"/>
      <c r="C14" s="126"/>
      <c r="D14" s="126"/>
      <c r="E14" s="126"/>
      <c r="F14" s="126"/>
      <c r="G14" s="126"/>
      <c r="H14" s="126"/>
      <c r="I14" s="126"/>
      <c r="J14" s="126"/>
      <c r="K14" s="126"/>
      <c r="L14" s="126"/>
      <c r="M14" s="126"/>
      <c r="N14" s="126"/>
      <c r="O14" s="126"/>
      <c r="P14" s="126"/>
      <c r="Q14" s="126"/>
      <c r="S14" s="1160"/>
      <c r="T14" s="1160"/>
      <c r="U14" s="1160"/>
      <c r="V14" s="1160"/>
      <c r="W14" s="1160"/>
      <c r="X14" s="368"/>
    </row>
    <row r="15" spans="1:28" s="120" customFormat="1" ht="15" customHeight="1">
      <c r="A15" s="126"/>
      <c r="B15" s="126"/>
      <c r="C15" s="126"/>
      <c r="D15" s="126"/>
      <c r="E15" s="126"/>
      <c r="F15" s="126"/>
      <c r="G15" s="126"/>
      <c r="H15" s="126"/>
      <c r="I15" s="126"/>
      <c r="J15" s="126"/>
      <c r="K15" s="126"/>
      <c r="L15" s="126"/>
      <c r="M15" s="126"/>
      <c r="N15" s="126"/>
      <c r="O15" s="126"/>
      <c r="P15" s="126"/>
      <c r="Q15" s="126"/>
      <c r="S15" s="1166" t="s">
        <v>464</v>
      </c>
      <c r="T15" s="368"/>
      <c r="U15" s="368"/>
      <c r="V15" s="368"/>
      <c r="W15" s="368"/>
      <c r="X15" s="368"/>
    </row>
    <row r="16" spans="1:28" s="120" customFormat="1" ht="15" customHeight="1">
      <c r="A16" s="1264" t="str">
        <f>+"Producción de energía de "&amp;V2&amp;" 2017 en comparación al mismo mes del año anterior"</f>
        <v>Producción de energía de mayo 2017 en comparación al mismo mes del año anterior</v>
      </c>
      <c r="B16" s="1264"/>
      <c r="C16" s="1264"/>
      <c r="D16" s="1264"/>
      <c r="E16" s="1264"/>
      <c r="F16" s="1264"/>
      <c r="G16" s="1264"/>
      <c r="H16" s="1264"/>
      <c r="I16" s="1264"/>
      <c r="J16" s="1264"/>
      <c r="K16" s="1264"/>
      <c r="L16" s="1264"/>
      <c r="M16" s="1264"/>
      <c r="N16" s="1264"/>
      <c r="O16" s="1264"/>
      <c r="P16" s="1264"/>
      <c r="Q16" s="1264"/>
      <c r="S16" s="1160" t="s">
        <v>460</v>
      </c>
      <c r="T16" s="1160">
        <f>+ROUND(('5. MatrizGeneraciónSEIN (1)'!Q16/$T$13)*100,2)</f>
        <v>29.62</v>
      </c>
      <c r="U16" s="368"/>
      <c r="V16" s="368"/>
      <c r="W16" s="368"/>
      <c r="X16" s="368"/>
    </row>
    <row r="17" spans="1:32" s="120" customFormat="1" ht="27" customHeight="1">
      <c r="A17" s="1257" t="str">
        <f>"El total de la producción de energía mensual de "&amp;V2&amp;" 2017 fue de "&amp;T13&amp;"GWh, lo que representa "&amp; X13&amp;W13&amp;"GWh 
 ("&amp;V13&amp;"%) en comparación a la producción de mayo 2016."</f>
        <v>El total de la producción de energía mensual de mayo 2017 fue de 4164,07GWh, lo que representa un aumento de 134,53GWh 
 (3,34%) en comparación a la producción de mayo 2016.</v>
      </c>
      <c r="B17" s="1257"/>
      <c r="C17" s="1257"/>
      <c r="D17" s="1257"/>
      <c r="E17" s="1257"/>
      <c r="F17" s="1257"/>
      <c r="G17" s="1257"/>
      <c r="H17" s="1257"/>
      <c r="I17" s="1257"/>
      <c r="J17" s="1257"/>
      <c r="K17" s="1257"/>
      <c r="L17" s="1257"/>
      <c r="M17" s="1257"/>
      <c r="N17" s="1257"/>
      <c r="O17" s="1257"/>
      <c r="P17" s="1257"/>
      <c r="Q17" s="1257"/>
      <c r="S17" s="1160" t="s">
        <v>461</v>
      </c>
      <c r="T17" s="1160">
        <f>+ROUND((('5. MatrizGeneraciónSEIN (1)'!Q15+'5. MatrizGeneraciónSEIN (1)'!Q17+'5. MatrizGeneraciónSEIN (1)'!Q18)/$T$13)*100,2)</f>
        <v>0.54</v>
      </c>
      <c r="U17" s="368"/>
      <c r="V17" s="368"/>
      <c r="W17" s="368"/>
      <c r="X17" s="368"/>
    </row>
    <row r="18" spans="1:32" s="120" customFormat="1" ht="15.75" customHeight="1">
      <c r="A18" s="189"/>
      <c r="B18" s="189"/>
      <c r="C18" s="189"/>
      <c r="D18" s="189"/>
      <c r="E18" s="189"/>
      <c r="F18" s="189"/>
      <c r="G18" s="189"/>
      <c r="H18" s="189"/>
      <c r="I18" s="189"/>
      <c r="J18" s="189"/>
      <c r="K18" s="189"/>
      <c r="L18" s="189"/>
      <c r="M18" s="189"/>
      <c r="N18" s="189"/>
      <c r="O18" s="189"/>
      <c r="P18" s="189"/>
      <c r="Q18" s="189"/>
      <c r="S18" s="1160" t="s">
        <v>462</v>
      </c>
      <c r="T18" s="1160">
        <f>+ROUND(('5. MatrizGeneraciónSEIN (1)'!Q14/$T$13)*100,2)</f>
        <v>1.69</v>
      </c>
      <c r="U18" s="368"/>
      <c r="V18" s="368"/>
      <c r="W18" s="368"/>
      <c r="X18" s="368"/>
    </row>
    <row r="19" spans="1:32" s="120" customFormat="1" ht="15" customHeight="1">
      <c r="A19" s="128" t="s">
        <v>0</v>
      </c>
      <c r="B19" s="1258" t="str">
        <f>"La producción de electricidad con centrales hidroeléctricas durante el mes de "&amp;$V$2&amp;" 2017 fue de "&amp;ROUND(T9,2)&amp;" GWh ("&amp;ABS(V9)&amp;"% "&amp;X9&amp;"al registrado durante mayo del año 2016)."</f>
        <v>La producción de electricidad con centrales hidroeléctricas durante el mes de mayo 2017 fue de 2689,02 GWh (49,26% mayor al registrado durante mayo del año 2016).</v>
      </c>
      <c r="C19" s="1258"/>
      <c r="D19" s="1258"/>
      <c r="E19" s="1258"/>
      <c r="F19" s="1258"/>
      <c r="G19" s="1258"/>
      <c r="H19" s="1258"/>
      <c r="I19" s="1258"/>
      <c r="J19" s="1258"/>
      <c r="K19" s="1258"/>
      <c r="L19" s="1258"/>
      <c r="M19" s="1258"/>
      <c r="N19" s="1258"/>
      <c r="O19" s="1258"/>
      <c r="P19" s="1258"/>
      <c r="Q19" s="1258"/>
      <c r="S19" s="1160" t="s">
        <v>463</v>
      </c>
      <c r="T19" s="1160">
        <f>+ROUND((('5. MatrizGeneraciónSEIN (1)'!Q24+'5. MatrizGeneraciónSEIN (1)'!Q25)/$T$13)*100,2)</f>
        <v>0.59</v>
      </c>
      <c r="U19" s="368"/>
      <c r="V19" s="368"/>
      <c r="W19" s="368"/>
      <c r="X19" s="368"/>
    </row>
    <row r="20" spans="1:32" s="120" customFormat="1" ht="15" customHeight="1">
      <c r="B20" s="1258"/>
      <c r="C20" s="1258"/>
      <c r="D20" s="1258"/>
      <c r="E20" s="1258"/>
      <c r="F20" s="1258"/>
      <c r="G20" s="1258"/>
      <c r="H20" s="1258"/>
      <c r="I20" s="1258"/>
      <c r="J20" s="1258"/>
      <c r="K20" s="1258"/>
      <c r="L20" s="1258"/>
      <c r="M20" s="1258"/>
      <c r="N20" s="1258"/>
      <c r="O20" s="1258"/>
      <c r="P20" s="1258"/>
      <c r="Q20" s="1258"/>
      <c r="S20" s="1160" t="s">
        <v>59</v>
      </c>
      <c r="T20" s="1160">
        <f>+ROUND(('5. MatrizGeneraciónSEIN (1)'!Q13/$T$13)*100,2)</f>
        <v>0.06</v>
      </c>
      <c r="U20" s="368"/>
      <c r="V20" s="368"/>
      <c r="W20" s="368"/>
      <c r="X20" s="368"/>
    </row>
    <row r="21" spans="1:32" s="120" customFormat="1" ht="15" customHeight="1">
      <c r="A21" s="128" t="s">
        <v>0</v>
      </c>
      <c r="B21" s="1258" t="str">
        <f>"La producción de electricidad con centrales termoeléctricas durante el mes de "&amp;$V$2&amp;" 2017 fue de "&amp;ROUND(T10,2)&amp;" GWh, "&amp;ABS(V10)&amp;"% "&amp;X10&amp;"al registrado durante mayo del año 2016."&amp;"La participación del  gas natural de Camisea fue de "&amp;T16&amp;"%, mientras que las del gas que proviene de los yacimientos de Aguaytía y Malacas fue del "&amp;T17&amp;"%, la producción con diesel, residual, carbón, biogás y bagazo tuvieron una intervención del "&amp;T18&amp;"%, "&amp;T19&amp;"%, "&amp;T20&amp;"%, "&amp;T21&amp;"%, "&amp;T22&amp;"% respectivamente."</f>
        <v>La producción de electricidad con centrales termoeléctricas durante el mes de mayo 2017 fue de 1366,05 GWh, 34,99% menor al registrado durante mayo del año 2016.La participación del  gas natural de Camisea fue de 29,62%, mientras que las del gas que proviene de los yacimientos de Aguaytía y Malacas fue del 0,54%, la producción con diesel, residual, carbón, biogás y bagazo tuvieron una intervención del 1,69%, 0,59%, 0,06%, 0,1%, 0,21% respectivamente.</v>
      </c>
      <c r="C21" s="1258"/>
      <c r="D21" s="1258"/>
      <c r="E21" s="1258"/>
      <c r="F21" s="1258"/>
      <c r="G21" s="1258"/>
      <c r="H21" s="1258"/>
      <c r="I21" s="1258"/>
      <c r="J21" s="1258"/>
      <c r="K21" s="1258"/>
      <c r="L21" s="1258"/>
      <c r="M21" s="1258"/>
      <c r="N21" s="1258"/>
      <c r="O21" s="1258"/>
      <c r="P21" s="1258"/>
      <c r="Q21" s="1258"/>
      <c r="S21" s="1167" t="s">
        <v>63</v>
      </c>
      <c r="T21" s="1160">
        <f>+ROUND(('5. MatrizGeneraciónSEIN (1)'!Q20/$T$13)*100,2)</f>
        <v>0.1</v>
      </c>
      <c r="U21" s="368"/>
      <c r="V21" s="368"/>
      <c r="W21" s="368"/>
      <c r="X21" s="368"/>
    </row>
    <row r="22" spans="1:32" s="127" customFormat="1" ht="45.75" customHeight="1">
      <c r="A22" s="120"/>
      <c r="B22" s="1258"/>
      <c r="C22" s="1258"/>
      <c r="D22" s="1258"/>
      <c r="E22" s="1258"/>
      <c r="F22" s="1258"/>
      <c r="G22" s="1258"/>
      <c r="H22" s="1258"/>
      <c r="I22" s="1258"/>
      <c r="J22" s="1258"/>
      <c r="K22" s="1258"/>
      <c r="L22" s="1258"/>
      <c r="M22" s="1258"/>
      <c r="N22" s="1258"/>
      <c r="O22" s="1258"/>
      <c r="P22" s="1258"/>
      <c r="Q22" s="1258"/>
      <c r="S22" s="1160" t="s">
        <v>62</v>
      </c>
      <c r="T22" s="1160">
        <f>+ROUND(('5. MatrizGeneraciónSEIN (1)'!Q21/$T$13)*100,2)</f>
        <v>0.21</v>
      </c>
      <c r="U22" s="493"/>
      <c r="V22" s="493"/>
      <c r="W22" s="493"/>
      <c r="X22" s="493"/>
    </row>
    <row r="23" spans="1:32" s="120" customFormat="1" ht="15" customHeight="1">
      <c r="A23" s="129"/>
      <c r="B23" s="130"/>
      <c r="C23" s="130"/>
      <c r="D23" s="130"/>
      <c r="E23" s="130"/>
      <c r="F23" s="130"/>
      <c r="G23" s="130"/>
      <c r="H23" s="130"/>
      <c r="I23" s="130"/>
      <c r="J23" s="130"/>
      <c r="K23" s="130"/>
      <c r="L23" s="130"/>
      <c r="M23" s="130"/>
      <c r="N23" s="130"/>
      <c r="O23" s="130"/>
      <c r="P23" s="130"/>
      <c r="Q23" s="130"/>
      <c r="S23" s="368"/>
      <c r="T23" s="368"/>
      <c r="U23" s="368"/>
      <c r="V23" s="368"/>
      <c r="W23" s="368"/>
      <c r="X23" s="368"/>
    </row>
    <row r="24" spans="1:32" s="120" customFormat="1" ht="15" customHeight="1">
      <c r="A24" s="129"/>
      <c r="B24" s="1256"/>
      <c r="C24" s="1256"/>
      <c r="D24" s="1256"/>
      <c r="E24" s="1256"/>
      <c r="F24" s="1256"/>
      <c r="G24" s="1256"/>
      <c r="H24" s="1256"/>
      <c r="I24" s="1256"/>
      <c r="J24" s="1256"/>
      <c r="K24" s="1256"/>
      <c r="L24" s="1256"/>
      <c r="M24" s="1256"/>
      <c r="N24" s="1256"/>
      <c r="O24" s="1256"/>
      <c r="P24" s="1256"/>
      <c r="Q24" s="1256"/>
      <c r="S24" s="368"/>
      <c r="T24" s="368"/>
      <c r="U24" s="368"/>
      <c r="V24" s="368"/>
      <c r="W24" s="368"/>
      <c r="X24" s="368"/>
    </row>
    <row r="25" spans="1:32" s="120" customFormat="1" ht="15" customHeight="1">
      <c r="A25" s="131"/>
      <c r="B25" s="131"/>
      <c r="E25" s="544" t="str">
        <f>+U2&amp;" 2017"</f>
        <v>Mayo 2017</v>
      </c>
      <c r="F25" s="545"/>
      <c r="G25" s="545"/>
      <c r="H25" s="545"/>
      <c r="I25" s="545"/>
      <c r="J25" s="545"/>
      <c r="K25" s="545"/>
      <c r="L25" s="545"/>
      <c r="M25" s="544" t="str">
        <f>+U2&amp;" 2016"</f>
        <v>Mayo 2016</v>
      </c>
      <c r="N25" s="545"/>
      <c r="S25" s="368"/>
      <c r="T25" s="368"/>
      <c r="U25" s="368"/>
      <c r="V25" s="368"/>
      <c r="W25" s="368"/>
      <c r="X25" s="368"/>
      <c r="AC25" s="538"/>
      <c r="AD25" s="538"/>
      <c r="AE25" s="538"/>
      <c r="AF25" s="538"/>
    </row>
    <row r="26" spans="1:32" s="120" customFormat="1" ht="15" customHeight="1">
      <c r="J26" s="133"/>
      <c r="K26" s="133"/>
      <c r="S26" s="368"/>
      <c r="T26" s="368"/>
      <c r="U26" s="368"/>
      <c r="V26" s="368"/>
      <c r="W26" s="368"/>
      <c r="X26" s="368"/>
      <c r="AC26" s="538"/>
      <c r="AD26" s="538"/>
      <c r="AE26" s="538"/>
      <c r="AF26" s="538"/>
    </row>
    <row r="27" spans="1:32" s="120" customFormat="1" ht="15" customHeight="1">
      <c r="J27" s="133"/>
      <c r="K27" s="133"/>
      <c r="S27" s="368"/>
      <c r="T27" s="368"/>
      <c r="U27" s="368"/>
      <c r="V27" s="368"/>
      <c r="W27" s="368"/>
      <c r="X27" s="368"/>
      <c r="AC27" s="538"/>
      <c r="AD27" s="538"/>
      <c r="AE27" s="538"/>
      <c r="AF27" s="538"/>
    </row>
    <row r="28" spans="1:32" s="120" customFormat="1" ht="15" customHeight="1">
      <c r="A28" s="131"/>
      <c r="B28" s="131"/>
      <c r="C28" s="131"/>
      <c r="F28" s="131"/>
      <c r="G28" s="131"/>
      <c r="H28" s="131"/>
      <c r="I28" s="131"/>
      <c r="J28" s="134"/>
      <c r="K28" s="131"/>
      <c r="L28" s="131"/>
      <c r="N28" s="131"/>
      <c r="O28" s="131"/>
      <c r="P28" s="131"/>
      <c r="Q28" s="131"/>
      <c r="AC28" s="538"/>
      <c r="AD28" s="538"/>
      <c r="AE28" s="538"/>
      <c r="AF28" s="538"/>
    </row>
    <row r="29" spans="1:32" s="120" customFormat="1" ht="15" customHeight="1">
      <c r="A29" s="132"/>
      <c r="B29" s="132"/>
      <c r="C29" s="135"/>
      <c r="D29" s="135"/>
      <c r="E29" s="135"/>
      <c r="F29" s="135"/>
      <c r="G29" s="135"/>
      <c r="H29" s="135"/>
      <c r="I29" s="135"/>
      <c r="J29" s="135"/>
      <c r="K29" s="135"/>
      <c r="L29" s="132"/>
      <c r="M29" s="132"/>
      <c r="N29" s="132"/>
      <c r="O29" s="132"/>
      <c r="P29" s="132"/>
      <c r="Q29" s="132"/>
      <c r="S29" s="1207"/>
      <c r="T29" s="1207"/>
      <c r="U29" s="1207"/>
      <c r="V29" s="1207"/>
      <c r="W29" s="1207"/>
      <c r="X29" s="1207"/>
      <c r="Y29" s="1207"/>
      <c r="Z29" s="1207"/>
      <c r="AA29" s="1207"/>
      <c r="AB29" s="1207"/>
      <c r="AC29" s="539"/>
      <c r="AD29" s="539"/>
      <c r="AE29" s="538"/>
      <c r="AF29" s="538"/>
    </row>
    <row r="30" spans="1:32" s="131" customFormat="1" ht="15" customHeight="1">
      <c r="A30" s="132"/>
      <c r="B30" s="132"/>
      <c r="C30" s="135"/>
      <c r="D30" s="135"/>
      <c r="E30" s="135"/>
      <c r="F30" s="135"/>
      <c r="G30" s="135"/>
      <c r="H30" s="135"/>
      <c r="I30" s="135"/>
      <c r="J30" s="135"/>
      <c r="K30" s="135"/>
      <c r="L30" s="132"/>
      <c r="M30" s="132"/>
      <c r="N30" s="132"/>
      <c r="O30" s="132"/>
      <c r="P30" s="132"/>
      <c r="Q30" s="132"/>
      <c r="S30" s="1208"/>
      <c r="T30" s="1207"/>
      <c r="U30" s="1208"/>
      <c r="V30" s="1208"/>
      <c r="W30" s="1208"/>
      <c r="X30" s="1208"/>
      <c r="Y30" s="1209"/>
      <c r="Z30" s="1209"/>
      <c r="AA30" s="1209"/>
      <c r="AB30" s="1208"/>
      <c r="AC30" s="540"/>
      <c r="AD30" s="540"/>
      <c r="AE30" s="541"/>
      <c r="AF30" s="541"/>
    </row>
    <row r="31" spans="1:32" s="120" customFormat="1" ht="15" customHeight="1">
      <c r="A31" s="132"/>
      <c r="B31" s="132"/>
      <c r="C31" s="135"/>
      <c r="D31" s="135"/>
      <c r="E31" s="135"/>
      <c r="F31" s="135"/>
      <c r="G31" s="135"/>
      <c r="H31" s="135"/>
      <c r="I31" s="135"/>
      <c r="J31" s="135"/>
      <c r="K31" s="135"/>
      <c r="L31" s="132"/>
      <c r="M31" s="132"/>
      <c r="N31" s="132"/>
      <c r="O31" s="132"/>
      <c r="P31" s="132"/>
      <c r="Q31" s="132"/>
      <c r="R31" s="368"/>
      <c r="S31" s="1168"/>
      <c r="T31" s="1168">
        <v>2017</v>
      </c>
      <c r="U31" s="1168">
        <v>216</v>
      </c>
      <c r="V31" s="1168"/>
      <c r="W31" s="1168"/>
      <c r="X31" s="1168"/>
      <c r="Y31" s="578"/>
      <c r="Z31" s="578"/>
      <c r="AA31" s="578"/>
      <c r="AB31" s="579"/>
      <c r="AC31" s="539"/>
      <c r="AD31" s="539"/>
      <c r="AE31" s="538"/>
      <c r="AF31" s="538"/>
    </row>
    <row r="32" spans="1:32" s="120" customFormat="1" ht="15" customHeight="1">
      <c r="A32" s="132"/>
      <c r="B32" s="132"/>
      <c r="C32" s="135"/>
      <c r="D32" s="135"/>
      <c r="E32" s="135"/>
      <c r="F32" s="135"/>
      <c r="G32" s="135"/>
      <c r="H32" s="135"/>
      <c r="I32" s="135"/>
      <c r="J32" s="132"/>
      <c r="K32" s="132"/>
      <c r="L32" s="132"/>
      <c r="M32" s="132"/>
      <c r="N32" s="132"/>
      <c r="O32" s="132"/>
      <c r="P32" s="132"/>
      <c r="Q32" s="132"/>
      <c r="R32" s="368"/>
      <c r="S32" s="1168" t="s">
        <v>31</v>
      </c>
      <c r="T32" s="1169">
        <f>('5. MatrizGeneraciónSEIN (1)'!Q12+'5. MatrizGeneraciónSEIN (1)'!Q19)</f>
        <v>2689.0244550000002</v>
      </c>
      <c r="U32" s="1169">
        <f>('5. MatrizGeneraciónSEIN (1)'!R12+'5. MatrizGeneraciónSEIN (1)'!R19)</f>
        <v>1801.5842381236962</v>
      </c>
      <c r="V32" s="1170">
        <f>+T32/$T$40</f>
        <v>0.64576898439978825</v>
      </c>
      <c r="W32" s="1170">
        <f>+U32/$U$40</f>
        <v>0.44709427549091063</v>
      </c>
      <c r="X32" s="1168"/>
      <c r="Y32" s="578"/>
      <c r="Z32" s="578"/>
      <c r="AA32" s="578"/>
      <c r="AB32" s="579"/>
      <c r="AC32" s="539"/>
      <c r="AD32" s="539"/>
      <c r="AE32" s="538"/>
      <c r="AF32" s="538"/>
    </row>
    <row r="33" spans="1:32" s="120" customFormat="1" ht="15" customHeight="1">
      <c r="A33" s="132"/>
      <c r="B33" s="132"/>
      <c r="C33" s="135"/>
      <c r="D33" s="135"/>
      <c r="E33" s="135"/>
      <c r="F33" s="135"/>
      <c r="G33" s="135"/>
      <c r="H33" s="135"/>
      <c r="I33" s="135"/>
      <c r="J33" s="132"/>
      <c r="K33" s="132"/>
      <c r="L33" s="132"/>
      <c r="M33" s="132"/>
      <c r="N33" s="132"/>
      <c r="O33" s="132"/>
      <c r="P33" s="132"/>
      <c r="Q33" s="132"/>
      <c r="R33" s="368"/>
      <c r="S33" s="1168" t="s">
        <v>187</v>
      </c>
      <c r="T33" s="1169">
        <f>+'5. MatrizGeneraciónSEIN (1)'!Q15+'5. MatrizGeneraciónSEIN (1)'!Q16+'5. MatrizGeneraciónSEIN (1)'!Q17+'5. MatrizGeneraciónSEIN (1)'!Q18</f>
        <v>1256.051613286</v>
      </c>
      <c r="U33" s="1169">
        <f>+'5. MatrizGeneraciónSEIN (1)'!R15+'5. MatrizGeneraciónSEIN (1)'!R16+'5. MatrizGeneraciónSEIN (1)'!R17+'5. MatrizGeneraciónSEIN (1)'!R18</f>
        <v>1957.708059246477</v>
      </c>
      <c r="V33" s="1170">
        <f t="shared" ref="V33:V39" si="0">+T33/$T$40</f>
        <v>0.30164068354127921</v>
      </c>
      <c r="W33" s="1170">
        <f t="shared" ref="W33:W39" si="1">+U33/$U$40</f>
        <v>0.48583910085886522</v>
      </c>
      <c r="X33" s="1168"/>
      <c r="Y33" s="578"/>
      <c r="Z33" s="578"/>
      <c r="AA33" s="578"/>
      <c r="AB33" s="579"/>
      <c r="AC33" s="539"/>
      <c r="AD33" s="539"/>
      <c r="AE33" s="538"/>
      <c r="AF33" s="538"/>
    </row>
    <row r="34" spans="1:32" s="120" customFormat="1" ht="15" customHeight="1">
      <c r="A34" s="132"/>
      <c r="B34" s="132"/>
      <c r="C34" s="132"/>
      <c r="D34" s="135"/>
      <c r="E34" s="135"/>
      <c r="F34" s="135"/>
      <c r="G34" s="135"/>
      <c r="H34" s="132"/>
      <c r="I34" s="132"/>
      <c r="J34" s="132"/>
      <c r="K34" s="132"/>
      <c r="L34" s="132"/>
      <c r="M34" s="132"/>
      <c r="N34" s="132"/>
      <c r="O34" s="132"/>
      <c r="P34" s="132"/>
      <c r="Q34" s="132"/>
      <c r="R34" s="368"/>
      <c r="S34" s="1168" t="s">
        <v>41</v>
      </c>
      <c r="T34" s="1169">
        <f>+'5. MatrizGeneraciónSEIN (1)'!Q23</f>
        <v>93.012600000000006</v>
      </c>
      <c r="U34" s="1169">
        <f>+'5. MatrizGeneraciónSEIN (1)'!R23</f>
        <v>107.56867426127801</v>
      </c>
      <c r="V34" s="1170">
        <f t="shared" si="0"/>
        <v>2.2336967641442943E-2</v>
      </c>
      <c r="W34" s="1170">
        <f t="shared" si="1"/>
        <v>2.6695026225613427E-2</v>
      </c>
      <c r="X34" s="1168"/>
      <c r="Y34" s="578"/>
      <c r="Z34" s="578"/>
      <c r="AA34" s="578"/>
      <c r="AB34" s="579"/>
      <c r="AC34" s="539"/>
      <c r="AD34" s="539"/>
      <c r="AE34" s="538"/>
      <c r="AF34" s="538"/>
    </row>
    <row r="35" spans="1:32" s="120" customFormat="1" ht="15" customHeight="1">
      <c r="A35" s="132"/>
      <c r="B35" s="132"/>
      <c r="C35" s="135"/>
      <c r="D35" s="135"/>
      <c r="E35" s="135"/>
      <c r="F35" s="135"/>
      <c r="G35" s="135"/>
      <c r="H35" s="135"/>
      <c r="I35" s="135"/>
      <c r="J35" s="132"/>
      <c r="K35" s="132"/>
      <c r="L35" s="132"/>
      <c r="M35" s="132"/>
      <c r="N35" s="132"/>
      <c r="O35" s="132"/>
      <c r="P35" s="132"/>
      <c r="Q35" s="132"/>
      <c r="R35" s="368"/>
      <c r="S35" s="1168" t="s">
        <v>59</v>
      </c>
      <c r="T35" s="1169">
        <f>+'5. MatrizGeneraciónSEIN (1)'!Q13</f>
        <v>2.3336000000000001</v>
      </c>
      <c r="U35" s="1169">
        <f>+'5. MatrizGeneraciónSEIN (1)'!R13</f>
        <v>63.3714742787324</v>
      </c>
      <c r="V35" s="1170">
        <f t="shared" si="0"/>
        <v>5.6041383305134205E-4</v>
      </c>
      <c r="W35" s="1170">
        <f t="shared" si="1"/>
        <v>1.5726726943919567E-2</v>
      </c>
      <c r="X35" s="1168"/>
      <c r="Y35" s="578"/>
      <c r="Z35" s="578"/>
      <c r="AA35" s="578"/>
      <c r="AB35" s="579"/>
      <c r="AC35" s="539"/>
      <c r="AD35" s="539"/>
      <c r="AE35" s="538"/>
      <c r="AF35" s="538"/>
    </row>
    <row r="36" spans="1:32" s="120" customFormat="1" ht="15" customHeight="1">
      <c r="A36" s="132"/>
      <c r="B36" s="132"/>
      <c r="C36" s="132"/>
      <c r="D36" s="132"/>
      <c r="E36" s="132"/>
      <c r="F36" s="132"/>
      <c r="G36" s="132"/>
      <c r="H36" s="132"/>
      <c r="I36" s="132"/>
      <c r="J36" s="132"/>
      <c r="K36" s="132"/>
      <c r="L36" s="132"/>
      <c r="M36" s="132"/>
      <c r="N36" s="132"/>
      <c r="O36" s="132"/>
      <c r="P36" s="132"/>
      <c r="Q36" s="132"/>
      <c r="R36" s="368"/>
      <c r="S36" s="1168" t="s">
        <v>188</v>
      </c>
      <c r="T36" s="1169">
        <f>+'5. MatrizGeneraciónSEIN (1)'!Q14+'5. MatrizGeneraciónSEIN (1)'!Q24+'5. MatrizGeneraciónSEIN (1)'!Q25</f>
        <v>94.580100000000002</v>
      </c>
      <c r="U36" s="1169">
        <f>+'5. MatrizGeneraciónSEIN (1)'!R14+'5. MatrizGeneraciónSEIN (1)'!R24+'5. MatrizGeneraciónSEIN (1)'!R25</f>
        <v>68.976384110969335</v>
      </c>
      <c r="V36" s="1170">
        <f t="shared" si="0"/>
        <v>2.2713402627433679E-2</v>
      </c>
      <c r="W36" s="1170">
        <f t="shared" si="1"/>
        <v>1.7117682219619419E-2</v>
      </c>
      <c r="X36" s="1168"/>
      <c r="Y36" s="578"/>
      <c r="Z36" s="578"/>
      <c r="AA36" s="578"/>
      <c r="AB36" s="579"/>
      <c r="AC36" s="539"/>
      <c r="AD36" s="539"/>
      <c r="AE36" s="538"/>
      <c r="AF36" s="538"/>
    </row>
    <row r="37" spans="1:32" s="120" customFormat="1" ht="15" customHeight="1">
      <c r="A37" s="132"/>
      <c r="B37" s="132"/>
      <c r="C37" s="132"/>
      <c r="D37" s="132"/>
      <c r="E37" s="132"/>
      <c r="F37" s="132"/>
      <c r="G37" s="132"/>
      <c r="H37" s="132"/>
      <c r="I37" s="132"/>
      <c r="J37" s="132"/>
      <c r="K37" s="132"/>
      <c r="L37" s="132"/>
      <c r="M37" s="132"/>
      <c r="N37" s="132"/>
      <c r="O37" s="132"/>
      <c r="P37" s="132"/>
      <c r="Q37" s="132"/>
      <c r="R37" s="368"/>
      <c r="S37" s="1168" t="s">
        <v>40</v>
      </c>
      <c r="T37" s="1171">
        <f>+'5. MatrizGeneraciónSEIN (1)'!Q22</f>
        <v>15.975</v>
      </c>
      <c r="U37" s="1171">
        <f>+'5. MatrizGeneraciónSEIN (1)'!R22</f>
        <v>19.064031273249999</v>
      </c>
      <c r="V37" s="1170">
        <f t="shared" si="0"/>
        <v>3.8363948333027032E-3</v>
      </c>
      <c r="W37" s="1170">
        <f t="shared" si="1"/>
        <v>4.731068950140623E-3</v>
      </c>
      <c r="X37" s="1168"/>
      <c r="Y37" s="578"/>
      <c r="Z37" s="578"/>
      <c r="AA37" s="578"/>
      <c r="AB37" s="579"/>
      <c r="AC37" s="539"/>
      <c r="AD37" s="539"/>
      <c r="AE37" s="538"/>
      <c r="AF37" s="538"/>
    </row>
    <row r="38" spans="1:32" s="120" customFormat="1" ht="15" customHeight="1">
      <c r="A38" s="132"/>
      <c r="B38" s="132"/>
      <c r="C38" s="137"/>
      <c r="D38" s="137"/>
      <c r="E38" s="132"/>
      <c r="F38" s="132"/>
      <c r="G38" s="132"/>
      <c r="H38" s="132"/>
      <c r="I38" s="132"/>
      <c r="J38" s="132"/>
      <c r="K38" s="132"/>
      <c r="L38" s="132"/>
      <c r="M38" s="132"/>
      <c r="N38" s="132"/>
      <c r="O38" s="132"/>
      <c r="P38" s="132"/>
      <c r="Q38" s="132"/>
      <c r="R38" s="368"/>
      <c r="S38" s="1168" t="s">
        <v>62</v>
      </c>
      <c r="T38" s="1171">
        <f>+'5. MatrizGeneraciónSEIN (1)'!Q21</f>
        <v>8.8779760000000003</v>
      </c>
      <c r="U38" s="1171">
        <f>+'5. MatrizGeneraciónSEIN (1)'!R21</f>
        <v>7.8877363482930001</v>
      </c>
      <c r="V38" s="1170">
        <f t="shared" si="0"/>
        <v>2.1320451490820284E-3</v>
      </c>
      <c r="W38" s="1170">
        <f t="shared" si="1"/>
        <v>1.9574781424465631E-3</v>
      </c>
      <c r="X38" s="1168"/>
      <c r="Y38" s="578"/>
      <c r="Z38" s="578"/>
      <c r="AA38" s="578"/>
      <c r="AB38" s="579"/>
      <c r="AC38" s="539"/>
      <c r="AD38" s="539"/>
      <c r="AE38" s="538"/>
      <c r="AF38" s="538"/>
    </row>
    <row r="39" spans="1:32" s="120" customFormat="1" ht="15" customHeight="1">
      <c r="A39" s="132"/>
      <c r="B39" s="132"/>
      <c r="C39" s="137"/>
      <c r="D39" s="137" t="str">
        <f>"Total = "&amp;ROUND((T40),2)&amp;" GWh"</f>
        <v>Total = 4164,07 GWh</v>
      </c>
      <c r="F39" s="132"/>
      <c r="G39" s="132"/>
      <c r="H39" s="132"/>
      <c r="I39" s="132"/>
      <c r="J39" s="132"/>
      <c r="K39" s="132"/>
      <c r="L39" s="132"/>
      <c r="M39" s="137" t="str">
        <f>"Total = "&amp;ROUND((U40),2)&amp;" GWh"</f>
        <v>Total = 4029,54 GWh</v>
      </c>
      <c r="N39" s="132"/>
      <c r="O39" s="132"/>
      <c r="P39" s="132"/>
      <c r="Q39" s="132"/>
      <c r="R39" s="368"/>
      <c r="S39" s="1172" t="s">
        <v>63</v>
      </c>
      <c r="T39" s="1171">
        <f>+'5. MatrizGeneraciónSEIN (1)'!Q20</f>
        <v>4.2103199999999994</v>
      </c>
      <c r="U39" s="1171">
        <f>+'5. MatrizGeneraciónSEIN (1)'!R20</f>
        <v>3.3793380801500001</v>
      </c>
      <c r="V39" s="1170">
        <f t="shared" si="0"/>
        <v>1.0111079746197831E-3</v>
      </c>
      <c r="W39" s="1170">
        <f t="shared" si="1"/>
        <v>8.386411684846081E-4</v>
      </c>
      <c r="X39" s="1168"/>
      <c r="Y39" s="578"/>
      <c r="Z39" s="578"/>
      <c r="AA39" s="578"/>
      <c r="AB39" s="579"/>
      <c r="AC39" s="539"/>
      <c r="AD39" s="539"/>
      <c r="AE39" s="538"/>
      <c r="AF39" s="538"/>
    </row>
    <row r="40" spans="1:32" ht="15" customHeight="1">
      <c r="A40" s="132"/>
      <c r="B40" s="132"/>
      <c r="C40" s="137"/>
      <c r="D40" s="137"/>
      <c r="E40" s="132"/>
      <c r="F40" s="132"/>
      <c r="G40" s="132"/>
      <c r="H40" s="132"/>
      <c r="I40" s="132"/>
      <c r="J40" s="132"/>
      <c r="K40" s="132"/>
      <c r="L40" s="132"/>
      <c r="M40" s="132"/>
      <c r="N40" s="132"/>
      <c r="O40" s="132"/>
      <c r="P40" s="132"/>
      <c r="Q40" s="132"/>
      <c r="S40" s="1173"/>
      <c r="T40" s="1171">
        <f>+SUM(T32:T39)</f>
        <v>4164.0656642860004</v>
      </c>
      <c r="U40" s="1171">
        <f>+SUM(U32:U39)</f>
        <v>4029.5399357228457</v>
      </c>
      <c r="V40" s="1172"/>
      <c r="W40" s="1172"/>
      <c r="X40" s="1172"/>
      <c r="Y40" s="581"/>
      <c r="Z40" s="578"/>
      <c r="AA40" s="578"/>
      <c r="AB40" s="581"/>
      <c r="AC40" s="542"/>
      <c r="AD40" s="542"/>
      <c r="AE40" s="543"/>
      <c r="AF40" s="543"/>
    </row>
    <row r="41" spans="1:32" ht="15" customHeight="1">
      <c r="A41" s="132"/>
      <c r="B41" s="132"/>
      <c r="C41" s="132"/>
      <c r="D41" s="132"/>
      <c r="E41" s="132"/>
      <c r="F41" s="132"/>
      <c r="G41" s="132"/>
      <c r="H41" s="132"/>
      <c r="I41" s="132"/>
      <c r="J41" s="132"/>
      <c r="K41" s="132"/>
      <c r="L41" s="132"/>
      <c r="M41" s="132"/>
      <c r="N41" s="132"/>
      <c r="O41" s="132"/>
      <c r="P41" s="132"/>
      <c r="Q41" s="132"/>
      <c r="S41" s="1172"/>
      <c r="T41" s="1174">
        <f>+T40-'5. MatrizGeneraciónSEIN (1)'!Q26</f>
        <v>0</v>
      </c>
      <c r="U41" s="1174">
        <f>+U40-'5. MatrizGeneraciónSEIN (1)'!R26</f>
        <v>0</v>
      </c>
      <c r="V41" s="1172"/>
      <c r="W41" s="1172"/>
      <c r="X41" s="1172"/>
      <c r="Y41" s="581"/>
      <c r="Z41" s="581"/>
      <c r="AA41" s="581"/>
      <c r="AB41" s="581"/>
      <c r="AC41" s="542"/>
      <c r="AD41" s="542"/>
      <c r="AE41" s="543"/>
      <c r="AF41" s="543"/>
    </row>
    <row r="42" spans="1:32" ht="15" customHeight="1">
      <c r="A42" s="132"/>
      <c r="B42" s="132"/>
      <c r="C42" s="132"/>
      <c r="D42" s="132"/>
      <c r="E42" s="132"/>
      <c r="F42" s="132"/>
      <c r="G42" s="132"/>
      <c r="H42" s="132"/>
      <c r="I42" s="132"/>
      <c r="J42" s="132"/>
      <c r="K42" s="132"/>
      <c r="L42" s="132"/>
      <c r="M42" s="132"/>
      <c r="N42" s="132"/>
      <c r="O42" s="132"/>
      <c r="P42" s="132"/>
      <c r="Q42" s="132"/>
      <c r="S42" s="1172"/>
      <c r="T42" s="1171"/>
      <c r="U42" s="1171"/>
      <c r="V42" s="1172"/>
      <c r="W42" s="1172"/>
      <c r="X42" s="1172"/>
      <c r="Y42" s="581"/>
      <c r="Z42" s="581"/>
      <c r="AA42" s="581"/>
      <c r="AB42" s="581"/>
      <c r="AC42" s="542"/>
      <c r="AD42" s="542"/>
      <c r="AE42" s="543"/>
      <c r="AF42" s="543"/>
    </row>
    <row r="43" spans="1:32" ht="15" customHeight="1">
      <c r="S43" s="582"/>
      <c r="T43" s="1175"/>
      <c r="U43" s="582"/>
      <c r="V43" s="582"/>
      <c r="W43" s="582"/>
      <c r="X43" s="581"/>
      <c r="Y43" s="581"/>
      <c r="Z43" s="581"/>
      <c r="AA43" s="581"/>
      <c r="AB43" s="581"/>
      <c r="AC43" s="542"/>
      <c r="AD43" s="542"/>
      <c r="AE43" s="543"/>
      <c r="AF43" s="543"/>
    </row>
    <row r="44" spans="1:32" ht="15" customHeight="1">
      <c r="S44" s="582"/>
      <c r="T44" s="865"/>
      <c r="U44" s="865"/>
      <c r="V44" s="1176"/>
      <c r="W44" s="582"/>
      <c r="X44" s="581"/>
      <c r="Y44" s="581"/>
      <c r="Z44" s="581"/>
      <c r="AA44" s="581"/>
      <c r="AB44" s="581"/>
      <c r="AC44" s="542"/>
      <c r="AD44" s="542"/>
    </row>
    <row r="45" spans="1:32" ht="15" customHeight="1">
      <c r="S45" s="582"/>
      <c r="T45" s="865"/>
      <c r="U45" s="865"/>
      <c r="V45" s="1176"/>
      <c r="W45" s="582"/>
      <c r="X45" s="581"/>
      <c r="Y45" s="581"/>
      <c r="Z45" s="581"/>
      <c r="AA45" s="581"/>
      <c r="AB45" s="581"/>
      <c r="AC45" s="542"/>
      <c r="AD45" s="542"/>
    </row>
    <row r="46" spans="1:32" ht="15" customHeight="1">
      <c r="S46" s="582"/>
      <c r="T46" s="582"/>
      <c r="U46" s="865"/>
      <c r="V46" s="582"/>
      <c r="W46" s="582"/>
      <c r="X46" s="581"/>
      <c r="Y46" s="581"/>
      <c r="Z46" s="581"/>
      <c r="AA46" s="581"/>
      <c r="AB46" s="581"/>
      <c r="AC46" s="542"/>
      <c r="AD46" s="542"/>
    </row>
    <row r="47" spans="1:32" ht="15" customHeight="1">
      <c r="S47" s="582"/>
      <c r="T47" s="582"/>
      <c r="U47" s="865"/>
      <c r="V47" s="582"/>
      <c r="W47" s="582"/>
      <c r="X47" s="581"/>
      <c r="Y47" s="581"/>
      <c r="Z47" s="581"/>
      <c r="AA47" s="581"/>
      <c r="AB47" s="581"/>
      <c r="AC47" s="542"/>
      <c r="AD47" s="542"/>
    </row>
    <row r="48" spans="1:32" ht="15" customHeight="1">
      <c r="S48" s="582"/>
      <c r="T48" s="582"/>
      <c r="U48" s="865"/>
      <c r="V48" s="582"/>
      <c r="W48" s="582"/>
      <c r="AC48" s="543"/>
      <c r="AD48" s="543"/>
    </row>
    <row r="49" spans="19:30" ht="15" customHeight="1">
      <c r="S49" s="582"/>
      <c r="T49" s="582"/>
      <c r="U49" s="865"/>
      <c r="V49" s="582"/>
      <c r="W49" s="582"/>
      <c r="AC49" s="543"/>
      <c r="AD49" s="543"/>
    </row>
    <row r="50" spans="19:30" ht="15" customHeight="1">
      <c r="S50" s="582"/>
      <c r="T50" s="582"/>
      <c r="U50" s="865"/>
      <c r="V50" s="582"/>
      <c r="W50" s="582"/>
      <c r="AC50" s="543"/>
      <c r="AD50" s="543"/>
    </row>
    <row r="51" spans="19:30" ht="15" customHeight="1">
      <c r="S51" s="582"/>
      <c r="T51" s="582"/>
      <c r="U51" s="865"/>
      <c r="V51" s="582"/>
      <c r="W51" s="582"/>
      <c r="AC51" s="543"/>
      <c r="AD51" s="543"/>
    </row>
    <row r="52" spans="19:30" ht="15" customHeight="1">
      <c r="S52" s="582"/>
      <c r="T52" s="582"/>
      <c r="U52" s="865"/>
      <c r="V52" s="582"/>
      <c r="W52" s="582"/>
      <c r="AC52" s="543"/>
      <c r="AD52" s="543"/>
    </row>
    <row r="53" spans="19:30" ht="15" customHeight="1">
      <c r="S53" s="582"/>
      <c r="T53" s="582"/>
      <c r="U53" s="865"/>
      <c r="V53" s="582"/>
      <c r="W53" s="582"/>
      <c r="AC53" s="543"/>
      <c r="AD53" s="543"/>
    </row>
    <row r="54" spans="19:30" ht="15" customHeight="1">
      <c r="S54" s="582"/>
      <c r="T54" s="582"/>
      <c r="U54" s="865"/>
      <c r="V54" s="582"/>
      <c r="W54" s="582"/>
      <c r="AC54" s="543"/>
      <c r="AD54" s="543"/>
    </row>
    <row r="55" spans="19:30" ht="15" customHeight="1">
      <c r="S55" s="582"/>
      <c r="T55" s="582"/>
      <c r="U55" s="865"/>
      <c r="V55" s="582"/>
      <c r="W55" s="582"/>
      <c r="AC55" s="543"/>
      <c r="AD55" s="543"/>
    </row>
    <row r="56" spans="19:30" ht="15" customHeight="1">
      <c r="S56" s="582"/>
      <c r="T56" s="582"/>
      <c r="U56" s="865"/>
      <c r="V56" s="582"/>
      <c r="W56" s="582"/>
      <c r="AC56" s="543"/>
      <c r="AD56" s="543"/>
    </row>
    <row r="57" spans="19:30" ht="15" customHeight="1">
      <c r="S57" s="582"/>
      <c r="T57" s="582"/>
      <c r="U57" s="865"/>
      <c r="V57" s="582"/>
      <c r="W57" s="582"/>
      <c r="AC57" s="543"/>
      <c r="AD57" s="543"/>
    </row>
    <row r="58" spans="19:30" ht="15" customHeight="1">
      <c r="AC58" s="543"/>
      <c r="AD58" s="543"/>
    </row>
    <row r="59" spans="19:30" ht="15" customHeight="1">
      <c r="AC59" s="543"/>
      <c r="AD59" s="543"/>
    </row>
    <row r="60" spans="19:30" ht="15" customHeight="1">
      <c r="AC60" s="543"/>
      <c r="AD60" s="543"/>
    </row>
    <row r="61" spans="19:30" ht="15" customHeight="1">
      <c r="AC61" s="543"/>
      <c r="AD61" s="543"/>
    </row>
    <row r="62" spans="19:30">
      <c r="AC62" s="543"/>
      <c r="AD62" s="543"/>
    </row>
  </sheetData>
  <customSheetViews>
    <customSheetView guid="{7398011F-6792-457D-9968-3CBE3236EAF9}" scale="115" showPageBreaks="1" showGridLines="0" fitToPage="1" printArea="1" view="pageBreakPreview">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9">
    <mergeCell ref="B24:Q24"/>
    <mergeCell ref="A17:Q17"/>
    <mergeCell ref="B19:Q20"/>
    <mergeCell ref="B21:Q22"/>
    <mergeCell ref="A4:Q5"/>
    <mergeCell ref="A6:Q7"/>
    <mergeCell ref="A8:M8"/>
    <mergeCell ref="A10:Q11"/>
    <mergeCell ref="A16:Q16"/>
  </mergeCells>
  <printOptions horizontalCentered="1" gridLinesSet="0"/>
  <pageMargins left="0.51181102362204722" right="0.51181102362204722" top="1.0520833333333333" bottom="0.74803149606299213" header="0.31496062992125984" footer="0.31496062992125984"/>
  <pageSetup paperSize="9" scale="96" fitToHeight="0" orientation="portrait" r:id="rId2"/>
  <headerFooter>
    <oddHeader>&amp;L&amp;"Calibri Light,Regular"&amp;10 &amp;C&amp;"Calibri Light,Regular"&amp;10 &amp;R&amp;"Tahoma,Negrita"Informe de la Operación Mensual - Mayo 2017
INFSGI-MES-05-2017
12/06/2017
Versión: 01</oddHeader>
    <oddFooter>&amp;L&amp;"-,Regular"&amp;10COES SINAC, 2017&amp;C&amp;"Calibri Light,Regular"&amp;10 1&amp;R&amp;"Tahoma,Normal"&amp;10Dirección Ejecutiva
Sub Dirección de Gestión de Información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V320"/>
  <sheetViews>
    <sheetView view="pageBreakPreview" zoomScale="115" zoomScaleNormal="100" zoomScaleSheetLayoutView="115" zoomScalePageLayoutView="70" workbookViewId="0"/>
  </sheetViews>
  <sheetFormatPr defaultRowHeight="11.25"/>
  <cols>
    <col min="1" max="1" width="45.6640625" style="139" customWidth="1"/>
    <col min="2" max="2" width="14.83203125" style="139" bestFit="1" customWidth="1"/>
    <col min="3" max="3" width="16.6640625" style="139" customWidth="1"/>
    <col min="4" max="4" width="19.1640625" style="139" customWidth="1"/>
    <col min="5" max="7" width="16.1640625" style="139" customWidth="1"/>
    <col min="8" max="8" width="12.33203125" style="139" customWidth="1"/>
    <col min="9" max="9" width="11.83203125" style="139" bestFit="1" customWidth="1"/>
    <col min="10" max="10" width="13.1640625" style="139" customWidth="1"/>
    <col min="11" max="11" width="16.83203125" style="197" customWidth="1"/>
    <col min="12" max="13" width="9.33203125" style="139"/>
    <col min="14" max="14" width="27.83203125" style="139" bestFit="1" customWidth="1"/>
    <col min="15" max="15" width="20.6640625" style="139" bestFit="1" customWidth="1"/>
    <col min="16" max="16" width="16.33203125" style="139" bestFit="1" customWidth="1"/>
    <col min="17" max="17" width="9.83203125" style="139" bestFit="1" customWidth="1"/>
    <col min="18" max="18" width="27.1640625" style="139" bestFit="1" customWidth="1"/>
    <col min="19" max="19" width="12.5" style="139" bestFit="1" customWidth="1"/>
    <col min="20" max="16384" width="9.33203125" style="139"/>
  </cols>
  <sheetData>
    <row r="1" spans="1:21" ht="6.75" customHeight="1">
      <c r="A1" s="190"/>
      <c r="B1" s="191"/>
      <c r="C1" s="191"/>
      <c r="D1" s="191"/>
      <c r="E1" s="191"/>
      <c r="F1" s="191"/>
      <c r="G1" s="191"/>
      <c r="H1" s="192"/>
      <c r="I1" s="192"/>
      <c r="J1" s="193"/>
      <c r="K1" s="193"/>
    </row>
    <row r="2" spans="1:21" ht="14.1" hidden="1" customHeight="1">
      <c r="A2" s="194"/>
      <c r="B2" s="195"/>
      <c r="C2" s="195"/>
      <c r="D2" s="195"/>
      <c r="E2" s="195"/>
      <c r="F2" s="195"/>
      <c r="G2" s="195"/>
      <c r="H2" s="196"/>
      <c r="I2" s="196"/>
      <c r="J2" s="196"/>
      <c r="K2" s="196"/>
    </row>
    <row r="3" spans="1:21" ht="14.1" customHeight="1">
      <c r="A3" s="194"/>
      <c r="B3" s="195"/>
      <c r="C3" s="195"/>
      <c r="D3" s="195"/>
      <c r="E3" s="195"/>
      <c r="F3" s="195"/>
      <c r="G3" s="195"/>
      <c r="H3" s="196"/>
      <c r="I3" s="196"/>
      <c r="J3" s="196"/>
      <c r="K3" s="196"/>
    </row>
    <row r="4" spans="1:21" ht="24" customHeight="1">
      <c r="A4" s="1267" t="s">
        <v>692</v>
      </c>
      <c r="B4" s="1267"/>
      <c r="C4" s="1267"/>
      <c r="D4" s="1267"/>
      <c r="E4" s="1267"/>
      <c r="F4" s="1267"/>
      <c r="G4" s="1267"/>
      <c r="H4" s="1267"/>
      <c r="I4" s="1267"/>
      <c r="J4" s="1267"/>
      <c r="K4" s="199"/>
    </row>
    <row r="5" spans="1:21" ht="10.5" customHeight="1">
      <c r="A5" s="197"/>
      <c r="B5" s="198"/>
      <c r="C5" s="200"/>
      <c r="D5" s="201"/>
      <c r="E5" s="201"/>
      <c r="F5" s="201"/>
      <c r="G5" s="199"/>
      <c r="H5" s="202"/>
      <c r="I5" s="202"/>
      <c r="J5" s="203"/>
      <c r="K5" s="199"/>
    </row>
    <row r="6" spans="1:21" ht="15.95" customHeight="1">
      <c r="A6" s="899" t="s">
        <v>650</v>
      </c>
      <c r="B6" s="198"/>
      <c r="C6" s="200"/>
      <c r="D6" s="201"/>
      <c r="E6" s="201"/>
      <c r="F6" s="201"/>
      <c r="G6" s="199"/>
      <c r="H6" s="202"/>
      <c r="I6" s="202"/>
      <c r="J6" s="203"/>
      <c r="K6" s="199"/>
    </row>
    <row r="7" spans="1:21" ht="18.75" customHeight="1">
      <c r="A7" s="671" t="s">
        <v>651</v>
      </c>
      <c r="B7" s="198"/>
      <c r="C7" s="200"/>
      <c r="D7" s="201"/>
      <c r="E7" s="201"/>
      <c r="F7" s="201"/>
      <c r="G7" s="199"/>
      <c r="H7" s="202"/>
      <c r="I7" s="202"/>
      <c r="J7" s="203"/>
      <c r="K7" s="199"/>
    </row>
    <row r="8" spans="1:21" ht="7.5" customHeight="1">
      <c r="A8" s="197"/>
      <c r="B8" s="198"/>
      <c r="C8" s="200"/>
      <c r="D8" s="201"/>
      <c r="E8" s="201"/>
      <c r="F8" s="201"/>
      <c r="G8" s="199"/>
      <c r="H8" s="202"/>
      <c r="I8" s="202"/>
      <c r="J8" s="203"/>
      <c r="K8" s="199"/>
    </row>
    <row r="9" spans="1:21" ht="58.5" customHeight="1">
      <c r="A9" s="690" t="s">
        <v>18</v>
      </c>
      <c r="B9" s="691" t="s">
        <v>23</v>
      </c>
      <c r="C9" s="691" t="s">
        <v>20</v>
      </c>
      <c r="D9" s="691" t="s">
        <v>27</v>
      </c>
      <c r="E9" s="691" t="s">
        <v>19</v>
      </c>
      <c r="F9" s="692" t="s">
        <v>21</v>
      </c>
      <c r="G9" s="693" t="s">
        <v>24</v>
      </c>
      <c r="H9" s="692" t="s">
        <v>25</v>
      </c>
      <c r="I9" s="693" t="s">
        <v>22</v>
      </c>
      <c r="J9" s="694" t="s">
        <v>26</v>
      </c>
      <c r="N9" s="795"/>
      <c r="O9" s="795"/>
      <c r="P9" s="795"/>
      <c r="Q9" s="795"/>
      <c r="R9" s="795"/>
      <c r="S9" s="795"/>
      <c r="T9" s="795"/>
      <c r="U9" s="795"/>
    </row>
    <row r="10" spans="1:21" s="162" customFormat="1" ht="20.25" customHeight="1">
      <c r="A10" s="250" t="s">
        <v>569</v>
      </c>
      <c r="B10" s="640" t="s">
        <v>30</v>
      </c>
      <c r="C10" s="251" t="s">
        <v>420</v>
      </c>
      <c r="D10" s="265" t="s">
        <v>32</v>
      </c>
      <c r="E10" s="251" t="s">
        <v>425</v>
      </c>
      <c r="F10" s="267" t="s">
        <v>416</v>
      </c>
      <c r="G10" s="252">
        <v>13.8</v>
      </c>
      <c r="H10" s="686">
        <v>35</v>
      </c>
      <c r="I10" s="686">
        <v>35</v>
      </c>
      <c r="J10" s="253" t="s">
        <v>417</v>
      </c>
      <c r="K10" s="197"/>
      <c r="L10" s="268"/>
      <c r="M10" s="249"/>
      <c r="N10" s="796"/>
      <c r="O10" s="796"/>
      <c r="P10" s="796"/>
      <c r="Q10" s="796"/>
      <c r="R10" s="796"/>
      <c r="S10" s="796"/>
      <c r="T10" s="796"/>
      <c r="U10" s="796"/>
    </row>
    <row r="11" spans="1:21" s="162" customFormat="1" ht="20.25" customHeight="1">
      <c r="A11" s="811" t="s">
        <v>584</v>
      </c>
      <c r="B11" s="812" t="s">
        <v>29</v>
      </c>
      <c r="C11" s="813" t="s">
        <v>585</v>
      </c>
      <c r="D11" s="814" t="s">
        <v>586</v>
      </c>
      <c r="E11" s="813" t="s">
        <v>587</v>
      </c>
      <c r="F11" s="815" t="s">
        <v>588</v>
      </c>
      <c r="G11" s="816">
        <v>10</v>
      </c>
      <c r="H11" s="817">
        <v>19.899999999999999</v>
      </c>
      <c r="I11" s="817">
        <v>20.456</v>
      </c>
      <c r="J11" s="818" t="s">
        <v>589</v>
      </c>
      <c r="K11" s="197"/>
      <c r="L11" s="268"/>
      <c r="M11" s="249"/>
      <c r="N11" s="796"/>
      <c r="O11" s="796"/>
      <c r="P11" s="796"/>
      <c r="Q11" s="796"/>
      <c r="R11" s="796"/>
      <c r="S11" s="796"/>
      <c r="T11" s="796"/>
      <c r="U11" s="796"/>
    </row>
    <row r="12" spans="1:21" s="162" customFormat="1" ht="17.25" customHeight="1">
      <c r="A12" s="254" t="s">
        <v>28</v>
      </c>
      <c r="B12" s="255"/>
      <c r="C12" s="256"/>
      <c r="D12" s="256"/>
      <c r="E12" s="257"/>
      <c r="F12" s="258"/>
      <c r="G12" s="259"/>
      <c r="H12" s="687">
        <f>+H10+H11</f>
        <v>54.9</v>
      </c>
      <c r="I12" s="687">
        <f>+I10+I11</f>
        <v>55.456000000000003</v>
      </c>
      <c r="J12" s="260"/>
      <c r="K12" s="197"/>
      <c r="L12" s="268"/>
      <c r="M12" s="249"/>
      <c r="N12" s="796"/>
      <c r="O12" s="796"/>
      <c r="P12" s="796"/>
      <c r="Q12" s="796"/>
      <c r="R12" s="796"/>
      <c r="S12" s="796"/>
      <c r="T12" s="796"/>
      <c r="U12" s="796"/>
    </row>
    <row r="13" spans="1:21" s="162" customFormat="1" ht="17.25" customHeight="1">
      <c r="A13" s="866" t="s">
        <v>699</v>
      </c>
      <c r="B13" s="197"/>
      <c r="C13" s="197"/>
      <c r="D13" s="197"/>
      <c r="E13" s="197"/>
      <c r="F13" s="197"/>
      <c r="G13" s="197"/>
      <c r="H13" s="197"/>
      <c r="I13" s="197"/>
      <c r="J13" s="197"/>
      <c r="K13" s="197"/>
      <c r="L13" s="268"/>
      <c r="M13" s="249"/>
      <c r="N13" s="796"/>
      <c r="O13" s="796"/>
      <c r="P13" s="796"/>
      <c r="Q13" s="796"/>
      <c r="R13" s="796"/>
      <c r="S13" s="796"/>
      <c r="T13" s="796"/>
      <c r="U13" s="796"/>
    </row>
    <row r="14" spans="1:21" s="162" customFormat="1" ht="6.75" customHeight="1">
      <c r="A14" s="410"/>
      <c r="B14" s="197"/>
      <c r="C14" s="197"/>
      <c r="D14" s="197"/>
      <c r="E14" s="197"/>
      <c r="F14" s="197"/>
      <c r="G14" s="197"/>
      <c r="H14" s="197"/>
      <c r="I14" s="197"/>
      <c r="J14" s="197"/>
      <c r="K14" s="197"/>
      <c r="L14" s="268"/>
      <c r="M14" s="249"/>
      <c r="N14" s="796"/>
      <c r="O14" s="796"/>
      <c r="P14" s="796"/>
      <c r="Q14" s="796"/>
      <c r="R14" s="796"/>
      <c r="S14" s="796"/>
      <c r="T14" s="796"/>
      <c r="U14" s="796"/>
    </row>
    <row r="15" spans="1:21" s="162" customFormat="1" ht="15" customHeight="1">
      <c r="A15" s="867" t="s">
        <v>652</v>
      </c>
      <c r="B15" s="216"/>
      <c r="C15" s="216"/>
      <c r="D15" s="216"/>
      <c r="E15" s="216"/>
      <c r="F15" s="216"/>
      <c r="G15" s="216"/>
      <c r="H15" s="216"/>
      <c r="I15" s="216"/>
      <c r="J15" s="216"/>
      <c r="K15" s="197"/>
      <c r="M15" s="249"/>
      <c r="N15" s="796"/>
      <c r="O15" s="796"/>
      <c r="P15" s="796"/>
      <c r="Q15" s="796"/>
      <c r="R15" s="796"/>
      <c r="S15" s="796"/>
      <c r="T15" s="796"/>
      <c r="U15" s="796"/>
    </row>
    <row r="16" spans="1:21" s="162" customFormat="1" ht="20.25" customHeight="1">
      <c r="A16" s="204"/>
      <c r="B16" s="216"/>
      <c r="C16" s="216"/>
      <c r="D16" s="216"/>
      <c r="E16" s="216"/>
      <c r="F16" s="216"/>
      <c r="G16" s="216"/>
      <c r="H16" s="216"/>
      <c r="I16" s="216"/>
      <c r="J16" s="216"/>
      <c r="K16" s="239"/>
      <c r="M16" s="249"/>
      <c r="N16" s="796"/>
      <c r="O16" s="796"/>
      <c r="P16" s="796"/>
      <c r="Q16" s="796"/>
      <c r="R16" s="796"/>
      <c r="S16" s="796"/>
      <c r="T16" s="796"/>
      <c r="U16" s="796"/>
    </row>
    <row r="17" spans="1:22" s="163" customFormat="1" ht="12" hidden="1" customHeight="1">
      <c r="A17" s="505"/>
      <c r="B17" s="207"/>
      <c r="C17" s="208"/>
      <c r="D17" s="208"/>
      <c r="E17" s="208"/>
      <c r="F17" s="208"/>
      <c r="G17" s="208"/>
      <c r="H17" s="208"/>
      <c r="I17" s="209"/>
      <c r="J17" s="209"/>
      <c r="K17" s="209"/>
      <c r="N17" s="844"/>
      <c r="O17" s="844"/>
      <c r="P17" s="844"/>
      <c r="Q17" s="844"/>
      <c r="R17" s="844"/>
      <c r="S17" s="844"/>
      <c r="T17" s="844"/>
      <c r="U17" s="844"/>
    </row>
    <row r="18" spans="1:22" s="164" customFormat="1" ht="11.25" hidden="1" customHeight="1">
      <c r="A18" s="506"/>
      <c r="B18" s="208"/>
      <c r="C18" s="208"/>
      <c r="D18" s="208"/>
      <c r="E18" s="208"/>
      <c r="F18" s="208"/>
      <c r="G18" s="208"/>
      <c r="H18" s="208"/>
      <c r="I18" s="211"/>
      <c r="J18" s="211"/>
      <c r="K18" s="211"/>
      <c r="N18" s="845"/>
      <c r="O18" s="845"/>
      <c r="P18" s="845"/>
      <c r="Q18" s="845"/>
      <c r="R18" s="845"/>
      <c r="S18" s="845"/>
      <c r="T18" s="845"/>
      <c r="U18" s="845"/>
    </row>
    <row r="19" spans="1:22" s="163" customFormat="1" ht="12" hidden="1" customHeight="1">
      <c r="A19" s="506"/>
      <c r="B19" s="208"/>
      <c r="C19" s="208"/>
      <c r="D19" s="208"/>
      <c r="E19" s="208"/>
      <c r="F19" s="208"/>
      <c r="G19" s="208"/>
      <c r="H19" s="208"/>
      <c r="I19" s="209"/>
      <c r="J19" s="209" t="s">
        <v>842</v>
      </c>
      <c r="K19" s="209"/>
      <c r="N19" s="844"/>
      <c r="O19" s="844"/>
      <c r="P19" s="844"/>
      <c r="Q19" s="844"/>
      <c r="R19" s="844"/>
      <c r="S19" s="844"/>
      <c r="T19" s="844"/>
      <c r="U19" s="844"/>
    </row>
    <row r="20" spans="1:22" s="163" customFormat="1" ht="12" hidden="1" customHeight="1">
      <c r="A20" s="506"/>
      <c r="B20" s="208"/>
      <c r="C20" s="208"/>
      <c r="D20" s="208"/>
      <c r="E20" s="208"/>
      <c r="F20" s="208"/>
      <c r="G20" s="208"/>
      <c r="H20" s="208"/>
      <c r="I20" s="209"/>
      <c r="J20" s="209"/>
      <c r="K20" s="209"/>
      <c r="N20" s="844"/>
      <c r="O20" s="844"/>
      <c r="P20" s="844"/>
      <c r="Q20" s="844"/>
      <c r="R20" s="844"/>
      <c r="S20" s="844"/>
      <c r="T20" s="844"/>
      <c r="U20" s="844"/>
    </row>
    <row r="21" spans="1:22" s="164" customFormat="1" ht="12" hidden="1" customHeight="1">
      <c r="A21" s="507"/>
      <c r="B21" s="212"/>
      <c r="C21" s="212"/>
      <c r="D21" s="212"/>
      <c r="E21" s="212"/>
      <c r="F21" s="212"/>
      <c r="G21" s="212"/>
      <c r="H21" s="212"/>
      <c r="I21" s="210"/>
      <c r="J21" s="210"/>
      <c r="K21" s="210"/>
      <c r="N21" s="845"/>
      <c r="O21" s="845"/>
      <c r="P21" s="845"/>
      <c r="Q21" s="845"/>
      <c r="R21" s="845"/>
      <c r="S21" s="845"/>
      <c r="T21" s="845"/>
      <c r="U21" s="845"/>
    </row>
    <row r="22" spans="1:22" s="165" customFormat="1" ht="9" hidden="1" customHeight="1">
      <c r="A22" s="507"/>
      <c r="B22" s="212"/>
      <c r="C22" s="212"/>
      <c r="D22" s="212"/>
      <c r="E22" s="212"/>
      <c r="F22" s="212"/>
      <c r="G22" s="212"/>
      <c r="H22" s="212"/>
      <c r="I22" s="210"/>
      <c r="J22" s="210"/>
      <c r="K22" s="210"/>
      <c r="N22" s="846"/>
      <c r="O22" s="846"/>
      <c r="P22" s="846"/>
      <c r="Q22" s="846"/>
      <c r="R22" s="845"/>
      <c r="S22" s="845"/>
      <c r="T22" s="845"/>
      <c r="U22" s="846"/>
    </row>
    <row r="23" spans="1:22" s="166" customFormat="1" ht="15.95" customHeight="1">
      <c r="A23" s="213"/>
      <c r="B23" s="214"/>
      <c r="C23" s="214"/>
      <c r="D23" s="214"/>
      <c r="E23" s="214"/>
      <c r="F23" s="214"/>
      <c r="G23" s="214"/>
      <c r="H23" s="214"/>
      <c r="I23" s="206"/>
      <c r="J23" s="206"/>
      <c r="K23" s="206"/>
      <c r="N23" s="847"/>
      <c r="O23" s="847"/>
      <c r="P23" s="847"/>
      <c r="Q23" s="847"/>
      <c r="R23" s="845"/>
      <c r="S23" s="845"/>
      <c r="T23" s="845"/>
      <c r="U23" s="847"/>
    </row>
    <row r="24" spans="1:22" s="167" customFormat="1" ht="35.25" customHeight="1">
      <c r="A24" s="1268"/>
      <c r="B24" s="1268"/>
      <c r="C24" s="1268"/>
      <c r="D24" s="1268"/>
      <c r="E24" s="1268"/>
      <c r="F24" s="1268"/>
      <c r="G24" s="1268"/>
      <c r="H24" s="1268"/>
      <c r="I24" s="1268"/>
      <c r="J24" s="1268"/>
      <c r="K24" s="1268"/>
      <c r="N24" s="848" t="s">
        <v>37</v>
      </c>
      <c r="O24" s="848" t="s">
        <v>38</v>
      </c>
      <c r="P24" s="848" t="s">
        <v>39</v>
      </c>
      <c r="Q24" s="849"/>
      <c r="R24" s="845"/>
      <c r="S24" s="845"/>
      <c r="T24" s="845"/>
      <c r="U24" s="849"/>
      <c r="V24" s="261"/>
    </row>
    <row r="25" spans="1:22" s="168" customFormat="1" ht="12" customHeight="1">
      <c r="A25" s="215"/>
      <c r="B25" s="216"/>
      <c r="C25" s="216"/>
      <c r="D25" s="216"/>
      <c r="E25" s="216"/>
      <c r="F25" s="216"/>
      <c r="G25" s="216"/>
      <c r="H25" s="217"/>
      <c r="I25" s="217"/>
      <c r="J25" s="217"/>
      <c r="K25" s="217"/>
      <c r="N25" s="850" t="s">
        <v>29</v>
      </c>
      <c r="O25" s="851">
        <f>+H11</f>
        <v>19.899999999999999</v>
      </c>
      <c r="P25" s="852">
        <f>+O25/$O$28</f>
        <v>0.36247723132969034</v>
      </c>
      <c r="Q25" s="853"/>
      <c r="R25" s="845"/>
      <c r="S25" s="845"/>
      <c r="T25" s="845"/>
      <c r="U25" s="853"/>
      <c r="V25" s="262"/>
    </row>
    <row r="26" spans="1:22" s="168" customFormat="1" ht="12" customHeight="1">
      <c r="A26" s="218"/>
      <c r="B26" s="216"/>
      <c r="C26" s="216"/>
      <c r="D26" s="216"/>
      <c r="E26" s="216"/>
      <c r="F26" s="216"/>
      <c r="G26" s="216"/>
      <c r="H26" s="216"/>
      <c r="I26" s="217"/>
      <c r="J26" s="217"/>
      <c r="K26" s="217"/>
      <c r="N26" s="850" t="s">
        <v>30</v>
      </c>
      <c r="O26" s="851">
        <f>+I10</f>
        <v>35</v>
      </c>
      <c r="P26" s="852">
        <f>+O26/$O$28</f>
        <v>0.63752276867030966</v>
      </c>
      <c r="Q26" s="853"/>
      <c r="R26" s="845"/>
      <c r="S26" s="845"/>
      <c r="T26" s="845"/>
      <c r="U26" s="853"/>
      <c r="V26" s="262"/>
    </row>
    <row r="27" spans="1:22" s="168" customFormat="1" ht="12" customHeight="1">
      <c r="A27" s="220"/>
      <c r="B27" s="220"/>
      <c r="C27" s="221"/>
      <c r="D27" s="216"/>
      <c r="E27" s="216"/>
      <c r="F27" s="222"/>
      <c r="G27" s="222"/>
      <c r="H27" s="223"/>
      <c r="I27" s="217"/>
      <c r="J27" s="217"/>
      <c r="K27" s="217"/>
      <c r="N27" s="850" t="s">
        <v>41</v>
      </c>
      <c r="O27" s="851"/>
      <c r="P27" s="852">
        <f>+O27/$O$28</f>
        <v>0</v>
      </c>
      <c r="Q27" s="853"/>
      <c r="R27" s="845"/>
      <c r="S27" s="845"/>
      <c r="T27" s="845"/>
      <c r="U27" s="853"/>
      <c r="V27" s="262"/>
    </row>
    <row r="28" spans="1:22" s="168" customFormat="1" ht="12" customHeight="1">
      <c r="A28" s="224"/>
      <c r="B28" s="220"/>
      <c r="C28" s="221"/>
      <c r="D28" s="216"/>
      <c r="E28" s="216"/>
      <c r="F28" s="222"/>
      <c r="G28" s="222"/>
      <c r="H28" s="225"/>
      <c r="I28" s="217"/>
      <c r="J28" s="217"/>
      <c r="K28" s="217"/>
      <c r="N28" s="854" t="s">
        <v>42</v>
      </c>
      <c r="O28" s="855">
        <f>SUM(O25:O27)</f>
        <v>54.9</v>
      </c>
      <c r="P28" s="856">
        <f>+O28/$O$28</f>
        <v>1</v>
      </c>
      <c r="Q28" s="853"/>
      <c r="R28" s="845"/>
      <c r="S28" s="845"/>
      <c r="T28" s="845"/>
      <c r="U28" s="853"/>
      <c r="V28" s="262"/>
    </row>
    <row r="29" spans="1:22" s="168" customFormat="1" ht="12" customHeight="1">
      <c r="A29" s="224"/>
      <c r="B29" s="216"/>
      <c r="C29" s="219"/>
      <c r="D29" s="216"/>
      <c r="E29" s="216"/>
      <c r="F29" s="216"/>
      <c r="G29" s="226"/>
      <c r="H29" s="226"/>
      <c r="I29" s="217"/>
      <c r="J29" s="217"/>
      <c r="K29" s="217"/>
      <c r="N29" s="853"/>
      <c r="O29" s="853"/>
      <c r="P29" s="853"/>
      <c r="Q29" s="853"/>
      <c r="R29" s="845"/>
      <c r="S29" s="845"/>
      <c r="T29" s="845"/>
      <c r="U29" s="853"/>
      <c r="V29" s="262"/>
    </row>
    <row r="30" spans="1:22" s="168" customFormat="1" ht="12" customHeight="1">
      <c r="A30" s="224"/>
      <c r="B30" s="227"/>
      <c r="C30" s="227"/>
      <c r="D30" s="216"/>
      <c r="E30" s="216"/>
      <c r="F30" s="216"/>
      <c r="G30" s="216"/>
      <c r="H30" s="216"/>
      <c r="I30" s="217"/>
      <c r="J30" s="217"/>
      <c r="K30" s="217"/>
      <c r="N30" s="853"/>
      <c r="O30" s="853"/>
      <c r="P30" s="853"/>
      <c r="Q30" s="853"/>
      <c r="R30" s="845"/>
      <c r="S30" s="845"/>
      <c r="T30" s="845"/>
      <c r="U30" s="853"/>
      <c r="V30" s="262"/>
    </row>
    <row r="31" spans="1:22" s="168" customFormat="1" ht="12" customHeight="1">
      <c r="A31" s="224"/>
      <c r="B31" s="227"/>
      <c r="C31" s="227"/>
      <c r="D31" s="216"/>
      <c r="E31" s="216"/>
      <c r="F31" s="216"/>
      <c r="G31" s="216"/>
      <c r="H31" s="216"/>
      <c r="I31" s="217"/>
      <c r="J31" s="217"/>
      <c r="K31" s="217"/>
      <c r="N31" s="853"/>
      <c r="O31" s="853"/>
      <c r="P31" s="853"/>
      <c r="Q31" s="853"/>
      <c r="R31" s="853"/>
      <c r="S31" s="853"/>
      <c r="T31" s="853"/>
      <c r="U31" s="853"/>
      <c r="V31" s="262"/>
    </row>
    <row r="32" spans="1:22" s="168" customFormat="1" ht="12" customHeight="1">
      <c r="A32" s="218"/>
      <c r="B32" s="216"/>
      <c r="C32" s="216"/>
      <c r="D32" s="216"/>
      <c r="E32" s="216"/>
      <c r="F32" s="216"/>
      <c r="G32" s="216"/>
      <c r="H32" s="216"/>
      <c r="I32" s="217"/>
      <c r="J32" s="217"/>
      <c r="K32" s="217"/>
      <c r="N32" s="1266" t="s">
        <v>45</v>
      </c>
      <c r="O32" s="1265" t="s">
        <v>46</v>
      </c>
      <c r="P32" s="1265"/>
      <c r="Q32" s="1265"/>
      <c r="R32" s="1265"/>
      <c r="S32" s="1265"/>
      <c r="T32" s="853"/>
      <c r="U32" s="853"/>
      <c r="V32" s="262"/>
    </row>
    <row r="33" spans="1:22" s="168" customFormat="1" ht="15" customHeight="1">
      <c r="A33" s="218"/>
      <c r="B33" s="216"/>
      <c r="C33" s="216"/>
      <c r="D33" s="216"/>
      <c r="E33" s="216"/>
      <c r="F33" s="216"/>
      <c r="G33" s="216"/>
      <c r="H33" s="216"/>
      <c r="I33" s="228"/>
      <c r="J33" s="228"/>
      <c r="K33" s="228"/>
      <c r="N33" s="1266"/>
      <c r="O33" s="857" t="s">
        <v>43</v>
      </c>
      <c r="P33" s="857" t="s">
        <v>47</v>
      </c>
      <c r="Q33" s="857" t="s">
        <v>49</v>
      </c>
      <c r="R33" s="857" t="s">
        <v>427</v>
      </c>
      <c r="S33" s="857" t="s">
        <v>42</v>
      </c>
      <c r="T33" s="853"/>
      <c r="U33" s="853"/>
      <c r="V33" s="262"/>
    </row>
    <row r="34" spans="1:22" s="168" customFormat="1" ht="12" customHeight="1">
      <c r="A34" s="218"/>
      <c r="B34" s="216"/>
      <c r="C34" s="216"/>
      <c r="D34" s="216"/>
      <c r="E34" s="216"/>
      <c r="F34" s="216"/>
      <c r="G34" s="216"/>
      <c r="H34" s="216"/>
      <c r="I34" s="217"/>
      <c r="J34" s="217"/>
      <c r="K34" s="217"/>
      <c r="N34" s="858" t="s">
        <v>35</v>
      </c>
      <c r="O34" s="859">
        <f>+H11</f>
        <v>19.899999999999999</v>
      </c>
      <c r="P34" s="859"/>
      <c r="Q34" s="859"/>
      <c r="R34" s="859"/>
      <c r="S34" s="860">
        <f t="shared" ref="S34:S39" si="0">SUM(O34:R34)</f>
        <v>19.899999999999999</v>
      </c>
      <c r="T34" s="853"/>
      <c r="U34" s="853"/>
      <c r="V34" s="262"/>
    </row>
    <row r="35" spans="1:22" s="171" customFormat="1" ht="12" customHeight="1">
      <c r="A35" s="218"/>
      <c r="B35" s="216"/>
      <c r="C35" s="216"/>
      <c r="D35" s="216"/>
      <c r="E35" s="216"/>
      <c r="F35" s="216"/>
      <c r="G35" s="216"/>
      <c r="H35" s="216"/>
      <c r="I35" s="229"/>
      <c r="J35" s="229"/>
      <c r="K35" s="229"/>
      <c r="N35" s="861" t="s">
        <v>32</v>
      </c>
      <c r="O35" s="862"/>
      <c r="P35" s="862"/>
      <c r="Q35" s="862"/>
      <c r="R35" s="862">
        <v>35</v>
      </c>
      <c r="S35" s="860">
        <f t="shared" si="0"/>
        <v>35</v>
      </c>
      <c r="T35" s="398"/>
      <c r="U35" s="398"/>
      <c r="V35" s="263"/>
    </row>
    <row r="36" spans="1:22" s="171" customFormat="1" ht="12" customHeight="1">
      <c r="A36" s="230"/>
      <c r="B36" s="221"/>
      <c r="C36" s="221"/>
      <c r="D36" s="221"/>
      <c r="E36" s="221"/>
      <c r="F36" s="221"/>
      <c r="G36" s="221"/>
      <c r="H36" s="221"/>
      <c r="I36" s="221"/>
      <c r="J36" s="221"/>
      <c r="K36" s="221"/>
      <c r="N36" s="861" t="s">
        <v>391</v>
      </c>
      <c r="O36" s="862"/>
      <c r="P36" s="862"/>
      <c r="Q36" s="862"/>
      <c r="R36" s="862"/>
      <c r="S36" s="860">
        <f t="shared" si="0"/>
        <v>0</v>
      </c>
      <c r="T36" s="398"/>
      <c r="U36" s="398"/>
      <c r="V36" s="263"/>
    </row>
    <row r="37" spans="1:22" s="169" customFormat="1" ht="12" customHeight="1">
      <c r="A37" s="231"/>
      <c r="B37" s="216"/>
      <c r="C37" s="216"/>
      <c r="D37" s="216"/>
      <c r="E37" s="216"/>
      <c r="F37" s="216"/>
      <c r="G37" s="216"/>
      <c r="H37" s="216"/>
      <c r="I37" s="216"/>
      <c r="J37" s="216"/>
      <c r="K37" s="216"/>
      <c r="N37" s="858" t="s">
        <v>36</v>
      </c>
      <c r="O37" s="859"/>
      <c r="P37" s="859"/>
      <c r="Q37" s="859"/>
      <c r="R37" s="859"/>
      <c r="S37" s="860">
        <f t="shared" si="0"/>
        <v>0</v>
      </c>
      <c r="T37" s="399"/>
      <c r="U37" s="399"/>
      <c r="V37" s="264"/>
    </row>
    <row r="38" spans="1:22" s="169" customFormat="1" ht="12" customHeight="1">
      <c r="A38" s="232"/>
      <c r="B38" s="232"/>
      <c r="C38" s="232"/>
      <c r="D38" s="232"/>
      <c r="E38" s="232"/>
      <c r="F38" s="232"/>
      <c r="G38" s="232"/>
      <c r="H38" s="232"/>
      <c r="I38" s="232"/>
      <c r="J38" s="232"/>
      <c r="K38" s="216"/>
      <c r="N38" s="858" t="s">
        <v>48</v>
      </c>
      <c r="O38" s="859"/>
      <c r="P38" s="859"/>
      <c r="Q38" s="859"/>
      <c r="R38" s="859"/>
      <c r="S38" s="860">
        <f t="shared" si="0"/>
        <v>0</v>
      </c>
      <c r="T38" s="399"/>
      <c r="U38" s="399"/>
      <c r="V38" s="264"/>
    </row>
    <row r="39" spans="1:22" s="169" customFormat="1" ht="12" customHeight="1">
      <c r="A39" s="219"/>
      <c r="B39" s="216"/>
      <c r="C39" s="216"/>
      <c r="D39" s="216"/>
      <c r="E39" s="216"/>
      <c r="F39" s="219"/>
      <c r="G39" s="216"/>
      <c r="H39" s="216"/>
      <c r="I39" s="216"/>
      <c r="J39" s="216"/>
      <c r="K39" s="216"/>
      <c r="N39" s="858" t="s">
        <v>34</v>
      </c>
      <c r="O39" s="859"/>
      <c r="P39" s="859"/>
      <c r="Q39" s="859"/>
      <c r="R39" s="859"/>
      <c r="S39" s="860">
        <f t="shared" si="0"/>
        <v>0</v>
      </c>
      <c r="T39" s="399"/>
      <c r="U39" s="399"/>
      <c r="V39" s="264"/>
    </row>
    <row r="40" spans="1:22" s="169" customFormat="1" ht="19.5" customHeight="1">
      <c r="A40" s="233"/>
      <c r="B40" s="216"/>
      <c r="C40" s="216"/>
      <c r="D40" s="216"/>
      <c r="E40" s="216"/>
      <c r="F40" s="216"/>
      <c r="G40" s="216"/>
      <c r="H40" s="216"/>
      <c r="I40" s="223"/>
      <c r="J40" s="223"/>
      <c r="K40" s="223"/>
      <c r="N40" s="863" t="s">
        <v>42</v>
      </c>
      <c r="O40" s="864">
        <f>SUM(O34:O39)</f>
        <v>19.899999999999999</v>
      </c>
      <c r="P40" s="864">
        <f>SUM(P34:P39)</f>
        <v>0</v>
      </c>
      <c r="Q40" s="864">
        <f>SUM(Q34:Q39)</f>
        <v>0</v>
      </c>
      <c r="R40" s="864">
        <f>SUM(R34:R39)</f>
        <v>35</v>
      </c>
      <c r="S40" s="860">
        <f>SUM(S34:S39)</f>
        <v>54.9</v>
      </c>
      <c r="T40" s="399"/>
      <c r="U40" s="399"/>
      <c r="V40" s="264"/>
    </row>
    <row r="41" spans="1:22" s="169" customFormat="1" ht="18" customHeight="1">
      <c r="A41" s="219"/>
      <c r="B41" s="1146" t="s">
        <v>700</v>
      </c>
      <c r="C41" s="868"/>
      <c r="D41" s="868"/>
      <c r="E41" s="868"/>
      <c r="F41" s="868"/>
      <c r="G41" s="868"/>
      <c r="H41" s="221"/>
      <c r="I41" s="225"/>
      <c r="J41" s="225"/>
      <c r="K41" s="225"/>
      <c r="N41" s="399"/>
      <c r="O41" s="399"/>
      <c r="P41" s="399"/>
      <c r="Q41" s="399"/>
      <c r="R41" s="399"/>
      <c r="S41" s="399"/>
      <c r="T41" s="399"/>
      <c r="U41" s="399"/>
      <c r="V41" s="264"/>
    </row>
    <row r="42" spans="1:22" s="169" customFormat="1" ht="12" customHeight="1">
      <c r="A42" s="219"/>
      <c r="B42" s="216"/>
      <c r="C42" s="221"/>
      <c r="D42" s="221"/>
      <c r="E42" s="216"/>
      <c r="F42" s="216"/>
      <c r="G42" s="216"/>
      <c r="H42" s="216"/>
      <c r="I42" s="226"/>
      <c r="J42" s="226"/>
      <c r="K42" s="226"/>
      <c r="N42" s="399"/>
      <c r="O42" s="399"/>
      <c r="P42" s="399"/>
      <c r="Q42" s="399"/>
      <c r="R42" s="399"/>
      <c r="S42" s="399"/>
      <c r="T42" s="399"/>
      <c r="U42" s="399"/>
      <c r="V42" s="264"/>
    </row>
    <row r="43" spans="1:22" s="169" customFormat="1" ht="18" customHeight="1">
      <c r="A43" s="219"/>
      <c r="B43" s="216"/>
      <c r="C43" s="221"/>
      <c r="D43" s="221"/>
      <c r="E43" s="216"/>
      <c r="F43" s="216"/>
      <c r="G43" s="216"/>
      <c r="H43" s="216"/>
      <c r="I43" s="216"/>
      <c r="J43" s="216"/>
      <c r="K43" s="216"/>
      <c r="N43" s="399"/>
      <c r="O43" s="399"/>
      <c r="P43" s="399"/>
      <c r="Q43" s="399"/>
      <c r="R43" s="399"/>
      <c r="S43" s="399"/>
      <c r="T43" s="399"/>
      <c r="U43" s="399"/>
      <c r="V43" s="264"/>
    </row>
    <row r="44" spans="1:22" s="169" customFormat="1" ht="17.25" customHeight="1">
      <c r="A44" s="219"/>
      <c r="B44" s="220"/>
      <c r="C44" s="221"/>
      <c r="D44" s="216"/>
      <c r="E44" s="216"/>
      <c r="F44" s="222"/>
      <c r="G44" s="222"/>
      <c r="H44" s="225"/>
      <c r="I44" s="216"/>
      <c r="J44" s="216"/>
      <c r="K44" s="216"/>
      <c r="N44" s="491"/>
      <c r="O44" s="491"/>
      <c r="P44" s="491"/>
      <c r="Q44" s="491"/>
      <c r="R44" s="491"/>
      <c r="S44" s="491"/>
      <c r="T44" s="491"/>
      <c r="U44" s="491"/>
    </row>
    <row r="45" spans="1:22" s="169" customFormat="1" ht="21.75" customHeight="1">
      <c r="A45" s="899" t="s">
        <v>653</v>
      </c>
      <c r="B45" s="219"/>
      <c r="C45" s="219"/>
      <c r="D45" s="219"/>
      <c r="E45" s="219"/>
      <c r="F45" s="219"/>
      <c r="G45" s="219"/>
      <c r="H45" s="219"/>
      <c r="I45" s="216"/>
      <c r="J45" s="216"/>
      <c r="K45" s="216"/>
      <c r="N45" s="491"/>
      <c r="O45" s="491"/>
      <c r="P45" s="491"/>
      <c r="Q45" s="491"/>
      <c r="R45" s="491"/>
      <c r="S45" s="491"/>
      <c r="T45" s="491"/>
      <c r="U45" s="491"/>
    </row>
    <row r="46" spans="1:22" s="169" customFormat="1" ht="12" customHeight="1">
      <c r="A46" s="234"/>
      <c r="B46" s="219"/>
      <c r="C46" s="219"/>
      <c r="D46" s="219"/>
      <c r="E46" s="219"/>
      <c r="F46" s="219"/>
      <c r="G46" s="219"/>
      <c r="H46" s="219"/>
      <c r="I46" s="216"/>
      <c r="J46" s="216"/>
      <c r="K46" s="216"/>
      <c r="N46" s="491"/>
      <c r="O46" s="491"/>
      <c r="P46" s="491"/>
      <c r="Q46" s="491"/>
      <c r="R46" s="491"/>
      <c r="S46" s="491"/>
      <c r="T46" s="491"/>
      <c r="U46" s="491"/>
    </row>
    <row r="47" spans="1:22" s="171" customFormat="1" ht="12" customHeight="1">
      <c r="A47" s="1271" t="s">
        <v>18</v>
      </c>
      <c r="B47" s="1271" t="s">
        <v>23</v>
      </c>
      <c r="C47" s="1271" t="s">
        <v>20</v>
      </c>
      <c r="D47" s="1271" t="s">
        <v>27</v>
      </c>
      <c r="E47" s="1271" t="s">
        <v>19</v>
      </c>
      <c r="F47" s="1271" t="s">
        <v>21</v>
      </c>
      <c r="G47" s="1271" t="s">
        <v>24</v>
      </c>
      <c r="H47" s="1271" t="s">
        <v>25</v>
      </c>
      <c r="I47" s="1271" t="s">
        <v>22</v>
      </c>
      <c r="J47" s="1269" t="s">
        <v>414</v>
      </c>
      <c r="K47" s="216"/>
      <c r="N47" s="490"/>
      <c r="O47" s="490"/>
      <c r="P47" s="490"/>
      <c r="Q47" s="490"/>
      <c r="R47" s="490"/>
      <c r="S47" s="490"/>
      <c r="T47" s="490"/>
      <c r="U47" s="490"/>
    </row>
    <row r="48" spans="1:22" s="169" customFormat="1" ht="44.25" customHeight="1">
      <c r="A48" s="1272"/>
      <c r="B48" s="1272"/>
      <c r="C48" s="1272"/>
      <c r="D48" s="1272"/>
      <c r="E48" s="1272"/>
      <c r="F48" s="1272"/>
      <c r="G48" s="1272"/>
      <c r="H48" s="1272"/>
      <c r="I48" s="1272"/>
      <c r="J48" s="1270"/>
      <c r="K48" s="216"/>
    </row>
    <row r="49" spans="1:11" s="140" customFormat="1" ht="12" customHeight="1">
      <c r="A49" s="266" t="s">
        <v>410</v>
      </c>
      <c r="B49" s="266" t="s">
        <v>30</v>
      </c>
      <c r="C49" s="266" t="s">
        <v>33</v>
      </c>
      <c r="D49" s="266" t="s">
        <v>411</v>
      </c>
      <c r="E49" s="266" t="s">
        <v>412</v>
      </c>
      <c r="F49" s="266" t="s">
        <v>429</v>
      </c>
      <c r="G49" s="266">
        <v>2.4</v>
      </c>
      <c r="H49" s="688">
        <v>6.7</v>
      </c>
      <c r="I49" s="688">
        <v>4.08</v>
      </c>
      <c r="J49" s="266" t="s">
        <v>413</v>
      </c>
      <c r="K49" s="216"/>
    </row>
    <row r="50" spans="1:11" s="140" customFormat="1" ht="12" customHeight="1">
      <c r="A50" s="266" t="s">
        <v>76</v>
      </c>
      <c r="B50" s="266" t="s">
        <v>30</v>
      </c>
      <c r="C50" s="266" t="s">
        <v>424</v>
      </c>
      <c r="D50" s="266" t="s">
        <v>418</v>
      </c>
      <c r="E50" s="266" t="s">
        <v>351</v>
      </c>
      <c r="F50" s="266" t="s">
        <v>428</v>
      </c>
      <c r="G50" s="266">
        <v>13.8</v>
      </c>
      <c r="H50" s="688">
        <v>31</v>
      </c>
      <c r="I50" s="688">
        <v>29.4</v>
      </c>
      <c r="J50" s="266" t="s">
        <v>419</v>
      </c>
      <c r="K50" s="216"/>
    </row>
    <row r="51" spans="1:11" s="140" customFormat="1" ht="12" customHeight="1">
      <c r="A51" s="266" t="s">
        <v>219</v>
      </c>
      <c r="B51" s="266" t="s">
        <v>30</v>
      </c>
      <c r="C51" s="266" t="s">
        <v>33</v>
      </c>
      <c r="D51" s="266" t="s">
        <v>411</v>
      </c>
      <c r="E51" s="266" t="s">
        <v>323</v>
      </c>
      <c r="F51" s="266" t="s">
        <v>592</v>
      </c>
      <c r="G51" s="266">
        <v>4.16</v>
      </c>
      <c r="H51" s="688">
        <v>3.14</v>
      </c>
      <c r="I51" s="688">
        <v>3.14</v>
      </c>
      <c r="J51" s="266" t="s">
        <v>595</v>
      </c>
      <c r="K51" s="216"/>
    </row>
    <row r="52" spans="1:11" s="140" customFormat="1" ht="12" customHeight="1">
      <c r="A52" s="266" t="s">
        <v>219</v>
      </c>
      <c r="B52" s="266" t="s">
        <v>30</v>
      </c>
      <c r="C52" s="266" t="s">
        <v>33</v>
      </c>
      <c r="D52" s="266" t="s">
        <v>418</v>
      </c>
      <c r="E52" s="266" t="s">
        <v>323</v>
      </c>
      <c r="F52" s="266" t="s">
        <v>593</v>
      </c>
      <c r="G52" s="266">
        <v>13.8</v>
      </c>
      <c r="H52" s="688">
        <v>42.2</v>
      </c>
      <c r="I52" s="688">
        <v>29.8</v>
      </c>
      <c r="J52" s="266" t="s">
        <v>595</v>
      </c>
      <c r="K52" s="216"/>
    </row>
    <row r="53" spans="1:11" s="140" customFormat="1" ht="12" customHeight="1">
      <c r="A53" s="266" t="s">
        <v>219</v>
      </c>
      <c r="B53" s="266" t="s">
        <v>30</v>
      </c>
      <c r="C53" s="266" t="s">
        <v>590</v>
      </c>
      <c r="D53" s="266" t="s">
        <v>591</v>
      </c>
      <c r="E53" s="266" t="s">
        <v>323</v>
      </c>
      <c r="F53" s="266" t="s">
        <v>594</v>
      </c>
      <c r="G53" s="266">
        <v>13.8</v>
      </c>
      <c r="H53" s="688">
        <v>66</v>
      </c>
      <c r="I53" s="688">
        <v>36.9</v>
      </c>
      <c r="J53" s="266" t="s">
        <v>595</v>
      </c>
      <c r="K53" s="216"/>
    </row>
    <row r="54" spans="1:11" s="140" customFormat="1" ht="12" customHeight="1">
      <c r="A54" s="254" t="s">
        <v>28</v>
      </c>
      <c r="B54" s="255"/>
      <c r="C54" s="256"/>
      <c r="D54" s="256"/>
      <c r="E54" s="257"/>
      <c r="F54" s="258"/>
      <c r="G54" s="259"/>
      <c r="H54" s="689">
        <f>SUM(H49:H53)</f>
        <v>149.04000000000002</v>
      </c>
      <c r="I54" s="689">
        <f>SUM(I49:I53)</f>
        <v>103.32</v>
      </c>
      <c r="J54" s="260"/>
      <c r="K54" s="216"/>
    </row>
    <row r="55" spans="1:11" s="140" customFormat="1" ht="18.75" customHeight="1">
      <c r="A55" s="866" t="s">
        <v>698</v>
      </c>
      <c r="B55" s="197"/>
      <c r="C55" s="197"/>
      <c r="D55" s="197"/>
      <c r="E55" s="219"/>
      <c r="F55" s="197"/>
      <c r="G55" s="197"/>
      <c r="H55" s="197"/>
      <c r="I55" s="195"/>
      <c r="J55" s="195"/>
      <c r="K55" s="195"/>
    </row>
    <row r="56" spans="1:11" s="140" customFormat="1" ht="12" customHeight="1">
      <c r="A56" s="197"/>
      <c r="B56" s="197"/>
      <c r="C56" s="197"/>
      <c r="D56" s="197"/>
      <c r="E56" s="219"/>
      <c r="F56" s="197"/>
      <c r="G56" s="197"/>
      <c r="H56" s="197"/>
      <c r="I56" s="195"/>
      <c r="J56" s="195"/>
      <c r="K56" s="195"/>
    </row>
    <row r="57" spans="1:11" s="140" customFormat="1" ht="12" hidden="1" customHeight="1">
      <c r="A57" s="197"/>
      <c r="B57" s="197"/>
      <c r="C57" s="197"/>
      <c r="D57" s="197"/>
      <c r="E57" s="197"/>
      <c r="F57" s="197"/>
      <c r="G57" s="197"/>
      <c r="H57" s="197"/>
      <c r="I57" s="195"/>
      <c r="J57" s="195"/>
      <c r="K57" s="195"/>
    </row>
    <row r="58" spans="1:11" s="140" customFormat="1" ht="12" hidden="1" customHeight="1">
      <c r="A58" s="197"/>
      <c r="B58" s="197"/>
      <c r="C58" s="197"/>
      <c r="D58" s="197"/>
      <c r="E58" s="197"/>
      <c r="F58" s="195"/>
      <c r="G58" s="195"/>
      <c r="H58" s="197"/>
      <c r="I58" s="195"/>
      <c r="J58" s="195"/>
      <c r="K58" s="195"/>
    </row>
    <row r="59" spans="1:11" s="140" customFormat="1" ht="12" customHeight="1">
      <c r="A59" s="197"/>
      <c r="B59" s="197"/>
      <c r="C59" s="197"/>
      <c r="D59" s="197"/>
      <c r="E59" s="197"/>
      <c r="F59" s="195"/>
      <c r="G59" s="195"/>
      <c r="H59" s="197"/>
      <c r="I59" s="195"/>
      <c r="J59" s="195"/>
      <c r="K59" s="195"/>
    </row>
    <row r="60" spans="1:11" s="140" customFormat="1" ht="12" customHeight="1">
      <c r="A60" s="197"/>
      <c r="B60" s="197"/>
      <c r="C60" s="197"/>
      <c r="D60" s="197"/>
      <c r="E60" s="197"/>
      <c r="F60" s="195"/>
      <c r="G60" s="195"/>
      <c r="H60" s="197"/>
      <c r="I60" s="195"/>
      <c r="J60" s="195"/>
      <c r="K60" s="195"/>
    </row>
    <row r="61" spans="1:11" s="179" customFormat="1" ht="12" customHeight="1">
      <c r="A61" s="695"/>
      <c r="B61" s="695"/>
      <c r="C61" s="698" t="s">
        <v>294</v>
      </c>
      <c r="D61" s="698" t="s">
        <v>295</v>
      </c>
      <c r="E61" s="698" t="s">
        <v>579</v>
      </c>
      <c r="F61" s="698" t="s">
        <v>580</v>
      </c>
      <c r="G61" s="696" t="s">
        <v>42</v>
      </c>
      <c r="H61" s="197"/>
      <c r="I61" s="195"/>
      <c r="J61" s="195"/>
      <c r="K61" s="195"/>
    </row>
    <row r="62" spans="1:11" s="140" customFormat="1" ht="12" customHeight="1">
      <c r="A62" s="695"/>
      <c r="B62" s="697" t="s">
        <v>693</v>
      </c>
      <c r="C62" s="990">
        <v>3932.9</v>
      </c>
      <c r="D62" s="990">
        <v>6689.24</v>
      </c>
      <c r="E62" s="990">
        <v>96</v>
      </c>
      <c r="F62" s="990">
        <v>243.16</v>
      </c>
      <c r="G62" s="991">
        <f>+SUM(C62:F62)</f>
        <v>10961.3</v>
      </c>
      <c r="H62" s="197"/>
      <c r="I62" s="195"/>
      <c r="J62" s="195"/>
      <c r="K62" s="195"/>
    </row>
    <row r="63" spans="1:11" s="179" customFormat="1" ht="12" customHeight="1">
      <c r="A63" s="695"/>
      <c r="B63" s="697" t="s">
        <v>694</v>
      </c>
      <c r="C63" s="992">
        <v>4968.04</v>
      </c>
      <c r="D63" s="992">
        <v>7373.58</v>
      </c>
      <c r="E63" s="992">
        <v>96</v>
      </c>
      <c r="F63" s="992">
        <v>243.16</v>
      </c>
      <c r="G63" s="993">
        <f>+SUM(C63:F63)</f>
        <v>12680.779999999999</v>
      </c>
      <c r="H63" s="197"/>
      <c r="I63" s="195"/>
      <c r="J63" s="195"/>
      <c r="K63" s="195"/>
    </row>
    <row r="64" spans="1:11" s="140" customFormat="1" ht="12" customHeight="1">
      <c r="A64" s="197"/>
      <c r="B64" s="697" t="s">
        <v>581</v>
      </c>
      <c r="C64" s="699">
        <f>+C63/C62-1</f>
        <v>0.26320018307101622</v>
      </c>
      <c r="D64" s="699">
        <f>+D63/D62-1</f>
        <v>0.10230459663579117</v>
      </c>
      <c r="E64" s="699">
        <f>+E63/E62-1</f>
        <v>0</v>
      </c>
      <c r="F64" s="699">
        <f>+F63/F62-1</f>
        <v>0</v>
      </c>
      <c r="G64" s="699">
        <f>+G63/G62-1</f>
        <v>0.15686825467782106</v>
      </c>
      <c r="H64" s="197"/>
      <c r="I64" s="195"/>
      <c r="J64" s="195"/>
      <c r="K64" s="195"/>
    </row>
    <row r="65" spans="1:10" ht="12" customHeight="1">
      <c r="A65" s="197"/>
      <c r="B65" s="197"/>
      <c r="C65" s="197"/>
      <c r="D65" s="197"/>
      <c r="E65" s="197"/>
      <c r="F65" s="197"/>
      <c r="G65" s="197"/>
      <c r="H65" s="197"/>
      <c r="I65" s="197"/>
      <c r="J65" s="197"/>
    </row>
    <row r="66" spans="1:10" ht="12" customHeight="1">
      <c r="A66" s="197"/>
      <c r="B66" s="866" t="s">
        <v>696</v>
      </c>
      <c r="C66" s="197"/>
      <c r="D66" s="197"/>
      <c r="E66" s="197"/>
      <c r="F66" s="197"/>
      <c r="G66" s="197"/>
      <c r="H66" s="197"/>
      <c r="I66" s="197"/>
      <c r="J66" s="197"/>
    </row>
    <row r="67" spans="1:10" ht="12" customHeight="1">
      <c r="A67" s="197"/>
      <c r="B67" s="197"/>
      <c r="C67" s="197"/>
      <c r="D67" s="197"/>
      <c r="E67" s="197"/>
      <c r="F67" s="197"/>
      <c r="G67" s="197"/>
      <c r="H67" s="197"/>
      <c r="I67" s="197"/>
      <c r="J67" s="197"/>
    </row>
    <row r="68" spans="1:10" ht="9" customHeight="1">
      <c r="A68" s="197"/>
      <c r="B68" s="197"/>
      <c r="C68" s="197"/>
      <c r="D68" s="197"/>
      <c r="E68" s="197"/>
      <c r="F68" s="197"/>
      <c r="G68" s="197"/>
      <c r="H68" s="197"/>
      <c r="I68" s="197"/>
      <c r="J68" s="197"/>
    </row>
    <row r="69" spans="1:10" ht="9.75" customHeight="1">
      <c r="A69" s="197"/>
      <c r="B69" s="197"/>
      <c r="C69" s="197"/>
      <c r="D69" s="197"/>
      <c r="E69" s="197"/>
      <c r="F69" s="197"/>
      <c r="G69" s="197"/>
      <c r="H69" s="197"/>
      <c r="I69" s="197"/>
      <c r="J69" s="197"/>
    </row>
    <row r="70" spans="1:10" ht="12" customHeight="1">
      <c r="A70" s="197"/>
      <c r="B70" s="197"/>
      <c r="C70" s="197"/>
      <c r="D70" s="197"/>
      <c r="E70" s="197"/>
      <c r="F70" s="197"/>
      <c r="G70" s="197"/>
      <c r="H70" s="197"/>
      <c r="I70" s="197"/>
      <c r="J70" s="197"/>
    </row>
    <row r="71" spans="1:10" ht="12" customHeight="1">
      <c r="A71" s="197"/>
      <c r="B71" s="197"/>
      <c r="C71" s="197"/>
      <c r="D71" s="197"/>
      <c r="E71" s="197"/>
      <c r="F71" s="197"/>
      <c r="G71" s="197"/>
      <c r="H71" s="197"/>
      <c r="I71" s="197"/>
      <c r="J71" s="197"/>
    </row>
    <row r="72" spans="1:10" ht="12" customHeight="1">
      <c r="A72" s="197"/>
      <c r="B72" s="197"/>
      <c r="C72" s="197"/>
      <c r="D72" s="197"/>
      <c r="E72" s="197"/>
      <c r="F72" s="197"/>
      <c r="G72" s="197"/>
      <c r="H72" s="197"/>
      <c r="I72" s="197"/>
      <c r="J72" s="197"/>
    </row>
    <row r="73" spans="1:10" ht="12" customHeight="1">
      <c r="A73" s="244"/>
      <c r="B73" s="197"/>
      <c r="C73" s="197"/>
      <c r="D73" s="197"/>
      <c r="E73" s="197"/>
      <c r="F73" s="197"/>
      <c r="G73" s="197"/>
      <c r="H73" s="197"/>
      <c r="I73" s="197"/>
      <c r="J73" s="197"/>
    </row>
    <row r="74" spans="1:10" ht="12" customHeight="1">
      <c r="A74" s="197"/>
      <c r="B74" s="197"/>
      <c r="C74" s="197"/>
      <c r="D74" s="197"/>
      <c r="E74" s="197"/>
      <c r="F74" s="197"/>
      <c r="G74" s="197"/>
      <c r="H74" s="197"/>
      <c r="I74" s="197"/>
      <c r="J74" s="197"/>
    </row>
    <row r="75" spans="1:10" ht="12" customHeight="1">
      <c r="A75" s="197"/>
      <c r="B75" s="197"/>
      <c r="C75" s="197"/>
      <c r="D75" s="197"/>
      <c r="E75" s="197"/>
      <c r="F75" s="197"/>
      <c r="G75" s="197"/>
      <c r="H75" s="197"/>
      <c r="I75" s="197"/>
      <c r="J75" s="197"/>
    </row>
    <row r="76" spans="1:10" ht="12" customHeight="1">
      <c r="A76" s="197"/>
      <c r="B76" s="197"/>
      <c r="C76" s="197"/>
      <c r="D76" s="197"/>
      <c r="E76" s="197"/>
      <c r="F76" s="197"/>
      <c r="G76" s="197"/>
      <c r="H76" s="197"/>
      <c r="I76" s="197"/>
      <c r="J76" s="197"/>
    </row>
    <row r="77" spans="1:10" ht="12" customHeight="1">
      <c r="A77" s="197"/>
      <c r="B77" s="197"/>
      <c r="C77" s="197"/>
      <c r="D77" s="197"/>
      <c r="E77" s="197"/>
      <c r="F77" s="197"/>
      <c r="G77" s="197"/>
      <c r="H77" s="197"/>
      <c r="I77" s="197"/>
      <c r="J77" s="197"/>
    </row>
    <row r="78" spans="1:10" ht="12" customHeight="1">
      <c r="A78" s="197"/>
      <c r="B78" s="197"/>
      <c r="C78" s="197"/>
      <c r="D78" s="197"/>
      <c r="E78" s="197"/>
      <c r="F78" s="197"/>
      <c r="G78" s="197"/>
      <c r="H78" s="197"/>
      <c r="I78" s="197"/>
      <c r="J78" s="197"/>
    </row>
    <row r="79" spans="1:10" ht="12" customHeight="1">
      <c r="A79" s="197"/>
      <c r="B79" s="197"/>
      <c r="C79" s="197"/>
      <c r="D79" s="197"/>
      <c r="E79" s="197"/>
      <c r="F79" s="197"/>
      <c r="G79" s="197"/>
      <c r="H79" s="197"/>
      <c r="I79" s="197"/>
      <c r="J79" s="197"/>
    </row>
    <row r="80" spans="1:10" ht="12" customHeight="1">
      <c r="A80" s="197"/>
      <c r="B80" s="197"/>
      <c r="C80" s="197"/>
      <c r="D80" s="197"/>
      <c r="E80" s="197"/>
      <c r="F80" s="197"/>
      <c r="G80" s="197"/>
      <c r="H80" s="197"/>
      <c r="I80" s="197"/>
      <c r="J80" s="197"/>
    </row>
    <row r="81" spans="1:10" ht="12" customHeight="1">
      <c r="A81" s="197"/>
      <c r="B81" s="197"/>
      <c r="C81" s="197"/>
      <c r="D81" s="197"/>
      <c r="E81" s="197"/>
      <c r="F81" s="197"/>
      <c r="G81" s="197"/>
      <c r="H81" s="197"/>
      <c r="I81" s="197"/>
      <c r="J81" s="197"/>
    </row>
    <row r="82" spans="1:10" ht="12" customHeight="1">
      <c r="A82" s="197"/>
      <c r="B82" s="197"/>
      <c r="C82" s="197"/>
      <c r="D82" s="197"/>
      <c r="E82" s="197"/>
      <c r="F82" s="197"/>
      <c r="G82" s="197"/>
      <c r="H82" s="197"/>
      <c r="I82" s="197"/>
      <c r="J82" s="197"/>
    </row>
    <row r="83" spans="1:10" ht="12" customHeight="1">
      <c r="A83" s="197"/>
      <c r="B83" s="197"/>
      <c r="C83" s="197"/>
      <c r="D83" s="197"/>
      <c r="E83" s="197"/>
      <c r="F83" s="197"/>
      <c r="G83" s="197"/>
      <c r="H83" s="197"/>
      <c r="I83" s="197"/>
      <c r="J83" s="197"/>
    </row>
    <row r="84" spans="1:10" ht="8.25" customHeight="1">
      <c r="A84" s="197"/>
      <c r="B84" s="197"/>
      <c r="C84" s="197"/>
      <c r="D84" s="197"/>
      <c r="E84" s="197"/>
      <c r="F84" s="197"/>
      <c r="G84" s="197"/>
      <c r="H84" s="197"/>
      <c r="I84" s="197"/>
      <c r="J84" s="197"/>
    </row>
    <row r="85" spans="1:10" ht="8.25" customHeight="1">
      <c r="A85" s="197"/>
      <c r="B85" s="197"/>
      <c r="C85" s="197"/>
      <c r="D85" s="197"/>
      <c r="E85" s="197"/>
      <c r="F85" s="197"/>
      <c r="G85" s="197"/>
      <c r="H85" s="197"/>
      <c r="I85" s="197"/>
      <c r="J85" s="197"/>
    </row>
    <row r="86" spans="1:10" ht="8.25" customHeight="1">
      <c r="A86" s="197"/>
      <c r="B86" s="197"/>
      <c r="C86" s="197"/>
      <c r="D86" s="197"/>
      <c r="E86" s="197"/>
      <c r="F86" s="197"/>
      <c r="G86" s="197"/>
      <c r="H86" s="197"/>
      <c r="I86" s="197"/>
      <c r="J86" s="197"/>
    </row>
    <row r="87" spans="1:10" ht="8.25" customHeight="1">
      <c r="A87" s="197"/>
      <c r="B87" s="197"/>
      <c r="C87" s="197"/>
      <c r="D87" s="197"/>
      <c r="E87" s="197"/>
      <c r="F87" s="197"/>
      <c r="G87" s="197"/>
      <c r="H87" s="197"/>
      <c r="I87" s="197"/>
      <c r="J87" s="197"/>
    </row>
    <row r="88" spans="1:10" ht="8.25" customHeight="1">
      <c r="A88" s="197"/>
      <c r="B88" s="197"/>
      <c r="C88" s="197"/>
      <c r="D88" s="197"/>
      <c r="E88" s="197"/>
      <c r="F88" s="197"/>
      <c r="G88" s="197"/>
      <c r="H88" s="197"/>
      <c r="I88" s="197"/>
      <c r="J88" s="197"/>
    </row>
    <row r="89" spans="1:10" ht="8.25" customHeight="1">
      <c r="A89" s="197"/>
      <c r="B89" s="197"/>
      <c r="C89" s="197"/>
      <c r="D89" s="197"/>
      <c r="E89" s="197"/>
      <c r="F89" s="197"/>
      <c r="G89" s="197"/>
      <c r="H89" s="197"/>
      <c r="I89" s="197"/>
      <c r="J89" s="197"/>
    </row>
    <row r="90" spans="1:10" ht="11.45" customHeight="1">
      <c r="A90" s="197"/>
      <c r="B90" s="197"/>
      <c r="C90" s="197"/>
      <c r="D90" s="197"/>
      <c r="E90" s="197"/>
      <c r="F90" s="197"/>
      <c r="G90" s="197"/>
      <c r="H90" s="197"/>
      <c r="I90" s="197"/>
      <c r="J90" s="197"/>
    </row>
    <row r="91" spans="1:10" ht="11.45" customHeight="1">
      <c r="A91" s="197"/>
      <c r="B91" s="197"/>
      <c r="C91" s="197"/>
      <c r="D91" s="197"/>
      <c r="E91" s="197"/>
      <c r="F91" s="197"/>
      <c r="G91" s="197"/>
      <c r="H91" s="197"/>
      <c r="I91" s="197"/>
      <c r="J91" s="197"/>
    </row>
    <row r="92" spans="1:10" ht="11.45" customHeight="1">
      <c r="A92" s="197"/>
      <c r="B92" s="197"/>
      <c r="C92" s="197"/>
      <c r="D92" s="197"/>
      <c r="E92" s="197"/>
      <c r="F92" s="197"/>
      <c r="G92" s="197"/>
      <c r="H92" s="197"/>
      <c r="I92" s="197"/>
      <c r="J92" s="197"/>
    </row>
    <row r="93" spans="1:10" ht="9" customHeight="1">
      <c r="A93" s="197"/>
      <c r="B93" s="197"/>
      <c r="C93" s="197"/>
      <c r="D93" s="197"/>
      <c r="E93" s="197"/>
      <c r="F93" s="197"/>
      <c r="G93" s="197"/>
      <c r="H93" s="197"/>
      <c r="I93" s="197"/>
      <c r="J93" s="197"/>
    </row>
    <row r="94" spans="1:10" ht="8.85" customHeight="1">
      <c r="A94" s="197"/>
      <c r="B94" s="197"/>
      <c r="C94" s="197"/>
      <c r="D94" s="197"/>
      <c r="E94" s="197"/>
      <c r="F94" s="197"/>
      <c r="G94" s="197"/>
      <c r="H94" s="197"/>
      <c r="I94" s="197"/>
      <c r="J94" s="197"/>
    </row>
    <row r="95" spans="1:10" ht="8.85" customHeight="1">
      <c r="A95" s="197"/>
      <c r="B95" s="197"/>
      <c r="C95" s="197"/>
      <c r="D95" s="197"/>
      <c r="E95" s="197"/>
      <c r="F95" s="197"/>
      <c r="G95" s="197"/>
      <c r="H95" s="197"/>
      <c r="I95" s="197"/>
      <c r="J95" s="197"/>
    </row>
    <row r="96" spans="1:10" ht="8.85" customHeight="1">
      <c r="A96" s="197"/>
      <c r="B96" s="197"/>
      <c r="C96" s="197"/>
      <c r="D96" s="197"/>
      <c r="E96" s="197"/>
      <c r="F96" s="197"/>
      <c r="G96" s="197"/>
      <c r="H96" s="197"/>
      <c r="I96" s="197"/>
      <c r="J96" s="197"/>
    </row>
    <row r="97" spans="1:10" ht="8.85" hidden="1" customHeight="1">
      <c r="A97" s="197"/>
      <c r="B97" s="197"/>
      <c r="C97" s="197"/>
      <c r="D97" s="197"/>
      <c r="E97" s="197"/>
      <c r="F97" s="197"/>
      <c r="G97" s="197"/>
      <c r="H97" s="197"/>
      <c r="I97" s="197"/>
      <c r="J97" s="197"/>
    </row>
    <row r="98" spans="1:10" ht="8.85" customHeight="1">
      <c r="A98" s="197"/>
      <c r="B98" s="197"/>
      <c r="C98" s="197"/>
      <c r="D98" s="197"/>
      <c r="E98" s="197"/>
      <c r="F98" s="197"/>
      <c r="G98" s="197"/>
      <c r="H98" s="197"/>
      <c r="I98" s="197"/>
      <c r="J98" s="197"/>
    </row>
    <row r="99" spans="1:10" ht="8.85" hidden="1" customHeight="1">
      <c r="A99" s="197"/>
      <c r="B99" s="197"/>
      <c r="C99" s="197"/>
      <c r="D99" s="197"/>
      <c r="E99" s="197"/>
      <c r="F99" s="197"/>
      <c r="G99" s="197"/>
      <c r="H99" s="197"/>
      <c r="I99" s="197"/>
      <c r="J99" s="197"/>
    </row>
    <row r="100" spans="1:10" ht="12.75" customHeight="1">
      <c r="A100" s="197"/>
      <c r="B100" s="866" t="s">
        <v>695</v>
      </c>
      <c r="C100" s="197"/>
      <c r="D100" s="197"/>
      <c r="E100" s="197"/>
      <c r="F100" s="197"/>
      <c r="G100" s="197"/>
      <c r="H100" s="197"/>
      <c r="I100" s="197"/>
      <c r="J100" s="197"/>
    </row>
    <row r="101" spans="1:10" ht="14.25" customHeight="1">
      <c r="A101" s="197"/>
      <c r="C101" s="197"/>
      <c r="D101" s="197"/>
      <c r="E101" s="197"/>
      <c r="F101" s="197"/>
      <c r="G101" s="197"/>
      <c r="H101" s="197"/>
      <c r="I101" s="197"/>
      <c r="J101" s="197"/>
    </row>
    <row r="102" spans="1:10" ht="8.85" customHeight="1">
      <c r="A102" s="197"/>
      <c r="B102" s="197"/>
      <c r="C102" s="197"/>
      <c r="D102" s="197"/>
      <c r="E102" s="197"/>
      <c r="F102" s="197"/>
      <c r="G102" s="197"/>
      <c r="H102" s="197"/>
      <c r="I102" s="197"/>
      <c r="J102" s="197"/>
    </row>
    <row r="103" spans="1:10" ht="8.85" customHeight="1">
      <c r="A103" s="197"/>
      <c r="B103" s="197"/>
      <c r="C103" s="197"/>
      <c r="D103" s="197"/>
      <c r="E103" s="197"/>
      <c r="F103" s="197"/>
      <c r="G103" s="197"/>
      <c r="H103" s="197"/>
      <c r="I103" s="197"/>
      <c r="J103" s="197"/>
    </row>
    <row r="104" spans="1:10" ht="8.85" customHeight="1">
      <c r="A104" s="197"/>
      <c r="B104" s="197"/>
      <c r="C104" s="197"/>
      <c r="D104" s="197"/>
      <c r="E104" s="197"/>
      <c r="F104" s="197"/>
      <c r="G104" s="197"/>
      <c r="H104" s="197"/>
      <c r="I104" s="197"/>
      <c r="J104" s="197"/>
    </row>
    <row r="105" spans="1:10" ht="8.85" customHeight="1">
      <c r="A105" s="197"/>
      <c r="B105" s="197"/>
      <c r="C105" s="197"/>
      <c r="D105" s="197"/>
      <c r="E105" s="197"/>
      <c r="F105" s="197"/>
      <c r="G105" s="197"/>
      <c r="H105" s="197"/>
      <c r="I105" s="197"/>
      <c r="J105" s="197"/>
    </row>
    <row r="106" spans="1:10" ht="8.85" customHeight="1"/>
    <row r="107" spans="1:10" ht="8.85" customHeight="1"/>
    <row r="108" spans="1:10" ht="8.85" customHeight="1"/>
    <row r="109" spans="1:10" ht="8.85" customHeight="1"/>
    <row r="110" spans="1:10" ht="8.85" customHeight="1"/>
    <row r="111" spans="1:10" ht="8.85" customHeight="1"/>
    <row r="112" spans="1:10" ht="8.85" customHeight="1"/>
    <row r="113" ht="8.85" customHeight="1"/>
    <row r="114" ht="8.85"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sheetData>
  <customSheetViews>
    <customSheetView guid="{7398011F-6792-457D-9968-3CBE3236EAF9}" scale="85" showPageBreaks="1" fitToPage="1" printArea="1" view="pageBreakPreview">
      <pageMargins left="0.51181102362204722" right="0.51181102362204722" top="0.59055118110236227" bottom="0.74803149606299213" header="0.31496062992125984" footer="0.31496062992125984"/>
      <printOptions horizontalCentered="1"/>
      <pageSetup paperSize="9" scale="56"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14">
    <mergeCell ref="O32:S32"/>
    <mergeCell ref="N32:N33"/>
    <mergeCell ref="A4:J4"/>
    <mergeCell ref="A24:K24"/>
    <mergeCell ref="J47:J48"/>
    <mergeCell ref="I47:I48"/>
    <mergeCell ref="B47:B48"/>
    <mergeCell ref="C47:C48"/>
    <mergeCell ref="D47:D48"/>
    <mergeCell ref="A47:A48"/>
    <mergeCell ref="E47:E48"/>
    <mergeCell ref="F47:F48"/>
    <mergeCell ref="G47:G48"/>
    <mergeCell ref="H47:H48"/>
  </mergeCells>
  <conditionalFormatting sqref="A20:A22 A17">
    <cfRule type="containsText" dxfId="10" priority="7" stopIfTrue="1" operator="containsText" text=" 0%">
      <formula>NOT(ISERROR(SEARCH(" 0%",A17)))</formula>
    </cfRule>
    <cfRule type="containsText" dxfId="9" priority="8" stopIfTrue="1" operator="containsText" text="0.0%">
      <formula>NOT(ISERROR(SEARCH("0.0%",A17)))</formula>
    </cfRule>
  </conditionalFormatting>
  <conditionalFormatting sqref="A18">
    <cfRule type="containsText" dxfId="8" priority="3" stopIfTrue="1" operator="containsText" text=" 0%">
      <formula>NOT(ISERROR(SEARCH(" 0%",A18)))</formula>
    </cfRule>
    <cfRule type="containsText" dxfId="7" priority="4" stopIfTrue="1" operator="containsText" text="0.0%">
      <formula>NOT(ISERROR(SEARCH("0.0%",A18)))</formula>
    </cfRule>
  </conditionalFormatting>
  <conditionalFormatting sqref="A19">
    <cfRule type="containsText" dxfId="6" priority="1" stopIfTrue="1" operator="containsText" text=" 0%">
      <formula>NOT(ISERROR(SEARCH(" 0%",A19)))</formula>
    </cfRule>
    <cfRule type="containsText" dxfId="5" priority="2" stopIfTrue="1" operator="containsText" text="0.0%">
      <formula>NOT(ISERROR(SEARCH("0.0%",A19)))</formula>
    </cfRule>
  </conditionalFormatting>
  <printOptions horizontalCentered="1"/>
  <pageMargins left="0.51181102362204722" right="0.51181102362204722" top="0.77142857142857146" bottom="0.74803149606299213" header="0.31496062992125984" footer="0.31496062992125984"/>
  <pageSetup paperSize="9" scale="58" fitToHeight="0" orientation="portrait" r:id="rId2"/>
  <headerFooter>
    <oddHeader>&amp;L&amp;"Calibri Light,Regular"&amp;10 &amp;C&amp;"Calibri Light,Regular"&amp;10 &amp;R&amp;"Tahoma,Negrita"&amp;10Informe de la Operación Mensual - Mayo 2017
INFSGI-MES-05-2017
12/06/2017
Versión: 01</oddHeader>
    <oddFooter>&amp;L&amp;"Calibri,Regular"&amp;14COES SINAC, 2017&amp;C&amp;"Calibri Light,Regular"&amp;14 2&amp;R&amp;"Tahoma,Normal"&amp;14Dirección Ejecutiva
Sub Dirección de Gestión de Información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AV491"/>
  <sheetViews>
    <sheetView view="pageBreakPreview" zoomScale="115" zoomScaleNormal="100" zoomScaleSheetLayoutView="115" zoomScalePageLayoutView="70" workbookViewId="0"/>
  </sheetViews>
  <sheetFormatPr defaultRowHeight="11.25"/>
  <cols>
    <col min="1" max="1" width="27.33203125" style="139" customWidth="1"/>
    <col min="2" max="5" width="9.83203125" style="139" customWidth="1"/>
    <col min="6" max="8" width="8.5" style="139" customWidth="1"/>
    <col min="9" max="9" width="12" style="139" customWidth="1"/>
    <col min="10" max="10" width="11.5" style="139" customWidth="1"/>
    <col min="11" max="11" width="12.1640625" style="139" customWidth="1"/>
    <col min="12" max="12" width="7.5" style="1082" customWidth="1"/>
    <col min="13" max="13" width="7.5" style="1215" customWidth="1"/>
    <col min="14" max="14" width="14" style="1215" bestFit="1" customWidth="1"/>
    <col min="15" max="15" width="9.83203125" style="1215" customWidth="1"/>
    <col min="16" max="16" width="9.5" style="1215" customWidth="1"/>
    <col min="17" max="17" width="12.1640625" style="1215" bestFit="1" customWidth="1"/>
    <col min="18" max="18" width="10.83203125" style="1215" customWidth="1"/>
    <col min="19" max="21" width="10.6640625" style="1215" customWidth="1"/>
    <col min="22" max="23" width="7.5" style="1215" customWidth="1"/>
    <col min="24" max="24" width="7.5" style="1063" customWidth="1"/>
    <col min="25" max="25" width="9.5" style="1216" bestFit="1" customWidth="1"/>
    <col min="26" max="26" width="13.83203125" style="1216" bestFit="1" customWidth="1"/>
    <col min="27" max="27" width="12.5" style="1216" bestFit="1" customWidth="1"/>
    <col min="28" max="28" width="12.83203125" style="1216" bestFit="1" customWidth="1"/>
    <col min="29" max="29" width="15.33203125" style="1216" bestFit="1" customWidth="1"/>
    <col min="30" max="30" width="15" style="1216" bestFit="1" customWidth="1"/>
    <col min="31" max="31" width="14.83203125" style="1216" bestFit="1" customWidth="1"/>
    <col min="32" max="32" width="12.6640625" style="1216" bestFit="1" customWidth="1"/>
    <col min="33" max="33" width="13.5" style="1216" bestFit="1" customWidth="1"/>
    <col min="34" max="34" width="12" style="1216" bestFit="1" customWidth="1"/>
    <col min="35" max="35" width="12.1640625" style="1216" bestFit="1" customWidth="1"/>
    <col min="36" max="36" width="12.5" style="1216" bestFit="1" customWidth="1"/>
    <col min="37" max="37" width="13" style="1216" bestFit="1" customWidth="1"/>
    <col min="38" max="38" width="11.5" style="1216" bestFit="1" customWidth="1"/>
    <col min="39" max="39" width="9.83203125" style="1216" bestFit="1" customWidth="1"/>
    <col min="40" max="40" width="11.33203125" style="1216" bestFit="1" customWidth="1"/>
    <col min="41" max="41" width="12.83203125" style="1216" bestFit="1" customWidth="1"/>
    <col min="42" max="42" width="13" style="585" bestFit="1" customWidth="1"/>
    <col min="43" max="48" width="9.33203125" style="402"/>
    <col min="49" max="16384" width="9.33203125" style="139"/>
  </cols>
  <sheetData>
    <row r="1" spans="1:45" ht="14.1" customHeight="1">
      <c r="A1" s="190"/>
      <c r="B1" s="191"/>
      <c r="C1" s="191"/>
      <c r="D1" s="191"/>
      <c r="E1" s="191"/>
      <c r="F1" s="191"/>
      <c r="G1" s="191"/>
      <c r="H1" s="191"/>
      <c r="I1" s="192"/>
      <c r="J1" s="192"/>
      <c r="K1" s="193"/>
      <c r="L1" s="1062"/>
      <c r="M1" s="1214"/>
    </row>
    <row r="2" spans="1:45" ht="6" customHeight="1">
      <c r="A2" s="194"/>
      <c r="B2" s="195"/>
      <c r="C2" s="195"/>
      <c r="D2" s="195"/>
      <c r="E2" s="195"/>
      <c r="F2" s="195"/>
      <c r="G2" s="195"/>
      <c r="H2" s="195"/>
      <c r="I2" s="196"/>
      <c r="J2" s="196"/>
      <c r="K2" s="196"/>
      <c r="L2" s="1064"/>
      <c r="M2" s="1217"/>
    </row>
    <row r="3" spans="1:45" ht="7.5" customHeight="1">
      <c r="A3" s="194"/>
      <c r="B3" s="195"/>
      <c r="C3" s="195"/>
      <c r="D3" s="195"/>
      <c r="E3" s="195"/>
      <c r="F3" s="195"/>
      <c r="G3" s="195"/>
      <c r="H3" s="195"/>
      <c r="I3" s="196"/>
      <c r="J3" s="196"/>
      <c r="K3" s="196"/>
      <c r="L3" s="1064"/>
      <c r="M3" s="1217"/>
    </row>
    <row r="4" spans="1:45" ht="24" customHeight="1">
      <c r="A4" s="1275" t="s">
        <v>654</v>
      </c>
      <c r="B4" s="1275"/>
      <c r="C4" s="1275"/>
      <c r="D4" s="1275"/>
      <c r="E4" s="1275"/>
      <c r="F4" s="1275"/>
      <c r="G4" s="1275"/>
      <c r="H4" s="1275"/>
      <c r="I4" s="1275"/>
      <c r="J4" s="1275"/>
      <c r="K4" s="1275"/>
      <c r="L4" s="532"/>
      <c r="M4" s="633"/>
    </row>
    <row r="5" spans="1:45" ht="15.95" customHeight="1">
      <c r="A5" s="432"/>
      <c r="B5" s="869"/>
      <c r="C5" s="870"/>
      <c r="D5" s="871"/>
      <c r="E5" s="871"/>
      <c r="F5" s="871"/>
      <c r="G5" s="871"/>
      <c r="H5" s="202"/>
      <c r="I5" s="202"/>
      <c r="J5" s="202"/>
      <c r="K5" s="872"/>
      <c r="L5" s="532"/>
      <c r="M5" s="633"/>
      <c r="N5" s="1218"/>
      <c r="O5" s="1218"/>
      <c r="P5" s="1218"/>
      <c r="Q5" s="1218"/>
      <c r="R5" s="1218"/>
      <c r="S5" s="1218"/>
      <c r="T5" s="1218"/>
      <c r="U5" s="1218"/>
      <c r="V5" s="1218"/>
    </row>
    <row r="6" spans="1:45" ht="15" customHeight="1">
      <c r="A6" s="1283" t="str">
        <f>+"2.1. PRODUCCIÓN POR TIPO DE GENERACIÓN (GWh)"</f>
        <v>2.1. PRODUCCIÓN POR TIPO DE GENERACIÓN (GWh)</v>
      </c>
      <c r="B6" s="1283"/>
      <c r="C6" s="1283"/>
      <c r="D6" s="1283"/>
      <c r="E6" s="1283"/>
      <c r="F6" s="1283"/>
      <c r="G6" s="1283"/>
      <c r="H6" s="1283"/>
      <c r="I6" s="1283"/>
      <c r="J6" s="1283"/>
      <c r="K6" s="1283"/>
      <c r="L6" s="532"/>
      <c r="M6" s="633"/>
      <c r="N6" s="397"/>
      <c r="O6" s="397"/>
      <c r="P6" s="397"/>
      <c r="Q6" s="397"/>
      <c r="R6" s="397"/>
      <c r="S6" s="397"/>
      <c r="T6" s="397"/>
      <c r="U6" s="397"/>
      <c r="V6" s="397"/>
      <c r="W6" s="402"/>
      <c r="X6" s="584"/>
      <c r="Y6" s="585"/>
      <c r="Z6" s="585"/>
      <c r="AA6" s="585"/>
      <c r="AB6" s="585"/>
      <c r="AC6" s="585"/>
      <c r="AD6" s="585"/>
      <c r="AE6" s="585"/>
      <c r="AF6" s="585"/>
      <c r="AG6" s="585"/>
      <c r="AH6" s="585"/>
      <c r="AI6" s="585"/>
      <c r="AJ6" s="585"/>
      <c r="AK6" s="585"/>
      <c r="AL6" s="585"/>
      <c r="AM6" s="585"/>
      <c r="AN6" s="585"/>
      <c r="AO6" s="585"/>
    </row>
    <row r="7" spans="1:45" ht="10.5" customHeight="1">
      <c r="A7" s="197"/>
      <c r="B7" s="198"/>
      <c r="C7" s="200"/>
      <c r="D7" s="201"/>
      <c r="E7" s="201"/>
      <c r="F7" s="201"/>
      <c r="G7" s="201"/>
      <c r="H7" s="199"/>
      <c r="I7" s="202"/>
      <c r="J7" s="202"/>
      <c r="K7" s="203"/>
      <c r="L7" s="532"/>
      <c r="M7" s="633"/>
      <c r="N7" s="397"/>
      <c r="O7" s="397"/>
      <c r="P7" s="397"/>
      <c r="Q7" s="397"/>
      <c r="R7" s="397"/>
      <c r="S7" s="397"/>
      <c r="T7" s="397"/>
      <c r="U7" s="397"/>
      <c r="V7" s="397"/>
      <c r="W7" s="402"/>
      <c r="X7" s="584"/>
      <c r="Y7" s="585"/>
      <c r="Z7" s="585"/>
      <c r="AA7" s="585"/>
      <c r="AB7" s="585"/>
      <c r="AC7" s="585"/>
      <c r="AD7" s="585"/>
      <c r="AE7" s="585"/>
      <c r="AF7" s="585"/>
      <c r="AG7" s="585"/>
      <c r="AH7" s="585"/>
      <c r="AI7" s="585"/>
      <c r="AJ7" s="585"/>
      <c r="AK7" s="585"/>
      <c r="AL7" s="585"/>
      <c r="AM7" s="585"/>
      <c r="AN7" s="585"/>
      <c r="AO7" s="585"/>
    </row>
    <row r="8" spans="1:45" ht="3.75" customHeight="1">
      <c r="A8" s="277"/>
      <c r="B8" s="278"/>
      <c r="C8" s="279"/>
      <c r="D8" s="280"/>
      <c r="E8" s="522"/>
      <c r="F8" s="523"/>
      <c r="G8" s="527"/>
      <c r="H8" s="282"/>
      <c r="I8" s="282"/>
      <c r="J8" s="277"/>
      <c r="K8" s="277"/>
      <c r="L8" s="1065"/>
      <c r="M8" s="634"/>
      <c r="N8" s="588"/>
      <c r="O8" s="588"/>
      <c r="P8" s="588"/>
      <c r="Q8" s="588"/>
      <c r="R8" s="588"/>
      <c r="S8" s="588"/>
      <c r="T8" s="588"/>
      <c r="U8" s="588"/>
      <c r="V8" s="397"/>
      <c r="W8" s="402"/>
      <c r="X8" s="584"/>
      <c r="Y8" s="585"/>
      <c r="Z8" s="585"/>
      <c r="AA8" s="585"/>
      <c r="AB8" s="585"/>
      <c r="AC8" s="585"/>
      <c r="AD8" s="585"/>
      <c r="AE8" s="585"/>
      <c r="AF8" s="585"/>
      <c r="AG8" s="585"/>
      <c r="AH8" s="585"/>
      <c r="AI8" s="585"/>
      <c r="AJ8" s="585"/>
      <c r="AK8" s="585"/>
      <c r="AL8" s="585"/>
      <c r="AM8" s="585"/>
      <c r="AN8" s="585"/>
      <c r="AO8" s="585"/>
    </row>
    <row r="9" spans="1:45" ht="16.5" customHeight="1">
      <c r="A9" s="653" t="s">
        <v>4</v>
      </c>
      <c r="B9" s="1276" t="s">
        <v>50</v>
      </c>
      <c r="C9" s="1277"/>
      <c r="D9" s="1277"/>
      <c r="E9" s="1278" t="s">
        <v>458</v>
      </c>
      <c r="F9" s="1279"/>
      <c r="G9" s="1280" t="s">
        <v>704</v>
      </c>
      <c r="H9" s="1281"/>
      <c r="I9" s="1281"/>
      <c r="J9" s="1281"/>
      <c r="K9" s="1282"/>
      <c r="L9" s="533"/>
      <c r="M9" s="769"/>
      <c r="N9" s="588"/>
      <c r="O9" s="588"/>
      <c r="P9" s="588"/>
      <c r="Q9" s="588"/>
      <c r="R9" s="588"/>
      <c r="S9" s="590" t="str">
        <f>+"&lt;"&amp;'3. Resumen_Relevante'!U3+26</f>
        <v>&lt;31</v>
      </c>
      <c r="T9" s="590" t="str">
        <f>+"&lt;"&amp;'3. Resumen_Relevante'!U3+14</f>
        <v>&lt;19</v>
      </c>
      <c r="U9" s="590" t="str">
        <f>+"&lt;"&amp;'3. Resumen_Relevante'!U3+2</f>
        <v>&lt;7</v>
      </c>
      <c r="V9" s="397"/>
      <c r="W9" s="402"/>
      <c r="X9" s="584"/>
      <c r="Y9" s="585"/>
      <c r="Z9" s="585"/>
      <c r="AA9" s="585"/>
      <c r="AB9" s="585"/>
      <c r="AC9" s="585"/>
      <c r="AD9" s="585"/>
      <c r="AE9" s="585"/>
      <c r="AF9" s="585"/>
      <c r="AG9" s="585"/>
      <c r="AH9" s="585"/>
      <c r="AI9" s="585"/>
      <c r="AJ9" s="585"/>
      <c r="AK9" s="585"/>
      <c r="AL9" s="585"/>
      <c r="AM9" s="585"/>
      <c r="AN9" s="585"/>
      <c r="AO9" s="585"/>
    </row>
    <row r="10" spans="1:45" ht="33" customHeight="1">
      <c r="A10" s="283"/>
      <c r="B10" s="701">
        <f>+C10-30</f>
        <v>42798</v>
      </c>
      <c r="C10" s="702">
        <f>+D10-28</f>
        <v>42828</v>
      </c>
      <c r="D10" s="702">
        <f>+'3. Resumen_Relevante'!U1</f>
        <v>42856</v>
      </c>
      <c r="E10" s="703">
        <f>+D10-365</f>
        <v>42491</v>
      </c>
      <c r="F10" s="700" t="s">
        <v>51</v>
      </c>
      <c r="G10" s="704">
        <v>2017</v>
      </c>
      <c r="H10" s="705">
        <f>+G10-1</f>
        <v>2016</v>
      </c>
      <c r="I10" s="700" t="s">
        <v>574</v>
      </c>
      <c r="J10" s="705">
        <f>+H10-1</f>
        <v>2015</v>
      </c>
      <c r="K10" s="700" t="s">
        <v>575</v>
      </c>
      <c r="L10" s="1068"/>
      <c r="M10" s="1219"/>
      <c r="N10" s="588"/>
      <c r="O10" s="892">
        <f>+B10</f>
        <v>42798</v>
      </c>
      <c r="P10" s="892">
        <f>+C10</f>
        <v>42828</v>
      </c>
      <c r="Q10" s="892">
        <f>+D10</f>
        <v>42856</v>
      </c>
      <c r="R10" s="892">
        <f>+E10</f>
        <v>42491</v>
      </c>
      <c r="S10" s="588">
        <f>+G10</f>
        <v>2017</v>
      </c>
      <c r="T10" s="588">
        <f>+H10</f>
        <v>2016</v>
      </c>
      <c r="U10" s="588">
        <f>+J10</f>
        <v>2015</v>
      </c>
      <c r="V10" s="397"/>
      <c r="W10" s="402"/>
      <c r="X10" s="584"/>
      <c r="Y10" s="585"/>
      <c r="Z10" s="585"/>
      <c r="AA10" s="585"/>
      <c r="AB10" s="585"/>
      <c r="AC10" s="585"/>
      <c r="AD10" s="1241"/>
      <c r="AE10" s="1241"/>
      <c r="AF10" s="585"/>
      <c r="AG10" s="585"/>
      <c r="AH10" s="585"/>
      <c r="AI10" s="585"/>
      <c r="AJ10" s="585"/>
      <c r="AK10" s="585"/>
      <c r="AL10" s="585"/>
      <c r="AM10" s="585"/>
      <c r="AN10" s="585"/>
      <c r="AO10" s="585"/>
    </row>
    <row r="11" spans="1:45" ht="4.5" customHeight="1">
      <c r="A11" s="245"/>
      <c r="B11" s="288"/>
      <c r="C11" s="289"/>
      <c r="D11" s="289"/>
      <c r="E11" s="511"/>
      <c r="F11" s="512"/>
      <c r="G11" s="511"/>
      <c r="H11" s="289"/>
      <c r="I11" s="512"/>
      <c r="J11" s="1011"/>
      <c r="K11" s="512"/>
      <c r="L11" s="1069"/>
      <c r="M11" s="771"/>
      <c r="N11" s="588"/>
      <c r="O11" s="588"/>
      <c r="P11" s="588"/>
      <c r="Q11" s="588"/>
      <c r="R11" s="588"/>
      <c r="S11" s="588"/>
      <c r="T11" s="588"/>
      <c r="U11" s="588"/>
      <c r="V11" s="397"/>
      <c r="W11" s="402"/>
      <c r="X11" s="584"/>
      <c r="Y11" s="585"/>
      <c r="Z11" s="585"/>
      <c r="AA11" s="585"/>
      <c r="AB11" s="585"/>
      <c r="AC11" s="585"/>
      <c r="AD11" s="585"/>
      <c r="AE11" s="585"/>
      <c r="AF11" s="585"/>
      <c r="AG11" s="585"/>
      <c r="AH11" s="585"/>
      <c r="AI11" s="585"/>
      <c r="AJ11" s="585"/>
      <c r="AK11" s="585"/>
      <c r="AL11" s="585"/>
      <c r="AM11" s="585"/>
      <c r="AN11" s="585"/>
      <c r="AO11" s="585"/>
    </row>
    <row r="12" spans="1:45" ht="15.95" customHeight="1">
      <c r="A12" s="147" t="s">
        <v>29</v>
      </c>
      <c r="B12" s="148">
        <f>+O12+O19</f>
        <v>2500.0956348</v>
      </c>
      <c r="C12" s="148">
        <f>+P12+P19</f>
        <v>2575.6931020716488</v>
      </c>
      <c r="D12" s="148">
        <f>+Q12+Q19</f>
        <v>2689.0244550000002</v>
      </c>
      <c r="E12" s="524">
        <f>+R12+R19</f>
        <v>1801.5842381236962</v>
      </c>
      <c r="F12" s="514">
        <f>IF(E12=0,"",D12/E12-1)</f>
        <v>0.49258879940054889</v>
      </c>
      <c r="G12" s="513">
        <f>+S12+S19</f>
        <v>13225.168249641174</v>
      </c>
      <c r="H12" s="528">
        <f>+T12+T19</f>
        <v>10838.378506975921</v>
      </c>
      <c r="I12" s="514">
        <f>IF(H12=0,"",G12/H12-1)</f>
        <v>0.2202164965108977</v>
      </c>
      <c r="J12" s="528">
        <f>+U12+U19</f>
        <v>10154.398009790819</v>
      </c>
      <c r="K12" s="514">
        <f>IF(J12=0,"",H12/J12-1)</f>
        <v>6.7358054758697827E-2</v>
      </c>
      <c r="L12" s="1070"/>
      <c r="N12" s="893" t="s">
        <v>445</v>
      </c>
      <c r="O12" s="1177">
        <f>+HLOOKUP(N12,$Z$14:$AP$50,'3. Resumen_Relevante'!$U$3+23,0)/1000</f>
        <v>2397.093738</v>
      </c>
      <c r="P12" s="1177">
        <f>+HLOOKUP(N12,$Z$14:$AP$50,'3. Resumen_Relevante'!$U$3+24,0)/1000</f>
        <v>2485.3478271066119</v>
      </c>
      <c r="Q12" s="1177">
        <f>+HLOOKUP(N12,$Z$14:$AP$50,'3. Resumen_Relevante'!$U$3+25,0)/1000</f>
        <v>2585.5373650000001</v>
      </c>
      <c r="R12" s="1177">
        <f>+HLOOKUP(N12,$Z$14:$AP$50,'3. Resumen_Relevante'!$U$3+13,0)/1000</f>
        <v>1732.91600777915</v>
      </c>
      <c r="S12" s="1177">
        <f>+SUMIFS(Z39:Z50,$W$39:$W$50,+$S$9)/1000</f>
        <v>12688.372543948071</v>
      </c>
      <c r="T12" s="1177">
        <f>+SUMIFS(Z27:Z38,$W$27:$W$38,+$T$9)/1000</f>
        <v>10395.338242172449</v>
      </c>
      <c r="U12" s="1177">
        <f>+SUMIFS(Z15:Z26,$W$15:$W$26,+$U$9)/1000</f>
        <v>9649.7643483490992</v>
      </c>
      <c r="V12" s="397"/>
      <c r="W12" s="402"/>
      <c r="X12" s="584"/>
      <c r="Y12" s="585"/>
      <c r="Z12" s="585"/>
      <c r="AA12" s="585"/>
      <c r="AB12" s="585"/>
      <c r="AC12" s="585"/>
      <c r="AD12" s="585"/>
      <c r="AE12" s="585"/>
      <c r="AF12" s="585"/>
      <c r="AG12" s="585"/>
      <c r="AH12" s="585"/>
      <c r="AI12" s="585"/>
      <c r="AJ12" s="585"/>
      <c r="AK12" s="585"/>
      <c r="AL12" s="585"/>
      <c r="AM12" s="585"/>
      <c r="AN12" s="585"/>
      <c r="AO12" s="585"/>
    </row>
    <row r="13" spans="1:45" ht="12" customHeight="1">
      <c r="A13" s="246" t="s">
        <v>30</v>
      </c>
      <c r="B13" s="248">
        <f>+SUM(O13:O18,O20:O21,O24:O25)</f>
        <v>1573.4712619704399</v>
      </c>
      <c r="C13" s="248">
        <f>+SUM(P13:P18,P20:P21,P24:P25)</f>
        <v>1275.986322460582</v>
      </c>
      <c r="D13" s="248">
        <f>+SUM(Q13:Q18,Q20:Q21,Q24:Q25)</f>
        <v>1366.053609286</v>
      </c>
      <c r="E13" s="521">
        <f>+SUM(R13:R18,R20:R21,R24:R25)</f>
        <v>2101.3229920646213</v>
      </c>
      <c r="F13" s="516">
        <f t="shared" ref="F13:F19" si="0">IF(E13=0,"",D13/E13-1)</f>
        <v>-0.34990783689859795</v>
      </c>
      <c r="G13" s="515">
        <f>+SUM(S13:S18,S20:S21,S24:S25)</f>
        <v>6726.4009650610205</v>
      </c>
      <c r="H13" s="248">
        <f>+SUM(T13:T18,T20:T21,T24:T25)</f>
        <v>8790.3680000780787</v>
      </c>
      <c r="I13" s="516">
        <f t="shared" ref="I13:I19" si="1">IF(H13=0,"",G13/H13-1)</f>
        <v>-0.23479870637938316</v>
      </c>
      <c r="J13" s="248">
        <f>+SUM(U13:U18,U20:U21,U24:U25)</f>
        <v>7661.9488708678982</v>
      </c>
      <c r="K13" s="516">
        <f t="shared" ref="K13:K19" si="2">IF(J13=0,"",H13/J13-1)</f>
        <v>0.14727573209221378</v>
      </c>
      <c r="L13" s="1070"/>
      <c r="N13" s="893" t="s">
        <v>446</v>
      </c>
      <c r="O13" s="1177">
        <f>+HLOOKUP(N13,$Z$14:$AP$50,'3. Resumen_Relevante'!$U$3+23,0)/1000</f>
        <v>77.553984839999998</v>
      </c>
      <c r="P13" s="1177">
        <f>+HLOOKUP(N13,$Z$14:$AP$50,'3. Resumen_Relevante'!$U$3+24,0)/1000</f>
        <v>61.619238063476601</v>
      </c>
      <c r="Q13" s="1177">
        <f>+HLOOKUP(N13,$Z$14:$AP$50,'3. Resumen_Relevante'!$U$3+25,0)/1000</f>
        <v>2.3336000000000001</v>
      </c>
      <c r="R13" s="1177">
        <f>+HLOOKUP(N13,$Z$14:$AP$50,'3. Resumen_Relevante'!$U$3+13,0)/1000</f>
        <v>63.3714742787324</v>
      </c>
      <c r="S13" s="1177">
        <f>+SUMIFS(AA39:AA50,$W$39:$W$50,+$S$9)/1000</f>
        <v>291.1345578127785</v>
      </c>
      <c r="T13" s="1177">
        <f>+SUMIFS(AA27:AA38,$W$27:$W$38,+$T$9)/1000</f>
        <v>249.30279435893581</v>
      </c>
      <c r="U13" s="1177">
        <f>+SUMIFS(AA15:AA26,$W$15:$W$26,+$U$9)/1000</f>
        <v>23.571730031952281</v>
      </c>
      <c r="V13" s="397"/>
      <c r="W13" s="402"/>
      <c r="X13" s="1242"/>
      <c r="Y13" s="591"/>
      <c r="Z13" s="591"/>
      <c r="AA13" s="591"/>
      <c r="AB13" s="591"/>
      <c r="AC13" s="591"/>
      <c r="AD13" s="591"/>
      <c r="AE13" s="591"/>
      <c r="AF13" s="591"/>
      <c r="AG13" s="591"/>
      <c r="AH13" s="591"/>
      <c r="AI13" s="591"/>
      <c r="AJ13" s="591"/>
      <c r="AK13" s="591"/>
      <c r="AL13" s="591"/>
      <c r="AM13" s="591"/>
      <c r="AN13" s="591"/>
      <c r="AO13" s="591"/>
      <c r="AP13" s="591"/>
      <c r="AQ13" s="400"/>
      <c r="AR13" s="400"/>
    </row>
    <row r="14" spans="1:45" ht="12" customHeight="1">
      <c r="A14" s="150" t="s">
        <v>506</v>
      </c>
      <c r="B14" s="152">
        <f>+O23</f>
        <v>72.430997319999989</v>
      </c>
      <c r="C14" s="152">
        <f>+P23</f>
        <v>92.967202730385409</v>
      </c>
      <c r="D14" s="152">
        <f>+Q23</f>
        <v>93.012600000000006</v>
      </c>
      <c r="E14" s="525">
        <f>+R23</f>
        <v>107.56867426127801</v>
      </c>
      <c r="F14" s="518">
        <f t="shared" si="0"/>
        <v>-0.13531889614928361</v>
      </c>
      <c r="G14" s="517">
        <f>+S23</f>
        <v>374.96231662886089</v>
      </c>
      <c r="H14" s="152">
        <f>+T23</f>
        <v>367.61989082192804</v>
      </c>
      <c r="I14" s="518">
        <f t="shared" si="1"/>
        <v>1.9972874129625007E-2</v>
      </c>
      <c r="J14" s="152">
        <f>+U23</f>
        <v>233.84833285113402</v>
      </c>
      <c r="K14" s="518">
        <f t="shared" si="2"/>
        <v>0.5720440951612511</v>
      </c>
      <c r="L14" s="1070"/>
      <c r="N14" s="893" t="s">
        <v>447</v>
      </c>
      <c r="O14" s="1177">
        <f>+HLOOKUP(N14,$Z$14:$AP$50,'3. Resumen_Relevante'!$U$3+23,0)/1000</f>
        <v>38.220634609999998</v>
      </c>
      <c r="P14" s="1177">
        <f>+HLOOKUP(N14,$Z$14:$AP$50,'3. Resumen_Relevante'!$U$3+24,0)/1000</f>
        <v>7.8534421642274257</v>
      </c>
      <c r="Q14" s="1177">
        <f>+HLOOKUP(N14,$Z$14:$AP$50,'3. Resumen_Relevante'!$U$3+25,0)/1000</f>
        <v>70.188789999999997</v>
      </c>
      <c r="R14" s="1177">
        <f>+HLOOKUP(N14,$Z$14:$AP$50,'3. Resumen_Relevante'!$U$3+13,0)/1000</f>
        <v>61.528989929405199</v>
      </c>
      <c r="S14" s="1177">
        <f>+SUMIFS(AB39:AB50,$W$39:$W$50,+$S$9)/1000</f>
        <v>223.03043441879652</v>
      </c>
      <c r="T14" s="1177">
        <f>+SUMIFS(AB27:AB38,$W$27:$W$38,+$T$9)/1000</f>
        <v>318.69669257827684</v>
      </c>
      <c r="U14" s="1177">
        <f>+SUMIFS(AB15:AB26,$W$15:$W$26,+$U$9)/1000</f>
        <v>14.57040496594278</v>
      </c>
      <c r="V14" s="397"/>
      <c r="W14" s="585">
        <v>1</v>
      </c>
      <c r="X14" s="1243" t="s">
        <v>163</v>
      </c>
      <c r="Y14" s="592" t="s">
        <v>99</v>
      </c>
      <c r="Z14" s="592" t="s">
        <v>445</v>
      </c>
      <c r="AA14" s="1210" t="s">
        <v>446</v>
      </c>
      <c r="AB14" s="1210" t="s">
        <v>447</v>
      </c>
      <c r="AC14" s="1210" t="s">
        <v>448</v>
      </c>
      <c r="AD14" s="1210" t="s">
        <v>449</v>
      </c>
      <c r="AE14" s="1210" t="s">
        <v>450</v>
      </c>
      <c r="AF14" s="1210" t="s">
        <v>451</v>
      </c>
      <c r="AG14" s="1210" t="s">
        <v>452</v>
      </c>
      <c r="AH14" s="1210" t="s">
        <v>697</v>
      </c>
      <c r="AI14" s="1210" t="s">
        <v>701</v>
      </c>
      <c r="AJ14" s="1210" t="s">
        <v>453</v>
      </c>
      <c r="AK14" s="1210" t="s">
        <v>454</v>
      </c>
      <c r="AL14" s="1210" t="s">
        <v>455</v>
      </c>
      <c r="AM14" s="1210" t="s">
        <v>456</v>
      </c>
      <c r="AN14" s="1210" t="s">
        <v>457</v>
      </c>
      <c r="AO14" s="1210" t="s">
        <v>396</v>
      </c>
      <c r="AP14" s="1210" t="s">
        <v>395</v>
      </c>
      <c r="AQ14" s="400"/>
      <c r="AR14" s="400"/>
    </row>
    <row r="15" spans="1:45" ht="12" customHeight="1">
      <c r="A15" s="246" t="s">
        <v>40</v>
      </c>
      <c r="B15" s="248">
        <f>+O22</f>
        <v>18.513546030000001</v>
      </c>
      <c r="C15" s="248">
        <f>+P22</f>
        <v>19.088536792355001</v>
      </c>
      <c r="D15" s="248">
        <f>+Q22</f>
        <v>15.975</v>
      </c>
      <c r="E15" s="521">
        <f>+R22</f>
        <v>19.064031273249999</v>
      </c>
      <c r="F15" s="516">
        <f t="shared" si="0"/>
        <v>-0.16203452611748614</v>
      </c>
      <c r="G15" s="515">
        <f>+S22</f>
        <v>89.413169573797987</v>
      </c>
      <c r="H15" s="529">
        <f>+T22</f>
        <v>100.0134284609999</v>
      </c>
      <c r="I15" s="516">
        <f t="shared" si="1"/>
        <v>-0.10598835626693348</v>
      </c>
      <c r="J15" s="248">
        <f>+U22</f>
        <v>92.337004210999993</v>
      </c>
      <c r="K15" s="516">
        <f t="shared" si="2"/>
        <v>8.3134863596597164E-2</v>
      </c>
      <c r="L15" s="1070"/>
      <c r="N15" s="893" t="s">
        <v>448</v>
      </c>
      <c r="O15" s="1177">
        <f>+HLOOKUP(N15,$Z$14:$AP$50,'3. Resumen_Relevante'!$U$3+23,0)/1000</f>
        <v>37.734066859999999</v>
      </c>
      <c r="P15" s="1177">
        <f>+HLOOKUP(N15,$Z$14:$AP$50,'3. Resumen_Relevante'!$U$3+24,0)/1000</f>
        <v>3.1329999999999999E-10</v>
      </c>
      <c r="Q15" s="1177">
        <f>+HLOOKUP(N15,$Z$14:$AP$50,'3. Resumen_Relevante'!$U$3+25,0)/1000</f>
        <v>1.547818286</v>
      </c>
      <c r="R15" s="1177">
        <f>+HLOOKUP(N15,$Z$14:$AP$50,'3. Resumen_Relevante'!$U$3+13,0)/1000</f>
        <v>30.611501462476699</v>
      </c>
      <c r="S15" s="1177">
        <f>+SUMIFS(AC39:AC50,$W$39:$W$50,+$S$9)/1000</f>
        <v>41.3721658604643</v>
      </c>
      <c r="T15" s="1177">
        <f>+SUMIFS(AC27:AC38,$W$27:$W$38,+$T$9)/1000</f>
        <v>216.0656068250384</v>
      </c>
      <c r="U15" s="1177">
        <f>+SUMIFS(AC15:AC26,$W$15:$W$26,+$U$9)/1000</f>
        <v>143.46774739492488</v>
      </c>
      <c r="V15" s="397"/>
      <c r="W15" s="585">
        <v>2</v>
      </c>
      <c r="X15" s="1242">
        <v>2015</v>
      </c>
      <c r="Y15" s="591" t="s">
        <v>433</v>
      </c>
      <c r="Z15" s="1244">
        <v>2005922.0249062199</v>
      </c>
      <c r="AA15" s="1211">
        <v>5781.0915497440001</v>
      </c>
      <c r="AB15" s="1211">
        <v>2134.7963168709998</v>
      </c>
      <c r="AC15" s="1211">
        <v>27364.577306135001</v>
      </c>
      <c r="AD15" s="1211">
        <v>1379464.52336301</v>
      </c>
      <c r="AE15" s="1211">
        <v>40273.25</v>
      </c>
      <c r="AF15" s="1211">
        <v>16185.651681081999</v>
      </c>
      <c r="AG15" s="1211">
        <v>100071.91948284399</v>
      </c>
      <c r="AH15" s="1211">
        <v>2714.5179499999999</v>
      </c>
      <c r="AI15" s="1211">
        <v>7993.2935925069996</v>
      </c>
      <c r="AJ15" s="1211">
        <v>21570.98299</v>
      </c>
      <c r="AK15" s="1211">
        <v>52919.981231787002</v>
      </c>
      <c r="AL15" s="1211">
        <v>4.2381626890000001</v>
      </c>
      <c r="AM15" s="1211">
        <v>397.56876807200001</v>
      </c>
      <c r="AN15" s="1212">
        <f t="shared" ref="AN15:AN50" si="3">+SUM(Z15:AM15)</f>
        <v>3662798.41730096</v>
      </c>
      <c r="AO15" s="1211">
        <v>458.98246</v>
      </c>
      <c r="AP15" s="1211">
        <v>3067.82818</v>
      </c>
      <c r="AQ15" s="400"/>
      <c r="AR15" s="400"/>
    </row>
    <row r="16" spans="1:45" ht="15.95" customHeight="1">
      <c r="A16" s="153" t="s">
        <v>54</v>
      </c>
      <c r="B16" s="155">
        <f>+B12+B13+B14+B15</f>
        <v>4164.5114401204391</v>
      </c>
      <c r="C16" s="155">
        <f>+C12+C13+C14+C15</f>
        <v>3963.7351640549714</v>
      </c>
      <c r="D16" s="494">
        <f>+D12+D13+D14+D15</f>
        <v>4164.0656642860004</v>
      </c>
      <c r="E16" s="526">
        <f>+E12+E13+E14+E15</f>
        <v>4029.5399357228453</v>
      </c>
      <c r="F16" s="520">
        <f t="shared" si="0"/>
        <v>3.3384885299324596E-2</v>
      </c>
      <c r="G16" s="519">
        <f>+G12+G13+G14+G15</f>
        <v>20415.944700904856</v>
      </c>
      <c r="H16" s="155">
        <f>+H12+H13+H14+H15</f>
        <v>20096.379826336924</v>
      </c>
      <c r="I16" s="520">
        <f t="shared" si="1"/>
        <v>1.5901613988661412E-2</v>
      </c>
      <c r="J16" s="155">
        <f>+J12+J13+J14+J15</f>
        <v>18142.532217720855</v>
      </c>
      <c r="K16" s="520">
        <f t="shared" si="2"/>
        <v>0.10769431660193685</v>
      </c>
      <c r="L16" s="1075"/>
      <c r="N16" s="893" t="s">
        <v>449</v>
      </c>
      <c r="O16" s="1177">
        <f>+HLOOKUP(N16,$Z$14:$AP$50,'3. Resumen_Relevante'!$U$3+23,0)/1000</f>
        <v>1376.2697209999999</v>
      </c>
      <c r="P16" s="1177">
        <f>+HLOOKUP(N16,$Z$14:$AP$50,'3. Resumen_Relevante'!$U$3+24,0)/1000</f>
        <v>1171.9030568707769</v>
      </c>
      <c r="Q16" s="1177">
        <f>+HLOOKUP(N16,$Z$14:$AP$50,'3. Resumen_Relevante'!$U$3+25,0)/1000</f>
        <v>1233.411785</v>
      </c>
      <c r="R16" s="1177">
        <f>+HLOOKUP(N16,$Z$14:$AP$50,'3. Resumen_Relevante'!$U$3+13,0)/1000</f>
        <v>1868.4423897625302</v>
      </c>
      <c r="S16" s="1177">
        <f>+SUMIFS(AD39:AD50,$W$39:$W$50,+$S$9)/1000</f>
        <v>5931.833638280551</v>
      </c>
      <c r="T16" s="1177">
        <f>+SUMIFS(AD27:AD38,$W$27:$W$38,+$T$9)/1000</f>
        <v>7590.85350847261</v>
      </c>
      <c r="U16" s="1177">
        <f>+SUMIFS(AD15:AD26,$W$15:$W$26,+$U$9)/1000</f>
        <v>7176.1532952345406</v>
      </c>
      <c r="V16" s="397"/>
      <c r="W16" s="585">
        <v>3</v>
      </c>
      <c r="X16" s="1242">
        <v>2015</v>
      </c>
      <c r="Y16" s="591" t="s">
        <v>434</v>
      </c>
      <c r="Z16" s="1244">
        <v>1818715.0560492701</v>
      </c>
      <c r="AA16" s="1211">
        <v>0</v>
      </c>
      <c r="AB16" s="1211">
        <v>2972.9127485240001</v>
      </c>
      <c r="AC16" s="1211">
        <v>24946.713801303998</v>
      </c>
      <c r="AD16" s="1211">
        <v>1325998.19016221</v>
      </c>
      <c r="AE16" s="1211">
        <v>32839.000000000102</v>
      </c>
      <c r="AF16" s="1211">
        <v>15545.797650840001</v>
      </c>
      <c r="AG16" s="1211">
        <v>98647.560801822707</v>
      </c>
      <c r="AH16" s="1211">
        <v>2508.507775</v>
      </c>
      <c r="AI16" s="1211">
        <v>7029.6794605810001</v>
      </c>
      <c r="AJ16" s="1211">
        <v>15823.412627</v>
      </c>
      <c r="AK16" s="1211">
        <v>37674.022954693501</v>
      </c>
      <c r="AL16" s="1211">
        <v>422.98392695849998</v>
      </c>
      <c r="AM16" s="1211">
        <v>0</v>
      </c>
      <c r="AN16" s="1212">
        <f t="shared" si="3"/>
        <v>3383123.8379582036</v>
      </c>
      <c r="AO16" s="1211">
        <v>0</v>
      </c>
      <c r="AP16" s="1211">
        <v>0</v>
      </c>
      <c r="AQ16" s="582"/>
      <c r="AR16" s="582"/>
      <c r="AS16" s="397"/>
    </row>
    <row r="17" spans="1:48" ht="15.95" customHeight="1">
      <c r="A17" s="269"/>
      <c r="B17" s="269"/>
      <c r="C17" s="269"/>
      <c r="D17" s="567"/>
      <c r="E17" s="269"/>
      <c r="F17" s="570"/>
      <c r="G17" s="269"/>
      <c r="H17" s="269"/>
      <c r="I17" s="570"/>
      <c r="J17" s="271"/>
      <c r="K17" s="570" t="str">
        <f t="shared" si="2"/>
        <v/>
      </c>
      <c r="L17" s="1075"/>
      <c r="N17" s="893" t="s">
        <v>450</v>
      </c>
      <c r="O17" s="1177">
        <f>+HLOOKUP(N17,$Z$14:$AP$50,'3. Resumen_Relevante'!$U$3+23,0)/1000</f>
        <v>31.8835649</v>
      </c>
      <c r="P17" s="1177">
        <f>+HLOOKUP(N17,$Z$14:$AP$50,'3. Resumen_Relevante'!$U$3+24,0)/1000</f>
        <v>26.533139539136002</v>
      </c>
      <c r="Q17" s="1177">
        <f>+HLOOKUP(N17,$Z$14:$AP$50,'3. Resumen_Relevante'!$U$3+25,0)/1000</f>
        <v>21.092009999999998</v>
      </c>
      <c r="R17" s="1177">
        <f>+HLOOKUP(N17,$Z$14:$AP$50,'3. Resumen_Relevante'!$U$3+13,0)/1000</f>
        <v>46.107250000000001</v>
      </c>
      <c r="S17" s="1177">
        <f>+SUMIFS(AE39:AE50,$W$39:$W$50,+$S$9)/1000</f>
        <v>131.64267682808571</v>
      </c>
      <c r="T17" s="1177">
        <f>+SUMIFS(AE27:AE38,$W$27:$W$38,+$T$9)/1000</f>
        <v>223.71659911099448</v>
      </c>
      <c r="U17" s="1177">
        <f>+SUMIFS(AE15:AE26,$W$15:$W$26,+$U$9)/1000</f>
        <v>185.69036467327538</v>
      </c>
      <c r="V17" s="397"/>
      <c r="W17" s="585">
        <v>4</v>
      </c>
      <c r="X17" s="1242">
        <v>2015</v>
      </c>
      <c r="Y17" s="591" t="s">
        <v>435</v>
      </c>
      <c r="Z17" s="1244">
        <v>1850310.01615376</v>
      </c>
      <c r="AA17" s="1211">
        <v>9652.4211015930305</v>
      </c>
      <c r="AB17" s="1211">
        <v>1911.7960977314201</v>
      </c>
      <c r="AC17" s="1211">
        <v>30090.6469497051</v>
      </c>
      <c r="AD17" s="1211">
        <v>1662172.2888178199</v>
      </c>
      <c r="AE17" s="1211">
        <v>39109.114673274998</v>
      </c>
      <c r="AF17" s="1211">
        <v>12456.419592666</v>
      </c>
      <c r="AG17" s="1211">
        <v>105996.315392009</v>
      </c>
      <c r="AH17" s="1211">
        <v>2768.0849499999999</v>
      </c>
      <c r="AI17" s="1211">
        <v>5477.0413882339999</v>
      </c>
      <c r="AJ17" s="1211">
        <v>19331.067571</v>
      </c>
      <c r="AK17" s="1211">
        <v>34193.714791515697</v>
      </c>
      <c r="AL17" s="1211">
        <v>951.5938136748</v>
      </c>
      <c r="AM17" s="1211">
        <v>0</v>
      </c>
      <c r="AN17" s="1212">
        <f t="shared" si="3"/>
        <v>3774420.521292985</v>
      </c>
      <c r="AO17" s="1211">
        <v>0</v>
      </c>
      <c r="AP17" s="1211">
        <v>0</v>
      </c>
      <c r="AQ17" s="582"/>
      <c r="AR17" s="582"/>
      <c r="AS17" s="397"/>
    </row>
    <row r="18" spans="1:48" ht="12" customHeight="1">
      <c r="A18" s="246" t="s">
        <v>56</v>
      </c>
      <c r="B18" s="247">
        <f t="shared" ref="B18:E19" si="4">+O27</f>
        <v>10.252088000000001</v>
      </c>
      <c r="C18" s="248">
        <f t="shared" si="4"/>
        <v>2.2991390000000003</v>
      </c>
      <c r="D18" s="1001">
        <f t="shared" si="4"/>
        <v>0</v>
      </c>
      <c r="E18" s="1153">
        <f t="shared" si="4"/>
        <v>2.5944566300000003</v>
      </c>
      <c r="F18" s="571">
        <f t="shared" si="0"/>
        <v>-1</v>
      </c>
      <c r="G18" s="248">
        <f>+S27</f>
        <v>12.953248</v>
      </c>
      <c r="H18" s="1002">
        <f>+T27</f>
        <v>2.5944566300000003</v>
      </c>
      <c r="I18" s="571">
        <f t="shared" si="1"/>
        <v>3.9926631458086845</v>
      </c>
      <c r="J18" s="574">
        <f>+U27</f>
        <v>0.45898245999999998</v>
      </c>
      <c r="K18" s="571">
        <f t="shared" si="2"/>
        <v>4.6526269653093069</v>
      </c>
      <c r="L18" s="1070"/>
      <c r="N18" s="893" t="s">
        <v>451</v>
      </c>
      <c r="O18" s="1177">
        <f>+HLOOKUP(N18,$Z$14:$AP$50,'3. Resumen_Relevante'!$U$3+23,0)/1000</f>
        <v>0</v>
      </c>
      <c r="P18" s="1177">
        <f>+HLOOKUP(N18,$Z$14:$AP$50,'3. Resumen_Relevante'!$U$3+24,0)/1000</f>
        <v>0</v>
      </c>
      <c r="Q18" s="1177">
        <f>+HLOOKUP(N18,$Z$14:$AP$50,'3. Resumen_Relevante'!$U$3+25,0)/1000</f>
        <v>0</v>
      </c>
      <c r="R18" s="1177">
        <f>+HLOOKUP(N18,$Z$14:$AP$50,'3. Resumen_Relevante'!$U$3+13,0)/1000</f>
        <v>12.546918021470001</v>
      </c>
      <c r="S18" s="1177">
        <f>+SUMIFS(AF39:AF50,$W$39:$W$50,+$S$9)/1000</f>
        <v>9.7034091828799998</v>
      </c>
      <c r="T18" s="1177">
        <f>+SUMIFS(AF27:AF38,$W$27:$W$38,+$T$9)/1000</f>
        <v>51.544043103068006</v>
      </c>
      <c r="U18" s="1177">
        <f>+SUMIFS(AF15:AF26,$W$15:$W$26,+$U$9)/1000</f>
        <v>63.791101245500997</v>
      </c>
      <c r="V18" s="397"/>
      <c r="W18" s="585">
        <v>5</v>
      </c>
      <c r="X18" s="1242">
        <v>2015</v>
      </c>
      <c r="Y18" s="591" t="s">
        <v>436</v>
      </c>
      <c r="Z18" s="1244">
        <v>1985879.75520714</v>
      </c>
      <c r="AA18" s="1211">
        <v>0</v>
      </c>
      <c r="AB18" s="1211">
        <v>3630.3723865951301</v>
      </c>
      <c r="AC18" s="1211">
        <v>28183.798316375101</v>
      </c>
      <c r="AD18" s="1211">
        <v>1344722.3918052099</v>
      </c>
      <c r="AE18" s="1211">
        <v>30589.750000000098</v>
      </c>
      <c r="AF18" s="1211">
        <v>13465.87495992</v>
      </c>
      <c r="AG18" s="1211">
        <v>102979.98905525199</v>
      </c>
      <c r="AH18" s="1211">
        <v>2253.4848999999999</v>
      </c>
      <c r="AI18" s="1211">
        <v>8630.8875857330004</v>
      </c>
      <c r="AJ18" s="1211">
        <v>18171.568314</v>
      </c>
      <c r="AK18" s="1211">
        <v>53476.854242364701</v>
      </c>
      <c r="AL18" s="1211">
        <v>482.74347461892501</v>
      </c>
      <c r="AM18" s="1211">
        <v>0</v>
      </c>
      <c r="AN18" s="1212">
        <f t="shared" si="3"/>
        <v>3592467.4702472095</v>
      </c>
      <c r="AO18" s="1211">
        <v>0</v>
      </c>
      <c r="AP18" s="1211">
        <v>0</v>
      </c>
      <c r="AQ18" s="582"/>
      <c r="AR18" s="582"/>
      <c r="AS18" s="397"/>
    </row>
    <row r="19" spans="1:48" ht="17.25" customHeight="1">
      <c r="A19" s="150" t="s">
        <v>5</v>
      </c>
      <c r="B19" s="151">
        <f t="shared" si="4"/>
        <v>0</v>
      </c>
      <c r="C19" s="152">
        <f t="shared" si="4"/>
        <v>0</v>
      </c>
      <c r="D19" s="568">
        <f t="shared" si="4"/>
        <v>0</v>
      </c>
      <c r="E19" s="152">
        <f t="shared" si="4"/>
        <v>0</v>
      </c>
      <c r="F19" s="572" t="str">
        <f t="shared" si="0"/>
        <v/>
      </c>
      <c r="G19" s="152">
        <f>+S28</f>
        <v>0</v>
      </c>
      <c r="H19" s="152">
        <f>+T28</f>
        <v>37.881596999999992</v>
      </c>
      <c r="I19" s="572">
        <f t="shared" si="1"/>
        <v>-1</v>
      </c>
      <c r="J19" s="575" t="s">
        <v>842</v>
      </c>
      <c r="K19" s="572" t="e">
        <f t="shared" si="2"/>
        <v>#VALUE!</v>
      </c>
      <c r="L19" s="1070"/>
      <c r="N19" s="893" t="s">
        <v>452</v>
      </c>
      <c r="O19" s="1177">
        <f>+HLOOKUP(N19,$Z$14:$AP$50,'3. Resumen_Relevante'!$U$3+23,0)/1000</f>
        <v>103.0018968</v>
      </c>
      <c r="P19" s="1177">
        <f>+HLOOKUP(N19,$Z$14:$AP$50,'3. Resumen_Relevante'!$U$3+24,0)/1000</f>
        <v>90.345274965036964</v>
      </c>
      <c r="Q19" s="1177">
        <f>+HLOOKUP(N19,$Z$14:$AP$50,'3. Resumen_Relevante'!$U$3+25,0)/1000</f>
        <v>103.48708999999999</v>
      </c>
      <c r="R19" s="1177">
        <f>+HLOOKUP(N19,$Z$14:$AP$50,'3. Resumen_Relevante'!$U$3+13,0)/1000</f>
        <v>68.668230344546203</v>
      </c>
      <c r="S19" s="1177">
        <f>+SUMIFS(AG39:AG50,$W$39:$W$50,+$S$9)/1000</f>
        <v>536.79570569310192</v>
      </c>
      <c r="T19" s="1177">
        <f>+SUMIFS(AG27:AG38,$W$27:$W$38,+$T$9)/1000</f>
        <v>443.04026480347284</v>
      </c>
      <c r="U19" s="1177">
        <f>+SUMIFS(AG15:AG26,$W$15:$W$26,+$U$9)/1000</f>
        <v>504.63366144171999</v>
      </c>
      <c r="V19" s="397"/>
      <c r="W19" s="585">
        <v>6</v>
      </c>
      <c r="X19" s="1242">
        <v>2015</v>
      </c>
      <c r="Y19" s="591" t="s">
        <v>437</v>
      </c>
      <c r="Z19" s="1244">
        <v>1988937.49603271</v>
      </c>
      <c r="AA19" s="1211">
        <v>8138.2173806152496</v>
      </c>
      <c r="AB19" s="1211">
        <v>3920.5274162212299</v>
      </c>
      <c r="AC19" s="1211">
        <v>32882.011021405699</v>
      </c>
      <c r="AD19" s="1211">
        <v>1463795.9010862899</v>
      </c>
      <c r="AE19" s="1211">
        <v>42879.250000000196</v>
      </c>
      <c r="AF19" s="1211">
        <v>6137.3573609929999</v>
      </c>
      <c r="AG19" s="1211">
        <v>96937.876709792297</v>
      </c>
      <c r="AH19" s="1211">
        <v>1606.260225</v>
      </c>
      <c r="AI19" s="1211">
        <v>6399.6672566360003</v>
      </c>
      <c r="AJ19" s="1211">
        <v>17439.972709000001</v>
      </c>
      <c r="AK19" s="1211">
        <v>55583.7596307731</v>
      </c>
      <c r="AL19" s="1211">
        <v>5021.7097956790803</v>
      </c>
      <c r="AM19" s="1211">
        <v>41.964296378</v>
      </c>
      <c r="AN19" s="1212">
        <f t="shared" si="3"/>
        <v>3729721.9709214936</v>
      </c>
      <c r="AO19" s="1211">
        <v>0</v>
      </c>
      <c r="AP19" s="1211">
        <v>0</v>
      </c>
      <c r="AQ19" s="582"/>
      <c r="AR19" s="582"/>
      <c r="AS19" s="397"/>
    </row>
    <row r="20" spans="1:48" ht="17.25" customHeight="1">
      <c r="A20" s="285" t="s">
        <v>55</v>
      </c>
      <c r="B20" s="286">
        <f>+B18-B19</f>
        <v>10.252088000000001</v>
      </c>
      <c r="C20" s="287">
        <f>+C18-C19</f>
        <v>2.2991390000000003</v>
      </c>
      <c r="D20" s="569">
        <f>+D18-D19</f>
        <v>0</v>
      </c>
      <c r="E20" s="287">
        <f>+E18-E19</f>
        <v>2.5944566300000003</v>
      </c>
      <c r="F20" s="573"/>
      <c r="G20" s="287">
        <f>+G18-G19</f>
        <v>12.953248</v>
      </c>
      <c r="H20" s="287">
        <f>+H18-H19</f>
        <v>-35.287140369999989</v>
      </c>
      <c r="I20" s="573"/>
      <c r="J20" s="287" t="e">
        <f>+J18-J19</f>
        <v>#VALUE!</v>
      </c>
      <c r="K20" s="573"/>
      <c r="L20" s="1075"/>
      <c r="N20" s="893" t="s">
        <v>697</v>
      </c>
      <c r="O20" s="1177">
        <f>+HLOOKUP(N20,$Z$14:$AP$50,'3. Resumen_Relevante'!$U$3+23,0)/1000</f>
        <v>3.2537027849999998</v>
      </c>
      <c r="P20" s="1177">
        <f>+HLOOKUP(N20,$Z$14:$AP$50,'3. Resumen_Relevante'!$U$3+24,0)/1000</f>
        <v>2.8657664250000003</v>
      </c>
      <c r="Q20" s="1177">
        <f>+HLOOKUP(N20,$Z$14:$AP$50,'3. Resumen_Relevante'!$U$3+25,0)/1000</f>
        <v>4.2103199999999994</v>
      </c>
      <c r="R20" s="1177">
        <f>+HLOOKUP(N20,$Z$14:$AP$50,'3. Resumen_Relevante'!$U$3+13,0)/1000</f>
        <v>3.3793380801500001</v>
      </c>
      <c r="S20" s="1177">
        <f>+SUMIFS(AH39:AH50,$W$39:$W$50,+$S$9)/1000</f>
        <v>16.708239334999998</v>
      </c>
      <c r="T20" s="1177">
        <f>+SUMIFS(AH27:AH38,$W$27:$W$38,+$T$9)/1000</f>
        <v>21.07624768705</v>
      </c>
      <c r="U20" s="1177">
        <f>+SUMIFS(AH15:AH26,$W$15:$W$26,+$U$9)/1000</f>
        <v>11.8508558</v>
      </c>
      <c r="V20" s="397"/>
      <c r="W20" s="585">
        <v>7</v>
      </c>
      <c r="X20" s="1242">
        <v>2015</v>
      </c>
      <c r="Y20" s="591" t="s">
        <v>438</v>
      </c>
      <c r="Z20" s="1244">
        <v>1625441.5542773099</v>
      </c>
      <c r="AA20" s="1211">
        <v>0</v>
      </c>
      <c r="AB20" s="1211">
        <v>5148.7778035094498</v>
      </c>
      <c r="AC20" s="1211">
        <v>27499.806616713598</v>
      </c>
      <c r="AD20" s="1211">
        <v>1758685.8457559301</v>
      </c>
      <c r="AE20" s="1211">
        <v>56288.877</v>
      </c>
      <c r="AF20" s="1211">
        <v>9036.7561624490008</v>
      </c>
      <c r="AG20" s="1211">
        <v>68250.047459156398</v>
      </c>
      <c r="AH20" s="1211">
        <v>1752.2823174145501</v>
      </c>
      <c r="AI20" s="1211">
        <v>8682.015565361</v>
      </c>
      <c r="AJ20" s="1211">
        <v>17101.439794999998</v>
      </c>
      <c r="AK20" s="1211">
        <v>41817.920713350497</v>
      </c>
      <c r="AL20" s="1211">
        <v>517.6620075971</v>
      </c>
      <c r="AM20" s="1211">
        <v>83.453954311000004</v>
      </c>
      <c r="AN20" s="1212">
        <f t="shared" si="3"/>
        <v>3620306.4394281022</v>
      </c>
      <c r="AO20" s="1211">
        <v>0</v>
      </c>
      <c r="AP20" s="1211">
        <v>0</v>
      </c>
      <c r="AQ20" s="582"/>
      <c r="AR20" s="582"/>
      <c r="AS20" s="397"/>
    </row>
    <row r="21" spans="1:48" s="162" customFormat="1" ht="10.5" customHeight="1">
      <c r="A21" s="197" t="s">
        <v>655</v>
      </c>
      <c r="B21" s="205"/>
      <c r="C21" s="205"/>
      <c r="D21" s="205"/>
      <c r="E21" s="205"/>
      <c r="F21" s="205"/>
      <c r="G21" s="205"/>
      <c r="H21" s="205"/>
      <c r="I21" s="205"/>
      <c r="J21" s="205"/>
      <c r="K21" s="205"/>
      <c r="L21" s="534"/>
      <c r="M21" s="1218"/>
      <c r="N21" s="893" t="s">
        <v>701</v>
      </c>
      <c r="O21" s="1177">
        <f>+HLOOKUP(N21,$Z$14:$AP$50,'3. Resumen_Relevante'!$U$3+23,0)/1000</f>
        <v>5.2430928640000003</v>
      </c>
      <c r="P21" s="1177">
        <f>+HLOOKUP(N21,$Z$14:$AP$50,'3. Resumen_Relevante'!$U$3+24,0)/1000</f>
        <v>4.3071128636017502</v>
      </c>
      <c r="Q21" s="1177">
        <f>+HLOOKUP(N21,$Z$14:$AP$50,'3. Resumen_Relevante'!$U$3+25,0)/1000</f>
        <v>8.8779760000000003</v>
      </c>
      <c r="R21" s="1177">
        <f>+HLOOKUP(N21,$Z$14:$AP$50,'3. Resumen_Relevante'!$U$3+13,0)/1000</f>
        <v>7.8877363482930001</v>
      </c>
      <c r="S21" s="1177">
        <f>+SUMIFS(AI39:AI50,$W$39:$W$50,+$S$9)/1000</f>
        <v>31.258542788801751</v>
      </c>
      <c r="T21" s="1177">
        <f>+SUMIFS(AI27:AI38,$W$27:$W$38,+$T$9)/1000</f>
        <v>38.165598833766403</v>
      </c>
      <c r="U21" s="1177">
        <f>+SUMIFS(AI15:AI26,$W$15:$W$26,+$U$9)/1000</f>
        <v>35.530569283691001</v>
      </c>
      <c r="V21" s="397"/>
      <c r="W21" s="585">
        <v>8</v>
      </c>
      <c r="X21" s="1242">
        <v>2015</v>
      </c>
      <c r="Y21" s="591" t="s">
        <v>439</v>
      </c>
      <c r="Z21" s="1244">
        <v>1591281.0391336801</v>
      </c>
      <c r="AA21" s="1211">
        <v>3397.5901447753999</v>
      </c>
      <c r="AB21" s="1211">
        <v>15803.430852973001</v>
      </c>
      <c r="AC21" s="1211">
        <v>24749.570588501902</v>
      </c>
      <c r="AD21" s="1211">
        <v>1888100.54760804</v>
      </c>
      <c r="AE21" s="1211">
        <v>37903.750000000196</v>
      </c>
      <c r="AF21" s="1211">
        <v>10952.120470465999</v>
      </c>
      <c r="AG21" s="1211">
        <v>50346.491366150804</v>
      </c>
      <c r="AH21" s="1211">
        <v>1921.2064949999999</v>
      </c>
      <c r="AI21" s="1211">
        <v>7167.3941882480003</v>
      </c>
      <c r="AJ21" s="1211">
        <v>17564.488092</v>
      </c>
      <c r="AK21" s="1211">
        <v>46088.026303844301</v>
      </c>
      <c r="AL21" s="1211">
        <v>2788.9935480021099</v>
      </c>
      <c r="AM21" s="1211">
        <v>0</v>
      </c>
      <c r="AN21" s="1212">
        <f t="shared" si="3"/>
        <v>3698064.648791682</v>
      </c>
      <c r="AO21" s="1211">
        <v>0</v>
      </c>
      <c r="AP21" s="1211">
        <v>0</v>
      </c>
      <c r="AQ21" s="582"/>
      <c r="AR21" s="582"/>
      <c r="AS21" s="397"/>
      <c r="AT21" s="397"/>
      <c r="AU21" s="397"/>
      <c r="AV21" s="397"/>
    </row>
    <row r="22" spans="1:48" s="162" customFormat="1" ht="12.75">
      <c r="A22" s="204"/>
      <c r="B22" s="216"/>
      <c r="C22" s="216"/>
      <c r="D22" s="216"/>
      <c r="E22" s="216"/>
      <c r="F22" s="216"/>
      <c r="G22" s="216"/>
      <c r="H22" s="216"/>
      <c r="I22" s="216"/>
      <c r="J22" s="216"/>
      <c r="K22" s="216"/>
      <c r="L22" s="534"/>
      <c r="M22" s="1218"/>
      <c r="N22" s="893" t="s">
        <v>453</v>
      </c>
      <c r="O22" s="1177">
        <f>+HLOOKUP(N22,$Z$14:$AP$50,'3. Resumen_Relevante'!$U$3+23,0)/1000</f>
        <v>18.513546030000001</v>
      </c>
      <c r="P22" s="1177">
        <f>+HLOOKUP(N22,$Z$14:$AP$50,'3. Resumen_Relevante'!$U$3+24,0)/1000</f>
        <v>19.088536792355001</v>
      </c>
      <c r="Q22" s="1177">
        <f>+HLOOKUP(N22,$Z$14:$AP$50,'3. Resumen_Relevante'!$U$3+25,0)/1000</f>
        <v>15.975</v>
      </c>
      <c r="R22" s="1177">
        <f>+HLOOKUP(N22,$Z$14:$AP$50,'3. Resumen_Relevante'!$U$3+13,0)/1000</f>
        <v>19.064031273249999</v>
      </c>
      <c r="S22" s="1177">
        <f>+SUMIFS(AJ39:AJ50,$W$39:$W$50,+$S$9)/1000</f>
        <v>89.413169573797987</v>
      </c>
      <c r="T22" s="1177">
        <f>+SUMIFS(AJ27:AJ38,$W$27:$W$38,+$T$9)/1000</f>
        <v>100.0134284609999</v>
      </c>
      <c r="U22" s="1177">
        <f>+SUMIFS(AJ15:AJ26,$W$15:$W$26,+$U$9)/1000</f>
        <v>92.337004210999993</v>
      </c>
      <c r="V22" s="397"/>
      <c r="W22" s="585">
        <v>9</v>
      </c>
      <c r="X22" s="1242">
        <v>2015</v>
      </c>
      <c r="Y22" s="591" t="s">
        <v>440</v>
      </c>
      <c r="Z22" s="1244">
        <v>1575851.3490244099</v>
      </c>
      <c r="AA22" s="1211">
        <v>0</v>
      </c>
      <c r="AB22" s="1211">
        <v>5648.67854531785</v>
      </c>
      <c r="AC22" s="1211">
        <v>67145.6803558799</v>
      </c>
      <c r="AD22" s="1211">
        <v>1893873.4102630699</v>
      </c>
      <c r="AE22" s="1211">
        <v>61801.000000000298</v>
      </c>
      <c r="AF22" s="1211">
        <v>10762.837149571</v>
      </c>
      <c r="AG22" s="1211">
        <v>41646.935797929102</v>
      </c>
      <c r="AH22" s="1211">
        <v>2659.1864636666701</v>
      </c>
      <c r="AI22" s="1211">
        <v>8755.9674513409991</v>
      </c>
      <c r="AJ22" s="1211">
        <v>19114.052913</v>
      </c>
      <c r="AK22" s="1211">
        <v>47574.759639759199</v>
      </c>
      <c r="AL22" s="1211">
        <v>1657.6519899844</v>
      </c>
      <c r="AM22" s="1211">
        <v>476.50230759599998</v>
      </c>
      <c r="AN22" s="1212">
        <f t="shared" si="3"/>
        <v>3736968.0119015253</v>
      </c>
      <c r="AO22" s="1211">
        <v>0</v>
      </c>
      <c r="AP22" s="1211">
        <v>11399.548000000001</v>
      </c>
      <c r="AQ22" s="582"/>
      <c r="AR22" s="582"/>
      <c r="AS22" s="397"/>
      <c r="AT22" s="397"/>
      <c r="AU22" s="397"/>
      <c r="AV22" s="397"/>
    </row>
    <row r="23" spans="1:48" s="162" customFormat="1" ht="12.75">
      <c r="A23" s="204"/>
      <c r="B23" s="216"/>
      <c r="C23" s="216"/>
      <c r="D23" s="216"/>
      <c r="E23" s="216"/>
      <c r="F23" s="216"/>
      <c r="G23" s="216"/>
      <c r="H23" s="216"/>
      <c r="I23" s="216"/>
      <c r="J23" s="216"/>
      <c r="K23" s="216"/>
      <c r="L23" s="534"/>
      <c r="M23" s="1218"/>
      <c r="N23" s="893" t="s">
        <v>454</v>
      </c>
      <c r="O23" s="1177">
        <f>+HLOOKUP(N23,$Z$14:$AP$50,'3. Resumen_Relevante'!$U$3+23,0)/1000</f>
        <v>72.430997319999989</v>
      </c>
      <c r="P23" s="1177">
        <f>+HLOOKUP(N23,$Z$14:$AP$50,'3. Resumen_Relevante'!$U$3+24,0)/1000</f>
        <v>92.967202730385409</v>
      </c>
      <c r="Q23" s="1177">
        <f>+HLOOKUP(N23,$Z$14:$AP$50,'3. Resumen_Relevante'!$U$3+25,0)/1000</f>
        <v>93.012600000000006</v>
      </c>
      <c r="R23" s="1177">
        <f>+HLOOKUP(N23,$Z$14:$AP$50,'3. Resumen_Relevante'!$U$3+13,0)/1000</f>
        <v>107.56867426127801</v>
      </c>
      <c r="S23" s="1177">
        <f>+SUMIFS(AK39:AK50,$W$39:$W$50,+$S$9)/1000</f>
        <v>374.96231662886089</v>
      </c>
      <c r="T23" s="1177">
        <f>+SUMIFS(AK27:AK38,$W$27:$W$38,+$T$9)/1000</f>
        <v>367.61989082192804</v>
      </c>
      <c r="U23" s="1177">
        <f>+SUMIFS(AK15:AK26,$W$15:$W$26,+$U$9)/1000</f>
        <v>233.84833285113402</v>
      </c>
      <c r="V23" s="397"/>
      <c r="W23" s="585">
        <v>10</v>
      </c>
      <c r="X23" s="1242">
        <v>2015</v>
      </c>
      <c r="Y23" s="591" t="s">
        <v>441</v>
      </c>
      <c r="Z23" s="1244">
        <v>1541181.59253098</v>
      </c>
      <c r="AA23" s="1211">
        <v>19380.8567459927</v>
      </c>
      <c r="AB23" s="1211">
        <v>84091.057148564098</v>
      </c>
      <c r="AC23" s="1211">
        <v>47674.800595311201</v>
      </c>
      <c r="AD23" s="1211">
        <v>1771590.19580909</v>
      </c>
      <c r="AE23" s="1211">
        <v>57986.205823889999</v>
      </c>
      <c r="AF23" s="1211">
        <v>13317.820069948</v>
      </c>
      <c r="AG23" s="1211">
        <v>38591.9826059068</v>
      </c>
      <c r="AH23" s="1211">
        <v>4549.2335000000003</v>
      </c>
      <c r="AI23" s="1211">
        <v>2340.50150837</v>
      </c>
      <c r="AJ23" s="1211">
        <v>21031.325349999999</v>
      </c>
      <c r="AK23" s="1211">
        <v>47870.259690491497</v>
      </c>
      <c r="AL23" s="1211">
        <v>8086.2063159490599</v>
      </c>
      <c r="AM23" s="1211">
        <v>639.38176482599999</v>
      </c>
      <c r="AN23" s="1212">
        <f t="shared" si="3"/>
        <v>3658331.4194593197</v>
      </c>
      <c r="AO23" s="1211">
        <v>0</v>
      </c>
      <c r="AP23" s="1211">
        <v>0</v>
      </c>
      <c r="AQ23" s="582"/>
      <c r="AR23" s="582"/>
      <c r="AS23" s="397"/>
      <c r="AT23" s="397"/>
      <c r="AU23" s="397"/>
      <c r="AV23" s="397"/>
    </row>
    <row r="24" spans="1:48" s="162" customFormat="1" ht="12.75">
      <c r="A24" s="204"/>
      <c r="B24" s="216"/>
      <c r="C24" s="216"/>
      <c r="D24" s="216"/>
      <c r="E24" s="216"/>
      <c r="F24" s="216"/>
      <c r="G24" s="216"/>
      <c r="H24" s="216"/>
      <c r="I24" s="216"/>
      <c r="J24" s="216"/>
      <c r="K24" s="216"/>
      <c r="L24" s="534"/>
      <c r="M24" s="1218"/>
      <c r="N24" s="893" t="s">
        <v>455</v>
      </c>
      <c r="O24" s="1177">
        <f>+HLOOKUP(N24,$Z$14:$AP$50,'3. Resumen_Relevante'!$U$3+23,0)/1000</f>
        <v>3.2243898570000002</v>
      </c>
      <c r="P24" s="1177">
        <f>+HLOOKUP(N24,$Z$14:$AP$50,'3. Resumen_Relevante'!$U$3+24,0)/1000</f>
        <v>0.90456653404999998</v>
      </c>
      <c r="Q24" s="1177">
        <f>+HLOOKUP(N24,$Z$14:$AP$50,'3. Resumen_Relevante'!$U$3+25,0)/1000</f>
        <v>24.391310000000001</v>
      </c>
      <c r="R24" s="1177">
        <f>+HLOOKUP(N24,$Z$14:$AP$50,'3. Resumen_Relevante'!$U$3+13,0)/1000</f>
        <v>7.44739418156413</v>
      </c>
      <c r="S24" s="1177">
        <f>+SUMIFS(AL39:AL50,$W$39:$W$50,+$S$9)/1000</f>
        <v>49.467665261042583</v>
      </c>
      <c r="T24" s="1177">
        <f>+SUMIFS(AL27:AL38,$W$27:$W$38,+$T$9)/1000</f>
        <v>78.329782293551077</v>
      </c>
      <c r="U24" s="1177">
        <f>+SUMIFS(AL15:AL26,$W$15:$W$26,+$U$9)/1000</f>
        <v>6.8832691736203051</v>
      </c>
      <c r="V24" s="397"/>
      <c r="W24" s="585">
        <v>11</v>
      </c>
      <c r="X24" s="1242">
        <v>2015</v>
      </c>
      <c r="Y24" s="591" t="s">
        <v>442</v>
      </c>
      <c r="Z24" s="1244">
        <v>1634201.5370678001</v>
      </c>
      <c r="AA24" s="1211">
        <v>54564.6894044992</v>
      </c>
      <c r="AB24" s="1211">
        <v>12055.889076848</v>
      </c>
      <c r="AC24" s="1211">
        <v>46519.047302403902</v>
      </c>
      <c r="AD24" s="1211">
        <v>1888274.0610298601</v>
      </c>
      <c r="AE24" s="1211">
        <v>61096.625000000196</v>
      </c>
      <c r="AF24" s="1211">
        <v>12975.754832115001</v>
      </c>
      <c r="AG24" s="1211">
        <v>45113.674804142604</v>
      </c>
      <c r="AH24" s="1211">
        <v>4857.8990224999998</v>
      </c>
      <c r="AI24" s="1211">
        <v>12639.424762248</v>
      </c>
      <c r="AJ24" s="1211">
        <v>21478.180233999999</v>
      </c>
      <c r="AK24" s="1211">
        <v>60445.273884766597</v>
      </c>
      <c r="AL24" s="1211">
        <v>8312.5518229547997</v>
      </c>
      <c r="AM24" s="1211">
        <v>19.311968213</v>
      </c>
      <c r="AN24" s="1212">
        <f t="shared" si="3"/>
        <v>3862553.9202123517</v>
      </c>
      <c r="AO24" s="1211">
        <v>0</v>
      </c>
      <c r="AP24" s="1211">
        <v>0</v>
      </c>
      <c r="AQ24" s="582"/>
      <c r="AR24" s="582"/>
      <c r="AS24" s="397"/>
      <c r="AT24" s="397"/>
      <c r="AU24" s="397"/>
      <c r="AV24" s="397"/>
    </row>
    <row r="25" spans="1:48" s="162" customFormat="1">
      <c r="L25" s="534"/>
      <c r="M25" s="1218"/>
      <c r="N25" s="893" t="s">
        <v>456</v>
      </c>
      <c r="O25" s="1177">
        <f>+HLOOKUP(N25,$Z$14:$AP$50,'3. Resumen_Relevante'!$U$3+23,0)/1000</f>
        <v>8.8104254440000002E-2</v>
      </c>
      <c r="P25" s="1177">
        <f>+HLOOKUP(N25,$Z$14:$AP$50,'3. Resumen_Relevante'!$U$3+24,0)/1000</f>
        <v>0</v>
      </c>
      <c r="Q25" s="1177">
        <f>+HLOOKUP(N25,$Z$14:$AP$50,'3. Resumen_Relevante'!$U$3+25,0)/1000</f>
        <v>0</v>
      </c>
      <c r="R25" s="1177">
        <f>+HLOOKUP(N25,$Z$14:$AP$50,'3. Resumen_Relevante'!$U$3+13,0)/1000</f>
        <v>0</v>
      </c>
      <c r="S25" s="1177">
        <f>+SUMIFS(AM39:AM50,$W$39:$W$50,+$S$9)/1000</f>
        <v>0.24963529262100001</v>
      </c>
      <c r="T25" s="1177">
        <f>+SUMIFS(AM27:AM38,$W$27:$W$38,+$T$9)/1000</f>
        <v>2.6171268147903697</v>
      </c>
      <c r="U25" s="1177">
        <f>+SUMIFS(AM15:AM26,$W$15:$W$26,+$U$9)/1000</f>
        <v>0.43953306445000001</v>
      </c>
      <c r="V25" s="397"/>
      <c r="W25" s="585">
        <v>12</v>
      </c>
      <c r="X25" s="1242">
        <v>2015</v>
      </c>
      <c r="Y25" s="591" t="s">
        <v>443</v>
      </c>
      <c r="Z25" s="1244">
        <v>1812520.76902498</v>
      </c>
      <c r="AA25" s="1211">
        <v>63417.388447128396</v>
      </c>
      <c r="AB25" s="1211">
        <v>16303.6471484551</v>
      </c>
      <c r="AC25" s="1211">
        <v>36042.486022422403</v>
      </c>
      <c r="AD25" s="1211">
        <v>1633872.87589576</v>
      </c>
      <c r="AE25" s="1211">
        <v>55039.8750000004</v>
      </c>
      <c r="AF25" s="1211">
        <v>12829.431758245501</v>
      </c>
      <c r="AG25" s="1211">
        <v>65265.533169925802</v>
      </c>
      <c r="AH25" s="1211">
        <v>4793.0876099999996</v>
      </c>
      <c r="AI25" s="1211">
        <v>8569.8684259239999</v>
      </c>
      <c r="AJ25" s="1211">
        <v>20729.248441</v>
      </c>
      <c r="AK25" s="1211">
        <v>60551.572237632201</v>
      </c>
      <c r="AL25" s="1211">
        <v>2911.6005316107498</v>
      </c>
      <c r="AM25" s="1211">
        <v>145.976084036</v>
      </c>
      <c r="AN25" s="1212">
        <f t="shared" si="3"/>
        <v>3792993.3597971201</v>
      </c>
      <c r="AO25" s="1211">
        <v>0</v>
      </c>
      <c r="AP25" s="1211">
        <v>12657.603580000001</v>
      </c>
      <c r="AQ25" s="582"/>
      <c r="AR25" s="582"/>
      <c r="AS25" s="397"/>
      <c r="AT25" s="397"/>
      <c r="AU25" s="397"/>
      <c r="AV25" s="397"/>
    </row>
    <row r="26" spans="1:48" s="162" customFormat="1" ht="12.75">
      <c r="A26" s="204"/>
      <c r="B26" s="216"/>
      <c r="C26" s="216"/>
      <c r="D26" s="216"/>
      <c r="E26" s="216"/>
      <c r="F26" s="216"/>
      <c r="G26" s="216"/>
      <c r="H26" s="216"/>
      <c r="I26" s="216"/>
      <c r="J26" s="216"/>
      <c r="K26" s="216"/>
      <c r="L26" s="534"/>
      <c r="M26" s="635"/>
      <c r="N26" s="588"/>
      <c r="O26" s="1178">
        <f t="shared" ref="O26:U26" si="5">+SUM(O12:O25)</f>
        <v>4164.5114401204382</v>
      </c>
      <c r="P26" s="1178">
        <f t="shared" si="5"/>
        <v>3963.7351640549714</v>
      </c>
      <c r="Q26" s="1178">
        <f t="shared" si="5"/>
        <v>4164.0656642860004</v>
      </c>
      <c r="R26" s="1178">
        <f t="shared" si="5"/>
        <v>4029.5399357228457</v>
      </c>
      <c r="S26" s="1178">
        <f t="shared" si="5"/>
        <v>20415.944700904856</v>
      </c>
      <c r="T26" s="1178">
        <f t="shared" si="5"/>
        <v>20096.379826336935</v>
      </c>
      <c r="U26" s="1178">
        <f t="shared" si="5"/>
        <v>18142.532217720855</v>
      </c>
      <c r="V26" s="397"/>
      <c r="W26" s="585">
        <v>13</v>
      </c>
      <c r="X26" s="1242">
        <v>2015</v>
      </c>
      <c r="Y26" s="591" t="s">
        <v>444</v>
      </c>
      <c r="Z26" s="1244">
        <v>2127744.45292175</v>
      </c>
      <c r="AA26" s="1211">
        <v>83755.716213470499</v>
      </c>
      <c r="AB26" s="1211">
        <v>19720.448552994199</v>
      </c>
      <c r="AC26" s="1211">
        <v>47640.493122711399</v>
      </c>
      <c r="AD26" s="1211">
        <v>1509995.03911598</v>
      </c>
      <c r="AE26" s="1211">
        <v>49859.000000000102</v>
      </c>
      <c r="AF26" s="1211">
        <v>9545.2393068879992</v>
      </c>
      <c r="AG26" s="1211">
        <v>84373.320124704507</v>
      </c>
      <c r="AH26" s="1211">
        <v>4339.2605249999997</v>
      </c>
      <c r="AI26" s="1211">
        <v>6853.9395800479997</v>
      </c>
      <c r="AJ26" s="1211">
        <v>21597.568493279501</v>
      </c>
      <c r="AK26" s="1211">
        <v>52526.258073134501</v>
      </c>
      <c r="AL26" s="1211">
        <v>10208.306578367899</v>
      </c>
      <c r="AM26" s="1211">
        <v>133.37251633312499</v>
      </c>
      <c r="AN26" s="1212">
        <f t="shared" si="3"/>
        <v>4028292.4151246608</v>
      </c>
      <c r="AO26" s="1211">
        <v>0</v>
      </c>
      <c r="AP26" s="1211">
        <v>27596.56076</v>
      </c>
      <c r="AQ26" s="582"/>
      <c r="AR26" s="582"/>
      <c r="AS26" s="397"/>
      <c r="AT26" s="397"/>
      <c r="AU26" s="397"/>
      <c r="AV26" s="397"/>
    </row>
    <row r="27" spans="1:48" s="162" customFormat="1" ht="12.75">
      <c r="A27" s="204"/>
      <c r="B27" s="216"/>
      <c r="C27" s="216"/>
      <c r="D27" s="216"/>
      <c r="E27" s="216"/>
      <c r="F27" s="216"/>
      <c r="G27" s="216"/>
      <c r="H27" s="216"/>
      <c r="I27" s="216"/>
      <c r="J27" s="216"/>
      <c r="K27" s="216"/>
      <c r="L27" s="534"/>
      <c r="M27" s="635"/>
      <c r="N27" s="893" t="s">
        <v>396</v>
      </c>
      <c r="O27" s="1177">
        <f>+HLOOKUP(N27,$Z$14:$AP$50,'3. Resumen_Relevante'!$U$3+23,0)/1000</f>
        <v>10.252088000000001</v>
      </c>
      <c r="P27" s="1177">
        <f>+HLOOKUP(N27,$Z$14:$AP$50,'3. Resumen_Relevante'!$U$3+24,0)/1000</f>
        <v>2.2991390000000003</v>
      </c>
      <c r="Q27" s="1177">
        <f>+HLOOKUP(N27,$Z$14:$AP$50,'3. Resumen_Relevante'!$U$3+25,0)/1000</f>
        <v>0</v>
      </c>
      <c r="R27" s="1177">
        <f>+HLOOKUP(N27,$Z$14:$AP$50,'3. Resumen_Relevante'!$U$3+13,0)/1000</f>
        <v>2.5944566300000003</v>
      </c>
      <c r="S27" s="1245">
        <f>+SUMIFS(AO39:AO50,$W$39:$W$50,+$S$9)/1000</f>
        <v>12.953248</v>
      </c>
      <c r="T27" s="1213">
        <f>+SUMIFS(AO27:AO38,$W$27:$W$38,+$T$9)/1000</f>
        <v>2.5944566300000003</v>
      </c>
      <c r="U27" s="1213">
        <f>+SUMIFS(AO15:AO26,$W$15:$W$26,+$U$9)/1000</f>
        <v>0.45898245999999998</v>
      </c>
      <c r="V27" s="397"/>
      <c r="W27" s="591">
        <v>14</v>
      </c>
      <c r="X27" s="1246">
        <v>2016</v>
      </c>
      <c r="Y27" s="894" t="s">
        <v>433</v>
      </c>
      <c r="Z27" s="1211">
        <v>2095342.3209403099</v>
      </c>
      <c r="AA27" s="1211">
        <v>84165.848422210707</v>
      </c>
      <c r="AB27" s="1211">
        <v>134984.73010253001</v>
      </c>
      <c r="AC27" s="1211">
        <v>74935.131558763605</v>
      </c>
      <c r="AD27" s="1211">
        <v>1374912.5649341501</v>
      </c>
      <c r="AE27" s="1211">
        <v>48921.849110994001</v>
      </c>
      <c r="AF27" s="1211">
        <v>11057.720076239</v>
      </c>
      <c r="AG27" s="1211">
        <v>85830.448235015705</v>
      </c>
      <c r="AH27" s="1211">
        <v>4149.5938084999998</v>
      </c>
      <c r="AI27" s="1211">
        <v>7677.7918425010002</v>
      </c>
      <c r="AJ27" s="1211">
        <v>22625.865153999901</v>
      </c>
      <c r="AK27" s="1211">
        <v>47238.110219424801</v>
      </c>
      <c r="AL27" s="1211">
        <v>29564.586522111498</v>
      </c>
      <c r="AM27" s="1211">
        <v>2089.6173232507699</v>
      </c>
      <c r="AN27" s="1212">
        <f t="shared" si="3"/>
        <v>4023496.1782500022</v>
      </c>
      <c r="AO27" s="1212">
        <v>0</v>
      </c>
      <c r="AP27" s="1212">
        <v>15023.17</v>
      </c>
      <c r="AQ27" s="582"/>
      <c r="AR27" s="582"/>
      <c r="AS27" s="397"/>
      <c r="AT27" s="397"/>
      <c r="AU27" s="397"/>
      <c r="AV27" s="397"/>
    </row>
    <row r="28" spans="1:48" s="162" customFormat="1" ht="12.75">
      <c r="A28" s="204"/>
      <c r="B28" s="216"/>
      <c r="C28" s="216"/>
      <c r="D28" s="216"/>
      <c r="E28" s="216"/>
      <c r="F28" s="216"/>
      <c r="G28" s="216"/>
      <c r="H28" s="216"/>
      <c r="I28" s="216"/>
      <c r="J28" s="216"/>
      <c r="K28" s="216"/>
      <c r="L28" s="534"/>
      <c r="M28" s="635"/>
      <c r="N28" s="893" t="s">
        <v>395</v>
      </c>
      <c r="O28" s="1177">
        <f>+HLOOKUP(N28,$Z$14:$AP$50,'3. Resumen_Relevante'!$U$3+23,0)/1000</f>
        <v>0</v>
      </c>
      <c r="P28" s="1177">
        <f>+HLOOKUP(N28,$Z$14:$AP$50,'3. Resumen_Relevante'!$U$3+24,0)/1000</f>
        <v>0</v>
      </c>
      <c r="Q28" s="1177">
        <f>+HLOOKUP(N28,$Z$14:$AP$50,'3. Resumen_Relevante'!$U$3+25,0)/1000</f>
        <v>0</v>
      </c>
      <c r="R28" s="1177">
        <f>+HLOOKUP(N28,$Z$14:$AP$50,'3. Resumen_Relevante'!$U$3+13,0)/1000</f>
        <v>0</v>
      </c>
      <c r="S28" s="1213">
        <f>+SUMIFS(AP39:AP50,$W$39:$W$50,+$S$9)/1000</f>
        <v>0</v>
      </c>
      <c r="T28" s="1213">
        <f>+SUMIFS(AP27:AP38,$W$27:$W$38,+$T$9)/1000</f>
        <v>37.881596999999992</v>
      </c>
      <c r="U28" s="1213">
        <f>+SUMIFS(AP15:AP26,$W$15:$W$26,+$U$9)/1000</f>
        <v>3.0678281799999998</v>
      </c>
      <c r="V28" s="397"/>
      <c r="W28" s="591">
        <v>15</v>
      </c>
      <c r="X28" s="1246">
        <v>2016</v>
      </c>
      <c r="Y28" s="894" t="s">
        <v>434</v>
      </c>
      <c r="Z28" s="1211">
        <v>2097016.0883855601</v>
      </c>
      <c r="AA28" s="1211">
        <v>4888.4675437107999</v>
      </c>
      <c r="AB28" s="1211">
        <v>37219.955374076802</v>
      </c>
      <c r="AC28" s="1211">
        <v>42722.673004018601</v>
      </c>
      <c r="AD28" s="1211">
        <v>1503805.02095928</v>
      </c>
      <c r="AE28" s="1211">
        <v>42562.75</v>
      </c>
      <c r="AF28" s="1211">
        <v>5634.2967398979999</v>
      </c>
      <c r="AG28" s="1211">
        <v>95203.961776215598</v>
      </c>
      <c r="AH28" s="1211">
        <v>4526.1027750000003</v>
      </c>
      <c r="AI28" s="1211">
        <v>7426.4342806154</v>
      </c>
      <c r="AJ28" s="1211">
        <v>18769.872730999999</v>
      </c>
      <c r="AK28" s="1211">
        <v>44491.467700797897</v>
      </c>
      <c r="AL28" s="1211">
        <v>28687.2139262788</v>
      </c>
      <c r="AM28" s="1211">
        <v>358.64121135699997</v>
      </c>
      <c r="AN28" s="1212">
        <f t="shared" si="3"/>
        <v>3933312.9464078099</v>
      </c>
      <c r="AO28" s="1212">
        <v>0</v>
      </c>
      <c r="AP28" s="1212">
        <v>19888.103999999999</v>
      </c>
      <c r="AQ28" s="582"/>
      <c r="AR28" s="582"/>
      <c r="AS28" s="397"/>
      <c r="AT28" s="397"/>
      <c r="AU28" s="397"/>
      <c r="AV28" s="397"/>
    </row>
    <row r="29" spans="1:48" s="162" customFormat="1" ht="12.75">
      <c r="A29" s="204"/>
      <c r="B29" s="216"/>
      <c r="C29" s="216"/>
      <c r="D29" s="216"/>
      <c r="E29" s="216"/>
      <c r="F29" s="216"/>
      <c r="G29" s="216"/>
      <c r="H29" s="216"/>
      <c r="I29" s="216"/>
      <c r="J29" s="216"/>
      <c r="K29" s="216"/>
      <c r="L29" s="534"/>
      <c r="M29" s="635"/>
      <c r="N29" s="588"/>
      <c r="O29" s="588"/>
      <c r="P29" s="588"/>
      <c r="Q29" s="588"/>
      <c r="R29" s="588"/>
      <c r="S29" s="588"/>
      <c r="T29" s="588"/>
      <c r="U29" s="588"/>
      <c r="V29" s="397"/>
      <c r="W29" s="591">
        <v>16</v>
      </c>
      <c r="X29" s="1246">
        <v>2016</v>
      </c>
      <c r="Y29" s="894" t="s">
        <v>435</v>
      </c>
      <c r="Z29" s="1211">
        <v>2306470.8553166902</v>
      </c>
      <c r="AA29" s="1211">
        <v>42714.058611852903</v>
      </c>
      <c r="AB29" s="1211">
        <v>32114.2530039339</v>
      </c>
      <c r="AC29" s="1211">
        <v>32452.822870257402</v>
      </c>
      <c r="AD29" s="1211">
        <v>1444821.1907675001</v>
      </c>
      <c r="AE29" s="1211">
        <v>42689.125000000298</v>
      </c>
      <c r="AF29" s="1211">
        <v>11111.576598326001</v>
      </c>
      <c r="AG29" s="1211">
        <v>100521.464918742</v>
      </c>
      <c r="AH29" s="1211">
        <v>4885.9560484000003</v>
      </c>
      <c r="AI29" s="1211">
        <v>7191.5498977260004</v>
      </c>
      <c r="AJ29" s="1211">
        <v>21846.210268999999</v>
      </c>
      <c r="AK29" s="1211">
        <v>74861.371089548804</v>
      </c>
      <c r="AL29" s="1211">
        <v>8335.8860697082</v>
      </c>
      <c r="AM29" s="1211">
        <v>168.86828018259999</v>
      </c>
      <c r="AN29" s="1212">
        <f t="shared" si="3"/>
        <v>4130185.1887418688</v>
      </c>
      <c r="AO29" s="1212">
        <v>0</v>
      </c>
      <c r="AP29" s="1212">
        <v>2970.3229999999999</v>
      </c>
      <c r="AQ29" s="582"/>
      <c r="AR29" s="582"/>
      <c r="AS29" s="397"/>
      <c r="AT29" s="397"/>
      <c r="AU29" s="397"/>
      <c r="AV29" s="397"/>
    </row>
    <row r="30" spans="1:48" s="162" customFormat="1" ht="12.75">
      <c r="A30" s="204"/>
      <c r="B30" s="216"/>
      <c r="C30" s="216"/>
      <c r="D30" s="216"/>
      <c r="E30" s="216"/>
      <c r="F30" s="216"/>
      <c r="G30" s="216"/>
      <c r="H30" s="216"/>
      <c r="I30" s="216"/>
      <c r="J30" s="216"/>
      <c r="K30" s="216"/>
      <c r="L30" s="534"/>
      <c r="M30" s="635"/>
      <c r="N30" s="588"/>
      <c r="O30" s="588"/>
      <c r="P30" s="588"/>
      <c r="Q30" s="588"/>
      <c r="R30" s="588"/>
      <c r="S30" s="588"/>
      <c r="T30" s="588"/>
      <c r="U30" s="588"/>
      <c r="V30" s="397"/>
      <c r="W30" s="591">
        <v>17</v>
      </c>
      <c r="X30" s="1246">
        <v>2016</v>
      </c>
      <c r="Y30" s="894" t="s">
        <v>436</v>
      </c>
      <c r="Z30" s="1211">
        <v>2163592.9697507401</v>
      </c>
      <c r="AA30" s="1211">
        <v>54162.945502429</v>
      </c>
      <c r="AB30" s="1211">
        <v>52848.764168330898</v>
      </c>
      <c r="AC30" s="1211">
        <v>35343.477929522101</v>
      </c>
      <c r="AD30" s="1211">
        <v>1398872.34204915</v>
      </c>
      <c r="AE30" s="1211">
        <v>43435.625000000196</v>
      </c>
      <c r="AF30" s="1211">
        <v>11193.531667134999</v>
      </c>
      <c r="AG30" s="1211">
        <v>92816.1595289533</v>
      </c>
      <c r="AH30" s="1211">
        <v>4135.2569750000002</v>
      </c>
      <c r="AI30" s="1211">
        <v>7982.0864646310001</v>
      </c>
      <c r="AJ30" s="1211">
        <v>17707.449033749999</v>
      </c>
      <c r="AK30" s="1211">
        <v>93460.267550878503</v>
      </c>
      <c r="AL30" s="1211">
        <v>4294.7015938884497</v>
      </c>
      <c r="AM30" s="1211">
        <v>0</v>
      </c>
      <c r="AN30" s="1212">
        <f t="shared" si="3"/>
        <v>3979845.5772144091</v>
      </c>
      <c r="AO30" s="1212">
        <v>0</v>
      </c>
      <c r="AP30" s="1212">
        <v>0</v>
      </c>
      <c r="AQ30" s="582"/>
      <c r="AR30" s="582"/>
      <c r="AS30" s="397"/>
      <c r="AT30" s="397"/>
      <c r="AU30" s="397"/>
      <c r="AV30" s="397"/>
    </row>
    <row r="31" spans="1:48" s="162" customFormat="1" ht="12.75">
      <c r="A31" s="204"/>
      <c r="B31" s="216"/>
      <c r="C31" s="216"/>
      <c r="D31" s="216"/>
      <c r="E31" s="216"/>
      <c r="F31" s="216"/>
      <c r="G31" s="216"/>
      <c r="H31" s="216"/>
      <c r="I31" s="216"/>
      <c r="J31" s="216"/>
      <c r="K31" s="216"/>
      <c r="L31" s="534"/>
      <c r="M31" s="635"/>
      <c r="N31" s="397"/>
      <c r="O31" s="397"/>
      <c r="P31" s="397"/>
      <c r="Q31" s="397"/>
      <c r="R31" s="397"/>
      <c r="S31" s="397"/>
      <c r="T31" s="588"/>
      <c r="U31" s="397"/>
      <c r="V31" s="397"/>
      <c r="W31" s="591">
        <v>18</v>
      </c>
      <c r="X31" s="1246">
        <v>2016</v>
      </c>
      <c r="Y31" s="894" t="s">
        <v>437</v>
      </c>
      <c r="Z31" s="1247">
        <v>1732916.00777915</v>
      </c>
      <c r="AA31" s="1247">
        <v>63371.474278732399</v>
      </c>
      <c r="AB31" s="1247">
        <v>61528.989929405201</v>
      </c>
      <c r="AC31" s="1247">
        <v>30611.501462476699</v>
      </c>
      <c r="AD31" s="1247">
        <v>1868442.3897625301</v>
      </c>
      <c r="AE31" s="1247">
        <v>46107.25</v>
      </c>
      <c r="AF31" s="1247">
        <v>12546.918021470001</v>
      </c>
      <c r="AG31" s="1247">
        <v>68668.230344546202</v>
      </c>
      <c r="AH31" s="1247">
        <v>3379.3380801500002</v>
      </c>
      <c r="AI31" s="1247">
        <v>7887.7363482930004</v>
      </c>
      <c r="AJ31" s="1247">
        <v>19064.031273249999</v>
      </c>
      <c r="AK31" s="1247">
        <v>107568.67426127801</v>
      </c>
      <c r="AL31" s="1247">
        <v>7447.3941815641301</v>
      </c>
      <c r="AM31" s="1247">
        <v>0</v>
      </c>
      <c r="AN31" s="1212">
        <f t="shared" si="3"/>
        <v>4029539.9357228456</v>
      </c>
      <c r="AO31" s="1212">
        <v>2594.4566300000001</v>
      </c>
      <c r="AP31" s="1212">
        <v>0</v>
      </c>
      <c r="AQ31" s="582"/>
      <c r="AR31" s="582"/>
      <c r="AS31" s="397"/>
      <c r="AT31" s="397"/>
      <c r="AU31" s="397"/>
      <c r="AV31" s="397"/>
    </row>
    <row r="32" spans="1:48" s="162" customFormat="1" ht="12.75">
      <c r="A32" s="204"/>
      <c r="B32" s="216"/>
      <c r="C32" s="216"/>
      <c r="D32" s="216"/>
      <c r="E32" s="216"/>
      <c r="F32" s="216"/>
      <c r="G32" s="216"/>
      <c r="H32" s="216"/>
      <c r="I32" s="216"/>
      <c r="J32" s="216"/>
      <c r="K32" s="216"/>
      <c r="L32" s="534"/>
      <c r="M32" s="635"/>
      <c r="N32" s="397"/>
      <c r="O32" s="397"/>
      <c r="P32" s="397"/>
      <c r="Q32" s="397"/>
      <c r="R32" s="397"/>
      <c r="S32" s="397"/>
      <c r="T32" s="397"/>
      <c r="U32" s="397"/>
      <c r="V32" s="397"/>
      <c r="W32" s="591">
        <v>19</v>
      </c>
      <c r="X32" s="1246">
        <v>2016</v>
      </c>
      <c r="Y32" s="894" t="s">
        <v>438</v>
      </c>
      <c r="Z32" s="1211">
        <v>1526439.8405758699</v>
      </c>
      <c r="AA32" s="1211">
        <v>67156.265958838005</v>
      </c>
      <c r="AB32" s="1211">
        <v>26854.919519357602</v>
      </c>
      <c r="AC32" s="1211">
        <v>60231.161440874603</v>
      </c>
      <c r="AD32" s="1211">
        <v>1903386.7890343301</v>
      </c>
      <c r="AE32" s="1211">
        <v>61747.25</v>
      </c>
      <c r="AF32" s="1211">
        <v>11792.755197081</v>
      </c>
      <c r="AG32" s="1211">
        <v>49732.152013631901</v>
      </c>
      <c r="AH32" s="1211">
        <v>4087.8800420500002</v>
      </c>
      <c r="AI32" s="1211">
        <v>8938.8155252710003</v>
      </c>
      <c r="AJ32" s="1211">
        <v>15968.770957500001</v>
      </c>
      <c r="AK32" s="1211">
        <v>95414.071852372203</v>
      </c>
      <c r="AL32" s="1211">
        <v>30338.427450181</v>
      </c>
      <c r="AM32" s="1211">
        <v>79.852450451999999</v>
      </c>
      <c r="AN32" s="1212">
        <f t="shared" si="3"/>
        <v>3862168.9520178093</v>
      </c>
      <c r="AO32" s="1212">
        <v>10233.45707</v>
      </c>
      <c r="AP32" s="1212">
        <v>0</v>
      </c>
      <c r="AQ32" s="582"/>
      <c r="AR32" s="397"/>
      <c r="AS32" s="397"/>
      <c r="AT32" s="397"/>
      <c r="AU32" s="397"/>
      <c r="AV32" s="397"/>
    </row>
    <row r="33" spans="1:48" s="162" customFormat="1" ht="12.75">
      <c r="A33" s="204"/>
      <c r="B33" s="216"/>
      <c r="C33" s="216"/>
      <c r="D33" s="216"/>
      <c r="E33" s="216"/>
      <c r="F33" s="216"/>
      <c r="G33" s="216"/>
      <c r="H33" s="216"/>
      <c r="I33" s="216"/>
      <c r="J33" s="216"/>
      <c r="K33" s="216"/>
      <c r="L33" s="534"/>
      <c r="M33" s="635"/>
      <c r="N33" s="397"/>
      <c r="O33" s="397"/>
      <c r="P33" s="397"/>
      <c r="Q33" s="397"/>
      <c r="R33" s="397"/>
      <c r="S33" s="397"/>
      <c r="T33" s="397"/>
      <c r="U33" s="397"/>
      <c r="V33" s="397"/>
      <c r="W33" s="591">
        <v>20</v>
      </c>
      <c r="X33" s="1246">
        <v>2016</v>
      </c>
      <c r="Y33" s="894" t="s">
        <v>439</v>
      </c>
      <c r="Z33" s="1211">
        <v>1548484.48939572</v>
      </c>
      <c r="AA33" s="1211">
        <v>88142.944002929798</v>
      </c>
      <c r="AB33" s="1211">
        <v>40791.127236936802</v>
      </c>
      <c r="AC33" s="1211">
        <v>23115.839186384299</v>
      </c>
      <c r="AD33" s="1211">
        <v>2037481.6558578799</v>
      </c>
      <c r="AE33" s="1211">
        <v>64152.500000000298</v>
      </c>
      <c r="AF33" s="1211">
        <v>10941.87977526</v>
      </c>
      <c r="AG33" s="1211">
        <v>39288.685565917702</v>
      </c>
      <c r="AH33" s="1211">
        <v>3519.5670679250002</v>
      </c>
      <c r="AI33" s="1211">
        <v>7912.8254491090001</v>
      </c>
      <c r="AJ33" s="1211">
        <v>16814.251898999999</v>
      </c>
      <c r="AK33" s="1211">
        <v>91137.483648971494</v>
      </c>
      <c r="AL33" s="1211">
        <v>23018.979479194299</v>
      </c>
      <c r="AM33" s="1211">
        <v>498.21468171700002</v>
      </c>
      <c r="AN33" s="1212">
        <f t="shared" si="3"/>
        <v>3995300.4432469457</v>
      </c>
      <c r="AO33" s="1212">
        <v>3025.90526</v>
      </c>
      <c r="AP33" s="1212">
        <v>0</v>
      </c>
      <c r="AQ33" s="582"/>
      <c r="AR33" s="397"/>
      <c r="AS33" s="397"/>
      <c r="AT33" s="397"/>
      <c r="AU33" s="397"/>
      <c r="AV33" s="397"/>
    </row>
    <row r="34" spans="1:48" s="162" customFormat="1" ht="12.75">
      <c r="A34" s="204"/>
      <c r="B34" s="216"/>
      <c r="C34" s="216"/>
      <c r="D34" s="216"/>
      <c r="E34" s="216"/>
      <c r="F34" s="216"/>
      <c r="G34" s="216"/>
      <c r="H34" s="216"/>
      <c r="I34" s="216"/>
      <c r="J34" s="216"/>
      <c r="K34" s="216"/>
      <c r="L34" s="534"/>
      <c r="M34" s="635"/>
      <c r="N34" s="397"/>
      <c r="O34" s="397"/>
      <c r="P34" s="397"/>
      <c r="Q34" s="397"/>
      <c r="R34" s="397"/>
      <c r="S34" s="397"/>
      <c r="T34" s="397"/>
      <c r="U34" s="397"/>
      <c r="V34" s="397"/>
      <c r="W34" s="591">
        <v>21</v>
      </c>
      <c r="X34" s="1246">
        <v>2016</v>
      </c>
      <c r="Y34" s="894" t="s">
        <v>440</v>
      </c>
      <c r="Z34" s="1211">
        <v>1609136.9275259899</v>
      </c>
      <c r="AA34" s="1211">
        <v>90867.948790039096</v>
      </c>
      <c r="AB34" s="1211">
        <v>40589.562030463298</v>
      </c>
      <c r="AC34" s="1211">
        <v>15555.9858957948</v>
      </c>
      <c r="AD34" s="1211">
        <v>2004717.922643</v>
      </c>
      <c r="AE34" s="1211">
        <v>62213.250000000102</v>
      </c>
      <c r="AF34" s="1211">
        <v>9245.9827966899993</v>
      </c>
      <c r="AG34" s="1211">
        <v>48597.4708026058</v>
      </c>
      <c r="AH34" s="1211">
        <v>3385.6437000000001</v>
      </c>
      <c r="AI34" s="1211">
        <v>8034.4831165249998</v>
      </c>
      <c r="AJ34" s="1211">
        <v>19807.788145250001</v>
      </c>
      <c r="AK34" s="1211">
        <v>102532.59961020701</v>
      </c>
      <c r="AL34" s="1211">
        <v>22881.648362497101</v>
      </c>
      <c r="AM34" s="1211">
        <v>0</v>
      </c>
      <c r="AN34" s="1212">
        <f t="shared" si="3"/>
        <v>4037567.2134190621</v>
      </c>
      <c r="AO34" s="1212">
        <v>5393.5307700000003</v>
      </c>
      <c r="AP34" s="1212">
        <v>0</v>
      </c>
      <c r="AQ34" s="582"/>
      <c r="AR34" s="397"/>
      <c r="AS34" s="397"/>
      <c r="AT34" s="397"/>
      <c r="AU34" s="397"/>
      <c r="AV34" s="397"/>
    </row>
    <row r="35" spans="1:48" s="162" customFormat="1" ht="12.75">
      <c r="A35" s="204"/>
      <c r="B35" s="216"/>
      <c r="C35" s="216"/>
      <c r="D35" s="216"/>
      <c r="E35" s="216"/>
      <c r="F35" s="216"/>
      <c r="G35" s="216"/>
      <c r="H35" s="216"/>
      <c r="I35" s="216"/>
      <c r="J35" s="216"/>
      <c r="K35" s="216"/>
      <c r="L35" s="534"/>
      <c r="M35" s="635"/>
      <c r="N35" s="397"/>
      <c r="O35" s="397"/>
      <c r="P35" s="397"/>
      <c r="Q35" s="397"/>
      <c r="R35" s="397"/>
      <c r="S35" s="397"/>
      <c r="T35" s="397"/>
      <c r="U35" s="397"/>
      <c r="V35" s="397"/>
      <c r="W35" s="591">
        <v>22</v>
      </c>
      <c r="X35" s="1246">
        <v>2016</v>
      </c>
      <c r="Y35" s="894" t="s">
        <v>441</v>
      </c>
      <c r="Z35" s="1211">
        <v>1600387.9520967701</v>
      </c>
      <c r="AA35" s="1211">
        <v>86557.892049804694</v>
      </c>
      <c r="AB35" s="1211">
        <v>45019.1130950281</v>
      </c>
      <c r="AC35" s="1211">
        <v>10319.9669872086</v>
      </c>
      <c r="AD35" s="1211">
        <v>1950826.7187469299</v>
      </c>
      <c r="AE35" s="1211">
        <v>59760.500000000298</v>
      </c>
      <c r="AF35" s="1211">
        <v>7112.8751333541504</v>
      </c>
      <c r="AG35" s="1211">
        <v>46551.6335110855</v>
      </c>
      <c r="AH35" s="1211">
        <v>4506.9195380499996</v>
      </c>
      <c r="AI35" s="1211">
        <v>5617.6979046590004</v>
      </c>
      <c r="AJ35" s="1211">
        <v>21579.5473467917</v>
      </c>
      <c r="AK35" s="1211">
        <v>95187.651112488296</v>
      </c>
      <c r="AL35" s="1211">
        <v>17110.7802527932</v>
      </c>
      <c r="AM35" s="1211">
        <v>0</v>
      </c>
      <c r="AN35" s="1212">
        <f t="shared" si="3"/>
        <v>3950539.2477749642</v>
      </c>
      <c r="AO35" s="1212">
        <v>1153.1198899999999</v>
      </c>
      <c r="AP35" s="1212">
        <v>0</v>
      </c>
      <c r="AQ35" s="582"/>
      <c r="AR35" s="397"/>
      <c r="AS35" s="397"/>
      <c r="AT35" s="397"/>
      <c r="AU35" s="397"/>
      <c r="AV35" s="397"/>
    </row>
    <row r="36" spans="1:48" s="162" customFormat="1" ht="12.75">
      <c r="A36" s="204"/>
      <c r="B36" s="216"/>
      <c r="C36" s="216"/>
      <c r="D36" s="216"/>
      <c r="E36" s="216"/>
      <c r="F36" s="216"/>
      <c r="G36" s="216"/>
      <c r="H36" s="216"/>
      <c r="I36" s="216"/>
      <c r="J36" s="216"/>
      <c r="K36" s="216"/>
      <c r="L36" s="534"/>
      <c r="M36" s="635"/>
      <c r="N36" s="397"/>
      <c r="O36" s="397"/>
      <c r="P36" s="397"/>
      <c r="Q36" s="397"/>
      <c r="R36" s="397"/>
      <c r="S36" s="397"/>
      <c r="T36" s="397"/>
      <c r="U36" s="397"/>
      <c r="V36" s="397"/>
      <c r="W36" s="591">
        <v>23</v>
      </c>
      <c r="X36" s="1246">
        <v>2016</v>
      </c>
      <c r="Y36" s="894" t="s">
        <v>442</v>
      </c>
      <c r="Z36" s="1211">
        <v>1885254.45838401</v>
      </c>
      <c r="AA36" s="1211">
        <v>66462.837291275093</v>
      </c>
      <c r="AB36" s="1211">
        <v>27661.374851624601</v>
      </c>
      <c r="AC36" s="1211">
        <v>26968.949516655401</v>
      </c>
      <c r="AD36" s="1211">
        <v>1804554.8584205799</v>
      </c>
      <c r="AE36" s="1211">
        <v>65911.990000000296</v>
      </c>
      <c r="AF36" s="1211">
        <v>7502.4891541360003</v>
      </c>
      <c r="AG36" s="1211">
        <v>73996.526987035002</v>
      </c>
      <c r="AH36" s="1211">
        <v>5022.5371750000004</v>
      </c>
      <c r="AI36" s="1211">
        <v>8029.2267466889998</v>
      </c>
      <c r="AJ36" s="1211">
        <v>22082.690838750001</v>
      </c>
      <c r="AK36" s="1211">
        <v>102271.995247741</v>
      </c>
      <c r="AL36" s="1211">
        <v>5660.6732154448</v>
      </c>
      <c r="AM36" s="1211">
        <v>0.22645136299999999</v>
      </c>
      <c r="AN36" s="1212">
        <f t="shared" si="3"/>
        <v>4101380.8342803037</v>
      </c>
      <c r="AO36" s="1212">
        <v>0</v>
      </c>
      <c r="AP36" s="1212">
        <v>0</v>
      </c>
      <c r="AQ36" s="582"/>
      <c r="AR36" s="397"/>
      <c r="AS36" s="397"/>
      <c r="AT36" s="397"/>
      <c r="AU36" s="397"/>
      <c r="AV36" s="397"/>
    </row>
    <row r="37" spans="1:48" s="162" customFormat="1" ht="12.75">
      <c r="A37" s="204"/>
      <c r="B37" s="216"/>
      <c r="C37" s="216"/>
      <c r="D37" s="216"/>
      <c r="E37" s="216"/>
      <c r="F37" s="216"/>
      <c r="G37" s="216"/>
      <c r="H37" s="216"/>
      <c r="I37" s="216"/>
      <c r="J37" s="216"/>
      <c r="K37" s="216"/>
      <c r="L37" s="534"/>
      <c r="M37" s="635"/>
      <c r="N37" s="397"/>
      <c r="O37" s="397"/>
      <c r="P37" s="397"/>
      <c r="Q37" s="397"/>
      <c r="R37" s="397"/>
      <c r="S37" s="397"/>
      <c r="T37" s="397"/>
      <c r="U37" s="397"/>
      <c r="V37" s="397"/>
      <c r="W37" s="591">
        <v>24</v>
      </c>
      <c r="X37" s="1246">
        <v>2016</v>
      </c>
      <c r="Y37" s="894" t="s">
        <v>443</v>
      </c>
      <c r="Z37" s="1211">
        <v>1600648.60517623</v>
      </c>
      <c r="AA37" s="1211">
        <v>69072.101765752202</v>
      </c>
      <c r="AB37" s="1211">
        <v>26144.2871893095</v>
      </c>
      <c r="AC37" s="1211">
        <v>16219.070097768899</v>
      </c>
      <c r="AD37" s="1211">
        <v>2071052.5101999999</v>
      </c>
      <c r="AE37" s="1211">
        <v>55562.0000000004</v>
      </c>
      <c r="AF37" s="1211">
        <v>7817.4400304179999</v>
      </c>
      <c r="AG37" s="1211">
        <v>59204.5049921135</v>
      </c>
      <c r="AH37" s="1211">
        <v>4805.5095499999998</v>
      </c>
      <c r="AI37" s="1211">
        <v>6599.2548428549999</v>
      </c>
      <c r="AJ37" s="1211">
        <v>23065.574925000001</v>
      </c>
      <c r="AK37" s="1211">
        <v>96422.342473016906</v>
      </c>
      <c r="AL37" s="1211">
        <v>10583.325705777301</v>
      </c>
      <c r="AM37" s="1211">
        <v>15.015150527999999</v>
      </c>
      <c r="AN37" s="1212">
        <f t="shared" si="3"/>
        <v>4047211.5420987695</v>
      </c>
      <c r="AO37" s="1212">
        <v>0</v>
      </c>
      <c r="AP37" s="1212">
        <v>0</v>
      </c>
      <c r="AQ37" s="582"/>
      <c r="AR37" s="397"/>
      <c r="AS37" s="397"/>
      <c r="AT37" s="397"/>
      <c r="AU37" s="397"/>
      <c r="AV37" s="397"/>
    </row>
    <row r="38" spans="1:48" s="162" customFormat="1" ht="12.75">
      <c r="A38" s="204"/>
      <c r="B38" s="216"/>
      <c r="C38" s="216"/>
      <c r="D38" s="216"/>
      <c r="E38" s="216"/>
      <c r="F38" s="216"/>
      <c r="G38" s="216"/>
      <c r="H38" s="216"/>
      <c r="I38" s="216"/>
      <c r="J38" s="216"/>
      <c r="K38" s="216"/>
      <c r="L38" s="534"/>
      <c r="M38" s="635"/>
      <c r="N38" s="397"/>
      <c r="O38" s="397"/>
      <c r="P38" s="397"/>
      <c r="Q38" s="397"/>
      <c r="R38" s="397"/>
      <c r="S38" s="397"/>
      <c r="T38" s="397"/>
      <c r="U38" s="397"/>
      <c r="V38" s="397"/>
      <c r="W38" s="591">
        <v>25</v>
      </c>
      <c r="X38" s="1246">
        <v>2016</v>
      </c>
      <c r="Y38" s="894" t="s">
        <v>444</v>
      </c>
      <c r="Z38" s="1211">
        <v>1993626.11918169</v>
      </c>
      <c r="AA38" s="1211">
        <v>55322.935768723</v>
      </c>
      <c r="AB38" s="1211">
        <v>18425.637549008399</v>
      </c>
      <c r="AC38" s="1211">
        <v>3.9480000000000001E-7</v>
      </c>
      <c r="AD38" s="1211">
        <v>1876354.66026272</v>
      </c>
      <c r="AE38" s="1211">
        <v>58620.250000000298</v>
      </c>
      <c r="AF38" s="1211">
        <v>6514.8642714090001</v>
      </c>
      <c r="AG38" s="1211">
        <v>89911.522741471694</v>
      </c>
      <c r="AH38" s="1211">
        <v>4770.7169000000004</v>
      </c>
      <c r="AI38" s="1211">
        <v>3208.9371568470001</v>
      </c>
      <c r="AJ38" s="1211">
        <v>22486.728287811002</v>
      </c>
      <c r="AK38" s="1211">
        <v>103528.591530379</v>
      </c>
      <c r="AL38" s="1211">
        <v>3096.7738607863498</v>
      </c>
      <c r="AM38" s="1211">
        <v>0</v>
      </c>
      <c r="AN38" s="1212">
        <f t="shared" si="3"/>
        <v>4235867.7375112409</v>
      </c>
      <c r="AO38" s="1212">
        <v>0</v>
      </c>
      <c r="AP38" s="1212">
        <v>0</v>
      </c>
      <c r="AQ38" s="582"/>
      <c r="AR38" s="397"/>
      <c r="AS38" s="397"/>
      <c r="AT38" s="397"/>
      <c r="AU38" s="397"/>
      <c r="AV38" s="397"/>
    </row>
    <row r="39" spans="1:48" s="162" customFormat="1" ht="12.75">
      <c r="A39" s="204"/>
      <c r="B39" s="216"/>
      <c r="C39" s="216"/>
      <c r="D39" s="216"/>
      <c r="E39" s="216"/>
      <c r="F39" s="216"/>
      <c r="G39" s="216"/>
      <c r="H39" s="216"/>
      <c r="I39" s="216"/>
      <c r="J39" s="216"/>
      <c r="K39" s="216"/>
      <c r="L39" s="534"/>
      <c r="M39" s="635"/>
      <c r="N39" s="397"/>
      <c r="O39" s="397"/>
      <c r="P39" s="397"/>
      <c r="Q39" s="397"/>
      <c r="R39" s="397"/>
      <c r="S39" s="397"/>
      <c r="T39" s="397"/>
      <c r="U39" s="397"/>
      <c r="V39" s="397"/>
      <c r="W39" s="585">
        <v>26</v>
      </c>
      <c r="X39" s="590">
        <v>2017</v>
      </c>
      <c r="Y39" s="588" t="s">
        <v>433</v>
      </c>
      <c r="Z39" s="1213">
        <v>2743653.4521616702</v>
      </c>
      <c r="AA39" s="1213">
        <v>68854.987456054805</v>
      </c>
      <c r="AB39" s="1213">
        <v>9162.1370531399007</v>
      </c>
      <c r="AC39" s="1213">
        <v>0</v>
      </c>
      <c r="AD39" s="1213">
        <v>1200209.4914464499</v>
      </c>
      <c r="AE39" s="1213">
        <v>29811.042691402799</v>
      </c>
      <c r="AF39" s="1213">
        <v>5954.9669953559996</v>
      </c>
      <c r="AG39" s="1213">
        <v>124904.05737228801</v>
      </c>
      <c r="AH39" s="1213">
        <v>3503.8573999999999</v>
      </c>
      <c r="AI39" s="1213">
        <v>7122.5864350709999</v>
      </c>
      <c r="AJ39" s="1213">
        <v>17646.586911442999</v>
      </c>
      <c r="AK39" s="1213">
        <v>60372.802024048397</v>
      </c>
      <c r="AL39" s="1213">
        <v>701.382521523675</v>
      </c>
      <c r="AM39" s="1213">
        <v>29.588822052000001</v>
      </c>
      <c r="AN39" s="1248">
        <f t="shared" si="3"/>
        <v>4271926.9392905002</v>
      </c>
      <c r="AO39" s="1213">
        <v>0</v>
      </c>
      <c r="AP39" s="1213">
        <v>0</v>
      </c>
      <c r="AQ39" s="397"/>
      <c r="AR39" s="397"/>
      <c r="AS39" s="397"/>
      <c r="AT39" s="397"/>
      <c r="AU39" s="397"/>
      <c r="AV39" s="397"/>
    </row>
    <row r="40" spans="1:48" s="162" customFormat="1" ht="12.75">
      <c r="A40" s="204"/>
      <c r="B40" s="216"/>
      <c r="C40" s="216"/>
      <c r="D40" s="216"/>
      <c r="E40" s="216"/>
      <c r="F40" s="216"/>
      <c r="G40" s="216"/>
      <c r="H40" s="216"/>
      <c r="I40" s="216"/>
      <c r="J40" s="216"/>
      <c r="K40" s="216"/>
      <c r="L40" s="534"/>
      <c r="M40" s="635"/>
      <c r="N40" s="397"/>
      <c r="O40" s="397"/>
      <c r="P40" s="397"/>
      <c r="Q40" s="397"/>
      <c r="R40" s="397"/>
      <c r="S40" s="397"/>
      <c r="T40" s="397"/>
      <c r="U40" s="397"/>
      <c r="V40" s="397"/>
      <c r="W40" s="585">
        <v>27</v>
      </c>
      <c r="X40" s="590">
        <v>2017</v>
      </c>
      <c r="Y40" s="588" t="s">
        <v>434</v>
      </c>
      <c r="Z40" s="1213">
        <v>2476740.1616797899</v>
      </c>
      <c r="AA40" s="1213">
        <v>80772.747453247095</v>
      </c>
      <c r="AB40" s="1213">
        <v>97605.430591429205</v>
      </c>
      <c r="AC40" s="1213">
        <v>2090.2807141510002</v>
      </c>
      <c r="AD40" s="1213">
        <v>950039.58396332397</v>
      </c>
      <c r="AE40" s="1213">
        <v>22322.919697546899</v>
      </c>
      <c r="AF40" s="1213">
        <v>3748.442187524</v>
      </c>
      <c r="AG40" s="1213">
        <v>115057.386555777</v>
      </c>
      <c r="AH40" s="1213">
        <v>2874.592725</v>
      </c>
      <c r="AI40" s="1213">
        <v>5707.7746261290004</v>
      </c>
      <c r="AJ40" s="1213">
        <v>18189.49984</v>
      </c>
      <c r="AK40" s="1213">
        <v>56178.714554427097</v>
      </c>
      <c r="AL40" s="1213">
        <v>20246.0163484689</v>
      </c>
      <c r="AM40" s="1213">
        <v>131.942216129</v>
      </c>
      <c r="AN40" s="1248">
        <f t="shared" si="3"/>
        <v>3851705.493152943</v>
      </c>
      <c r="AO40" s="1213">
        <v>402.02100000000002</v>
      </c>
      <c r="AP40" s="1213">
        <v>0</v>
      </c>
      <c r="AQ40" s="397"/>
      <c r="AR40" s="397"/>
      <c r="AS40" s="397"/>
      <c r="AT40" s="397"/>
      <c r="AU40" s="397"/>
      <c r="AV40" s="397"/>
    </row>
    <row r="41" spans="1:48" s="162" customFormat="1" ht="12.75">
      <c r="A41" s="204"/>
      <c r="B41" s="216"/>
      <c r="C41" s="216"/>
      <c r="D41" s="216"/>
      <c r="E41" s="216"/>
      <c r="F41" s="216"/>
      <c r="G41" s="216"/>
      <c r="H41" s="216"/>
      <c r="I41" s="216"/>
      <c r="J41" s="216"/>
      <c r="K41" s="216"/>
      <c r="L41" s="534"/>
      <c r="M41" s="635"/>
      <c r="N41" s="397"/>
      <c r="O41" s="397"/>
      <c r="P41" s="397"/>
      <c r="Q41" s="397"/>
      <c r="R41" s="397"/>
      <c r="S41" s="397"/>
      <c r="T41" s="397"/>
      <c r="U41" s="397"/>
      <c r="V41" s="397"/>
      <c r="W41" s="585">
        <v>28</v>
      </c>
      <c r="X41" s="590">
        <v>2017</v>
      </c>
      <c r="Y41" s="588" t="s">
        <v>435</v>
      </c>
      <c r="Z41" s="1213">
        <v>2397093.7379999999</v>
      </c>
      <c r="AA41" s="1213">
        <v>77553.984840000005</v>
      </c>
      <c r="AB41" s="1213">
        <v>38220.634610000001</v>
      </c>
      <c r="AC41" s="1213">
        <v>37734.066859999999</v>
      </c>
      <c r="AD41" s="1213">
        <v>1376269.7209999999</v>
      </c>
      <c r="AE41" s="1213">
        <v>31883.564900000001</v>
      </c>
      <c r="AF41" s="1213">
        <v>0</v>
      </c>
      <c r="AG41" s="1213">
        <v>103001.8968</v>
      </c>
      <c r="AH41" s="1213">
        <v>3253.7027849999999</v>
      </c>
      <c r="AI41" s="1213">
        <v>5243.0928640000002</v>
      </c>
      <c r="AJ41" s="1213">
        <v>18513.546030000001</v>
      </c>
      <c r="AK41" s="1213">
        <v>72430.997319999995</v>
      </c>
      <c r="AL41" s="1213">
        <v>3224.3898570000001</v>
      </c>
      <c r="AM41" s="1213">
        <v>88.104254440000005</v>
      </c>
      <c r="AN41" s="1248">
        <f t="shared" si="3"/>
        <v>4164511.4401204404</v>
      </c>
      <c r="AO41" s="1213">
        <v>10252.088</v>
      </c>
      <c r="AP41" s="1213">
        <v>0</v>
      </c>
      <c r="AQ41" s="397"/>
      <c r="AR41" s="397"/>
      <c r="AS41" s="397"/>
      <c r="AT41" s="397"/>
      <c r="AU41" s="397"/>
      <c r="AV41" s="397"/>
    </row>
    <row r="42" spans="1:48" s="162" customFormat="1" ht="12.75">
      <c r="A42" s="204"/>
      <c r="B42" s="216"/>
      <c r="C42" s="216"/>
      <c r="D42" s="216"/>
      <c r="E42" s="216"/>
      <c r="F42" s="216"/>
      <c r="G42" s="216"/>
      <c r="H42" s="216"/>
      <c r="I42" s="216"/>
      <c r="J42" s="216"/>
      <c r="K42" s="216"/>
      <c r="L42" s="534"/>
      <c r="M42" s="635"/>
      <c r="N42" s="397"/>
      <c r="O42" s="397"/>
      <c r="P42" s="397"/>
      <c r="Q42" s="397"/>
      <c r="R42" s="397"/>
      <c r="S42" s="397"/>
      <c r="T42" s="397"/>
      <c r="U42" s="397"/>
      <c r="V42" s="397"/>
      <c r="W42" s="585">
        <v>29</v>
      </c>
      <c r="X42" s="590">
        <v>2017</v>
      </c>
      <c r="Y42" s="588" t="s">
        <v>436</v>
      </c>
      <c r="Z42" s="1213">
        <v>2485347.8271066118</v>
      </c>
      <c r="AA42" s="1213">
        <v>61619.238063476601</v>
      </c>
      <c r="AB42" s="1213">
        <v>7853.4421642274256</v>
      </c>
      <c r="AC42" s="1213">
        <v>3.1329999999999998E-7</v>
      </c>
      <c r="AD42" s="1213">
        <v>1171903.0568707769</v>
      </c>
      <c r="AE42" s="1213">
        <v>26533.139539136002</v>
      </c>
      <c r="AF42" s="1213">
        <v>0</v>
      </c>
      <c r="AG42" s="1213">
        <v>90345.274965036966</v>
      </c>
      <c r="AH42" s="1213">
        <v>2865.7664250000003</v>
      </c>
      <c r="AI42" s="1213">
        <v>4307.1128636017502</v>
      </c>
      <c r="AJ42" s="1213">
        <v>19088.536792355</v>
      </c>
      <c r="AK42" s="1213">
        <v>92967.202730385412</v>
      </c>
      <c r="AL42" s="1213">
        <v>904.56653404999997</v>
      </c>
      <c r="AM42" s="1213">
        <v>0</v>
      </c>
      <c r="AN42" s="1248">
        <f t="shared" si="3"/>
        <v>3963735.1640549717</v>
      </c>
      <c r="AO42" s="1213">
        <v>2299.1390000000001</v>
      </c>
      <c r="AP42" s="1213">
        <v>0</v>
      </c>
      <c r="AQ42" s="397"/>
      <c r="AR42" s="397"/>
      <c r="AS42" s="397"/>
      <c r="AT42" s="397"/>
      <c r="AU42" s="397"/>
      <c r="AV42" s="397"/>
    </row>
    <row r="43" spans="1:48" s="162" customFormat="1" ht="12.75">
      <c r="A43" s="204"/>
      <c r="B43" s="216"/>
      <c r="C43" s="216"/>
      <c r="D43" s="216"/>
      <c r="E43" s="216"/>
      <c r="F43" s="216"/>
      <c r="G43" s="216"/>
      <c r="H43" s="216"/>
      <c r="I43" s="216"/>
      <c r="J43" s="216"/>
      <c r="K43" s="216"/>
      <c r="L43" s="534"/>
      <c r="M43" s="635"/>
      <c r="N43" s="397"/>
      <c r="O43" s="397"/>
      <c r="P43" s="397"/>
      <c r="Q43" s="397"/>
      <c r="R43" s="397"/>
      <c r="S43" s="397"/>
      <c r="T43" s="397"/>
      <c r="U43" s="397"/>
      <c r="V43" s="397"/>
      <c r="W43" s="585">
        <v>30</v>
      </c>
      <c r="X43" s="590">
        <v>2017</v>
      </c>
      <c r="Y43" s="588" t="s">
        <v>437</v>
      </c>
      <c r="Z43" s="1213">
        <v>2585537.3650000002</v>
      </c>
      <c r="AA43" s="1213">
        <v>2333.6</v>
      </c>
      <c r="AB43" s="1213">
        <v>70188.789999999994</v>
      </c>
      <c r="AC43" s="1213">
        <v>1547.8182859999999</v>
      </c>
      <c r="AD43" s="1213">
        <v>1233411.7849999999</v>
      </c>
      <c r="AE43" s="1213">
        <v>21092.01</v>
      </c>
      <c r="AF43" s="1213">
        <v>0</v>
      </c>
      <c r="AG43" s="1213">
        <v>103487.09</v>
      </c>
      <c r="AH43" s="1213">
        <v>4210.32</v>
      </c>
      <c r="AI43" s="1213">
        <v>8877.9760000000006</v>
      </c>
      <c r="AJ43" s="1213">
        <v>15975</v>
      </c>
      <c r="AK43" s="1213">
        <v>93012.6</v>
      </c>
      <c r="AL43" s="1213">
        <v>24391.31</v>
      </c>
      <c r="AM43" s="1213">
        <v>0</v>
      </c>
      <c r="AN43" s="1248">
        <f>+SUM(Z43:AM43)</f>
        <v>4164065.6642859993</v>
      </c>
      <c r="AO43" s="1213">
        <v>0</v>
      </c>
      <c r="AP43" s="1213">
        <v>0</v>
      </c>
      <c r="AQ43" s="397"/>
      <c r="AR43" s="397"/>
      <c r="AS43" s="397"/>
      <c r="AT43" s="397"/>
      <c r="AU43" s="397"/>
      <c r="AV43" s="397"/>
    </row>
    <row r="44" spans="1:48" s="162" customFormat="1" ht="12.75">
      <c r="A44" s="204"/>
      <c r="B44" s="216"/>
      <c r="C44" s="216"/>
      <c r="D44" s="216"/>
      <c r="E44" s="216"/>
      <c r="F44" s="216"/>
      <c r="G44" s="216"/>
      <c r="H44" s="216"/>
      <c r="I44" s="216"/>
      <c r="J44" s="216"/>
      <c r="K44" s="216"/>
      <c r="L44" s="534"/>
      <c r="M44" s="635"/>
      <c r="N44" s="397"/>
      <c r="O44" s="397"/>
      <c r="P44" s="397"/>
      <c r="Q44" s="397"/>
      <c r="R44" s="397"/>
      <c r="S44" s="397"/>
      <c r="T44" s="397"/>
      <c r="U44" s="397"/>
      <c r="V44" s="397"/>
      <c r="W44" s="585">
        <v>31</v>
      </c>
      <c r="X44" s="590">
        <v>2017</v>
      </c>
      <c r="Y44" s="588" t="s">
        <v>438</v>
      </c>
      <c r="Z44" s="1213"/>
      <c r="AA44" s="1213"/>
      <c r="AB44" s="1213"/>
      <c r="AC44" s="1213"/>
      <c r="AD44" s="1213"/>
      <c r="AE44" s="1213"/>
      <c r="AF44" s="1213"/>
      <c r="AG44" s="1213"/>
      <c r="AH44" s="1213"/>
      <c r="AI44" s="1213"/>
      <c r="AJ44" s="1213"/>
      <c r="AK44" s="1213"/>
      <c r="AL44" s="1213"/>
      <c r="AM44" s="1213"/>
      <c r="AN44" s="1248">
        <f t="shared" si="3"/>
        <v>0</v>
      </c>
      <c r="AO44" s="1213"/>
      <c r="AP44" s="1213"/>
      <c r="AQ44" s="397"/>
      <c r="AR44" s="397"/>
      <c r="AS44" s="397"/>
      <c r="AT44" s="397"/>
      <c r="AU44" s="397"/>
      <c r="AV44" s="397"/>
    </row>
    <row r="45" spans="1:48" s="162" customFormat="1" ht="12.75">
      <c r="A45" s="204"/>
      <c r="B45" s="216"/>
      <c r="C45" s="216"/>
      <c r="D45" s="216"/>
      <c r="E45" s="216"/>
      <c r="F45" s="216"/>
      <c r="G45" s="216"/>
      <c r="H45" s="216"/>
      <c r="I45" s="216"/>
      <c r="J45" s="216"/>
      <c r="K45" s="216"/>
      <c r="L45" s="534"/>
      <c r="M45" s="635"/>
      <c r="N45" s="397"/>
      <c r="O45" s="397"/>
      <c r="P45" s="397"/>
      <c r="Q45" s="397"/>
      <c r="R45" s="397"/>
      <c r="S45" s="397"/>
      <c r="T45" s="397"/>
      <c r="U45" s="397"/>
      <c r="V45" s="397"/>
      <c r="W45" s="585">
        <v>32</v>
      </c>
      <c r="X45" s="590">
        <v>2017</v>
      </c>
      <c r="Y45" s="588" t="s">
        <v>439</v>
      </c>
      <c r="Z45" s="1213"/>
      <c r="AA45" s="1213"/>
      <c r="AB45" s="1213"/>
      <c r="AC45" s="1213"/>
      <c r="AD45" s="1213"/>
      <c r="AE45" s="1213"/>
      <c r="AF45" s="1213"/>
      <c r="AG45" s="1213"/>
      <c r="AH45" s="1213"/>
      <c r="AI45" s="1213"/>
      <c r="AJ45" s="1213"/>
      <c r="AK45" s="1213"/>
      <c r="AL45" s="1213"/>
      <c r="AM45" s="1213"/>
      <c r="AN45" s="1248">
        <f t="shared" si="3"/>
        <v>0</v>
      </c>
      <c r="AO45" s="1213"/>
      <c r="AP45" s="1213"/>
      <c r="AQ45" s="397"/>
      <c r="AR45" s="397"/>
      <c r="AS45" s="397"/>
      <c r="AT45" s="397"/>
      <c r="AU45" s="397"/>
      <c r="AV45" s="397"/>
    </row>
    <row r="46" spans="1:48" s="162" customFormat="1" ht="12.75">
      <c r="A46" s="459"/>
      <c r="B46" s="1273"/>
      <c r="C46" s="1273"/>
      <c r="D46" s="1273"/>
      <c r="E46" s="509"/>
      <c r="F46" s="509"/>
      <c r="G46" s="1274"/>
      <c r="H46" s="1274"/>
      <c r="I46" s="1274"/>
      <c r="J46" s="1274"/>
      <c r="K46" s="1274"/>
      <c r="L46" s="534"/>
      <c r="M46" s="635"/>
      <c r="N46" s="397"/>
      <c r="O46" s="397"/>
      <c r="P46" s="397"/>
      <c r="Q46" s="397"/>
      <c r="R46" s="397"/>
      <c r="S46" s="397"/>
      <c r="T46" s="397"/>
      <c r="U46" s="397"/>
      <c r="V46" s="397"/>
      <c r="W46" s="585">
        <v>33</v>
      </c>
      <c r="X46" s="590">
        <v>2017</v>
      </c>
      <c r="Y46" s="588" t="s">
        <v>440</v>
      </c>
      <c r="Z46" s="1213"/>
      <c r="AA46" s="1213"/>
      <c r="AB46" s="1213"/>
      <c r="AC46" s="1213"/>
      <c r="AD46" s="1213"/>
      <c r="AE46" s="1213"/>
      <c r="AF46" s="1213"/>
      <c r="AG46" s="1213"/>
      <c r="AH46" s="1213"/>
      <c r="AI46" s="1213"/>
      <c r="AJ46" s="1213"/>
      <c r="AK46" s="1213"/>
      <c r="AL46" s="1213"/>
      <c r="AM46" s="1213"/>
      <c r="AN46" s="1248">
        <f t="shared" si="3"/>
        <v>0</v>
      </c>
      <c r="AO46" s="1213"/>
      <c r="AP46" s="1213"/>
      <c r="AQ46" s="397"/>
      <c r="AR46" s="397"/>
      <c r="AS46" s="397"/>
      <c r="AT46" s="397"/>
      <c r="AU46" s="397"/>
      <c r="AV46" s="397"/>
    </row>
    <row r="47" spans="1:48" s="162" customFormat="1" ht="30" customHeight="1">
      <c r="A47" s="438"/>
      <c r="B47" s="439"/>
      <c r="C47" s="439"/>
      <c r="D47" s="439"/>
      <c r="E47" s="439"/>
      <c r="F47" s="439"/>
      <c r="G47" s="440"/>
      <c r="H47" s="440"/>
      <c r="I47" s="452"/>
      <c r="J47" s="440"/>
      <c r="K47" s="440"/>
      <c r="L47" s="534"/>
      <c r="M47" s="635"/>
      <c r="N47" s="397"/>
      <c r="O47" s="397"/>
      <c r="P47" s="397"/>
      <c r="Q47" s="397"/>
      <c r="R47" s="397"/>
      <c r="S47" s="397"/>
      <c r="T47" s="397"/>
      <c r="U47" s="397"/>
      <c r="V47" s="397"/>
      <c r="W47" s="585">
        <v>34</v>
      </c>
      <c r="X47" s="590">
        <v>2017</v>
      </c>
      <c r="Y47" s="588" t="s">
        <v>441</v>
      </c>
      <c r="Z47" s="1213"/>
      <c r="AA47" s="1213"/>
      <c r="AB47" s="1213"/>
      <c r="AC47" s="1213"/>
      <c r="AD47" s="1213"/>
      <c r="AE47" s="1213"/>
      <c r="AF47" s="1213"/>
      <c r="AG47" s="1213"/>
      <c r="AH47" s="1213"/>
      <c r="AI47" s="1213"/>
      <c r="AJ47" s="1213"/>
      <c r="AK47" s="1213"/>
      <c r="AL47" s="1213"/>
      <c r="AM47" s="1213"/>
      <c r="AN47" s="1248">
        <f t="shared" si="3"/>
        <v>0</v>
      </c>
      <c r="AO47" s="1213"/>
      <c r="AP47" s="1213"/>
      <c r="AQ47" s="397"/>
      <c r="AR47" s="397"/>
      <c r="AS47" s="397"/>
      <c r="AT47" s="397"/>
      <c r="AU47" s="397"/>
      <c r="AV47" s="397"/>
    </row>
    <row r="48" spans="1:48" s="162" customFormat="1" ht="12.75">
      <c r="A48" s="453"/>
      <c r="B48" s="454"/>
      <c r="C48" s="455"/>
      <c r="D48" s="455"/>
      <c r="E48" s="455"/>
      <c r="F48" s="455"/>
      <c r="G48" s="455"/>
      <c r="H48" s="455"/>
      <c r="I48" s="455"/>
      <c r="J48" s="455"/>
      <c r="K48" s="455"/>
      <c r="L48" s="534"/>
      <c r="M48" s="635"/>
      <c r="N48" s="397"/>
      <c r="O48" s="397"/>
      <c r="P48" s="397"/>
      <c r="Q48" s="397"/>
      <c r="R48" s="397"/>
      <c r="S48" s="397"/>
      <c r="T48" s="397"/>
      <c r="U48" s="397"/>
      <c r="V48" s="397"/>
      <c r="W48" s="585">
        <v>35</v>
      </c>
      <c r="X48" s="590">
        <v>2017</v>
      </c>
      <c r="Y48" s="588" t="s">
        <v>442</v>
      </c>
      <c r="Z48" s="1213"/>
      <c r="AA48" s="1213"/>
      <c r="AB48" s="1213"/>
      <c r="AC48" s="1213"/>
      <c r="AD48" s="1213"/>
      <c r="AE48" s="1213"/>
      <c r="AF48" s="1213"/>
      <c r="AG48" s="1213"/>
      <c r="AH48" s="1213"/>
      <c r="AI48" s="1213"/>
      <c r="AJ48" s="1213"/>
      <c r="AK48" s="1213"/>
      <c r="AL48" s="1213"/>
      <c r="AM48" s="1213"/>
      <c r="AN48" s="1248">
        <f t="shared" si="3"/>
        <v>0</v>
      </c>
      <c r="AO48" s="1213"/>
      <c r="AP48" s="1213"/>
      <c r="AQ48" s="397"/>
      <c r="AR48" s="397"/>
      <c r="AS48" s="397"/>
      <c r="AT48" s="397"/>
      <c r="AU48" s="397"/>
      <c r="AV48" s="397"/>
    </row>
    <row r="49" spans="1:48" s="162" customFormat="1" ht="12.75">
      <c r="A49" s="441"/>
      <c r="B49" s="442"/>
      <c r="C49" s="442"/>
      <c r="D49" s="442"/>
      <c r="E49" s="442"/>
      <c r="F49" s="442"/>
      <c r="G49" s="442"/>
      <c r="H49" s="442"/>
      <c r="I49" s="456"/>
      <c r="J49" s="442"/>
      <c r="K49" s="443"/>
      <c r="L49" s="534"/>
      <c r="M49" s="635"/>
      <c r="N49" s="397"/>
      <c r="O49" s="397"/>
      <c r="P49" s="397"/>
      <c r="Q49" s="397"/>
      <c r="R49" s="397"/>
      <c r="S49" s="397"/>
      <c r="T49" s="397"/>
      <c r="U49" s="397"/>
      <c r="V49" s="397"/>
      <c r="W49" s="585">
        <v>36</v>
      </c>
      <c r="X49" s="590">
        <v>2017</v>
      </c>
      <c r="Y49" s="588" t="s">
        <v>443</v>
      </c>
      <c r="Z49" s="1213"/>
      <c r="AA49" s="1213"/>
      <c r="AB49" s="1213"/>
      <c r="AC49" s="1213"/>
      <c r="AD49" s="1213"/>
      <c r="AE49" s="1213"/>
      <c r="AF49" s="1213"/>
      <c r="AG49" s="1213"/>
      <c r="AH49" s="1213"/>
      <c r="AI49" s="1213"/>
      <c r="AJ49" s="1213"/>
      <c r="AK49" s="1213"/>
      <c r="AL49" s="1213"/>
      <c r="AM49" s="1213"/>
      <c r="AN49" s="1248">
        <f t="shared" si="3"/>
        <v>0</v>
      </c>
      <c r="AO49" s="1213"/>
      <c r="AP49" s="1213"/>
      <c r="AQ49" s="397"/>
      <c r="AR49" s="397"/>
      <c r="AS49" s="397"/>
      <c r="AT49" s="397"/>
      <c r="AU49" s="397"/>
      <c r="AV49" s="397"/>
    </row>
    <row r="50" spans="1:48" s="162" customFormat="1" ht="12.75">
      <c r="A50" s="444"/>
      <c r="B50" s="445"/>
      <c r="C50" s="445"/>
      <c r="D50" s="445"/>
      <c r="E50" s="445"/>
      <c r="F50" s="445"/>
      <c r="G50" s="445"/>
      <c r="H50" s="445"/>
      <c r="I50" s="457"/>
      <c r="J50" s="445"/>
      <c r="K50" s="446"/>
      <c r="L50" s="534"/>
      <c r="M50" s="635"/>
      <c r="N50" s="397"/>
      <c r="O50" s="397"/>
      <c r="P50" s="397"/>
      <c r="Q50" s="397"/>
      <c r="R50" s="397"/>
      <c r="S50" s="397"/>
      <c r="T50" s="397"/>
      <c r="U50" s="397"/>
      <c r="V50" s="397"/>
      <c r="W50" s="585">
        <v>37</v>
      </c>
      <c r="X50" s="590">
        <v>2017</v>
      </c>
      <c r="Y50" s="588" t="s">
        <v>444</v>
      </c>
      <c r="Z50" s="1213"/>
      <c r="AA50" s="1213"/>
      <c r="AB50" s="1213"/>
      <c r="AC50" s="1213"/>
      <c r="AD50" s="1213"/>
      <c r="AE50" s="1213"/>
      <c r="AF50" s="1213"/>
      <c r="AG50" s="1213"/>
      <c r="AH50" s="1213"/>
      <c r="AI50" s="1213"/>
      <c r="AJ50" s="1213"/>
      <c r="AK50" s="1213"/>
      <c r="AL50" s="1213"/>
      <c r="AM50" s="1213"/>
      <c r="AN50" s="1248">
        <f t="shared" si="3"/>
        <v>0</v>
      </c>
      <c r="AO50" s="1213"/>
      <c r="AP50" s="1213"/>
      <c r="AQ50" s="397"/>
      <c r="AR50" s="397"/>
      <c r="AS50" s="397"/>
      <c r="AT50" s="397"/>
      <c r="AU50" s="397"/>
      <c r="AV50" s="397"/>
    </row>
    <row r="51" spans="1:48" s="162" customFormat="1" ht="30" customHeight="1">
      <c r="A51" s="444"/>
      <c r="B51" s="445"/>
      <c r="C51" s="445"/>
      <c r="D51" s="445"/>
      <c r="E51" s="445"/>
      <c r="F51" s="445"/>
      <c r="G51" s="445"/>
      <c r="H51" s="445"/>
      <c r="I51" s="457"/>
      <c r="J51" s="445"/>
      <c r="K51" s="446"/>
      <c r="L51" s="534"/>
      <c r="M51" s="635"/>
      <c r="N51" s="397"/>
      <c r="O51" s="397"/>
      <c r="P51" s="397"/>
      <c r="Q51" s="397"/>
      <c r="R51" s="397"/>
      <c r="S51" s="397"/>
      <c r="T51" s="397"/>
      <c r="U51" s="397"/>
      <c r="V51" s="397"/>
      <c r="W51" s="397"/>
      <c r="X51" s="590"/>
      <c r="Y51" s="588"/>
      <c r="Z51" s="588"/>
      <c r="AA51" s="588"/>
      <c r="AB51" s="588"/>
      <c r="AC51" s="588"/>
      <c r="AD51" s="588"/>
      <c r="AE51" s="588"/>
      <c r="AF51" s="588"/>
      <c r="AG51" s="588"/>
      <c r="AH51" s="588"/>
      <c r="AI51" s="588"/>
      <c r="AJ51" s="588"/>
      <c r="AK51" s="588"/>
      <c r="AL51" s="588"/>
      <c r="AM51" s="588"/>
      <c r="AN51" s="588"/>
      <c r="AO51" s="588"/>
      <c r="AP51" s="588"/>
      <c r="AQ51" s="397"/>
      <c r="AR51" s="397"/>
      <c r="AS51" s="397"/>
      <c r="AT51" s="397"/>
      <c r="AU51" s="397"/>
      <c r="AV51" s="397"/>
    </row>
    <row r="52" spans="1:48" s="162" customFormat="1" ht="12.75">
      <c r="A52" s="444"/>
      <c r="B52" s="445"/>
      <c r="C52" s="445"/>
      <c r="D52" s="445"/>
      <c r="E52" s="445"/>
      <c r="F52" s="445"/>
      <c r="G52" s="445"/>
      <c r="H52" s="445"/>
      <c r="I52" s="457"/>
      <c r="J52" s="445"/>
      <c r="K52" s="446"/>
      <c r="L52" s="534"/>
      <c r="M52" s="635"/>
      <c r="N52" s="397"/>
      <c r="O52" s="397"/>
      <c r="P52" s="397"/>
      <c r="Q52" s="397"/>
      <c r="R52" s="397"/>
      <c r="S52" s="397"/>
      <c r="T52" s="397"/>
      <c r="U52" s="397"/>
      <c r="V52" s="397"/>
      <c r="W52" s="397"/>
      <c r="X52" s="590"/>
      <c r="Y52" s="588"/>
      <c r="Z52" s="588"/>
      <c r="AA52" s="588"/>
      <c r="AB52" s="588"/>
      <c r="AC52" s="588"/>
      <c r="AD52" s="588"/>
      <c r="AE52" s="588"/>
      <c r="AF52" s="588"/>
      <c r="AG52" s="588"/>
      <c r="AH52" s="588"/>
      <c r="AI52" s="588"/>
      <c r="AJ52" s="588"/>
      <c r="AK52" s="588"/>
      <c r="AL52" s="588"/>
      <c r="AM52" s="588"/>
      <c r="AN52" s="588"/>
      <c r="AO52" s="588"/>
      <c r="AP52" s="588"/>
      <c r="AQ52" s="397"/>
      <c r="AR52" s="397"/>
      <c r="AS52" s="397"/>
      <c r="AT52" s="397"/>
      <c r="AU52" s="397"/>
      <c r="AV52" s="397"/>
    </row>
    <row r="53" spans="1:48" s="162" customFormat="1" ht="30.75" customHeight="1">
      <c r="A53" s="444"/>
      <c r="B53" s="445"/>
      <c r="C53" s="445"/>
      <c r="D53" s="445"/>
      <c r="E53" s="445"/>
      <c r="F53" s="445"/>
      <c r="G53" s="445"/>
      <c r="H53" s="445"/>
      <c r="I53" s="457"/>
      <c r="J53" s="445"/>
      <c r="K53" s="446"/>
      <c r="L53" s="534"/>
      <c r="M53" s="635"/>
      <c r="N53" s="397"/>
      <c r="O53" s="397"/>
      <c r="P53" s="397"/>
      <c r="Q53" s="397"/>
      <c r="R53" s="397"/>
      <c r="S53" s="397"/>
      <c r="T53" s="397"/>
      <c r="U53" s="397"/>
      <c r="V53" s="397"/>
      <c r="W53" s="397"/>
      <c r="X53" s="590"/>
      <c r="Y53" s="588"/>
      <c r="Z53" s="588"/>
      <c r="AA53" s="588"/>
      <c r="AB53" s="588"/>
      <c r="AC53" s="588"/>
      <c r="AD53" s="588"/>
      <c r="AE53" s="588"/>
      <c r="AF53" s="588"/>
      <c r="AG53" s="588"/>
      <c r="AH53" s="588"/>
      <c r="AI53" s="588"/>
      <c r="AJ53" s="588"/>
      <c r="AK53" s="588"/>
      <c r="AL53" s="588"/>
      <c r="AM53" s="588"/>
      <c r="AN53" s="588"/>
      <c r="AO53" s="588"/>
      <c r="AP53" s="588"/>
      <c r="AQ53" s="397"/>
      <c r="AR53" s="397"/>
      <c r="AS53" s="397"/>
      <c r="AT53" s="397"/>
      <c r="AU53" s="397"/>
      <c r="AV53" s="397"/>
    </row>
    <row r="54" spans="1:48" s="162" customFormat="1" ht="32.25" customHeight="1">
      <c r="A54" s="444"/>
      <c r="B54" s="445"/>
      <c r="C54" s="445"/>
      <c r="D54" s="445"/>
      <c r="E54" s="445"/>
      <c r="F54" s="445"/>
      <c r="G54" s="445"/>
      <c r="H54" s="445"/>
      <c r="I54" s="457"/>
      <c r="J54" s="445"/>
      <c r="K54" s="446"/>
      <c r="L54" s="534"/>
      <c r="M54" s="635"/>
      <c r="N54" s="397"/>
      <c r="O54" s="397"/>
      <c r="P54" s="397"/>
      <c r="Q54" s="397"/>
      <c r="R54" s="397"/>
      <c r="S54" s="397"/>
      <c r="T54" s="397"/>
      <c r="U54" s="397"/>
      <c r="V54" s="397"/>
      <c r="W54" s="397"/>
      <c r="X54" s="590"/>
      <c r="Y54" s="588"/>
      <c r="Z54" s="588"/>
      <c r="AA54" s="588"/>
      <c r="AB54" s="588"/>
      <c r="AC54" s="588"/>
      <c r="AD54" s="588"/>
      <c r="AE54" s="588"/>
      <c r="AF54" s="588"/>
      <c r="AG54" s="588"/>
      <c r="AH54" s="588"/>
      <c r="AI54" s="588"/>
      <c r="AJ54" s="588"/>
      <c r="AK54" s="588"/>
      <c r="AL54" s="588"/>
      <c r="AM54" s="588"/>
      <c r="AN54" s="588"/>
      <c r="AO54" s="588"/>
      <c r="AP54" s="588"/>
      <c r="AQ54" s="397"/>
      <c r="AR54" s="397"/>
      <c r="AS54" s="397"/>
      <c r="AT54" s="397"/>
      <c r="AU54" s="397"/>
      <c r="AV54" s="397"/>
    </row>
    <row r="55" spans="1:48" s="162" customFormat="1" ht="12.75">
      <c r="A55" s="444"/>
      <c r="B55" s="445"/>
      <c r="C55" s="445"/>
      <c r="D55" s="445"/>
      <c r="E55" s="445"/>
      <c r="F55" s="445"/>
      <c r="G55" s="445"/>
      <c r="H55" s="445"/>
      <c r="I55" s="457"/>
      <c r="J55" s="445"/>
      <c r="K55" s="446"/>
      <c r="L55" s="534"/>
      <c r="M55" s="635"/>
      <c r="N55" s="397"/>
      <c r="O55" s="397"/>
      <c r="P55" s="397"/>
      <c r="Q55" s="397"/>
      <c r="R55" s="397"/>
      <c r="S55" s="397"/>
      <c r="T55" s="397"/>
      <c r="U55" s="397"/>
      <c r="V55" s="397"/>
      <c r="W55" s="397"/>
      <c r="X55" s="590"/>
      <c r="Y55" s="588"/>
      <c r="Z55" s="588"/>
      <c r="AA55" s="588"/>
      <c r="AB55" s="588"/>
      <c r="AC55" s="588"/>
      <c r="AD55" s="588"/>
      <c r="AE55" s="588"/>
      <c r="AF55" s="588"/>
      <c r="AG55" s="588"/>
      <c r="AH55" s="588"/>
      <c r="AI55" s="588"/>
      <c r="AJ55" s="588"/>
      <c r="AK55" s="588"/>
      <c r="AL55" s="588"/>
      <c r="AM55" s="588"/>
      <c r="AN55" s="588"/>
      <c r="AO55" s="588"/>
      <c r="AP55" s="588"/>
      <c r="AQ55" s="397"/>
      <c r="AR55" s="397"/>
      <c r="AS55" s="397"/>
      <c r="AT55" s="397"/>
      <c r="AU55" s="397"/>
      <c r="AV55" s="397"/>
    </row>
    <row r="56" spans="1:48" s="162" customFormat="1" ht="12.75">
      <c r="A56" s="444"/>
      <c r="B56" s="445"/>
      <c r="C56" s="445"/>
      <c r="D56" s="445"/>
      <c r="E56" s="445"/>
      <c r="F56" s="445"/>
      <c r="G56" s="445"/>
      <c r="H56" s="445"/>
      <c r="I56" s="457"/>
      <c r="J56" s="445"/>
      <c r="K56" s="446"/>
      <c r="L56" s="534"/>
      <c r="M56" s="635"/>
      <c r="N56" s="397"/>
      <c r="O56" s="397"/>
      <c r="P56" s="397"/>
      <c r="Q56" s="397"/>
      <c r="R56" s="397"/>
      <c r="S56" s="397"/>
      <c r="T56" s="397"/>
      <c r="U56" s="397"/>
      <c r="V56" s="397"/>
      <c r="W56" s="397"/>
      <c r="X56" s="590"/>
      <c r="Y56" s="588"/>
      <c r="Z56" s="588"/>
      <c r="AA56" s="588"/>
      <c r="AB56" s="588"/>
      <c r="AC56" s="588"/>
      <c r="AD56" s="588"/>
      <c r="AE56" s="588"/>
      <c r="AF56" s="588"/>
      <c r="AG56" s="588"/>
      <c r="AH56" s="588"/>
      <c r="AI56" s="588"/>
      <c r="AJ56" s="588"/>
      <c r="AK56" s="588"/>
      <c r="AL56" s="588"/>
      <c r="AM56" s="588"/>
      <c r="AN56" s="588"/>
      <c r="AO56" s="588"/>
      <c r="AP56" s="588"/>
      <c r="AQ56" s="397"/>
      <c r="AR56" s="397"/>
      <c r="AS56" s="397"/>
      <c r="AT56" s="397"/>
      <c r="AU56" s="397"/>
      <c r="AV56" s="397"/>
    </row>
    <row r="57" spans="1:48" s="162" customFormat="1" ht="12.75">
      <c r="A57" s="444"/>
      <c r="B57" s="445"/>
      <c r="C57" s="445"/>
      <c r="D57" s="445"/>
      <c r="E57" s="445"/>
      <c r="F57" s="445"/>
      <c r="G57" s="445"/>
      <c r="H57" s="445"/>
      <c r="I57" s="457"/>
      <c r="J57" s="445"/>
      <c r="K57" s="446"/>
      <c r="L57" s="534"/>
      <c r="M57" s="635"/>
      <c r="N57" s="397"/>
      <c r="O57" s="397"/>
      <c r="P57" s="397"/>
      <c r="Q57" s="397"/>
      <c r="R57" s="397"/>
      <c r="S57" s="397"/>
      <c r="T57" s="397"/>
      <c r="U57" s="397"/>
      <c r="V57" s="397"/>
      <c r="W57" s="397"/>
      <c r="X57" s="590"/>
      <c r="Y57" s="588"/>
      <c r="Z57" s="588"/>
      <c r="AA57" s="588"/>
      <c r="AB57" s="588"/>
      <c r="AC57" s="588"/>
      <c r="AD57" s="588"/>
      <c r="AE57" s="588"/>
      <c r="AF57" s="588"/>
      <c r="AG57" s="588"/>
      <c r="AH57" s="588"/>
      <c r="AI57" s="588"/>
      <c r="AJ57" s="588"/>
      <c r="AK57" s="588"/>
      <c r="AL57" s="588"/>
      <c r="AM57" s="588"/>
      <c r="AN57" s="588"/>
      <c r="AO57" s="588"/>
      <c r="AP57" s="588"/>
      <c r="AQ57" s="397"/>
      <c r="AR57" s="397"/>
      <c r="AS57" s="397"/>
      <c r="AT57" s="397"/>
      <c r="AU57" s="397"/>
      <c r="AV57" s="397"/>
    </row>
    <row r="58" spans="1:48" s="162" customFormat="1" ht="12">
      <c r="A58" s="197" t="s">
        <v>702</v>
      </c>
      <c r="B58" s="445"/>
      <c r="C58" s="445"/>
      <c r="D58" s="445"/>
      <c r="E58" s="445"/>
      <c r="F58" s="445"/>
      <c r="G58" s="445"/>
      <c r="H58" s="445"/>
      <c r="I58" s="457"/>
      <c r="J58" s="445"/>
      <c r="K58" s="446"/>
      <c r="L58" s="534"/>
      <c r="M58" s="635"/>
      <c r="N58" s="397"/>
      <c r="O58" s="397"/>
      <c r="P58" s="397"/>
      <c r="Q58" s="397"/>
      <c r="R58" s="397"/>
      <c r="S58" s="397"/>
      <c r="T58" s="397"/>
      <c r="U58" s="397"/>
      <c r="V58" s="397"/>
      <c r="W58" s="397"/>
      <c r="X58" s="590"/>
      <c r="Y58" s="588"/>
      <c r="Z58" s="588"/>
      <c r="AA58" s="588"/>
      <c r="AB58" s="588"/>
      <c r="AC58" s="588"/>
      <c r="AD58" s="588"/>
      <c r="AE58" s="588"/>
      <c r="AF58" s="588"/>
      <c r="AG58" s="588"/>
      <c r="AH58" s="588"/>
      <c r="AI58" s="588"/>
      <c r="AJ58" s="588"/>
      <c r="AK58" s="588"/>
      <c r="AL58" s="588"/>
      <c r="AM58" s="588"/>
      <c r="AN58" s="588"/>
      <c r="AO58" s="588"/>
      <c r="AP58" s="588"/>
      <c r="AQ58" s="397"/>
      <c r="AR58" s="397"/>
      <c r="AS58" s="397"/>
      <c r="AT58" s="397"/>
      <c r="AU58" s="397"/>
      <c r="AV58" s="397"/>
    </row>
    <row r="59" spans="1:48" s="162" customFormat="1" ht="12.75">
      <c r="A59" s="444"/>
      <c r="B59" s="445"/>
      <c r="C59" s="445"/>
      <c r="D59" s="445"/>
      <c r="E59" s="445"/>
      <c r="F59" s="445"/>
      <c r="G59" s="445"/>
      <c r="H59" s="445"/>
      <c r="I59" s="457"/>
      <c r="J59" s="445"/>
      <c r="K59" s="446"/>
      <c r="L59" s="534"/>
      <c r="M59" s="635"/>
      <c r="N59" s="397"/>
      <c r="O59" s="397"/>
      <c r="P59" s="397"/>
      <c r="Q59" s="397"/>
      <c r="R59" s="397"/>
      <c r="S59" s="397"/>
      <c r="T59" s="397"/>
      <c r="U59" s="397"/>
      <c r="V59" s="397"/>
      <c r="W59" s="397"/>
      <c r="X59" s="590"/>
      <c r="Y59" s="588"/>
      <c r="Z59" s="588"/>
      <c r="AA59" s="588"/>
      <c r="AB59" s="588"/>
      <c r="AC59" s="588"/>
      <c r="AD59" s="588"/>
      <c r="AE59" s="588"/>
      <c r="AF59" s="588"/>
      <c r="AG59" s="588"/>
      <c r="AH59" s="588"/>
      <c r="AI59" s="588"/>
      <c r="AJ59" s="588"/>
      <c r="AK59" s="588"/>
      <c r="AL59" s="588"/>
      <c r="AM59" s="588"/>
      <c r="AN59" s="588"/>
      <c r="AO59" s="588"/>
      <c r="AP59" s="588"/>
      <c r="AQ59" s="397"/>
      <c r="AR59" s="397"/>
      <c r="AS59" s="397"/>
      <c r="AT59" s="397"/>
      <c r="AU59" s="397"/>
      <c r="AV59" s="397"/>
    </row>
    <row r="60" spans="1:48" s="162" customFormat="1" ht="12.75">
      <c r="A60" s="444"/>
      <c r="B60" s="445"/>
      <c r="C60" s="445"/>
      <c r="D60" s="445"/>
      <c r="E60" s="445"/>
      <c r="F60" s="445"/>
      <c r="G60" s="445"/>
      <c r="H60" s="445"/>
      <c r="I60" s="457"/>
      <c r="J60" s="445"/>
      <c r="K60" s="446"/>
      <c r="L60" s="534"/>
      <c r="M60" s="635"/>
      <c r="N60" s="397"/>
      <c r="O60" s="397"/>
      <c r="P60" s="397"/>
      <c r="Q60" s="397"/>
      <c r="R60" s="397"/>
      <c r="S60" s="397"/>
      <c r="T60" s="397"/>
      <c r="U60" s="397"/>
      <c r="V60" s="397"/>
      <c r="W60" s="397"/>
      <c r="X60" s="590"/>
      <c r="Y60" s="588"/>
      <c r="Z60" s="588"/>
      <c r="AA60" s="588"/>
      <c r="AB60" s="588"/>
      <c r="AC60" s="588"/>
      <c r="AD60" s="588"/>
      <c r="AE60" s="588"/>
      <c r="AF60" s="588"/>
      <c r="AG60" s="588"/>
      <c r="AH60" s="588"/>
      <c r="AI60" s="588"/>
      <c r="AJ60" s="588"/>
      <c r="AK60" s="588"/>
      <c r="AL60" s="588"/>
      <c r="AM60" s="588"/>
      <c r="AN60" s="588"/>
      <c r="AO60" s="588"/>
      <c r="AP60" s="588"/>
      <c r="AQ60" s="397"/>
      <c r="AR60" s="397"/>
      <c r="AS60" s="397"/>
      <c r="AT60" s="397"/>
      <c r="AU60" s="397"/>
      <c r="AV60" s="397"/>
    </row>
    <row r="61" spans="1:48" s="162" customFormat="1" ht="12.75">
      <c r="A61" s="444"/>
      <c r="B61" s="445"/>
      <c r="C61" s="445"/>
      <c r="D61" s="445"/>
      <c r="E61" s="445"/>
      <c r="F61" s="445"/>
      <c r="G61" s="445"/>
      <c r="H61" s="445"/>
      <c r="I61" s="457"/>
      <c r="J61" s="445"/>
      <c r="K61" s="446"/>
      <c r="L61" s="534"/>
      <c r="M61" s="635"/>
      <c r="N61" s="397"/>
      <c r="O61" s="397"/>
      <c r="P61" s="397"/>
      <c r="Q61" s="397"/>
      <c r="R61" s="397"/>
      <c r="S61" s="397"/>
      <c r="T61" s="397"/>
      <c r="U61" s="397"/>
      <c r="V61" s="397"/>
      <c r="W61" s="397"/>
      <c r="X61" s="590"/>
      <c r="Y61" s="588"/>
      <c r="Z61" s="588"/>
      <c r="AA61" s="588"/>
      <c r="AB61" s="588"/>
      <c r="AC61" s="588"/>
      <c r="AD61" s="588"/>
      <c r="AE61" s="588"/>
      <c r="AF61" s="588"/>
      <c r="AG61" s="588"/>
      <c r="AH61" s="588"/>
      <c r="AI61" s="588"/>
      <c r="AJ61" s="588"/>
      <c r="AK61" s="588"/>
      <c r="AL61" s="588"/>
      <c r="AM61" s="588"/>
      <c r="AN61" s="588"/>
      <c r="AO61" s="588"/>
      <c r="AP61" s="588"/>
      <c r="AQ61" s="397"/>
      <c r="AR61" s="397"/>
      <c r="AS61" s="397"/>
      <c r="AT61" s="397"/>
      <c r="AU61" s="397"/>
      <c r="AV61" s="397"/>
    </row>
    <row r="62" spans="1:48" s="162" customFormat="1" ht="12.75">
      <c r="A62" s="297"/>
      <c r="B62" s="298"/>
      <c r="C62" s="298"/>
      <c r="D62" s="298"/>
      <c r="E62" s="298"/>
      <c r="F62" s="298"/>
      <c r="G62" s="298"/>
      <c r="H62" s="298"/>
      <c r="I62" s="299"/>
      <c r="J62" s="298"/>
      <c r="K62" s="300"/>
      <c r="L62" s="534"/>
      <c r="M62" s="635"/>
      <c r="N62" s="397"/>
      <c r="O62" s="397"/>
      <c r="P62" s="397"/>
      <c r="Q62" s="397"/>
      <c r="R62" s="397"/>
      <c r="S62" s="397"/>
      <c r="T62" s="397"/>
      <c r="U62" s="397"/>
      <c r="V62" s="397"/>
      <c r="W62" s="397"/>
      <c r="X62" s="590"/>
      <c r="Y62" s="588"/>
      <c r="Z62" s="588"/>
      <c r="AA62" s="588"/>
      <c r="AB62" s="588"/>
      <c r="AC62" s="588"/>
      <c r="AD62" s="588"/>
      <c r="AE62" s="588"/>
      <c r="AF62" s="588"/>
      <c r="AG62" s="588"/>
      <c r="AH62" s="588"/>
      <c r="AI62" s="588"/>
      <c r="AJ62" s="588"/>
      <c r="AK62" s="588"/>
      <c r="AL62" s="588"/>
      <c r="AM62" s="588"/>
      <c r="AN62" s="588"/>
      <c r="AO62" s="588"/>
      <c r="AP62" s="588"/>
      <c r="AQ62" s="397"/>
      <c r="AR62" s="397"/>
      <c r="AS62" s="397"/>
      <c r="AT62" s="397"/>
      <c r="AU62" s="397"/>
      <c r="AV62" s="397"/>
    </row>
    <row r="63" spans="1:48" s="162" customFormat="1" ht="12.75">
      <c r="A63" s="297"/>
      <c r="B63" s="298"/>
      <c r="C63" s="298"/>
      <c r="D63" s="298"/>
      <c r="E63" s="298"/>
      <c r="F63" s="298"/>
      <c r="G63" s="298"/>
      <c r="H63" s="299"/>
      <c r="I63" s="299"/>
      <c r="J63" s="298"/>
      <c r="K63" s="300"/>
      <c r="L63" s="534"/>
      <c r="M63" s="635"/>
      <c r="N63" s="397"/>
      <c r="O63" s="397"/>
      <c r="P63" s="397"/>
      <c r="Q63" s="397"/>
      <c r="R63" s="397"/>
      <c r="S63" s="397"/>
      <c r="T63" s="397"/>
      <c r="U63" s="397"/>
      <c r="V63" s="397"/>
      <c r="W63" s="397"/>
      <c r="X63" s="590"/>
      <c r="Y63" s="588"/>
      <c r="Z63" s="588"/>
      <c r="AA63" s="588"/>
      <c r="AB63" s="588"/>
      <c r="AC63" s="588"/>
      <c r="AD63" s="588"/>
      <c r="AE63" s="588"/>
      <c r="AF63" s="588"/>
      <c r="AG63" s="588"/>
      <c r="AH63" s="588"/>
      <c r="AI63" s="588"/>
      <c r="AJ63" s="588"/>
      <c r="AK63" s="588"/>
      <c r="AL63" s="588"/>
      <c r="AM63" s="588"/>
      <c r="AN63" s="588"/>
      <c r="AO63" s="588"/>
      <c r="AP63" s="588"/>
      <c r="AQ63" s="397"/>
      <c r="AR63" s="397"/>
      <c r="AS63" s="397"/>
      <c r="AT63" s="397"/>
      <c r="AU63" s="397"/>
      <c r="AV63" s="397"/>
    </row>
    <row r="64" spans="1:48" s="162" customFormat="1" ht="12.75">
      <c r="A64" s="444"/>
      <c r="B64" s="445"/>
      <c r="C64" s="445"/>
      <c r="D64" s="445"/>
      <c r="E64" s="445"/>
      <c r="F64" s="445"/>
      <c r="G64" s="445"/>
      <c r="H64" s="445"/>
      <c r="I64" s="457"/>
      <c r="J64" s="445"/>
      <c r="K64" s="460"/>
      <c r="L64" s="534"/>
      <c r="M64" s="635"/>
      <c r="N64" s="397"/>
      <c r="O64" s="397"/>
      <c r="P64" s="397"/>
      <c r="Q64" s="397"/>
      <c r="R64" s="397"/>
      <c r="S64" s="397"/>
      <c r="T64" s="397"/>
      <c r="U64" s="397"/>
      <c r="V64" s="397"/>
      <c r="W64" s="397"/>
      <c r="X64" s="590"/>
      <c r="Y64" s="588"/>
      <c r="Z64" s="588"/>
      <c r="AA64" s="588"/>
      <c r="AB64" s="588"/>
      <c r="AC64" s="588"/>
      <c r="AD64" s="588"/>
      <c r="AE64" s="588"/>
      <c r="AF64" s="588"/>
      <c r="AG64" s="588"/>
      <c r="AH64" s="588"/>
      <c r="AI64" s="588"/>
      <c r="AJ64" s="588"/>
      <c r="AK64" s="588"/>
      <c r="AL64" s="588"/>
      <c r="AM64" s="588"/>
      <c r="AN64" s="588"/>
      <c r="AO64" s="588"/>
      <c r="AP64" s="588"/>
      <c r="AQ64" s="397"/>
      <c r="AR64" s="397"/>
      <c r="AS64" s="397"/>
      <c r="AT64" s="397"/>
      <c r="AU64" s="397"/>
      <c r="AV64" s="397"/>
    </row>
    <row r="65" spans="1:48" s="162" customFormat="1" ht="12.75">
      <c r="A65" s="444"/>
      <c r="B65" s="445"/>
      <c r="C65" s="445"/>
      <c r="D65" s="445"/>
      <c r="E65" s="445"/>
      <c r="F65" s="445"/>
      <c r="G65" s="445"/>
      <c r="H65" s="445"/>
      <c r="I65" s="461"/>
      <c r="J65" s="445"/>
      <c r="K65" s="460"/>
      <c r="L65" s="534"/>
      <c r="M65" s="635"/>
      <c r="N65" s="397"/>
      <c r="O65" s="397"/>
      <c r="P65" s="397"/>
      <c r="Q65" s="397"/>
      <c r="R65" s="397"/>
      <c r="S65" s="397"/>
      <c r="T65" s="397"/>
      <c r="U65" s="397"/>
      <c r="V65" s="397"/>
      <c r="W65" s="397"/>
      <c r="X65" s="590"/>
      <c r="Y65" s="588"/>
      <c r="Z65" s="588"/>
      <c r="AA65" s="588"/>
      <c r="AB65" s="588"/>
      <c r="AC65" s="588"/>
      <c r="AD65" s="588"/>
      <c r="AE65" s="588"/>
      <c r="AF65" s="588"/>
      <c r="AG65" s="588"/>
      <c r="AH65" s="588"/>
      <c r="AI65" s="588"/>
      <c r="AJ65" s="588"/>
      <c r="AK65" s="588"/>
      <c r="AL65" s="588"/>
      <c r="AM65" s="588"/>
      <c r="AN65" s="588"/>
      <c r="AO65" s="588"/>
      <c r="AP65" s="588"/>
      <c r="AQ65" s="397"/>
      <c r="AR65" s="397"/>
      <c r="AS65" s="397"/>
      <c r="AT65" s="397"/>
      <c r="AU65" s="397"/>
      <c r="AV65" s="397"/>
    </row>
    <row r="66" spans="1:48" s="162" customFormat="1" ht="10.5" customHeight="1">
      <c r="A66" s="231"/>
      <c r="B66" s="445"/>
      <c r="C66" s="445"/>
      <c r="D66" s="445"/>
      <c r="E66" s="445"/>
      <c r="F66" s="445"/>
      <c r="G66" s="445"/>
      <c r="H66" s="462"/>
      <c r="I66" s="462"/>
      <c r="J66" s="445"/>
      <c r="K66" s="460"/>
      <c r="L66" s="534"/>
      <c r="M66" s="635"/>
      <c r="N66" s="397"/>
      <c r="O66" s="397"/>
      <c r="P66" s="397"/>
      <c r="Q66" s="397"/>
      <c r="R66" s="397"/>
      <c r="S66" s="397"/>
      <c r="T66" s="397"/>
      <c r="U66" s="397"/>
      <c r="V66" s="397"/>
      <c r="W66" s="397"/>
      <c r="X66" s="590"/>
      <c r="Y66" s="588"/>
      <c r="Z66" s="588"/>
      <c r="AA66" s="588"/>
      <c r="AB66" s="588"/>
      <c r="AC66" s="588"/>
      <c r="AD66" s="588"/>
      <c r="AE66" s="588"/>
      <c r="AF66" s="588"/>
      <c r="AG66" s="588"/>
      <c r="AH66" s="588"/>
      <c r="AI66" s="588"/>
      <c r="AJ66" s="588"/>
      <c r="AK66" s="588"/>
      <c r="AL66" s="588"/>
      <c r="AM66" s="588"/>
      <c r="AN66" s="588"/>
      <c r="AO66" s="588"/>
      <c r="AP66" s="588"/>
      <c r="AQ66" s="397"/>
      <c r="AR66" s="397"/>
      <c r="AS66" s="397"/>
      <c r="AT66" s="397"/>
      <c r="AU66" s="397"/>
      <c r="AV66" s="397"/>
    </row>
    <row r="67" spans="1:48" s="162" customFormat="1" ht="9.75" customHeight="1">
      <c r="A67" s="231"/>
      <c r="B67" s="445"/>
      <c r="C67" s="445"/>
      <c r="D67" s="445"/>
      <c r="E67" s="445"/>
      <c r="F67" s="445"/>
      <c r="G67" s="445"/>
      <c r="H67" s="462"/>
      <c r="I67" s="462"/>
      <c r="J67" s="445"/>
      <c r="K67" s="460"/>
      <c r="L67" s="534"/>
      <c r="M67" s="635"/>
      <c r="N67" s="397"/>
      <c r="O67" s="397"/>
      <c r="P67" s="397"/>
      <c r="Q67" s="397"/>
      <c r="R67" s="397"/>
      <c r="S67" s="397"/>
      <c r="T67" s="397"/>
      <c r="U67" s="397"/>
      <c r="V67" s="397"/>
      <c r="W67" s="397"/>
      <c r="X67" s="590"/>
      <c r="Y67" s="588"/>
      <c r="Z67" s="588"/>
      <c r="AA67" s="588"/>
      <c r="AB67" s="588"/>
      <c r="AC67" s="588"/>
      <c r="AD67" s="588"/>
      <c r="AE67" s="588"/>
      <c r="AF67" s="588"/>
      <c r="AG67" s="588"/>
      <c r="AH67" s="588"/>
      <c r="AI67" s="588"/>
      <c r="AJ67" s="588"/>
      <c r="AK67" s="588"/>
      <c r="AL67" s="588"/>
      <c r="AM67" s="588"/>
      <c r="AN67" s="588"/>
      <c r="AO67" s="588"/>
      <c r="AP67" s="588"/>
      <c r="AQ67" s="397"/>
      <c r="AR67" s="397"/>
      <c r="AS67" s="397"/>
      <c r="AT67" s="397"/>
      <c r="AU67" s="397"/>
      <c r="AV67" s="397"/>
    </row>
    <row r="68" spans="1:48" s="162" customFormat="1" ht="13.5" customHeight="1">
      <c r="A68" s="297"/>
      <c r="B68" s="298"/>
      <c r="C68" s="298"/>
      <c r="D68" s="298"/>
      <c r="E68" s="298"/>
      <c r="F68" s="298"/>
      <c r="G68" s="298"/>
      <c r="H68" s="463"/>
      <c r="I68" s="299"/>
      <c r="J68" s="298"/>
      <c r="K68" s="300"/>
      <c r="L68" s="534"/>
      <c r="M68" s="635"/>
      <c r="N68" s="397"/>
      <c r="O68" s="397"/>
      <c r="P68" s="397"/>
      <c r="Q68" s="397"/>
      <c r="R68" s="397"/>
      <c r="S68" s="397"/>
      <c r="T68" s="397"/>
      <c r="U68" s="397"/>
      <c r="V68" s="397"/>
      <c r="W68" s="397"/>
      <c r="X68" s="590"/>
      <c r="Y68" s="588"/>
      <c r="Z68" s="588"/>
      <c r="AA68" s="588"/>
      <c r="AB68" s="588"/>
      <c r="AC68" s="588"/>
      <c r="AD68" s="588"/>
      <c r="AE68" s="588"/>
      <c r="AF68" s="588"/>
      <c r="AG68" s="588"/>
      <c r="AH68" s="588"/>
      <c r="AI68" s="588"/>
      <c r="AJ68" s="588"/>
      <c r="AK68" s="588"/>
      <c r="AL68" s="588"/>
      <c r="AM68" s="588"/>
      <c r="AN68" s="588"/>
      <c r="AO68" s="588"/>
      <c r="AP68" s="588"/>
      <c r="AQ68" s="397"/>
      <c r="AR68" s="397"/>
      <c r="AS68" s="397"/>
      <c r="AT68" s="397"/>
      <c r="AU68" s="397"/>
      <c r="AV68" s="397"/>
    </row>
    <row r="69" spans="1:48" s="162" customFormat="1" ht="12.75">
      <c r="A69" s="297"/>
      <c r="B69" s="298"/>
      <c r="C69" s="298"/>
      <c r="D69" s="298"/>
      <c r="E69" s="298"/>
      <c r="F69" s="298"/>
      <c r="G69" s="298"/>
      <c r="H69" s="299"/>
      <c r="I69" s="299"/>
      <c r="J69" s="298"/>
      <c r="K69" s="300"/>
      <c r="L69" s="534"/>
      <c r="M69" s="635"/>
      <c r="N69" s="397"/>
      <c r="O69" s="397"/>
      <c r="P69" s="397"/>
      <c r="Q69" s="397"/>
      <c r="R69" s="397"/>
      <c r="S69" s="397"/>
      <c r="T69" s="397"/>
      <c r="U69" s="397"/>
      <c r="V69" s="397"/>
      <c r="W69" s="397"/>
      <c r="X69" s="590"/>
      <c r="Y69" s="588"/>
      <c r="Z69" s="588"/>
      <c r="AA69" s="588"/>
      <c r="AB69" s="588"/>
      <c r="AC69" s="588"/>
      <c r="AD69" s="588"/>
      <c r="AE69" s="588"/>
      <c r="AF69" s="588"/>
      <c r="AG69" s="588"/>
      <c r="AH69" s="588"/>
      <c r="AI69" s="588"/>
      <c r="AJ69" s="588"/>
      <c r="AK69" s="588"/>
      <c r="AL69" s="588"/>
      <c r="AM69" s="588"/>
      <c r="AN69" s="588"/>
      <c r="AO69" s="588"/>
      <c r="AP69" s="588"/>
      <c r="AQ69" s="397"/>
      <c r="AR69" s="397"/>
      <c r="AS69" s="397"/>
      <c r="AT69" s="397"/>
      <c r="AU69" s="397"/>
      <c r="AV69" s="397"/>
    </row>
    <row r="70" spans="1:48" s="162" customFormat="1" ht="12.75">
      <c r="A70" s="297"/>
      <c r="B70" s="298"/>
      <c r="C70" s="298"/>
      <c r="D70" s="298"/>
      <c r="E70" s="298"/>
      <c r="F70" s="298"/>
      <c r="G70" s="298"/>
      <c r="H70" s="299"/>
      <c r="I70" s="299"/>
      <c r="J70" s="298"/>
      <c r="K70" s="300"/>
      <c r="L70" s="534"/>
      <c r="M70" s="635"/>
      <c r="N70" s="397"/>
      <c r="O70" s="397"/>
      <c r="P70" s="397"/>
      <c r="Q70" s="397"/>
      <c r="R70" s="397"/>
      <c r="S70" s="397"/>
      <c r="T70" s="397"/>
      <c r="U70" s="397"/>
      <c r="V70" s="397"/>
      <c r="W70" s="397"/>
      <c r="X70" s="590"/>
      <c r="Y70" s="588"/>
      <c r="Z70" s="588"/>
      <c r="AA70" s="588"/>
      <c r="AB70" s="588"/>
      <c r="AC70" s="588"/>
      <c r="AD70" s="588"/>
      <c r="AE70" s="588"/>
      <c r="AF70" s="588"/>
      <c r="AG70" s="588"/>
      <c r="AH70" s="588"/>
      <c r="AI70" s="588"/>
      <c r="AJ70" s="588"/>
      <c r="AK70" s="588"/>
      <c r="AL70" s="588"/>
      <c r="AM70" s="588"/>
      <c r="AN70" s="588"/>
      <c r="AO70" s="588"/>
      <c r="AP70" s="588"/>
      <c r="AQ70" s="397"/>
      <c r="AR70" s="397"/>
      <c r="AS70" s="397"/>
      <c r="AT70" s="397"/>
      <c r="AU70" s="397"/>
      <c r="AV70" s="397"/>
    </row>
    <row r="71" spans="1:48" s="162" customFormat="1" ht="12.75">
      <c r="A71" s="1284"/>
      <c r="B71" s="1284"/>
      <c r="C71" s="1284"/>
      <c r="D71" s="1284"/>
      <c r="E71" s="1284"/>
      <c r="F71" s="1284"/>
      <c r="G71" s="1284"/>
      <c r="H71" s="1284"/>
      <c r="I71" s="1284"/>
      <c r="J71" s="1284"/>
      <c r="K71" s="1284"/>
      <c r="L71" s="534"/>
      <c r="M71" s="635"/>
      <c r="N71" s="397"/>
      <c r="O71" s="397"/>
      <c r="P71" s="397"/>
      <c r="Q71" s="397"/>
      <c r="R71" s="397"/>
      <c r="S71" s="397"/>
      <c r="T71" s="397"/>
      <c r="U71" s="397"/>
      <c r="V71" s="397"/>
      <c r="W71" s="397"/>
      <c r="X71" s="590"/>
      <c r="Y71" s="588"/>
      <c r="Z71" s="588"/>
      <c r="AA71" s="588"/>
      <c r="AB71" s="588"/>
      <c r="AC71" s="588"/>
      <c r="AD71" s="588"/>
      <c r="AE71" s="588"/>
      <c r="AF71" s="588"/>
      <c r="AG71" s="588"/>
      <c r="AH71" s="588"/>
      <c r="AI71" s="588"/>
      <c r="AJ71" s="588"/>
      <c r="AK71" s="588"/>
      <c r="AL71" s="588"/>
      <c r="AM71" s="588"/>
      <c r="AN71" s="588"/>
      <c r="AO71" s="588"/>
      <c r="AP71" s="588"/>
      <c r="AQ71" s="397"/>
      <c r="AR71" s="397"/>
      <c r="AS71" s="397"/>
      <c r="AT71" s="397"/>
      <c r="AU71" s="397"/>
      <c r="AV71" s="397"/>
    </row>
    <row r="72" spans="1:48" s="162" customFormat="1" ht="12.75">
      <c r="A72" s="204"/>
      <c r="B72" s="216"/>
      <c r="C72" s="216"/>
      <c r="D72" s="216"/>
      <c r="E72" s="216"/>
      <c r="F72" s="216"/>
      <c r="G72" s="216"/>
      <c r="H72" s="216"/>
      <c r="I72" s="216"/>
      <c r="J72" s="216"/>
      <c r="K72" s="216"/>
      <c r="L72" s="534"/>
      <c r="M72" s="635"/>
      <c r="N72" s="397"/>
      <c r="O72" s="397"/>
      <c r="P72" s="397"/>
      <c r="Q72" s="397"/>
      <c r="R72" s="397"/>
      <c r="S72" s="397"/>
      <c r="T72" s="397"/>
      <c r="U72" s="397"/>
      <c r="V72" s="397"/>
      <c r="W72" s="397"/>
      <c r="X72" s="590"/>
      <c r="Y72" s="588"/>
      <c r="Z72" s="588"/>
      <c r="AA72" s="588"/>
      <c r="AB72" s="588"/>
      <c r="AC72" s="588"/>
      <c r="AD72" s="588"/>
      <c r="AE72" s="588"/>
      <c r="AF72" s="588"/>
      <c r="AG72" s="588"/>
      <c r="AH72" s="588"/>
      <c r="AI72" s="588"/>
      <c r="AJ72" s="588"/>
      <c r="AK72" s="588"/>
      <c r="AL72" s="588"/>
      <c r="AM72" s="588"/>
      <c r="AN72" s="588"/>
      <c r="AO72" s="588"/>
      <c r="AP72" s="588"/>
      <c r="AQ72" s="397"/>
      <c r="AR72" s="397"/>
      <c r="AS72" s="397"/>
      <c r="AT72" s="397"/>
      <c r="AU72" s="397"/>
      <c r="AV72" s="397"/>
    </row>
    <row r="73" spans="1:48" s="162" customFormat="1" ht="12.75">
      <c r="A73" s="204"/>
      <c r="B73" s="216"/>
      <c r="C73" s="216"/>
      <c r="D73" s="216"/>
      <c r="E73" s="216"/>
      <c r="F73" s="216"/>
      <c r="G73" s="216"/>
      <c r="H73" s="216"/>
      <c r="I73" s="216"/>
      <c r="J73" s="216"/>
      <c r="K73" s="216"/>
      <c r="L73" s="534"/>
      <c r="M73" s="635"/>
      <c r="N73" s="397"/>
      <c r="O73" s="397"/>
      <c r="P73" s="397"/>
      <c r="Q73" s="397"/>
      <c r="R73" s="397"/>
      <c r="S73" s="397"/>
      <c r="T73" s="397"/>
      <c r="U73" s="397"/>
      <c r="V73" s="397"/>
      <c r="W73" s="397"/>
      <c r="X73" s="590"/>
      <c r="Y73" s="588"/>
      <c r="Z73" s="588"/>
      <c r="AA73" s="588"/>
      <c r="AB73" s="588"/>
      <c r="AC73" s="588"/>
      <c r="AD73" s="588"/>
      <c r="AE73" s="588"/>
      <c r="AF73" s="588"/>
      <c r="AG73" s="588"/>
      <c r="AH73" s="588"/>
      <c r="AI73" s="588"/>
      <c r="AJ73" s="588"/>
      <c r="AK73" s="588"/>
      <c r="AL73" s="588"/>
      <c r="AM73" s="588"/>
      <c r="AN73" s="588"/>
      <c r="AO73" s="588"/>
      <c r="AP73" s="588"/>
      <c r="AQ73" s="397"/>
      <c r="AR73" s="397"/>
      <c r="AS73" s="397"/>
      <c r="AT73" s="397"/>
      <c r="AU73" s="397"/>
      <c r="AV73" s="397"/>
    </row>
    <row r="74" spans="1:48" s="162" customFormat="1" ht="12.75">
      <c r="A74" s="204"/>
      <c r="B74" s="216"/>
      <c r="C74" s="216"/>
      <c r="D74" s="216"/>
      <c r="E74" s="216"/>
      <c r="F74" s="216"/>
      <c r="G74" s="216"/>
      <c r="H74" s="216"/>
      <c r="I74" s="216"/>
      <c r="J74" s="216"/>
      <c r="K74" s="216"/>
      <c r="L74" s="534"/>
      <c r="M74" s="635"/>
      <c r="N74" s="397"/>
      <c r="O74" s="397"/>
      <c r="P74" s="397"/>
      <c r="Q74" s="397"/>
      <c r="R74" s="397"/>
      <c r="S74" s="397"/>
      <c r="T74" s="397"/>
      <c r="U74" s="397"/>
      <c r="V74" s="397"/>
      <c r="W74" s="397"/>
      <c r="X74" s="590"/>
      <c r="Y74" s="588"/>
      <c r="Z74" s="588"/>
      <c r="AA74" s="588"/>
      <c r="AB74" s="588"/>
      <c r="AC74" s="588"/>
      <c r="AD74" s="588"/>
      <c r="AE74" s="588"/>
      <c r="AF74" s="588"/>
      <c r="AG74" s="588"/>
      <c r="AH74" s="588"/>
      <c r="AI74" s="588"/>
      <c r="AJ74" s="588"/>
      <c r="AK74" s="588"/>
      <c r="AL74" s="588"/>
      <c r="AM74" s="588"/>
      <c r="AN74" s="588"/>
      <c r="AO74" s="588"/>
      <c r="AP74" s="588"/>
      <c r="AQ74" s="397"/>
      <c r="AR74" s="397"/>
      <c r="AS74" s="397"/>
      <c r="AT74" s="397"/>
      <c r="AU74" s="397"/>
      <c r="AV74" s="397"/>
    </row>
    <row r="75" spans="1:48" s="162" customFormat="1" ht="12.75">
      <c r="A75" s="204"/>
      <c r="B75" s="216"/>
      <c r="C75" s="216"/>
      <c r="D75" s="216"/>
      <c r="E75" s="216"/>
      <c r="F75" s="216"/>
      <c r="G75" s="216"/>
      <c r="H75" s="216"/>
      <c r="I75" s="216"/>
      <c r="J75" s="216"/>
      <c r="K75" s="216"/>
      <c r="L75" s="534"/>
      <c r="M75" s="635"/>
      <c r="N75" s="397"/>
      <c r="O75" s="397"/>
      <c r="P75" s="397"/>
      <c r="Q75" s="397"/>
      <c r="R75" s="397"/>
      <c r="S75" s="397"/>
      <c r="T75" s="397"/>
      <c r="U75" s="397"/>
      <c r="V75" s="397"/>
      <c r="W75" s="397"/>
      <c r="X75" s="590"/>
      <c r="Y75" s="588"/>
      <c r="Z75" s="588"/>
      <c r="AA75" s="588"/>
      <c r="AB75" s="588"/>
      <c r="AC75" s="588"/>
      <c r="AD75" s="588"/>
      <c r="AE75" s="588"/>
      <c r="AF75" s="588"/>
      <c r="AG75" s="588"/>
      <c r="AH75" s="588"/>
      <c r="AI75" s="588"/>
      <c r="AJ75" s="588"/>
      <c r="AK75" s="588"/>
      <c r="AL75" s="588"/>
      <c r="AM75" s="588"/>
      <c r="AN75" s="588"/>
      <c r="AO75" s="588"/>
      <c r="AP75" s="588"/>
      <c r="AQ75" s="397"/>
      <c r="AR75" s="397"/>
      <c r="AS75" s="397"/>
      <c r="AT75" s="397"/>
      <c r="AU75" s="397"/>
      <c r="AV75" s="397"/>
    </row>
    <row r="76" spans="1:48" s="162" customFormat="1" ht="12.75">
      <c r="A76" s="204"/>
      <c r="B76" s="216"/>
      <c r="C76" s="216"/>
      <c r="D76" s="216"/>
      <c r="E76" s="216"/>
      <c r="F76" s="216"/>
      <c r="G76" s="216"/>
      <c r="H76" s="216"/>
      <c r="I76" s="216"/>
      <c r="J76" s="216"/>
      <c r="K76" s="216"/>
      <c r="L76" s="534"/>
      <c r="M76" s="635"/>
      <c r="N76" s="397"/>
      <c r="O76" s="397"/>
      <c r="P76" s="397"/>
      <c r="Q76" s="397"/>
      <c r="R76" s="397"/>
      <c r="S76" s="397"/>
      <c r="T76" s="397"/>
      <c r="U76" s="397"/>
      <c r="V76" s="397"/>
      <c r="W76" s="397"/>
      <c r="X76" s="590"/>
      <c r="Y76" s="588"/>
      <c r="Z76" s="588"/>
      <c r="AA76" s="588"/>
      <c r="AB76" s="588"/>
      <c r="AC76" s="588"/>
      <c r="AD76" s="588"/>
      <c r="AE76" s="588"/>
      <c r="AF76" s="588"/>
      <c r="AG76" s="588"/>
      <c r="AH76" s="588"/>
      <c r="AI76" s="588"/>
      <c r="AJ76" s="588"/>
      <c r="AK76" s="588"/>
      <c r="AL76" s="588"/>
      <c r="AM76" s="588"/>
      <c r="AN76" s="588"/>
      <c r="AO76" s="588"/>
      <c r="AP76" s="588"/>
      <c r="AQ76" s="397"/>
      <c r="AR76" s="397"/>
      <c r="AS76" s="397"/>
      <c r="AT76" s="397"/>
      <c r="AU76" s="397"/>
      <c r="AV76" s="397"/>
    </row>
    <row r="77" spans="1:48" s="162" customFormat="1" ht="12.75">
      <c r="A77" s="204"/>
      <c r="B77" s="216"/>
      <c r="C77" s="216"/>
      <c r="D77" s="216"/>
      <c r="E77" s="216"/>
      <c r="F77" s="216"/>
      <c r="G77" s="216"/>
      <c r="H77" s="216"/>
      <c r="I77" s="216"/>
      <c r="J77" s="216"/>
      <c r="K77" s="216"/>
      <c r="L77" s="534"/>
      <c r="M77" s="635"/>
      <c r="N77" s="397"/>
      <c r="O77" s="397"/>
      <c r="P77" s="397"/>
      <c r="Q77" s="397"/>
      <c r="R77" s="397"/>
      <c r="S77" s="397"/>
      <c r="T77" s="397"/>
      <c r="U77" s="397"/>
      <c r="V77" s="397"/>
      <c r="W77" s="397"/>
      <c r="X77" s="590"/>
      <c r="Y77" s="588"/>
      <c r="Z77" s="588"/>
      <c r="AA77" s="588"/>
      <c r="AB77" s="588"/>
      <c r="AC77" s="588"/>
      <c r="AD77" s="588"/>
      <c r="AE77" s="588"/>
      <c r="AF77" s="588"/>
      <c r="AG77" s="588"/>
      <c r="AH77" s="588"/>
      <c r="AI77" s="588"/>
      <c r="AJ77" s="588"/>
      <c r="AK77" s="588"/>
      <c r="AL77" s="588"/>
      <c r="AM77" s="588"/>
      <c r="AN77" s="588"/>
      <c r="AO77" s="588"/>
      <c r="AP77" s="588"/>
      <c r="AQ77" s="397"/>
      <c r="AR77" s="397"/>
      <c r="AS77" s="397"/>
      <c r="AT77" s="397"/>
      <c r="AU77" s="397"/>
      <c r="AV77" s="397"/>
    </row>
    <row r="78" spans="1:48" s="162" customFormat="1" ht="12.75">
      <c r="A78" s="204"/>
      <c r="B78" s="216"/>
      <c r="C78" s="216"/>
      <c r="D78" s="216"/>
      <c r="E78" s="216"/>
      <c r="F78" s="216"/>
      <c r="G78" s="216"/>
      <c r="H78" s="216"/>
      <c r="I78" s="216"/>
      <c r="J78" s="216"/>
      <c r="K78" s="216"/>
      <c r="L78" s="534"/>
      <c r="M78" s="635"/>
      <c r="N78" s="397"/>
      <c r="O78" s="397"/>
      <c r="P78" s="397"/>
      <c r="Q78" s="397"/>
      <c r="R78" s="397"/>
      <c r="S78" s="397"/>
      <c r="T78" s="397"/>
      <c r="U78" s="397"/>
      <c r="V78" s="397"/>
      <c r="W78" s="397"/>
      <c r="X78" s="590"/>
      <c r="Y78" s="588"/>
      <c r="Z78" s="588"/>
      <c r="AA78" s="588"/>
      <c r="AB78" s="588"/>
      <c r="AC78" s="588"/>
      <c r="AD78" s="588"/>
      <c r="AE78" s="588"/>
      <c r="AF78" s="588"/>
      <c r="AG78" s="588"/>
      <c r="AH78" s="588"/>
      <c r="AI78" s="588"/>
      <c r="AJ78" s="588"/>
      <c r="AK78" s="588"/>
      <c r="AL78" s="588"/>
      <c r="AM78" s="588"/>
      <c r="AN78" s="588"/>
      <c r="AO78" s="588"/>
      <c r="AP78" s="588"/>
      <c r="AQ78" s="397"/>
      <c r="AR78" s="397"/>
      <c r="AS78" s="397"/>
      <c r="AT78" s="397"/>
      <c r="AU78" s="397"/>
      <c r="AV78" s="397"/>
    </row>
    <row r="79" spans="1:48" s="162" customFormat="1" ht="12.75">
      <c r="A79" s="204"/>
      <c r="B79" s="216"/>
      <c r="C79" s="216"/>
      <c r="D79" s="216"/>
      <c r="E79" s="216"/>
      <c r="F79" s="216"/>
      <c r="G79" s="216"/>
      <c r="H79" s="216"/>
      <c r="I79" s="216"/>
      <c r="J79" s="216"/>
      <c r="K79" s="216"/>
      <c r="L79" s="534"/>
      <c r="M79" s="635"/>
      <c r="N79" s="397"/>
      <c r="O79" s="397"/>
      <c r="P79" s="397"/>
      <c r="Q79" s="397"/>
      <c r="R79" s="397"/>
      <c r="S79" s="397"/>
      <c r="T79" s="397"/>
      <c r="U79" s="397"/>
      <c r="V79" s="397"/>
      <c r="W79" s="397"/>
      <c r="X79" s="590"/>
      <c r="Y79" s="588"/>
      <c r="Z79" s="588"/>
      <c r="AA79" s="588"/>
      <c r="AB79" s="588"/>
      <c r="AC79" s="588"/>
      <c r="AD79" s="588"/>
      <c r="AE79" s="588"/>
      <c r="AF79" s="588"/>
      <c r="AG79" s="588"/>
      <c r="AH79" s="588"/>
      <c r="AI79" s="588"/>
      <c r="AJ79" s="588"/>
      <c r="AK79" s="588"/>
      <c r="AL79" s="588"/>
      <c r="AM79" s="588"/>
      <c r="AN79" s="588"/>
      <c r="AO79" s="588"/>
      <c r="AP79" s="588"/>
      <c r="AQ79" s="397"/>
      <c r="AR79" s="397"/>
      <c r="AS79" s="397"/>
      <c r="AT79" s="397"/>
      <c r="AU79" s="397"/>
      <c r="AV79" s="397"/>
    </row>
    <row r="80" spans="1:48" s="162" customFormat="1" ht="12.75">
      <c r="A80" s="204"/>
      <c r="B80" s="216"/>
      <c r="C80" s="216"/>
      <c r="D80" s="216"/>
      <c r="E80" s="216"/>
      <c r="F80" s="216"/>
      <c r="G80" s="216"/>
      <c r="H80" s="216"/>
      <c r="I80" s="216"/>
      <c r="J80" s="216"/>
      <c r="K80" s="216"/>
      <c r="L80" s="534"/>
      <c r="M80" s="635"/>
      <c r="N80" s="397"/>
      <c r="O80" s="397"/>
      <c r="P80" s="397"/>
      <c r="Q80" s="397"/>
      <c r="R80" s="397"/>
      <c r="S80" s="397"/>
      <c r="T80" s="397"/>
      <c r="U80" s="397"/>
      <c r="V80" s="397"/>
      <c r="W80" s="397"/>
      <c r="X80" s="590"/>
      <c r="Y80" s="588"/>
      <c r="Z80" s="588"/>
      <c r="AA80" s="588"/>
      <c r="AB80" s="588"/>
      <c r="AC80" s="588"/>
      <c r="AD80" s="588"/>
      <c r="AE80" s="588"/>
      <c r="AF80" s="588"/>
      <c r="AG80" s="588"/>
      <c r="AH80" s="588"/>
      <c r="AI80" s="588"/>
      <c r="AJ80" s="588"/>
      <c r="AK80" s="588"/>
      <c r="AL80" s="588"/>
      <c r="AM80" s="588"/>
      <c r="AN80" s="588"/>
      <c r="AO80" s="588"/>
      <c r="AP80" s="588"/>
      <c r="AQ80" s="397"/>
      <c r="AR80" s="397"/>
      <c r="AS80" s="397"/>
      <c r="AT80" s="397"/>
      <c r="AU80" s="397"/>
      <c r="AV80" s="397"/>
    </row>
    <row r="81" spans="1:48" s="162" customFormat="1" ht="12.75">
      <c r="A81" s="204"/>
      <c r="B81" s="216"/>
      <c r="C81" s="216"/>
      <c r="D81" s="216"/>
      <c r="E81" s="216"/>
      <c r="F81" s="216"/>
      <c r="G81" s="216"/>
      <c r="H81" s="216"/>
      <c r="I81" s="216"/>
      <c r="J81" s="216"/>
      <c r="K81" s="216"/>
      <c r="L81" s="534"/>
      <c r="M81" s="635"/>
      <c r="N81" s="397"/>
      <c r="O81" s="397"/>
      <c r="P81" s="397"/>
      <c r="Q81" s="397"/>
      <c r="R81" s="397"/>
      <c r="S81" s="397"/>
      <c r="T81" s="397"/>
      <c r="U81" s="397"/>
      <c r="V81" s="397"/>
      <c r="W81" s="397"/>
      <c r="X81" s="590"/>
      <c r="Y81" s="588"/>
      <c r="Z81" s="588"/>
      <c r="AA81" s="588"/>
      <c r="AB81" s="588"/>
      <c r="AC81" s="588"/>
      <c r="AD81" s="588"/>
      <c r="AE81" s="588"/>
      <c r="AF81" s="588"/>
      <c r="AG81" s="588"/>
      <c r="AH81" s="588"/>
      <c r="AI81" s="588"/>
      <c r="AJ81" s="588"/>
      <c r="AK81" s="588"/>
      <c r="AL81" s="588"/>
      <c r="AM81" s="588"/>
      <c r="AN81" s="588"/>
      <c r="AO81" s="588"/>
      <c r="AP81" s="588"/>
      <c r="AQ81" s="397"/>
      <c r="AR81" s="397"/>
      <c r="AS81" s="397"/>
      <c r="AT81" s="397"/>
      <c r="AU81" s="397"/>
      <c r="AV81" s="397"/>
    </row>
    <row r="82" spans="1:48" s="162" customFormat="1" ht="12.75">
      <c r="A82" s="204"/>
      <c r="B82" s="216"/>
      <c r="C82" s="216"/>
      <c r="D82" s="216"/>
      <c r="E82" s="216"/>
      <c r="F82" s="216"/>
      <c r="G82" s="216"/>
      <c r="H82" s="216"/>
      <c r="I82" s="216"/>
      <c r="J82" s="216"/>
      <c r="K82" s="216"/>
      <c r="L82" s="534"/>
      <c r="M82" s="635"/>
      <c r="N82" s="397"/>
      <c r="O82" s="397"/>
      <c r="P82" s="397"/>
      <c r="Q82" s="397"/>
      <c r="R82" s="397"/>
      <c r="S82" s="397"/>
      <c r="T82" s="397"/>
      <c r="U82" s="397"/>
      <c r="V82" s="397"/>
      <c r="W82" s="397"/>
      <c r="X82" s="590"/>
      <c r="Y82" s="588"/>
      <c r="Z82" s="588"/>
      <c r="AA82" s="588"/>
      <c r="AB82" s="588"/>
      <c r="AC82" s="588"/>
      <c r="AD82" s="588"/>
      <c r="AE82" s="588"/>
      <c r="AF82" s="588"/>
      <c r="AG82" s="588"/>
      <c r="AH82" s="588"/>
      <c r="AI82" s="588"/>
      <c r="AJ82" s="588"/>
      <c r="AK82" s="588"/>
      <c r="AL82" s="588"/>
      <c r="AM82" s="588"/>
      <c r="AN82" s="588"/>
      <c r="AO82" s="588"/>
      <c r="AP82" s="588"/>
      <c r="AQ82" s="397"/>
      <c r="AR82" s="397"/>
      <c r="AS82" s="397"/>
      <c r="AT82" s="397"/>
      <c r="AU82" s="397"/>
      <c r="AV82" s="397"/>
    </row>
    <row r="83" spans="1:48" s="162" customFormat="1" ht="12.75">
      <c r="A83" s="204"/>
      <c r="B83" s="216"/>
      <c r="C83" s="216"/>
      <c r="D83" s="216"/>
      <c r="E83" s="216"/>
      <c r="F83" s="216"/>
      <c r="G83" s="216"/>
      <c r="H83" s="216"/>
      <c r="I83" s="216"/>
      <c r="J83" s="216"/>
      <c r="K83" s="216"/>
      <c r="L83" s="534"/>
      <c r="M83" s="635"/>
      <c r="N83" s="397"/>
      <c r="O83" s="397"/>
      <c r="P83" s="397"/>
      <c r="Q83" s="397"/>
      <c r="R83" s="397"/>
      <c r="S83" s="397"/>
      <c r="T83" s="397"/>
      <c r="U83" s="397"/>
      <c r="V83" s="397"/>
      <c r="W83" s="397"/>
      <c r="X83" s="590"/>
      <c r="Y83" s="588"/>
      <c r="Z83" s="588"/>
      <c r="AA83" s="588"/>
      <c r="AB83" s="588"/>
      <c r="AC83" s="588"/>
      <c r="AD83" s="588"/>
      <c r="AE83" s="588"/>
      <c r="AF83" s="588"/>
      <c r="AG83" s="588"/>
      <c r="AH83" s="588"/>
      <c r="AI83" s="588"/>
      <c r="AJ83" s="588"/>
      <c r="AK83" s="588"/>
      <c r="AL83" s="588"/>
      <c r="AM83" s="588"/>
      <c r="AN83" s="588"/>
      <c r="AO83" s="588"/>
      <c r="AP83" s="588"/>
      <c r="AQ83" s="397"/>
      <c r="AR83" s="397"/>
      <c r="AS83" s="397"/>
      <c r="AT83" s="397"/>
      <c r="AU83" s="397"/>
      <c r="AV83" s="397"/>
    </row>
    <row r="84" spans="1:48" s="162" customFormat="1" ht="12.75">
      <c r="A84" s="204"/>
      <c r="B84" s="216"/>
      <c r="C84" s="216"/>
      <c r="D84" s="216"/>
      <c r="E84" s="216"/>
      <c r="F84" s="216"/>
      <c r="G84" s="216"/>
      <c r="H84" s="216"/>
      <c r="I84" s="216"/>
      <c r="J84" s="216"/>
      <c r="K84" s="216"/>
      <c r="L84" s="534"/>
      <c r="M84" s="635"/>
      <c r="N84" s="397"/>
      <c r="O84" s="397"/>
      <c r="P84" s="397"/>
      <c r="Q84" s="397"/>
      <c r="R84" s="397"/>
      <c r="S84" s="397"/>
      <c r="T84" s="397"/>
      <c r="U84" s="397"/>
      <c r="V84" s="397"/>
      <c r="W84" s="397"/>
      <c r="X84" s="590"/>
      <c r="Y84" s="588"/>
      <c r="Z84" s="588"/>
      <c r="AA84" s="588"/>
      <c r="AB84" s="588"/>
      <c r="AC84" s="588"/>
      <c r="AD84" s="588"/>
      <c r="AE84" s="588"/>
      <c r="AF84" s="588"/>
      <c r="AG84" s="588"/>
      <c r="AH84" s="588"/>
      <c r="AI84" s="588"/>
      <c r="AJ84" s="588"/>
      <c r="AK84" s="588"/>
      <c r="AL84" s="588"/>
      <c r="AM84" s="588"/>
      <c r="AN84" s="588"/>
      <c r="AO84" s="588"/>
      <c r="AP84" s="588"/>
      <c r="AQ84" s="397"/>
      <c r="AR84" s="397"/>
      <c r="AS84" s="397"/>
      <c r="AT84" s="397"/>
      <c r="AU84" s="397"/>
      <c r="AV84" s="397"/>
    </row>
    <row r="85" spans="1:48" s="162" customFormat="1" ht="12.75">
      <c r="A85" s="204"/>
      <c r="B85" s="216"/>
      <c r="C85" s="216"/>
      <c r="D85" s="216"/>
      <c r="E85" s="216"/>
      <c r="F85" s="216"/>
      <c r="G85" s="216"/>
      <c r="H85" s="216"/>
      <c r="I85" s="216"/>
      <c r="J85" s="216"/>
      <c r="K85" s="216"/>
      <c r="L85" s="534"/>
      <c r="M85" s="635"/>
      <c r="N85" s="397"/>
      <c r="O85" s="397"/>
      <c r="P85" s="397"/>
      <c r="Q85" s="397"/>
      <c r="R85" s="397"/>
      <c r="S85" s="397"/>
      <c r="T85" s="397"/>
      <c r="U85" s="397"/>
      <c r="V85" s="397"/>
      <c r="W85" s="397"/>
      <c r="X85" s="590"/>
      <c r="Y85" s="588"/>
      <c r="Z85" s="588"/>
      <c r="AA85" s="588"/>
      <c r="AB85" s="588"/>
      <c r="AC85" s="588"/>
      <c r="AD85" s="588"/>
      <c r="AE85" s="588"/>
      <c r="AF85" s="588"/>
      <c r="AG85" s="588"/>
      <c r="AH85" s="588"/>
      <c r="AI85" s="588"/>
      <c r="AJ85" s="588"/>
      <c r="AK85" s="588"/>
      <c r="AL85" s="588"/>
      <c r="AM85" s="588"/>
      <c r="AN85" s="588"/>
      <c r="AO85" s="588"/>
      <c r="AP85" s="588"/>
      <c r="AQ85" s="397"/>
      <c r="AR85" s="397"/>
      <c r="AS85" s="397"/>
      <c r="AT85" s="397"/>
      <c r="AU85" s="397"/>
      <c r="AV85" s="397"/>
    </row>
    <row r="86" spans="1:48" s="162" customFormat="1" ht="12.75">
      <c r="A86" s="204"/>
      <c r="B86" s="216"/>
      <c r="C86" s="216"/>
      <c r="D86" s="216"/>
      <c r="E86" s="216"/>
      <c r="F86" s="216"/>
      <c r="G86" s="216"/>
      <c r="H86" s="216"/>
      <c r="I86" s="216"/>
      <c r="J86" s="216"/>
      <c r="K86" s="216"/>
      <c r="L86" s="534"/>
      <c r="M86" s="635"/>
      <c r="N86" s="397"/>
      <c r="O86" s="397"/>
      <c r="P86" s="397"/>
      <c r="Q86" s="397"/>
      <c r="R86" s="397"/>
      <c r="S86" s="397"/>
      <c r="T86" s="397"/>
      <c r="U86" s="397"/>
      <c r="V86" s="397"/>
      <c r="W86" s="397"/>
      <c r="X86" s="590"/>
      <c r="Y86" s="588"/>
      <c r="Z86" s="588"/>
      <c r="AA86" s="588"/>
      <c r="AB86" s="588"/>
      <c r="AC86" s="588"/>
      <c r="AD86" s="588"/>
      <c r="AE86" s="588"/>
      <c r="AF86" s="588"/>
      <c r="AG86" s="588"/>
      <c r="AH86" s="588"/>
      <c r="AI86" s="588"/>
      <c r="AJ86" s="588"/>
      <c r="AK86" s="588"/>
      <c r="AL86" s="588"/>
      <c r="AM86" s="588"/>
      <c r="AN86" s="588"/>
      <c r="AO86" s="588"/>
      <c r="AP86" s="588"/>
      <c r="AQ86" s="397"/>
      <c r="AR86" s="397"/>
      <c r="AS86" s="397"/>
      <c r="AT86" s="397"/>
      <c r="AU86" s="397"/>
      <c r="AV86" s="397"/>
    </row>
    <row r="87" spans="1:48" s="162" customFormat="1" ht="12.75">
      <c r="A87" s="204"/>
      <c r="B87" s="216"/>
      <c r="C87" s="216"/>
      <c r="D87" s="216"/>
      <c r="E87" s="216"/>
      <c r="F87" s="216"/>
      <c r="G87" s="216"/>
      <c r="H87" s="216"/>
      <c r="I87" s="216"/>
      <c r="J87" s="216"/>
      <c r="K87" s="216"/>
      <c r="L87" s="534"/>
      <c r="M87" s="635"/>
      <c r="N87" s="397"/>
      <c r="O87" s="397"/>
      <c r="P87" s="397"/>
      <c r="Q87" s="397"/>
      <c r="R87" s="397"/>
      <c r="S87" s="397"/>
      <c r="T87" s="397"/>
      <c r="U87" s="397"/>
      <c r="V87" s="397"/>
      <c r="W87" s="397"/>
      <c r="X87" s="590"/>
      <c r="Y87" s="588"/>
      <c r="Z87" s="588"/>
      <c r="AA87" s="588"/>
      <c r="AB87" s="588"/>
      <c r="AC87" s="588"/>
      <c r="AD87" s="588"/>
      <c r="AE87" s="588"/>
      <c r="AF87" s="588"/>
      <c r="AG87" s="588"/>
      <c r="AH87" s="588"/>
      <c r="AI87" s="588"/>
      <c r="AJ87" s="588"/>
      <c r="AK87" s="588"/>
      <c r="AL87" s="588"/>
      <c r="AM87" s="588"/>
      <c r="AN87" s="588"/>
      <c r="AO87" s="588"/>
      <c r="AP87" s="588"/>
      <c r="AQ87" s="397"/>
      <c r="AR87" s="397"/>
      <c r="AS87" s="397"/>
      <c r="AT87" s="397"/>
      <c r="AU87" s="397"/>
      <c r="AV87" s="397"/>
    </row>
    <row r="88" spans="1:48" s="162" customFormat="1" ht="12.75">
      <c r="A88" s="204"/>
      <c r="B88" s="216"/>
      <c r="C88" s="216"/>
      <c r="D88" s="216"/>
      <c r="E88" s="216"/>
      <c r="F88" s="216"/>
      <c r="G88" s="216"/>
      <c r="H88" s="216"/>
      <c r="I88" s="216"/>
      <c r="J88" s="216"/>
      <c r="K88" s="216"/>
      <c r="L88" s="534"/>
      <c r="M88" s="635"/>
      <c r="N88" s="397"/>
      <c r="O88" s="397"/>
      <c r="P88" s="397"/>
      <c r="Q88" s="397"/>
      <c r="R88" s="397"/>
      <c r="S88" s="397"/>
      <c r="T88" s="397"/>
      <c r="U88" s="397"/>
      <c r="V88" s="397"/>
      <c r="W88" s="397"/>
      <c r="X88" s="590"/>
      <c r="Y88" s="588"/>
      <c r="Z88" s="588"/>
      <c r="AA88" s="588"/>
      <c r="AB88" s="588"/>
      <c r="AC88" s="588"/>
      <c r="AD88" s="588"/>
      <c r="AE88" s="588"/>
      <c r="AF88" s="588"/>
      <c r="AG88" s="588"/>
      <c r="AH88" s="588"/>
      <c r="AI88" s="588"/>
      <c r="AJ88" s="588"/>
      <c r="AK88" s="588"/>
      <c r="AL88" s="588"/>
      <c r="AM88" s="588"/>
      <c r="AN88" s="588"/>
      <c r="AO88" s="588"/>
      <c r="AP88" s="588"/>
      <c r="AQ88" s="397"/>
      <c r="AR88" s="397"/>
      <c r="AS88" s="397"/>
      <c r="AT88" s="397"/>
      <c r="AU88" s="397"/>
      <c r="AV88" s="397"/>
    </row>
    <row r="89" spans="1:48" s="162" customFormat="1" ht="12.75">
      <c r="A89" s="204"/>
      <c r="B89" s="216"/>
      <c r="C89" s="216"/>
      <c r="D89" s="216"/>
      <c r="E89" s="216"/>
      <c r="F89" s="216"/>
      <c r="G89" s="216"/>
      <c r="H89" s="216"/>
      <c r="I89" s="216"/>
      <c r="J89" s="216"/>
      <c r="K89" s="216"/>
      <c r="L89" s="534"/>
      <c r="M89" s="635"/>
      <c r="N89" s="397"/>
      <c r="O89" s="397"/>
      <c r="P89" s="397"/>
      <c r="Q89" s="397"/>
      <c r="R89" s="397"/>
      <c r="S89" s="397"/>
      <c r="T89" s="397"/>
      <c r="U89" s="397"/>
      <c r="V89" s="397"/>
      <c r="W89" s="397"/>
      <c r="X89" s="590"/>
      <c r="Y89" s="588"/>
      <c r="Z89" s="588"/>
      <c r="AA89" s="588"/>
      <c r="AB89" s="588"/>
      <c r="AC89" s="588"/>
      <c r="AD89" s="588"/>
      <c r="AE89" s="588"/>
      <c r="AF89" s="588"/>
      <c r="AG89" s="588"/>
      <c r="AH89" s="588"/>
      <c r="AI89" s="588"/>
      <c r="AJ89" s="588"/>
      <c r="AK89" s="588"/>
      <c r="AL89" s="588"/>
      <c r="AM89" s="588"/>
      <c r="AN89" s="588"/>
      <c r="AO89" s="588"/>
      <c r="AP89" s="588"/>
      <c r="AQ89" s="397"/>
      <c r="AR89" s="397"/>
      <c r="AS89" s="397"/>
      <c r="AT89" s="397"/>
      <c r="AU89" s="397"/>
      <c r="AV89" s="397"/>
    </row>
    <row r="90" spans="1:48" s="162" customFormat="1" ht="12.75">
      <c r="A90" s="204"/>
      <c r="B90" s="216"/>
      <c r="C90" s="216"/>
      <c r="D90" s="216"/>
      <c r="E90" s="216"/>
      <c r="F90" s="216"/>
      <c r="G90" s="216"/>
      <c r="H90" s="216"/>
      <c r="I90" s="216"/>
      <c r="J90" s="216"/>
      <c r="K90" s="216"/>
      <c r="L90" s="534"/>
      <c r="M90" s="635"/>
      <c r="N90" s="397"/>
      <c r="O90" s="397"/>
      <c r="P90" s="397"/>
      <c r="Q90" s="397"/>
      <c r="R90" s="397"/>
      <c r="S90" s="397"/>
      <c r="T90" s="397"/>
      <c r="U90" s="397"/>
      <c r="V90" s="397"/>
      <c r="W90" s="397"/>
      <c r="X90" s="590"/>
      <c r="Y90" s="588"/>
      <c r="Z90" s="588"/>
      <c r="AA90" s="588"/>
      <c r="AB90" s="588"/>
      <c r="AC90" s="588"/>
      <c r="AD90" s="588"/>
      <c r="AE90" s="588"/>
      <c r="AF90" s="588"/>
      <c r="AG90" s="588"/>
      <c r="AH90" s="588"/>
      <c r="AI90" s="588"/>
      <c r="AJ90" s="588"/>
      <c r="AK90" s="588"/>
      <c r="AL90" s="588"/>
      <c r="AM90" s="588"/>
      <c r="AN90" s="588"/>
      <c r="AO90" s="588"/>
      <c r="AP90" s="588"/>
      <c r="AQ90" s="397"/>
      <c r="AR90" s="397"/>
      <c r="AS90" s="397"/>
      <c r="AT90" s="397"/>
      <c r="AU90" s="397"/>
      <c r="AV90" s="397"/>
    </row>
    <row r="91" spans="1:48" s="162" customFormat="1" ht="12.75">
      <c r="A91" s="204"/>
      <c r="B91" s="216"/>
      <c r="C91" s="216"/>
      <c r="D91" s="216"/>
      <c r="E91" s="216"/>
      <c r="F91" s="216"/>
      <c r="G91" s="216"/>
      <c r="H91" s="216"/>
      <c r="I91" s="216"/>
      <c r="J91" s="216"/>
      <c r="K91" s="216"/>
      <c r="L91" s="534"/>
      <c r="M91" s="635"/>
      <c r="N91" s="397"/>
      <c r="O91" s="397"/>
      <c r="P91" s="397"/>
      <c r="Q91" s="397"/>
      <c r="R91" s="397"/>
      <c r="S91" s="397"/>
      <c r="T91" s="397"/>
      <c r="U91" s="397"/>
      <c r="V91" s="397"/>
      <c r="W91" s="397"/>
      <c r="X91" s="590"/>
      <c r="Y91" s="588"/>
      <c r="Z91" s="588"/>
      <c r="AA91" s="588"/>
      <c r="AB91" s="588"/>
      <c r="AC91" s="588"/>
      <c r="AD91" s="588"/>
      <c r="AE91" s="588"/>
      <c r="AF91" s="588"/>
      <c r="AG91" s="588"/>
      <c r="AH91" s="588"/>
      <c r="AI91" s="588"/>
      <c r="AJ91" s="588"/>
      <c r="AK91" s="588"/>
      <c r="AL91" s="588"/>
      <c r="AM91" s="588"/>
      <c r="AN91" s="588"/>
      <c r="AO91" s="588"/>
      <c r="AP91" s="588"/>
      <c r="AQ91" s="397"/>
      <c r="AR91" s="397"/>
      <c r="AS91" s="397"/>
      <c r="AT91" s="397"/>
      <c r="AU91" s="397"/>
      <c r="AV91" s="397"/>
    </row>
    <row r="92" spans="1:48" s="162" customFormat="1" ht="12.75">
      <c r="A92" s="204"/>
      <c r="B92" s="216"/>
      <c r="C92" s="216"/>
      <c r="D92" s="216"/>
      <c r="E92" s="216"/>
      <c r="F92" s="216"/>
      <c r="G92" s="216"/>
      <c r="H92" s="216"/>
      <c r="I92" s="216"/>
      <c r="J92" s="216"/>
      <c r="K92" s="216"/>
      <c r="L92" s="534"/>
      <c r="M92" s="635"/>
      <c r="N92" s="397"/>
      <c r="O92" s="397"/>
      <c r="P92" s="397"/>
      <c r="Q92" s="397"/>
      <c r="R92" s="397"/>
      <c r="S92" s="397"/>
      <c r="T92" s="397"/>
      <c r="U92" s="397"/>
      <c r="V92" s="397"/>
      <c r="W92" s="397"/>
      <c r="X92" s="590"/>
      <c r="Y92" s="588"/>
      <c r="Z92" s="588"/>
      <c r="AA92" s="588"/>
      <c r="AB92" s="588"/>
      <c r="AC92" s="588"/>
      <c r="AD92" s="588"/>
      <c r="AE92" s="588"/>
      <c r="AF92" s="588"/>
      <c r="AG92" s="588"/>
      <c r="AH92" s="588"/>
      <c r="AI92" s="588"/>
      <c r="AJ92" s="588"/>
      <c r="AK92" s="588"/>
      <c r="AL92" s="588"/>
      <c r="AM92" s="588"/>
      <c r="AN92" s="588"/>
      <c r="AO92" s="588"/>
      <c r="AP92" s="588"/>
      <c r="AQ92" s="397"/>
      <c r="AR92" s="397"/>
      <c r="AS92" s="397"/>
      <c r="AT92" s="397"/>
      <c r="AU92" s="397"/>
      <c r="AV92" s="397"/>
    </row>
    <row r="93" spans="1:48" s="162" customFormat="1" ht="12.75">
      <c r="A93" s="204"/>
      <c r="B93" s="216"/>
      <c r="C93" s="216"/>
      <c r="D93" s="216"/>
      <c r="E93" s="216"/>
      <c r="F93" s="216"/>
      <c r="G93" s="216"/>
      <c r="H93" s="216"/>
      <c r="I93" s="216"/>
      <c r="J93" s="216"/>
      <c r="K93" s="216"/>
      <c r="L93" s="534"/>
      <c r="M93" s="635"/>
      <c r="N93" s="397"/>
      <c r="O93" s="397"/>
      <c r="P93" s="397"/>
      <c r="Q93" s="397"/>
      <c r="R93" s="397"/>
      <c r="S93" s="397"/>
      <c r="T93" s="397"/>
      <c r="U93" s="397"/>
      <c r="V93" s="397"/>
      <c r="W93" s="397"/>
      <c r="X93" s="590"/>
      <c r="Y93" s="588"/>
      <c r="Z93" s="588"/>
      <c r="AA93" s="588"/>
      <c r="AB93" s="588"/>
      <c r="AC93" s="588"/>
      <c r="AD93" s="588"/>
      <c r="AE93" s="588"/>
      <c r="AF93" s="588"/>
      <c r="AG93" s="588"/>
      <c r="AH93" s="588"/>
      <c r="AI93" s="588"/>
      <c r="AJ93" s="588"/>
      <c r="AK93" s="588"/>
      <c r="AL93" s="588"/>
      <c r="AM93" s="588"/>
      <c r="AN93" s="588"/>
      <c r="AO93" s="588"/>
      <c r="AP93" s="588"/>
      <c r="AQ93" s="397"/>
      <c r="AR93" s="397"/>
      <c r="AS93" s="397"/>
      <c r="AT93" s="397"/>
      <c r="AU93" s="397"/>
      <c r="AV93" s="397"/>
    </row>
    <row r="94" spans="1:48" s="162" customFormat="1" ht="12.75">
      <c r="A94" s="204"/>
      <c r="B94" s="216"/>
      <c r="C94" s="216"/>
      <c r="D94" s="216"/>
      <c r="E94" s="216"/>
      <c r="F94" s="216"/>
      <c r="G94" s="216"/>
      <c r="H94" s="216"/>
      <c r="I94" s="216"/>
      <c r="J94" s="216"/>
      <c r="K94" s="216"/>
      <c r="L94" s="534"/>
      <c r="M94" s="635"/>
      <c r="N94" s="397"/>
      <c r="O94" s="397"/>
      <c r="P94" s="397"/>
      <c r="Q94" s="397"/>
      <c r="R94" s="397"/>
      <c r="S94" s="397"/>
      <c r="T94" s="397"/>
      <c r="U94" s="397"/>
      <c r="V94" s="397"/>
      <c r="W94" s="397"/>
      <c r="X94" s="590"/>
      <c r="Y94" s="588"/>
      <c r="Z94" s="588"/>
      <c r="AA94" s="588"/>
      <c r="AB94" s="588"/>
      <c r="AC94" s="588"/>
      <c r="AD94" s="588"/>
      <c r="AE94" s="588"/>
      <c r="AF94" s="588"/>
      <c r="AG94" s="588"/>
      <c r="AH94" s="588"/>
      <c r="AI94" s="588"/>
      <c r="AJ94" s="588"/>
      <c r="AK94" s="588"/>
      <c r="AL94" s="588"/>
      <c r="AM94" s="588"/>
      <c r="AN94" s="588"/>
      <c r="AO94" s="588"/>
      <c r="AP94" s="588"/>
      <c r="AQ94" s="397"/>
      <c r="AR94" s="397"/>
      <c r="AS94" s="397"/>
      <c r="AT94" s="397"/>
      <c r="AU94" s="397"/>
      <c r="AV94" s="397"/>
    </row>
    <row r="95" spans="1:48" s="162" customFormat="1" ht="12.75">
      <c r="A95" s="204"/>
      <c r="B95" s="216"/>
      <c r="C95" s="216"/>
      <c r="D95" s="216"/>
      <c r="E95" s="216"/>
      <c r="F95" s="216"/>
      <c r="G95" s="216"/>
      <c r="H95" s="216"/>
      <c r="I95" s="216"/>
      <c r="J95" s="216"/>
      <c r="K95" s="216"/>
      <c r="L95" s="534"/>
      <c r="M95" s="635"/>
      <c r="N95" s="397"/>
      <c r="O95" s="397"/>
      <c r="P95" s="397"/>
      <c r="Q95" s="397"/>
      <c r="R95" s="397"/>
      <c r="S95" s="397"/>
      <c r="T95" s="397"/>
      <c r="U95" s="397"/>
      <c r="V95" s="397"/>
      <c r="W95" s="397"/>
      <c r="X95" s="590"/>
      <c r="Y95" s="588"/>
      <c r="Z95" s="588"/>
      <c r="AA95" s="588"/>
      <c r="AB95" s="588"/>
      <c r="AC95" s="588"/>
      <c r="AD95" s="588"/>
      <c r="AE95" s="588"/>
      <c r="AF95" s="588"/>
      <c r="AG95" s="588"/>
      <c r="AH95" s="588"/>
      <c r="AI95" s="588"/>
      <c r="AJ95" s="588"/>
      <c r="AK95" s="588"/>
      <c r="AL95" s="588"/>
      <c r="AM95" s="588"/>
      <c r="AN95" s="588"/>
      <c r="AO95" s="588"/>
      <c r="AP95" s="588"/>
      <c r="AQ95" s="397"/>
      <c r="AR95" s="397"/>
      <c r="AS95" s="397"/>
      <c r="AT95" s="397"/>
      <c r="AU95" s="397"/>
      <c r="AV95" s="397"/>
    </row>
    <row r="96" spans="1:48" s="162" customFormat="1" ht="12.75">
      <c r="A96" s="204"/>
      <c r="B96" s="216"/>
      <c r="C96" s="216"/>
      <c r="D96" s="216"/>
      <c r="E96" s="216"/>
      <c r="F96" s="216"/>
      <c r="G96" s="216"/>
      <c r="H96" s="216"/>
      <c r="I96" s="216"/>
      <c r="J96" s="216"/>
      <c r="K96" s="216"/>
      <c r="L96" s="534"/>
      <c r="M96" s="635"/>
      <c r="N96" s="397"/>
      <c r="O96" s="397"/>
      <c r="P96" s="397"/>
      <c r="Q96" s="397"/>
      <c r="R96" s="397"/>
      <c r="S96" s="397"/>
      <c r="T96" s="397"/>
      <c r="U96" s="397"/>
      <c r="V96" s="397"/>
      <c r="W96" s="397"/>
      <c r="X96" s="590"/>
      <c r="Y96" s="588"/>
      <c r="Z96" s="588"/>
      <c r="AA96" s="588"/>
      <c r="AB96" s="588"/>
      <c r="AC96" s="588"/>
      <c r="AD96" s="588"/>
      <c r="AE96" s="588"/>
      <c r="AF96" s="588"/>
      <c r="AG96" s="588"/>
      <c r="AH96" s="588"/>
      <c r="AI96" s="588"/>
      <c r="AJ96" s="588"/>
      <c r="AK96" s="588"/>
      <c r="AL96" s="588"/>
      <c r="AM96" s="588"/>
      <c r="AN96" s="588"/>
      <c r="AO96" s="588"/>
      <c r="AP96" s="588"/>
      <c r="AQ96" s="397"/>
      <c r="AR96" s="397"/>
      <c r="AS96" s="397"/>
      <c r="AT96" s="397"/>
      <c r="AU96" s="397"/>
      <c r="AV96" s="397"/>
    </row>
    <row r="97" spans="1:48" s="162" customFormat="1" ht="12.75">
      <c r="A97" s="204"/>
      <c r="B97" s="216"/>
      <c r="C97" s="216"/>
      <c r="D97" s="216"/>
      <c r="E97" s="216"/>
      <c r="F97" s="216"/>
      <c r="G97" s="216"/>
      <c r="H97" s="216"/>
      <c r="I97" s="216"/>
      <c r="J97" s="216"/>
      <c r="K97" s="216"/>
      <c r="L97" s="534"/>
      <c r="M97" s="635"/>
      <c r="N97" s="397"/>
      <c r="O97" s="397"/>
      <c r="P97" s="397"/>
      <c r="Q97" s="397"/>
      <c r="R97" s="397"/>
      <c r="S97" s="397"/>
      <c r="T97" s="397"/>
      <c r="U97" s="397"/>
      <c r="V97" s="397"/>
      <c r="W97" s="397"/>
      <c r="X97" s="590"/>
      <c r="Y97" s="588"/>
      <c r="Z97" s="588"/>
      <c r="AA97" s="588"/>
      <c r="AB97" s="588"/>
      <c r="AC97" s="588"/>
      <c r="AD97" s="588"/>
      <c r="AE97" s="588"/>
      <c r="AF97" s="588"/>
      <c r="AG97" s="588"/>
      <c r="AH97" s="588"/>
      <c r="AI97" s="588"/>
      <c r="AJ97" s="588"/>
      <c r="AK97" s="588"/>
      <c r="AL97" s="588"/>
      <c r="AM97" s="588"/>
      <c r="AN97" s="588"/>
      <c r="AO97" s="588"/>
      <c r="AP97" s="588"/>
      <c r="AQ97" s="397"/>
      <c r="AR97" s="397"/>
      <c r="AS97" s="397"/>
      <c r="AT97" s="397"/>
      <c r="AU97" s="397"/>
      <c r="AV97" s="397"/>
    </row>
    <row r="98" spans="1:48" s="162" customFormat="1" ht="12.75">
      <c r="A98" s="204"/>
      <c r="B98" s="216"/>
      <c r="C98" s="216"/>
      <c r="D98" s="216"/>
      <c r="E98" s="216"/>
      <c r="F98" s="216"/>
      <c r="G98" s="216"/>
      <c r="H98" s="216"/>
      <c r="I98" s="216"/>
      <c r="J98" s="216"/>
      <c r="K98" s="216"/>
      <c r="L98" s="534"/>
      <c r="M98" s="635"/>
      <c r="N98" s="397"/>
      <c r="O98" s="397"/>
      <c r="P98" s="397"/>
      <c r="Q98" s="397"/>
      <c r="R98" s="397"/>
      <c r="S98" s="397"/>
      <c r="T98" s="397"/>
      <c r="U98" s="397"/>
      <c r="V98" s="397"/>
      <c r="W98" s="397"/>
      <c r="X98" s="590"/>
      <c r="Y98" s="588"/>
      <c r="Z98" s="588"/>
      <c r="AA98" s="588"/>
      <c r="AB98" s="588"/>
      <c r="AC98" s="588"/>
      <c r="AD98" s="588"/>
      <c r="AE98" s="588"/>
      <c r="AF98" s="588"/>
      <c r="AG98" s="588"/>
      <c r="AH98" s="588"/>
      <c r="AI98" s="588"/>
      <c r="AJ98" s="588"/>
      <c r="AK98" s="588"/>
      <c r="AL98" s="588"/>
      <c r="AM98" s="588"/>
      <c r="AN98" s="588"/>
      <c r="AO98" s="588"/>
      <c r="AP98" s="588"/>
      <c r="AQ98" s="397"/>
      <c r="AR98" s="397"/>
      <c r="AS98" s="397"/>
      <c r="AT98" s="397"/>
      <c r="AU98" s="397"/>
      <c r="AV98" s="397"/>
    </row>
    <row r="99" spans="1:48" s="162" customFormat="1" ht="12.75">
      <c r="A99" s="204"/>
      <c r="B99" s="216"/>
      <c r="C99" s="216"/>
      <c r="D99" s="216"/>
      <c r="E99" s="216"/>
      <c r="F99" s="216"/>
      <c r="G99" s="216"/>
      <c r="H99" s="216"/>
      <c r="I99" s="216"/>
      <c r="J99" s="216"/>
      <c r="K99" s="216"/>
      <c r="L99" s="534"/>
      <c r="M99" s="635"/>
      <c r="N99" s="397"/>
      <c r="O99" s="397"/>
      <c r="P99" s="397"/>
      <c r="Q99" s="397"/>
      <c r="R99" s="397"/>
      <c r="S99" s="397"/>
      <c r="T99" s="397"/>
      <c r="U99" s="397"/>
      <c r="V99" s="397"/>
      <c r="W99" s="397"/>
      <c r="X99" s="590"/>
      <c r="Y99" s="588"/>
      <c r="Z99" s="588"/>
      <c r="AA99" s="588"/>
      <c r="AB99" s="588"/>
      <c r="AC99" s="588"/>
      <c r="AD99" s="588"/>
      <c r="AE99" s="588"/>
      <c r="AF99" s="588"/>
      <c r="AG99" s="588"/>
      <c r="AH99" s="588"/>
      <c r="AI99" s="588"/>
      <c r="AJ99" s="588"/>
      <c r="AK99" s="588"/>
      <c r="AL99" s="588"/>
      <c r="AM99" s="588"/>
      <c r="AN99" s="588"/>
      <c r="AO99" s="588"/>
      <c r="AP99" s="588"/>
      <c r="AQ99" s="397"/>
      <c r="AR99" s="397"/>
      <c r="AS99" s="397"/>
      <c r="AT99" s="397"/>
      <c r="AU99" s="397"/>
      <c r="AV99" s="397"/>
    </row>
    <row r="100" spans="1:48" s="162" customFormat="1" ht="12.75">
      <c r="A100" s="204"/>
      <c r="B100" s="216"/>
      <c r="C100" s="216"/>
      <c r="D100" s="216"/>
      <c r="E100" s="216"/>
      <c r="F100" s="216"/>
      <c r="G100" s="216"/>
      <c r="H100" s="216"/>
      <c r="I100" s="216"/>
      <c r="J100" s="216"/>
      <c r="K100" s="216"/>
      <c r="L100" s="534"/>
      <c r="M100" s="635"/>
      <c r="N100" s="397"/>
      <c r="O100" s="397"/>
      <c r="P100" s="397"/>
      <c r="Q100" s="397"/>
      <c r="R100" s="397"/>
      <c r="S100" s="397"/>
      <c r="T100" s="397"/>
      <c r="U100" s="397"/>
      <c r="V100" s="397"/>
      <c r="W100" s="397"/>
      <c r="X100" s="590"/>
      <c r="Y100" s="588"/>
      <c r="Z100" s="588"/>
      <c r="AA100" s="588"/>
      <c r="AB100" s="588"/>
      <c r="AC100" s="588"/>
      <c r="AD100" s="588"/>
      <c r="AE100" s="588"/>
      <c r="AF100" s="588"/>
      <c r="AG100" s="588"/>
      <c r="AH100" s="588"/>
      <c r="AI100" s="588"/>
      <c r="AJ100" s="588"/>
      <c r="AK100" s="588"/>
      <c r="AL100" s="588"/>
      <c r="AM100" s="588"/>
      <c r="AN100" s="588"/>
      <c r="AO100" s="588"/>
      <c r="AP100" s="588"/>
      <c r="AQ100" s="397"/>
      <c r="AR100" s="397"/>
      <c r="AS100" s="397"/>
      <c r="AT100" s="397"/>
      <c r="AU100" s="397"/>
      <c r="AV100" s="397"/>
    </row>
    <row r="101" spans="1:48" s="162" customFormat="1" ht="12.75">
      <c r="A101" s="204"/>
      <c r="B101" s="216"/>
      <c r="C101" s="216"/>
      <c r="D101" s="216"/>
      <c r="E101" s="216"/>
      <c r="F101" s="216"/>
      <c r="G101" s="216"/>
      <c r="H101" s="216"/>
      <c r="I101" s="216"/>
      <c r="J101" s="216"/>
      <c r="K101" s="216"/>
      <c r="L101" s="534"/>
      <c r="M101" s="635"/>
      <c r="N101" s="397"/>
      <c r="O101" s="397"/>
      <c r="P101" s="397"/>
      <c r="Q101" s="397"/>
      <c r="R101" s="397"/>
      <c r="S101" s="397"/>
      <c r="T101" s="397"/>
      <c r="U101" s="397"/>
      <c r="V101" s="397"/>
      <c r="W101" s="397"/>
      <c r="X101" s="590"/>
      <c r="Y101" s="588"/>
      <c r="Z101" s="588"/>
      <c r="AA101" s="588"/>
      <c r="AB101" s="588"/>
      <c r="AC101" s="588"/>
      <c r="AD101" s="588"/>
      <c r="AE101" s="588"/>
      <c r="AF101" s="588"/>
      <c r="AG101" s="588"/>
      <c r="AH101" s="588"/>
      <c r="AI101" s="588"/>
      <c r="AJ101" s="588"/>
      <c r="AK101" s="588"/>
      <c r="AL101" s="588"/>
      <c r="AM101" s="588"/>
      <c r="AN101" s="588"/>
      <c r="AO101" s="588"/>
      <c r="AP101" s="588"/>
      <c r="AQ101" s="397"/>
      <c r="AR101" s="397"/>
      <c r="AS101" s="397"/>
      <c r="AT101" s="397"/>
      <c r="AU101" s="397"/>
      <c r="AV101" s="397"/>
    </row>
    <row r="102" spans="1:48" s="162" customFormat="1" ht="12.75">
      <c r="A102" s="204"/>
      <c r="B102" s="216"/>
      <c r="C102" s="216"/>
      <c r="D102" s="216"/>
      <c r="E102" s="216"/>
      <c r="F102" s="216"/>
      <c r="G102" s="216"/>
      <c r="H102" s="216"/>
      <c r="I102" s="216"/>
      <c r="J102" s="216"/>
      <c r="K102" s="216"/>
      <c r="L102" s="534"/>
      <c r="M102" s="635"/>
      <c r="N102" s="397"/>
      <c r="O102" s="397"/>
      <c r="P102" s="397"/>
      <c r="Q102" s="397"/>
      <c r="R102" s="397"/>
      <c r="S102" s="397"/>
      <c r="T102" s="397"/>
      <c r="U102" s="397"/>
      <c r="V102" s="397"/>
      <c r="W102" s="397"/>
      <c r="X102" s="590"/>
      <c r="Y102" s="588"/>
      <c r="Z102" s="588"/>
      <c r="AA102" s="588"/>
      <c r="AB102" s="588"/>
      <c r="AC102" s="588"/>
      <c r="AD102" s="588"/>
      <c r="AE102" s="588"/>
      <c r="AF102" s="588"/>
      <c r="AG102" s="588"/>
      <c r="AH102" s="588"/>
      <c r="AI102" s="588"/>
      <c r="AJ102" s="588"/>
      <c r="AK102" s="588"/>
      <c r="AL102" s="588"/>
      <c r="AM102" s="588"/>
      <c r="AN102" s="588"/>
      <c r="AO102" s="588"/>
      <c r="AP102" s="588"/>
      <c r="AQ102" s="397"/>
      <c r="AR102" s="397"/>
      <c r="AS102" s="397"/>
      <c r="AT102" s="397"/>
      <c r="AU102" s="397"/>
      <c r="AV102" s="397"/>
    </row>
    <row r="103" spans="1:48" s="162" customFormat="1" ht="12.75">
      <c r="A103" s="204"/>
      <c r="B103" s="216"/>
      <c r="C103" s="216"/>
      <c r="D103" s="216"/>
      <c r="E103" s="216"/>
      <c r="F103" s="216"/>
      <c r="G103" s="216"/>
      <c r="H103" s="216"/>
      <c r="I103" s="216"/>
      <c r="J103" s="216"/>
      <c r="K103" s="216"/>
      <c r="L103" s="534"/>
      <c r="M103" s="635"/>
      <c r="N103" s="397"/>
      <c r="O103" s="397"/>
      <c r="P103" s="397"/>
      <c r="Q103" s="397"/>
      <c r="R103" s="397"/>
      <c r="S103" s="397"/>
      <c r="T103" s="397"/>
      <c r="U103" s="397"/>
      <c r="V103" s="397"/>
      <c r="W103" s="397"/>
      <c r="X103" s="590"/>
      <c r="Y103" s="588"/>
      <c r="Z103" s="588"/>
      <c r="AA103" s="588"/>
      <c r="AB103" s="588"/>
      <c r="AC103" s="588"/>
      <c r="AD103" s="588"/>
      <c r="AE103" s="588"/>
      <c r="AF103" s="588"/>
      <c r="AG103" s="588"/>
      <c r="AH103" s="588"/>
      <c r="AI103" s="588"/>
      <c r="AJ103" s="588"/>
      <c r="AK103" s="588"/>
      <c r="AL103" s="588"/>
      <c r="AM103" s="588"/>
      <c r="AN103" s="588"/>
      <c r="AO103" s="588"/>
      <c r="AP103" s="588"/>
      <c r="AQ103" s="397"/>
      <c r="AR103" s="397"/>
      <c r="AS103" s="397"/>
      <c r="AT103" s="397"/>
      <c r="AU103" s="397"/>
      <c r="AV103" s="397"/>
    </row>
    <row r="104" spans="1:48" s="162" customFormat="1" ht="12.75">
      <c r="A104" s="204"/>
      <c r="B104" s="216"/>
      <c r="C104" s="216"/>
      <c r="D104" s="216"/>
      <c r="E104" s="216"/>
      <c r="F104" s="216"/>
      <c r="G104" s="216"/>
      <c r="H104" s="216"/>
      <c r="I104" s="216"/>
      <c r="J104" s="216"/>
      <c r="K104" s="216"/>
      <c r="L104" s="534"/>
      <c r="M104" s="635"/>
      <c r="N104" s="397"/>
      <c r="O104" s="397"/>
      <c r="P104" s="397"/>
      <c r="Q104" s="397"/>
      <c r="R104" s="397"/>
      <c r="S104" s="397"/>
      <c r="T104" s="397"/>
      <c r="U104" s="397"/>
      <c r="V104" s="397"/>
      <c r="W104" s="397"/>
      <c r="X104" s="590"/>
      <c r="Y104" s="588"/>
      <c r="Z104" s="588"/>
      <c r="AA104" s="588"/>
      <c r="AB104" s="588"/>
      <c r="AC104" s="588"/>
      <c r="AD104" s="588"/>
      <c r="AE104" s="588"/>
      <c r="AF104" s="588"/>
      <c r="AG104" s="588"/>
      <c r="AH104" s="588"/>
      <c r="AI104" s="588"/>
      <c r="AJ104" s="588"/>
      <c r="AK104" s="588"/>
      <c r="AL104" s="588"/>
      <c r="AM104" s="588"/>
      <c r="AN104" s="588"/>
      <c r="AO104" s="588"/>
      <c r="AP104" s="588"/>
      <c r="AQ104" s="397"/>
      <c r="AR104" s="397"/>
      <c r="AS104" s="397"/>
      <c r="AT104" s="397"/>
      <c r="AU104" s="397"/>
      <c r="AV104" s="397"/>
    </row>
    <row r="105" spans="1:48" s="162" customFormat="1" ht="12.75">
      <c r="A105" s="204"/>
      <c r="B105" s="216"/>
      <c r="C105" s="216"/>
      <c r="D105" s="216"/>
      <c r="E105" s="216"/>
      <c r="F105" s="216"/>
      <c r="G105" s="216"/>
      <c r="H105" s="216"/>
      <c r="I105" s="216"/>
      <c r="J105" s="216"/>
      <c r="K105" s="216"/>
      <c r="L105" s="534"/>
      <c r="M105" s="635"/>
      <c r="N105" s="397"/>
      <c r="O105" s="397"/>
      <c r="P105" s="397"/>
      <c r="Q105" s="397"/>
      <c r="R105" s="397"/>
      <c r="S105" s="397"/>
      <c r="T105" s="397"/>
      <c r="U105" s="397"/>
      <c r="V105" s="397"/>
      <c r="W105" s="397"/>
      <c r="X105" s="590"/>
      <c r="Y105" s="588"/>
      <c r="Z105" s="588"/>
      <c r="AA105" s="588"/>
      <c r="AB105" s="588"/>
      <c r="AC105" s="588"/>
      <c r="AD105" s="588"/>
      <c r="AE105" s="588"/>
      <c r="AF105" s="588"/>
      <c r="AG105" s="588"/>
      <c r="AH105" s="588"/>
      <c r="AI105" s="588"/>
      <c r="AJ105" s="588"/>
      <c r="AK105" s="588"/>
      <c r="AL105" s="588"/>
      <c r="AM105" s="588"/>
      <c r="AN105" s="588"/>
      <c r="AO105" s="588"/>
      <c r="AP105" s="588"/>
      <c r="AQ105" s="397"/>
      <c r="AR105" s="397"/>
      <c r="AS105" s="397"/>
      <c r="AT105" s="397"/>
      <c r="AU105" s="397"/>
      <c r="AV105" s="397"/>
    </row>
    <row r="106" spans="1:48" s="162" customFormat="1" ht="12.75">
      <c r="A106" s="204"/>
      <c r="B106" s="216"/>
      <c r="C106" s="216"/>
      <c r="D106" s="216"/>
      <c r="E106" s="216"/>
      <c r="F106" s="216"/>
      <c r="G106" s="216"/>
      <c r="H106" s="216"/>
      <c r="I106" s="216"/>
      <c r="J106" s="216"/>
      <c r="K106" s="216"/>
      <c r="L106" s="534"/>
      <c r="M106" s="635"/>
      <c r="N106" s="397"/>
      <c r="O106" s="397"/>
      <c r="P106" s="397"/>
      <c r="Q106" s="397"/>
      <c r="R106" s="397"/>
      <c r="S106" s="397"/>
      <c r="T106" s="397"/>
      <c r="U106" s="397"/>
      <c r="V106" s="397"/>
      <c r="W106" s="397"/>
      <c r="X106" s="590"/>
      <c r="Y106" s="588"/>
      <c r="Z106" s="588"/>
      <c r="AA106" s="588"/>
      <c r="AB106" s="588"/>
      <c r="AC106" s="588"/>
      <c r="AD106" s="588"/>
      <c r="AE106" s="588"/>
      <c r="AF106" s="588"/>
      <c r="AG106" s="588"/>
      <c r="AH106" s="588"/>
      <c r="AI106" s="588"/>
      <c r="AJ106" s="588"/>
      <c r="AK106" s="588"/>
      <c r="AL106" s="588"/>
      <c r="AM106" s="588"/>
      <c r="AN106" s="588"/>
      <c r="AO106" s="588"/>
      <c r="AP106" s="588"/>
      <c r="AQ106" s="397"/>
      <c r="AR106" s="397"/>
      <c r="AS106" s="397"/>
      <c r="AT106" s="397"/>
      <c r="AU106" s="397"/>
      <c r="AV106" s="397"/>
    </row>
    <row r="107" spans="1:48" s="162" customFormat="1" ht="7.5" customHeight="1">
      <c r="A107" s="447"/>
      <c r="B107" s="448"/>
      <c r="C107" s="449"/>
      <c r="D107" s="450"/>
      <c r="E107" s="450"/>
      <c r="F107" s="450"/>
      <c r="G107" s="451"/>
      <c r="H107" s="451"/>
      <c r="I107" s="451"/>
      <c r="J107" s="447"/>
      <c r="K107" s="447"/>
      <c r="L107" s="534"/>
      <c r="M107" s="635"/>
      <c r="N107" s="397"/>
      <c r="O107" s="397"/>
      <c r="P107" s="397"/>
      <c r="Q107" s="397"/>
      <c r="R107" s="397"/>
      <c r="S107" s="397"/>
      <c r="T107" s="397"/>
      <c r="U107" s="397"/>
      <c r="V107" s="397"/>
      <c r="W107" s="397"/>
      <c r="X107" s="590"/>
      <c r="Y107" s="588"/>
      <c r="Z107" s="588"/>
      <c r="AA107" s="588"/>
      <c r="AB107" s="588"/>
      <c r="AC107" s="588"/>
      <c r="AD107" s="588"/>
      <c r="AE107" s="588"/>
      <c r="AF107" s="588"/>
      <c r="AG107" s="588"/>
      <c r="AH107" s="588"/>
      <c r="AI107" s="588"/>
      <c r="AJ107" s="588"/>
      <c r="AK107" s="588"/>
      <c r="AL107" s="588"/>
      <c r="AM107" s="588"/>
      <c r="AN107" s="588"/>
      <c r="AO107" s="588"/>
      <c r="AP107" s="588"/>
      <c r="AQ107" s="397"/>
      <c r="AR107" s="397"/>
      <c r="AS107" s="397"/>
      <c r="AT107" s="397"/>
      <c r="AU107" s="397"/>
      <c r="AV107" s="397"/>
    </row>
    <row r="108" spans="1:48" s="162" customFormat="1" ht="12.75">
      <c r="A108" s="437"/>
      <c r="B108" s="1285"/>
      <c r="C108" s="1285"/>
      <c r="D108" s="1285"/>
      <c r="E108" s="508"/>
      <c r="F108" s="508"/>
      <c r="G108" s="1286"/>
      <c r="H108" s="1286"/>
      <c r="I108" s="1286"/>
      <c r="J108" s="1286"/>
      <c r="K108" s="1286"/>
      <c r="L108" s="534"/>
      <c r="M108" s="635"/>
      <c r="N108" s="397"/>
      <c r="O108" s="397"/>
      <c r="P108" s="397"/>
      <c r="Q108" s="397"/>
      <c r="R108" s="397"/>
      <c r="S108" s="397"/>
      <c r="T108" s="397"/>
      <c r="U108" s="397"/>
      <c r="V108" s="397"/>
      <c r="W108" s="397"/>
      <c r="X108" s="590"/>
      <c r="Y108" s="588"/>
      <c r="Z108" s="588"/>
      <c r="AA108" s="588"/>
      <c r="AB108" s="588"/>
      <c r="AC108" s="588"/>
      <c r="AD108" s="588"/>
      <c r="AE108" s="588"/>
      <c r="AF108" s="588"/>
      <c r="AG108" s="588"/>
      <c r="AH108" s="588"/>
      <c r="AI108" s="588"/>
      <c r="AJ108" s="588"/>
      <c r="AK108" s="588"/>
      <c r="AL108" s="588"/>
      <c r="AM108" s="588"/>
      <c r="AN108" s="588"/>
      <c r="AO108" s="588"/>
      <c r="AP108" s="588"/>
      <c r="AQ108" s="397"/>
      <c r="AR108" s="397"/>
      <c r="AS108" s="397"/>
      <c r="AT108" s="397"/>
      <c r="AU108" s="397"/>
      <c r="AV108" s="397"/>
    </row>
    <row r="109" spans="1:48" s="162" customFormat="1" ht="12">
      <c r="A109" s="438"/>
      <c r="B109" s="439"/>
      <c r="C109" s="439"/>
      <c r="D109" s="439"/>
      <c r="E109" s="439"/>
      <c r="F109" s="439"/>
      <c r="G109" s="440"/>
      <c r="H109" s="440"/>
      <c r="I109" s="452"/>
      <c r="J109" s="440"/>
      <c r="K109" s="440"/>
      <c r="L109" s="534"/>
      <c r="M109" s="635"/>
      <c r="N109" s="397"/>
      <c r="O109" s="397"/>
      <c r="P109" s="397"/>
      <c r="Q109" s="397"/>
      <c r="R109" s="397"/>
      <c r="S109" s="397"/>
      <c r="T109" s="397"/>
      <c r="U109" s="397"/>
      <c r="V109" s="397"/>
      <c r="W109" s="397"/>
      <c r="X109" s="590"/>
      <c r="Y109" s="588"/>
      <c r="Z109" s="588"/>
      <c r="AA109" s="588"/>
      <c r="AB109" s="588"/>
      <c r="AC109" s="588"/>
      <c r="AD109" s="588"/>
      <c r="AE109" s="588"/>
      <c r="AF109" s="588"/>
      <c r="AG109" s="588"/>
      <c r="AH109" s="588"/>
      <c r="AI109" s="588"/>
      <c r="AJ109" s="588"/>
      <c r="AK109" s="588"/>
      <c r="AL109" s="588"/>
      <c r="AM109" s="588"/>
      <c r="AN109" s="588"/>
      <c r="AO109" s="588"/>
      <c r="AP109" s="588"/>
      <c r="AQ109" s="397"/>
      <c r="AR109" s="397"/>
      <c r="AS109" s="397"/>
      <c r="AT109" s="397"/>
      <c r="AU109" s="397"/>
      <c r="AV109" s="397"/>
    </row>
    <row r="110" spans="1:48" s="162" customFormat="1" ht="8.25" customHeight="1">
      <c r="A110" s="453"/>
      <c r="B110" s="454"/>
      <c r="C110" s="455"/>
      <c r="D110" s="455"/>
      <c r="E110" s="455"/>
      <c r="F110" s="455"/>
      <c r="G110" s="455"/>
      <c r="H110" s="455"/>
      <c r="I110" s="455"/>
      <c r="J110" s="455"/>
      <c r="K110" s="455"/>
      <c r="L110" s="534"/>
      <c r="M110" s="635"/>
      <c r="N110" s="397"/>
      <c r="O110" s="397"/>
      <c r="P110" s="397"/>
      <c r="Q110" s="397"/>
      <c r="R110" s="397"/>
      <c r="S110" s="397"/>
      <c r="T110" s="397"/>
      <c r="U110" s="397"/>
      <c r="V110" s="397"/>
      <c r="W110" s="397"/>
      <c r="X110" s="590"/>
      <c r="Y110" s="588"/>
      <c r="Z110" s="588"/>
      <c r="AA110" s="588"/>
      <c r="AB110" s="588"/>
      <c r="AC110" s="588"/>
      <c r="AD110" s="588"/>
      <c r="AE110" s="588"/>
      <c r="AF110" s="588"/>
      <c r="AG110" s="588"/>
      <c r="AH110" s="588"/>
      <c r="AI110" s="588"/>
      <c r="AJ110" s="588"/>
      <c r="AK110" s="588"/>
      <c r="AL110" s="588"/>
      <c r="AM110" s="588"/>
      <c r="AN110" s="588"/>
      <c r="AO110" s="588"/>
      <c r="AP110" s="588"/>
      <c r="AQ110" s="397"/>
      <c r="AR110" s="397"/>
      <c r="AS110" s="397"/>
      <c r="AT110" s="397"/>
      <c r="AU110" s="397"/>
      <c r="AV110" s="397"/>
    </row>
    <row r="111" spans="1:48" s="162" customFormat="1" ht="12.75">
      <c r="A111" s="441"/>
      <c r="B111" s="442"/>
      <c r="C111" s="442"/>
      <c r="D111" s="442"/>
      <c r="E111" s="442"/>
      <c r="F111" s="442"/>
      <c r="G111" s="442"/>
      <c r="H111" s="442"/>
      <c r="I111" s="456"/>
      <c r="J111" s="442"/>
      <c r="K111" s="443"/>
      <c r="L111" s="1078"/>
      <c r="M111" s="635"/>
      <c r="N111" s="397"/>
      <c r="O111" s="397"/>
      <c r="P111" s="397"/>
      <c r="Q111" s="397"/>
      <c r="R111" s="397"/>
      <c r="S111" s="397"/>
      <c r="T111" s="397"/>
      <c r="U111" s="397"/>
      <c r="V111" s="397"/>
      <c r="W111" s="397"/>
      <c r="X111" s="590"/>
      <c r="Y111" s="588"/>
      <c r="Z111" s="588"/>
      <c r="AA111" s="588"/>
      <c r="AB111" s="588"/>
      <c r="AC111" s="588"/>
      <c r="AD111" s="588"/>
      <c r="AE111" s="588"/>
      <c r="AF111" s="588"/>
      <c r="AG111" s="588"/>
      <c r="AH111" s="588"/>
      <c r="AI111" s="588"/>
      <c r="AJ111" s="588"/>
      <c r="AK111" s="588"/>
      <c r="AL111" s="588"/>
      <c r="AM111" s="588"/>
      <c r="AN111" s="588"/>
      <c r="AO111" s="588"/>
      <c r="AP111" s="588"/>
      <c r="AQ111" s="397"/>
      <c r="AR111" s="397"/>
      <c r="AS111" s="397"/>
      <c r="AT111" s="397"/>
      <c r="AU111" s="397"/>
      <c r="AV111" s="397"/>
    </row>
    <row r="112" spans="1:48" s="162" customFormat="1" ht="12.75">
      <c r="A112" s="444"/>
      <c r="B112" s="445"/>
      <c r="C112" s="445"/>
      <c r="D112" s="445"/>
      <c r="E112" s="445"/>
      <c r="F112" s="445"/>
      <c r="G112" s="445"/>
      <c r="H112" s="445"/>
      <c r="I112" s="457"/>
      <c r="J112" s="445"/>
      <c r="K112" s="446"/>
      <c r="L112" s="534"/>
      <c r="M112" s="635"/>
      <c r="N112" s="397"/>
      <c r="O112" s="397"/>
      <c r="P112" s="397"/>
      <c r="Q112" s="397"/>
      <c r="R112" s="397"/>
      <c r="S112" s="397"/>
      <c r="T112" s="397"/>
      <c r="U112" s="397"/>
      <c r="V112" s="397"/>
      <c r="W112" s="397"/>
      <c r="X112" s="590"/>
      <c r="Y112" s="588"/>
      <c r="Z112" s="588"/>
      <c r="AA112" s="588"/>
      <c r="AB112" s="588"/>
      <c r="AC112" s="588"/>
      <c r="AD112" s="588"/>
      <c r="AE112" s="588"/>
      <c r="AF112" s="588"/>
      <c r="AG112" s="588"/>
      <c r="AH112" s="588"/>
      <c r="AI112" s="588"/>
      <c r="AJ112" s="588"/>
      <c r="AK112" s="588"/>
      <c r="AL112" s="588"/>
      <c r="AM112" s="588"/>
      <c r="AN112" s="588"/>
      <c r="AO112" s="588"/>
      <c r="AP112" s="588"/>
      <c r="AQ112" s="397"/>
      <c r="AR112" s="397"/>
      <c r="AS112" s="397"/>
      <c r="AT112" s="397"/>
      <c r="AU112" s="397"/>
      <c r="AV112" s="397"/>
    </row>
    <row r="113" spans="1:48" s="162" customFormat="1" ht="12.75">
      <c r="A113" s="441"/>
      <c r="B113" s="442"/>
      <c r="C113" s="442"/>
      <c r="D113" s="442"/>
      <c r="E113" s="442"/>
      <c r="F113" s="442"/>
      <c r="G113" s="442"/>
      <c r="H113" s="442"/>
      <c r="I113" s="456"/>
      <c r="J113" s="442"/>
      <c r="K113" s="443"/>
      <c r="L113" s="534"/>
      <c r="M113" s="635"/>
      <c r="N113" s="397"/>
      <c r="O113" s="397"/>
      <c r="P113" s="397"/>
      <c r="Q113" s="397"/>
      <c r="R113" s="397"/>
      <c r="S113" s="397"/>
      <c r="T113" s="397"/>
      <c r="U113" s="397"/>
      <c r="V113" s="397"/>
      <c r="W113" s="397"/>
      <c r="X113" s="590"/>
      <c r="Y113" s="588"/>
      <c r="Z113" s="588"/>
      <c r="AA113" s="588"/>
      <c r="AB113" s="588"/>
      <c r="AC113" s="588"/>
      <c r="AD113" s="588"/>
      <c r="AE113" s="588"/>
      <c r="AF113" s="588"/>
      <c r="AG113" s="588"/>
      <c r="AH113" s="588"/>
      <c r="AI113" s="588"/>
      <c r="AJ113" s="588"/>
      <c r="AK113" s="588"/>
      <c r="AL113" s="588"/>
      <c r="AM113" s="588"/>
      <c r="AN113" s="588"/>
      <c r="AO113" s="588"/>
      <c r="AP113" s="588"/>
      <c r="AQ113" s="397"/>
      <c r="AR113" s="397"/>
      <c r="AS113" s="397"/>
      <c r="AT113" s="397"/>
      <c r="AU113" s="397"/>
      <c r="AV113" s="397"/>
    </row>
    <row r="114" spans="1:48" s="162" customFormat="1" ht="12.75">
      <c r="A114" s="444"/>
      <c r="B114" s="445"/>
      <c r="C114" s="445"/>
      <c r="D114" s="445"/>
      <c r="E114" s="445"/>
      <c r="F114" s="445"/>
      <c r="G114" s="445"/>
      <c r="H114" s="445"/>
      <c r="I114" s="457"/>
      <c r="J114" s="445"/>
      <c r="K114" s="446"/>
      <c r="L114" s="534"/>
      <c r="M114" s="635"/>
      <c r="N114" s="397"/>
      <c r="O114" s="397"/>
      <c r="P114" s="397"/>
      <c r="Q114" s="397"/>
      <c r="R114" s="397"/>
      <c r="S114" s="397"/>
      <c r="T114" s="397"/>
      <c r="U114" s="397"/>
      <c r="V114" s="397"/>
      <c r="W114" s="397"/>
      <c r="X114" s="590"/>
      <c r="Y114" s="588"/>
      <c r="Z114" s="588"/>
      <c r="AA114" s="588"/>
      <c r="AB114" s="588"/>
      <c r="AC114" s="588"/>
      <c r="AD114" s="588"/>
      <c r="AE114" s="588"/>
      <c r="AF114" s="588"/>
      <c r="AG114" s="588"/>
      <c r="AH114" s="588"/>
      <c r="AI114" s="588"/>
      <c r="AJ114" s="588"/>
      <c r="AK114" s="588"/>
      <c r="AL114" s="588"/>
      <c r="AM114" s="588"/>
      <c r="AN114" s="588"/>
      <c r="AO114" s="588"/>
      <c r="AP114" s="588"/>
      <c r="AQ114" s="397"/>
      <c r="AR114" s="397"/>
      <c r="AS114" s="397"/>
      <c r="AT114" s="397"/>
      <c r="AU114" s="397"/>
      <c r="AV114" s="397"/>
    </row>
    <row r="115" spans="1:48" s="162" customFormat="1" ht="12.75">
      <c r="A115" s="441"/>
      <c r="B115" s="442"/>
      <c r="C115" s="442"/>
      <c r="D115" s="442"/>
      <c r="E115" s="442"/>
      <c r="F115" s="442"/>
      <c r="G115" s="442"/>
      <c r="H115" s="442"/>
      <c r="I115" s="456"/>
      <c r="J115" s="442"/>
      <c r="K115" s="443"/>
      <c r="L115" s="534"/>
      <c r="M115" s="635"/>
      <c r="N115" s="594"/>
      <c r="O115" s="397"/>
      <c r="P115" s="397"/>
      <c r="Q115" s="397"/>
      <c r="R115" s="397"/>
      <c r="S115" s="397"/>
      <c r="T115" s="397"/>
      <c r="U115" s="397"/>
      <c r="V115" s="397"/>
      <c r="W115" s="397"/>
      <c r="X115" s="590"/>
      <c r="Y115" s="588"/>
      <c r="Z115" s="588"/>
      <c r="AA115" s="588"/>
      <c r="AB115" s="588"/>
      <c r="AC115" s="588"/>
      <c r="AD115" s="588"/>
      <c r="AE115" s="588"/>
      <c r="AF115" s="588"/>
      <c r="AG115" s="588"/>
      <c r="AH115" s="588"/>
      <c r="AI115" s="588"/>
      <c r="AJ115" s="588"/>
      <c r="AK115" s="588"/>
      <c r="AL115" s="588"/>
      <c r="AM115" s="588"/>
      <c r="AN115" s="588"/>
      <c r="AO115" s="588"/>
      <c r="AP115" s="588"/>
      <c r="AQ115" s="397"/>
      <c r="AR115" s="397"/>
      <c r="AS115" s="397"/>
      <c r="AT115" s="397"/>
      <c r="AU115" s="397"/>
      <c r="AV115" s="397"/>
    </row>
    <row r="116" spans="1:48" s="162" customFormat="1" ht="12.75">
      <c r="A116" s="297"/>
      <c r="B116" s="298"/>
      <c r="C116" s="298"/>
      <c r="D116" s="298"/>
      <c r="E116" s="298"/>
      <c r="F116" s="298"/>
      <c r="G116" s="298"/>
      <c r="H116" s="298"/>
      <c r="I116" s="299"/>
      <c r="J116" s="298"/>
      <c r="K116" s="300"/>
      <c r="L116" s="534"/>
      <c r="M116" s="635"/>
      <c r="N116" s="594"/>
      <c r="O116" s="397"/>
      <c r="P116" s="397"/>
      <c r="Q116" s="397"/>
      <c r="R116" s="397"/>
      <c r="S116" s="397"/>
      <c r="T116" s="397"/>
      <c r="U116" s="397"/>
      <c r="V116" s="397"/>
      <c r="W116" s="397"/>
      <c r="X116" s="590"/>
      <c r="Y116" s="588"/>
      <c r="Z116" s="588"/>
      <c r="AA116" s="588"/>
      <c r="AB116" s="588"/>
      <c r="AC116" s="588"/>
      <c r="AD116" s="588"/>
      <c r="AE116" s="588"/>
      <c r="AF116" s="588"/>
      <c r="AG116" s="588"/>
      <c r="AH116" s="588"/>
      <c r="AI116" s="588"/>
      <c r="AJ116" s="588"/>
      <c r="AK116" s="588"/>
      <c r="AL116" s="588"/>
      <c r="AM116" s="588"/>
      <c r="AN116" s="588"/>
      <c r="AO116" s="588"/>
      <c r="AP116" s="588"/>
      <c r="AQ116" s="397"/>
      <c r="AR116" s="397"/>
      <c r="AS116" s="397"/>
      <c r="AT116" s="397"/>
      <c r="AU116" s="397"/>
      <c r="AV116" s="397"/>
    </row>
    <row r="117" spans="1:48" s="162" customFormat="1" ht="12.75">
      <c r="A117" s="297"/>
      <c r="B117" s="458"/>
      <c r="C117" s="458"/>
      <c r="D117" s="458"/>
      <c r="E117" s="458"/>
      <c r="F117" s="458"/>
      <c r="G117" s="458"/>
      <c r="H117" s="458"/>
      <c r="I117" s="299"/>
      <c r="J117" s="458"/>
      <c r="K117" s="300"/>
      <c r="L117" s="534"/>
      <c r="M117" s="635"/>
      <c r="N117" s="594"/>
      <c r="O117" s="397"/>
      <c r="P117" s="397"/>
      <c r="Q117" s="397"/>
      <c r="R117" s="397"/>
      <c r="S117" s="397"/>
      <c r="T117" s="397"/>
      <c r="U117" s="397"/>
      <c r="V117" s="397"/>
      <c r="W117" s="397"/>
      <c r="X117" s="590"/>
      <c r="Y117" s="588"/>
      <c r="Z117" s="588"/>
      <c r="AA117" s="588"/>
      <c r="AB117" s="588"/>
      <c r="AC117" s="588"/>
      <c r="AD117" s="588"/>
      <c r="AE117" s="588"/>
      <c r="AF117" s="588"/>
      <c r="AG117" s="588"/>
      <c r="AH117" s="588"/>
      <c r="AI117" s="588"/>
      <c r="AJ117" s="588"/>
      <c r="AK117" s="588"/>
      <c r="AL117" s="588"/>
      <c r="AM117" s="588"/>
      <c r="AN117" s="588"/>
      <c r="AO117" s="588"/>
      <c r="AP117" s="588"/>
      <c r="AQ117" s="397"/>
      <c r="AR117" s="397"/>
      <c r="AS117" s="397"/>
      <c r="AT117" s="397"/>
      <c r="AU117" s="397"/>
      <c r="AV117" s="397"/>
    </row>
    <row r="118" spans="1:48" s="162" customFormat="1" ht="12.75">
      <c r="A118" s="204"/>
      <c r="B118" s="216"/>
      <c r="C118" s="216"/>
      <c r="D118" s="216"/>
      <c r="E118" s="216"/>
      <c r="F118" s="216"/>
      <c r="G118" s="216"/>
      <c r="H118" s="216"/>
      <c r="I118" s="216"/>
      <c r="J118" s="216"/>
      <c r="K118" s="216"/>
      <c r="L118" s="534"/>
      <c r="M118" s="635"/>
      <c r="N118" s="594"/>
      <c r="O118" s="397"/>
      <c r="P118" s="397"/>
      <c r="Q118" s="397"/>
      <c r="R118" s="397"/>
      <c r="S118" s="397"/>
      <c r="T118" s="397"/>
      <c r="U118" s="397"/>
      <c r="V118" s="397"/>
      <c r="W118" s="397"/>
      <c r="X118" s="590"/>
      <c r="Y118" s="588"/>
      <c r="Z118" s="588"/>
      <c r="AA118" s="588"/>
      <c r="AB118" s="588"/>
      <c r="AC118" s="588"/>
      <c r="AD118" s="588"/>
      <c r="AE118" s="588"/>
      <c r="AF118" s="588"/>
      <c r="AG118" s="588"/>
      <c r="AH118" s="588"/>
      <c r="AI118" s="588"/>
      <c r="AJ118" s="588"/>
      <c r="AK118" s="588"/>
      <c r="AL118" s="588"/>
      <c r="AM118" s="588"/>
      <c r="AN118" s="588"/>
      <c r="AO118" s="588"/>
      <c r="AP118" s="588"/>
      <c r="AQ118" s="397"/>
      <c r="AR118" s="397"/>
      <c r="AS118" s="397"/>
      <c r="AT118" s="397"/>
      <c r="AU118" s="397"/>
      <c r="AV118" s="397"/>
    </row>
    <row r="119" spans="1:48" s="162" customFormat="1" ht="12.75">
      <c r="A119" s="204"/>
      <c r="B119" s="216"/>
      <c r="C119" s="216"/>
      <c r="D119" s="216"/>
      <c r="E119" s="216"/>
      <c r="F119" s="216"/>
      <c r="G119" s="216"/>
      <c r="H119" s="216"/>
      <c r="I119" s="216"/>
      <c r="J119" s="216"/>
      <c r="K119" s="216"/>
      <c r="L119" s="1079"/>
      <c r="M119" s="635"/>
      <c r="N119" s="594"/>
      <c r="O119" s="397"/>
      <c r="P119" s="397"/>
      <c r="Q119" s="397"/>
      <c r="R119" s="397"/>
      <c r="S119" s="397"/>
      <c r="T119" s="397"/>
      <c r="U119" s="397"/>
      <c r="V119" s="397"/>
      <c r="W119" s="397"/>
      <c r="X119" s="590"/>
      <c r="Y119" s="588"/>
      <c r="Z119" s="588"/>
      <c r="AA119" s="588"/>
      <c r="AB119" s="588"/>
      <c r="AC119" s="588"/>
      <c r="AD119" s="588"/>
      <c r="AE119" s="588"/>
      <c r="AF119" s="588"/>
      <c r="AG119" s="588"/>
      <c r="AH119" s="588"/>
      <c r="AI119" s="588"/>
      <c r="AJ119" s="588"/>
      <c r="AK119" s="588"/>
      <c r="AL119" s="588"/>
      <c r="AM119" s="588"/>
      <c r="AN119" s="588"/>
      <c r="AO119" s="588"/>
      <c r="AP119" s="588"/>
      <c r="AQ119" s="397"/>
      <c r="AR119" s="397"/>
      <c r="AS119" s="397"/>
      <c r="AT119" s="397"/>
      <c r="AU119" s="397"/>
      <c r="AV119" s="397"/>
    </row>
    <row r="120" spans="1:48" s="162" customFormat="1" ht="12.75">
      <c r="A120" s="204"/>
      <c r="B120" s="216"/>
      <c r="C120" s="216"/>
      <c r="D120" s="216"/>
      <c r="E120" s="216"/>
      <c r="F120" s="216"/>
      <c r="G120" s="216"/>
      <c r="H120" s="216"/>
      <c r="I120" s="216"/>
      <c r="J120" s="216"/>
      <c r="K120" s="216"/>
      <c r="L120" s="534"/>
      <c r="M120" s="635"/>
      <c r="N120" s="1218"/>
      <c r="O120" s="1218"/>
      <c r="P120" s="1218"/>
      <c r="Q120" s="1218"/>
      <c r="R120" s="1218"/>
      <c r="S120" s="1218"/>
      <c r="T120" s="1218"/>
      <c r="U120" s="1218"/>
      <c r="V120" s="1218"/>
      <c r="W120" s="1218"/>
      <c r="X120" s="1067"/>
      <c r="Y120" s="1066"/>
      <c r="Z120" s="1066"/>
      <c r="AA120" s="1066"/>
      <c r="AB120" s="1066"/>
      <c r="AC120" s="1066"/>
      <c r="AD120" s="1066"/>
      <c r="AE120" s="1066"/>
      <c r="AF120" s="1066"/>
      <c r="AG120" s="1066"/>
      <c r="AH120" s="1066"/>
      <c r="AI120" s="1066"/>
      <c r="AJ120" s="1066"/>
      <c r="AK120" s="1066"/>
      <c r="AL120" s="1066"/>
      <c r="AM120" s="1066"/>
      <c r="AN120" s="1066"/>
      <c r="AO120" s="1066"/>
      <c r="AP120" s="588"/>
      <c r="AQ120" s="397"/>
      <c r="AR120" s="397"/>
      <c r="AS120" s="397"/>
      <c r="AT120" s="397"/>
      <c r="AU120" s="397"/>
      <c r="AV120" s="397"/>
    </row>
    <row r="121" spans="1:48" s="162" customFormat="1" ht="12.75">
      <c r="A121" s="204"/>
      <c r="B121" s="216"/>
      <c r="C121" s="216"/>
      <c r="D121" s="216"/>
      <c r="E121" s="216"/>
      <c r="F121" s="216"/>
      <c r="G121" s="216"/>
      <c r="H121" s="216"/>
      <c r="I121" s="216"/>
      <c r="J121" s="216"/>
      <c r="K121" s="216"/>
      <c r="L121" s="534"/>
      <c r="M121" s="635"/>
      <c r="N121" s="1218"/>
      <c r="O121" s="1218"/>
      <c r="P121" s="1218"/>
      <c r="Q121" s="1218"/>
      <c r="R121" s="1218"/>
      <c r="S121" s="1218"/>
      <c r="T121" s="1218"/>
      <c r="U121" s="1218"/>
      <c r="V121" s="1218"/>
      <c r="W121" s="1218"/>
      <c r="X121" s="1067"/>
      <c r="Y121" s="1066"/>
      <c r="Z121" s="1066"/>
      <c r="AA121" s="1066"/>
      <c r="AB121" s="1066"/>
      <c r="AC121" s="1066"/>
      <c r="AD121" s="1066"/>
      <c r="AE121" s="1066"/>
      <c r="AF121" s="1066"/>
      <c r="AG121" s="1066"/>
      <c r="AH121" s="1066"/>
      <c r="AI121" s="1066"/>
      <c r="AJ121" s="1066"/>
      <c r="AK121" s="1066"/>
      <c r="AL121" s="1066"/>
      <c r="AM121" s="1066"/>
      <c r="AN121" s="1066"/>
      <c r="AO121" s="1066"/>
      <c r="AP121" s="588"/>
      <c r="AQ121" s="397"/>
      <c r="AR121" s="397"/>
      <c r="AS121" s="397"/>
      <c r="AT121" s="397"/>
      <c r="AU121" s="397"/>
      <c r="AV121" s="397"/>
    </row>
    <row r="122" spans="1:48" s="162" customFormat="1" ht="12.75">
      <c r="A122" s="204"/>
      <c r="B122" s="216"/>
      <c r="C122" s="216"/>
      <c r="D122" s="216"/>
      <c r="E122" s="216"/>
      <c r="F122" s="216"/>
      <c r="G122" s="216"/>
      <c r="H122" s="216"/>
      <c r="I122" s="216"/>
      <c r="J122" s="216"/>
      <c r="K122" s="216"/>
      <c r="L122" s="534"/>
      <c r="M122" s="635"/>
      <c r="N122" s="1218"/>
      <c r="O122" s="1218"/>
      <c r="P122" s="1218"/>
      <c r="Q122" s="1218"/>
      <c r="R122" s="1218"/>
      <c r="S122" s="1218"/>
      <c r="T122" s="1218"/>
      <c r="U122" s="1218"/>
      <c r="V122" s="1218"/>
      <c r="W122" s="1218"/>
      <c r="X122" s="1067"/>
      <c r="Y122" s="1066"/>
      <c r="Z122" s="1066"/>
      <c r="AA122" s="1066"/>
      <c r="AB122" s="1066"/>
      <c r="AC122" s="1066"/>
      <c r="AD122" s="1066"/>
      <c r="AE122" s="1066"/>
      <c r="AF122" s="1066"/>
      <c r="AG122" s="1066"/>
      <c r="AH122" s="1066"/>
      <c r="AI122" s="1066"/>
      <c r="AJ122" s="1066"/>
      <c r="AK122" s="1066"/>
      <c r="AL122" s="1066"/>
      <c r="AM122" s="1066"/>
      <c r="AN122" s="1066"/>
      <c r="AO122" s="1066"/>
      <c r="AP122" s="588"/>
      <c r="AQ122" s="397"/>
      <c r="AR122" s="397"/>
      <c r="AS122" s="397"/>
      <c r="AT122" s="397"/>
      <c r="AU122" s="397"/>
      <c r="AV122" s="397"/>
    </row>
    <row r="123" spans="1:48" s="162" customFormat="1" ht="12.75">
      <c r="A123" s="204"/>
      <c r="B123" s="216"/>
      <c r="C123" s="216"/>
      <c r="D123" s="216"/>
      <c r="E123" s="216"/>
      <c r="F123" s="216"/>
      <c r="G123" s="216"/>
      <c r="H123" s="216"/>
      <c r="I123" s="216"/>
      <c r="J123" s="216"/>
      <c r="K123" s="216"/>
      <c r="L123" s="534"/>
      <c r="M123" s="635"/>
      <c r="N123" s="1218"/>
      <c r="O123" s="1218"/>
      <c r="P123" s="1218"/>
      <c r="Q123" s="1218"/>
      <c r="R123" s="1218"/>
      <c r="S123" s="1218"/>
      <c r="T123" s="1218"/>
      <c r="U123" s="1218"/>
      <c r="V123" s="1218"/>
      <c r="W123" s="1218"/>
      <c r="X123" s="1067"/>
      <c r="Y123" s="1066"/>
      <c r="Z123" s="1066"/>
      <c r="AA123" s="1066"/>
      <c r="AB123" s="1066"/>
      <c r="AC123" s="1066"/>
      <c r="AD123" s="1066"/>
      <c r="AE123" s="1066"/>
      <c r="AF123" s="1066"/>
      <c r="AG123" s="1066"/>
      <c r="AH123" s="1066"/>
      <c r="AI123" s="1066"/>
      <c r="AJ123" s="1066"/>
      <c r="AK123" s="1066"/>
      <c r="AL123" s="1066"/>
      <c r="AM123" s="1066"/>
      <c r="AN123" s="1066"/>
      <c r="AO123" s="1066"/>
      <c r="AP123" s="588"/>
      <c r="AQ123" s="397"/>
      <c r="AR123" s="397"/>
      <c r="AS123" s="397"/>
      <c r="AT123" s="397"/>
      <c r="AU123" s="397"/>
      <c r="AV123" s="397"/>
    </row>
    <row r="124" spans="1:48" s="162" customFormat="1" ht="12.75">
      <c r="A124" s="204"/>
      <c r="B124" s="216"/>
      <c r="C124" s="216"/>
      <c r="D124" s="216"/>
      <c r="E124" s="216"/>
      <c r="F124" s="216"/>
      <c r="G124" s="216"/>
      <c r="H124" s="216"/>
      <c r="I124" s="216"/>
      <c r="J124" s="216"/>
      <c r="K124" s="216"/>
      <c r="L124" s="534"/>
      <c r="M124" s="635"/>
      <c r="N124" s="1218"/>
      <c r="O124" s="1218"/>
      <c r="P124" s="1218"/>
      <c r="Q124" s="1218"/>
      <c r="R124" s="1218"/>
      <c r="S124" s="1218"/>
      <c r="T124" s="1218"/>
      <c r="U124" s="1218"/>
      <c r="V124" s="1218"/>
      <c r="W124" s="1218"/>
      <c r="X124" s="1067"/>
      <c r="Y124" s="1066"/>
      <c r="Z124" s="1066"/>
      <c r="AA124" s="1066"/>
      <c r="AB124" s="1066"/>
      <c r="AC124" s="1066"/>
      <c r="AD124" s="1066"/>
      <c r="AE124" s="1066"/>
      <c r="AF124" s="1066"/>
      <c r="AG124" s="1066"/>
      <c r="AH124" s="1066"/>
      <c r="AI124" s="1066"/>
      <c r="AJ124" s="1066"/>
      <c r="AK124" s="1066"/>
      <c r="AL124" s="1066"/>
      <c r="AM124" s="1066"/>
      <c r="AN124" s="1066"/>
      <c r="AO124" s="1066"/>
      <c r="AP124" s="588"/>
      <c r="AQ124" s="397"/>
      <c r="AR124" s="397"/>
      <c r="AS124" s="397"/>
      <c r="AT124" s="397"/>
      <c r="AU124" s="397"/>
      <c r="AV124" s="397"/>
    </row>
    <row r="125" spans="1:48" s="162" customFormat="1" ht="12.75">
      <c r="A125" s="204"/>
      <c r="B125" s="216"/>
      <c r="C125" s="216"/>
      <c r="D125" s="216"/>
      <c r="E125" s="216"/>
      <c r="F125" s="216"/>
      <c r="G125" s="216"/>
      <c r="H125" s="216"/>
      <c r="I125" s="216"/>
      <c r="J125" s="216"/>
      <c r="K125" s="216"/>
      <c r="L125" s="534"/>
      <c r="M125" s="635"/>
      <c r="N125" s="1218"/>
      <c r="O125" s="1218"/>
      <c r="P125" s="1218"/>
      <c r="Q125" s="1218"/>
      <c r="R125" s="1218"/>
      <c r="S125" s="1218"/>
      <c r="T125" s="1218"/>
      <c r="U125" s="1218"/>
      <c r="V125" s="1218"/>
      <c r="W125" s="1218"/>
      <c r="X125" s="1067"/>
      <c r="Y125" s="1066"/>
      <c r="Z125" s="1066"/>
      <c r="AA125" s="1066"/>
      <c r="AB125" s="1066"/>
      <c r="AC125" s="1066"/>
      <c r="AD125" s="1066"/>
      <c r="AE125" s="1066"/>
      <c r="AF125" s="1066"/>
      <c r="AG125" s="1066"/>
      <c r="AH125" s="1066"/>
      <c r="AI125" s="1066"/>
      <c r="AJ125" s="1066"/>
      <c r="AK125" s="1066"/>
      <c r="AL125" s="1066"/>
      <c r="AM125" s="1066"/>
      <c r="AN125" s="1066"/>
      <c r="AO125" s="1066"/>
      <c r="AP125" s="588"/>
      <c r="AQ125" s="397"/>
      <c r="AR125" s="397"/>
      <c r="AS125" s="397"/>
      <c r="AT125" s="397"/>
      <c r="AU125" s="397"/>
      <c r="AV125" s="397"/>
    </row>
    <row r="126" spans="1:48" s="162" customFormat="1" ht="12.75">
      <c r="A126" s="204"/>
      <c r="B126" s="216"/>
      <c r="C126" s="216"/>
      <c r="D126" s="216"/>
      <c r="E126" s="216"/>
      <c r="F126" s="216"/>
      <c r="G126" s="216"/>
      <c r="H126" s="216"/>
      <c r="I126" s="216"/>
      <c r="J126" s="216"/>
      <c r="K126" s="216"/>
      <c r="L126" s="534"/>
      <c r="M126" s="635"/>
      <c r="N126" s="1218"/>
      <c r="O126" s="1218"/>
      <c r="P126" s="1218"/>
      <c r="Q126" s="1218"/>
      <c r="R126" s="1218"/>
      <c r="S126" s="1218"/>
      <c r="T126" s="1218"/>
      <c r="U126" s="1218"/>
      <c r="V126" s="1218"/>
      <c r="W126" s="1218"/>
      <c r="X126" s="1067"/>
      <c r="Y126" s="1066"/>
      <c r="Z126" s="1066"/>
      <c r="AA126" s="1066"/>
      <c r="AB126" s="1066"/>
      <c r="AC126" s="1066"/>
      <c r="AD126" s="1066"/>
      <c r="AE126" s="1066"/>
      <c r="AF126" s="1066"/>
      <c r="AG126" s="1066"/>
      <c r="AH126" s="1066"/>
      <c r="AI126" s="1066"/>
      <c r="AJ126" s="1066"/>
      <c r="AK126" s="1066"/>
      <c r="AL126" s="1066"/>
      <c r="AM126" s="1066"/>
      <c r="AN126" s="1066"/>
      <c r="AO126" s="1066"/>
      <c r="AP126" s="588"/>
      <c r="AQ126" s="397"/>
      <c r="AR126" s="397"/>
      <c r="AS126" s="397"/>
      <c r="AT126" s="397"/>
      <c r="AU126" s="397"/>
      <c r="AV126" s="397"/>
    </row>
    <row r="127" spans="1:48" s="162" customFormat="1" ht="12.75">
      <c r="A127" s="204"/>
      <c r="B127" s="216"/>
      <c r="C127" s="216"/>
      <c r="D127" s="216"/>
      <c r="E127" s="216"/>
      <c r="F127" s="216"/>
      <c r="G127" s="216"/>
      <c r="H127" s="216"/>
      <c r="I127" s="216"/>
      <c r="J127" s="216"/>
      <c r="K127" s="216"/>
      <c r="L127" s="534"/>
      <c r="M127" s="635"/>
      <c r="N127" s="1218"/>
      <c r="O127" s="1218"/>
      <c r="P127" s="1218"/>
      <c r="Q127" s="1218"/>
      <c r="R127" s="1218"/>
      <c r="S127" s="1218"/>
      <c r="T127" s="1218"/>
      <c r="U127" s="1218"/>
      <c r="V127" s="1218"/>
      <c r="W127" s="1218"/>
      <c r="X127" s="1067"/>
      <c r="Y127" s="1066"/>
      <c r="Z127" s="1066"/>
      <c r="AA127" s="1066"/>
      <c r="AB127" s="1066"/>
      <c r="AC127" s="1066"/>
      <c r="AD127" s="1066"/>
      <c r="AE127" s="1066"/>
      <c r="AF127" s="1066"/>
      <c r="AG127" s="1066"/>
      <c r="AH127" s="1066"/>
      <c r="AI127" s="1066"/>
      <c r="AJ127" s="1066"/>
      <c r="AK127" s="1066"/>
      <c r="AL127" s="1066"/>
      <c r="AM127" s="1066"/>
      <c r="AN127" s="1066"/>
      <c r="AO127" s="1066"/>
      <c r="AP127" s="588"/>
      <c r="AQ127" s="397"/>
      <c r="AR127" s="397"/>
      <c r="AS127" s="397"/>
      <c r="AT127" s="397"/>
      <c r="AU127" s="397"/>
      <c r="AV127" s="397"/>
    </row>
    <row r="128" spans="1:48" s="162" customFormat="1" ht="12.75">
      <c r="A128" s="204"/>
      <c r="B128" s="216"/>
      <c r="C128" s="216"/>
      <c r="D128" s="216"/>
      <c r="E128" s="216"/>
      <c r="F128" s="216"/>
      <c r="G128" s="216"/>
      <c r="H128" s="216"/>
      <c r="I128" s="216"/>
      <c r="J128" s="216"/>
      <c r="K128" s="216"/>
      <c r="L128" s="534"/>
      <c r="M128" s="635"/>
      <c r="N128" s="1218"/>
      <c r="O128" s="1218"/>
      <c r="P128" s="1218"/>
      <c r="Q128" s="1218"/>
      <c r="R128" s="1218"/>
      <c r="S128" s="1218"/>
      <c r="T128" s="1218"/>
      <c r="U128" s="1218"/>
      <c r="V128" s="1218"/>
      <c r="W128" s="1218"/>
      <c r="X128" s="1067"/>
      <c r="Y128" s="1066"/>
      <c r="Z128" s="1066"/>
      <c r="AA128" s="1066"/>
      <c r="AB128" s="1066"/>
      <c r="AC128" s="1066"/>
      <c r="AD128" s="1066"/>
      <c r="AE128" s="1066"/>
      <c r="AF128" s="1066"/>
      <c r="AG128" s="1066"/>
      <c r="AH128" s="1066"/>
      <c r="AI128" s="1066"/>
      <c r="AJ128" s="1066"/>
      <c r="AK128" s="1066"/>
      <c r="AL128" s="1066"/>
      <c r="AM128" s="1066"/>
      <c r="AN128" s="1066"/>
      <c r="AO128" s="1066"/>
      <c r="AP128" s="588"/>
      <c r="AQ128" s="397"/>
      <c r="AR128" s="397"/>
      <c r="AS128" s="397"/>
      <c r="AT128" s="397"/>
      <c r="AU128" s="397"/>
      <c r="AV128" s="397"/>
    </row>
    <row r="129" spans="1:48" s="162" customFormat="1" ht="12.75">
      <c r="A129" s="204"/>
      <c r="B129" s="216"/>
      <c r="C129" s="216"/>
      <c r="D129" s="216"/>
      <c r="E129" s="216"/>
      <c r="F129" s="216"/>
      <c r="G129" s="216"/>
      <c r="H129" s="216"/>
      <c r="I129" s="216"/>
      <c r="J129" s="216"/>
      <c r="K129" s="216"/>
      <c r="L129" s="534"/>
      <c r="M129" s="635"/>
      <c r="N129" s="1218"/>
      <c r="O129" s="1218"/>
      <c r="P129" s="1218"/>
      <c r="Q129" s="1218"/>
      <c r="R129" s="1218"/>
      <c r="S129" s="1218"/>
      <c r="T129" s="1218"/>
      <c r="U129" s="1218"/>
      <c r="V129" s="1218"/>
      <c r="W129" s="1218"/>
      <c r="X129" s="1067"/>
      <c r="Y129" s="1066"/>
      <c r="Z129" s="1066"/>
      <c r="AA129" s="1066"/>
      <c r="AB129" s="1066"/>
      <c r="AC129" s="1066"/>
      <c r="AD129" s="1066"/>
      <c r="AE129" s="1066"/>
      <c r="AF129" s="1066"/>
      <c r="AG129" s="1066"/>
      <c r="AH129" s="1066"/>
      <c r="AI129" s="1066"/>
      <c r="AJ129" s="1066"/>
      <c r="AK129" s="1066"/>
      <c r="AL129" s="1066"/>
      <c r="AM129" s="1066"/>
      <c r="AN129" s="1066"/>
      <c r="AO129" s="1066"/>
      <c r="AP129" s="588"/>
      <c r="AQ129" s="397"/>
      <c r="AR129" s="397"/>
      <c r="AS129" s="397"/>
      <c r="AT129" s="397"/>
      <c r="AU129" s="397"/>
      <c r="AV129" s="397"/>
    </row>
    <row r="130" spans="1:48" s="162" customFormat="1" ht="12.75">
      <c r="A130" s="204"/>
      <c r="B130" s="216"/>
      <c r="C130" s="216"/>
      <c r="D130" s="216"/>
      <c r="E130" s="216"/>
      <c r="F130" s="216"/>
      <c r="G130" s="216"/>
      <c r="H130" s="216"/>
      <c r="I130" s="216"/>
      <c r="J130" s="216"/>
      <c r="K130" s="216"/>
      <c r="L130" s="534"/>
      <c r="M130" s="635"/>
      <c r="N130" s="1218"/>
      <c r="O130" s="1218"/>
      <c r="P130" s="1218"/>
      <c r="Q130" s="1218"/>
      <c r="R130" s="1218"/>
      <c r="S130" s="1218"/>
      <c r="T130" s="1218"/>
      <c r="U130" s="1218"/>
      <c r="V130" s="1218"/>
      <c r="W130" s="1218"/>
      <c r="X130" s="1067"/>
      <c r="Y130" s="1066"/>
      <c r="Z130" s="1066"/>
      <c r="AA130" s="1066"/>
      <c r="AB130" s="1066"/>
      <c r="AC130" s="1066"/>
      <c r="AD130" s="1066"/>
      <c r="AE130" s="1066"/>
      <c r="AF130" s="1066"/>
      <c r="AG130" s="1066"/>
      <c r="AH130" s="1066"/>
      <c r="AI130" s="1066"/>
      <c r="AJ130" s="1066"/>
      <c r="AK130" s="1066"/>
      <c r="AL130" s="1066"/>
      <c r="AM130" s="1066"/>
      <c r="AN130" s="1066"/>
      <c r="AO130" s="1066"/>
      <c r="AP130" s="588"/>
      <c r="AQ130" s="397"/>
      <c r="AR130" s="397"/>
      <c r="AS130" s="397"/>
      <c r="AT130" s="397"/>
      <c r="AU130" s="397"/>
      <c r="AV130" s="397"/>
    </row>
    <row r="131" spans="1:48" s="162" customFormat="1" ht="12.75">
      <c r="A131" s="204"/>
      <c r="B131" s="216"/>
      <c r="C131" s="216"/>
      <c r="D131" s="216"/>
      <c r="E131" s="216"/>
      <c r="F131" s="216"/>
      <c r="G131" s="216"/>
      <c r="H131" s="216"/>
      <c r="I131" s="216"/>
      <c r="J131" s="216"/>
      <c r="K131" s="216"/>
      <c r="L131" s="534"/>
      <c r="M131" s="635"/>
      <c r="N131" s="1218"/>
      <c r="O131" s="1218"/>
      <c r="P131" s="1218"/>
      <c r="Q131" s="1218"/>
      <c r="R131" s="1218"/>
      <c r="S131" s="1218"/>
      <c r="T131" s="1218"/>
      <c r="U131" s="1218"/>
      <c r="V131" s="1218"/>
      <c r="W131" s="1218"/>
      <c r="X131" s="1067"/>
      <c r="Y131" s="1066"/>
      <c r="Z131" s="1066"/>
      <c r="AA131" s="1066"/>
      <c r="AB131" s="1066"/>
      <c r="AC131" s="1066"/>
      <c r="AD131" s="1066"/>
      <c r="AE131" s="1066"/>
      <c r="AF131" s="1066"/>
      <c r="AG131" s="1066"/>
      <c r="AH131" s="1066"/>
      <c r="AI131" s="1066"/>
      <c r="AJ131" s="1066"/>
      <c r="AK131" s="1066"/>
      <c r="AL131" s="1066"/>
      <c r="AM131" s="1066"/>
      <c r="AN131" s="1066"/>
      <c r="AO131" s="1066"/>
      <c r="AP131" s="588"/>
      <c r="AQ131" s="397"/>
      <c r="AR131" s="397"/>
      <c r="AS131" s="397"/>
      <c r="AT131" s="397"/>
      <c r="AU131" s="397"/>
      <c r="AV131" s="397"/>
    </row>
    <row r="132" spans="1:48" s="162" customFormat="1" ht="12.75">
      <c r="A132" s="204"/>
      <c r="B132" s="216"/>
      <c r="C132" s="216"/>
      <c r="D132" s="216"/>
      <c r="E132" s="216"/>
      <c r="F132" s="216"/>
      <c r="G132" s="216"/>
      <c r="H132" s="216"/>
      <c r="I132" s="216"/>
      <c r="J132" s="216"/>
      <c r="K132" s="216"/>
      <c r="L132" s="534"/>
      <c r="M132" s="635"/>
      <c r="N132" s="1218"/>
      <c r="O132" s="1218"/>
      <c r="P132" s="1218"/>
      <c r="Q132" s="1218"/>
      <c r="R132" s="1218"/>
      <c r="S132" s="1218"/>
      <c r="T132" s="1218"/>
      <c r="U132" s="1218"/>
      <c r="V132" s="1218"/>
      <c r="W132" s="1218"/>
      <c r="X132" s="1067"/>
      <c r="Y132" s="1066"/>
      <c r="Z132" s="1066"/>
      <c r="AA132" s="1066"/>
      <c r="AB132" s="1066"/>
      <c r="AC132" s="1066"/>
      <c r="AD132" s="1066"/>
      <c r="AE132" s="1066"/>
      <c r="AF132" s="1066"/>
      <c r="AG132" s="1066"/>
      <c r="AH132" s="1066"/>
      <c r="AI132" s="1066"/>
      <c r="AJ132" s="1066"/>
      <c r="AK132" s="1066"/>
      <c r="AL132" s="1066"/>
      <c r="AM132" s="1066"/>
      <c r="AN132" s="1066"/>
      <c r="AO132" s="1066"/>
      <c r="AP132" s="588"/>
      <c r="AQ132" s="397"/>
      <c r="AR132" s="397"/>
      <c r="AS132" s="397"/>
      <c r="AT132" s="397"/>
      <c r="AU132" s="397"/>
      <c r="AV132" s="397"/>
    </row>
    <row r="133" spans="1:48" s="162" customFormat="1" ht="12.75">
      <c r="A133" s="204"/>
      <c r="B133" s="216"/>
      <c r="C133" s="216"/>
      <c r="D133" s="216"/>
      <c r="E133" s="216"/>
      <c r="F133" s="216"/>
      <c r="G133" s="216"/>
      <c r="H133" s="216"/>
      <c r="I133" s="216"/>
      <c r="J133" s="216"/>
      <c r="K133" s="216"/>
      <c r="L133" s="534"/>
      <c r="M133" s="635"/>
      <c r="N133" s="1218"/>
      <c r="O133" s="1218"/>
      <c r="P133" s="1218"/>
      <c r="Q133" s="1218"/>
      <c r="R133" s="1218"/>
      <c r="S133" s="1218"/>
      <c r="T133" s="1218"/>
      <c r="U133" s="1218"/>
      <c r="V133" s="1218"/>
      <c r="W133" s="1218"/>
      <c r="X133" s="1067"/>
      <c r="Y133" s="1066"/>
      <c r="Z133" s="1066"/>
      <c r="AA133" s="1066"/>
      <c r="AB133" s="1066"/>
      <c r="AC133" s="1066"/>
      <c r="AD133" s="1066"/>
      <c r="AE133" s="1066"/>
      <c r="AF133" s="1066"/>
      <c r="AG133" s="1066"/>
      <c r="AH133" s="1066"/>
      <c r="AI133" s="1066"/>
      <c r="AJ133" s="1066"/>
      <c r="AK133" s="1066"/>
      <c r="AL133" s="1066"/>
      <c r="AM133" s="1066"/>
      <c r="AN133" s="1066"/>
      <c r="AO133" s="1066"/>
      <c r="AP133" s="588"/>
      <c r="AQ133" s="397"/>
      <c r="AR133" s="397"/>
      <c r="AS133" s="397"/>
      <c r="AT133" s="397"/>
      <c r="AU133" s="397"/>
      <c r="AV133" s="397"/>
    </row>
    <row r="134" spans="1:48" s="162" customFormat="1" ht="12.75">
      <c r="A134" s="204"/>
      <c r="B134" s="216"/>
      <c r="C134" s="216"/>
      <c r="D134" s="216"/>
      <c r="E134" s="216"/>
      <c r="F134" s="216"/>
      <c r="G134" s="216"/>
      <c r="H134" s="216"/>
      <c r="I134" s="216"/>
      <c r="J134" s="216"/>
      <c r="K134" s="216"/>
      <c r="L134" s="534"/>
      <c r="M134" s="635"/>
      <c r="N134" s="1218"/>
      <c r="O134" s="1218"/>
      <c r="P134" s="1218"/>
      <c r="Q134" s="1218"/>
      <c r="R134" s="1218"/>
      <c r="S134" s="1218"/>
      <c r="T134" s="1218"/>
      <c r="U134" s="1218"/>
      <c r="V134" s="1218"/>
      <c r="W134" s="1218"/>
      <c r="X134" s="1067"/>
      <c r="Y134" s="1066"/>
      <c r="Z134" s="1066"/>
      <c r="AA134" s="1066"/>
      <c r="AB134" s="1066"/>
      <c r="AC134" s="1066"/>
      <c r="AD134" s="1066"/>
      <c r="AE134" s="1066"/>
      <c r="AF134" s="1066"/>
      <c r="AG134" s="1066"/>
      <c r="AH134" s="1066"/>
      <c r="AI134" s="1066"/>
      <c r="AJ134" s="1066"/>
      <c r="AK134" s="1066"/>
      <c r="AL134" s="1066"/>
      <c r="AM134" s="1066"/>
      <c r="AN134" s="1066"/>
      <c r="AO134" s="1066"/>
      <c r="AP134" s="588"/>
      <c r="AQ134" s="397"/>
      <c r="AR134" s="397"/>
      <c r="AS134" s="397"/>
      <c r="AT134" s="397"/>
      <c r="AU134" s="397"/>
      <c r="AV134" s="397"/>
    </row>
    <row r="135" spans="1:48" s="162" customFormat="1" ht="12.75">
      <c r="A135" s="204"/>
      <c r="B135" s="216"/>
      <c r="C135" s="216"/>
      <c r="D135" s="216"/>
      <c r="E135" s="216"/>
      <c r="F135" s="216"/>
      <c r="G135" s="216"/>
      <c r="H135" s="216"/>
      <c r="I135" s="216"/>
      <c r="J135" s="216"/>
      <c r="K135" s="216"/>
      <c r="L135" s="534"/>
      <c r="M135" s="635"/>
      <c r="N135" s="1218"/>
      <c r="O135" s="1218"/>
      <c r="P135" s="1218"/>
      <c r="Q135" s="1218"/>
      <c r="R135" s="1218"/>
      <c r="S135" s="1218"/>
      <c r="T135" s="1218"/>
      <c r="U135" s="1218"/>
      <c r="V135" s="1218"/>
      <c r="W135" s="1218"/>
      <c r="X135" s="1067"/>
      <c r="Y135" s="1066"/>
      <c r="Z135" s="1066"/>
      <c r="AA135" s="1066"/>
      <c r="AB135" s="1066"/>
      <c r="AC135" s="1066"/>
      <c r="AD135" s="1066"/>
      <c r="AE135" s="1066"/>
      <c r="AF135" s="1066"/>
      <c r="AG135" s="1066"/>
      <c r="AH135" s="1066"/>
      <c r="AI135" s="1066"/>
      <c r="AJ135" s="1066"/>
      <c r="AK135" s="1066"/>
      <c r="AL135" s="1066"/>
      <c r="AM135" s="1066"/>
      <c r="AN135" s="1066"/>
      <c r="AO135" s="1066"/>
      <c r="AP135" s="588"/>
      <c r="AQ135" s="397"/>
      <c r="AR135" s="397"/>
      <c r="AS135" s="397"/>
      <c r="AT135" s="397"/>
      <c r="AU135" s="397"/>
      <c r="AV135" s="397"/>
    </row>
    <row r="136" spans="1:48" s="162" customFormat="1" ht="12.75">
      <c r="A136" s="204"/>
      <c r="B136" s="216"/>
      <c r="C136" s="216"/>
      <c r="D136" s="216"/>
      <c r="E136" s="216"/>
      <c r="F136" s="216"/>
      <c r="G136" s="216"/>
      <c r="H136" s="216"/>
      <c r="I136" s="216"/>
      <c r="J136" s="216"/>
      <c r="K136" s="216"/>
      <c r="L136" s="534"/>
      <c r="M136" s="635"/>
      <c r="N136" s="1218"/>
      <c r="O136" s="1218"/>
      <c r="P136" s="1218"/>
      <c r="Q136" s="1218"/>
      <c r="R136" s="1218"/>
      <c r="S136" s="1218"/>
      <c r="T136" s="1218"/>
      <c r="U136" s="1218"/>
      <c r="V136" s="1218"/>
      <c r="W136" s="1218"/>
      <c r="X136" s="1067"/>
      <c r="Y136" s="1066"/>
      <c r="Z136" s="1066"/>
      <c r="AA136" s="1066"/>
      <c r="AB136" s="1066"/>
      <c r="AC136" s="1066"/>
      <c r="AD136" s="1066"/>
      <c r="AE136" s="1066"/>
      <c r="AF136" s="1066"/>
      <c r="AG136" s="1066"/>
      <c r="AH136" s="1066"/>
      <c r="AI136" s="1066"/>
      <c r="AJ136" s="1066"/>
      <c r="AK136" s="1066"/>
      <c r="AL136" s="1066"/>
      <c r="AM136" s="1066"/>
      <c r="AN136" s="1066"/>
      <c r="AO136" s="1066"/>
      <c r="AP136" s="588"/>
      <c r="AQ136" s="397"/>
      <c r="AR136" s="397"/>
      <c r="AS136" s="397"/>
      <c r="AT136" s="397"/>
      <c r="AU136" s="397"/>
      <c r="AV136" s="397"/>
    </row>
    <row r="137" spans="1:48" s="162" customFormat="1" ht="12.75">
      <c r="A137" s="204"/>
      <c r="B137" s="216"/>
      <c r="C137" s="216"/>
      <c r="D137" s="216"/>
      <c r="E137" s="216"/>
      <c r="F137" s="216"/>
      <c r="G137" s="216"/>
      <c r="H137" s="216"/>
      <c r="I137" s="216"/>
      <c r="J137" s="216"/>
      <c r="K137" s="216"/>
      <c r="L137" s="534"/>
      <c r="M137" s="635"/>
      <c r="N137" s="1218"/>
      <c r="O137" s="1218"/>
      <c r="P137" s="1218"/>
      <c r="Q137" s="1218"/>
      <c r="R137" s="1218"/>
      <c r="S137" s="1218"/>
      <c r="T137" s="1218"/>
      <c r="U137" s="1218"/>
      <c r="V137" s="1218"/>
      <c r="W137" s="1218"/>
      <c r="X137" s="1067"/>
      <c r="Y137" s="1066"/>
      <c r="Z137" s="1066"/>
      <c r="AA137" s="1066"/>
      <c r="AB137" s="1066"/>
      <c r="AC137" s="1066"/>
      <c r="AD137" s="1066"/>
      <c r="AE137" s="1066"/>
      <c r="AF137" s="1066"/>
      <c r="AG137" s="1066"/>
      <c r="AH137" s="1066"/>
      <c r="AI137" s="1066"/>
      <c r="AJ137" s="1066"/>
      <c r="AK137" s="1066"/>
      <c r="AL137" s="1066"/>
      <c r="AM137" s="1066"/>
      <c r="AN137" s="1066"/>
      <c r="AO137" s="1066"/>
      <c r="AP137" s="588"/>
      <c r="AQ137" s="397"/>
      <c r="AR137" s="397"/>
      <c r="AS137" s="397"/>
      <c r="AT137" s="397"/>
      <c r="AU137" s="397"/>
      <c r="AV137" s="397"/>
    </row>
    <row r="138" spans="1:48" s="162" customFormat="1" ht="12.75">
      <c r="A138" s="204"/>
      <c r="B138" s="216"/>
      <c r="C138" s="216"/>
      <c r="D138" s="216"/>
      <c r="E138" s="216"/>
      <c r="F138" s="216"/>
      <c r="G138" s="216"/>
      <c r="H138" s="216"/>
      <c r="I138" s="216"/>
      <c r="J138" s="216"/>
      <c r="K138" s="216"/>
      <c r="L138" s="534"/>
      <c r="M138" s="635"/>
      <c r="N138" s="1218"/>
      <c r="O138" s="1218"/>
      <c r="P138" s="1218"/>
      <c r="Q138" s="1218"/>
      <c r="R138" s="1218"/>
      <c r="S138" s="1218"/>
      <c r="T138" s="1218"/>
      <c r="U138" s="1218"/>
      <c r="V138" s="1218"/>
      <c r="W138" s="1218"/>
      <c r="X138" s="1067"/>
      <c r="Y138" s="1066"/>
      <c r="Z138" s="1066"/>
      <c r="AA138" s="1066"/>
      <c r="AB138" s="1066"/>
      <c r="AC138" s="1066"/>
      <c r="AD138" s="1066"/>
      <c r="AE138" s="1066"/>
      <c r="AF138" s="1066"/>
      <c r="AG138" s="1066"/>
      <c r="AH138" s="1066"/>
      <c r="AI138" s="1066"/>
      <c r="AJ138" s="1066"/>
      <c r="AK138" s="1066"/>
      <c r="AL138" s="1066"/>
      <c r="AM138" s="1066"/>
      <c r="AN138" s="1066"/>
      <c r="AO138" s="1066"/>
      <c r="AP138" s="588"/>
      <c r="AQ138" s="397"/>
      <c r="AR138" s="397"/>
      <c r="AS138" s="397"/>
      <c r="AT138" s="397"/>
      <c r="AU138" s="397"/>
      <c r="AV138" s="397"/>
    </row>
    <row r="139" spans="1:48" s="162" customFormat="1" ht="12.75">
      <c r="A139" s="204"/>
      <c r="B139" s="216"/>
      <c r="C139" s="216"/>
      <c r="D139" s="216"/>
      <c r="E139" s="216"/>
      <c r="F139" s="216"/>
      <c r="G139" s="216"/>
      <c r="H139" s="216"/>
      <c r="I139" s="216"/>
      <c r="J139" s="216"/>
      <c r="K139" s="216"/>
      <c r="L139" s="534"/>
      <c r="M139" s="635"/>
      <c r="N139" s="1218"/>
      <c r="O139" s="1218"/>
      <c r="P139" s="1218"/>
      <c r="Q139" s="1218"/>
      <c r="R139" s="1218"/>
      <c r="S139" s="1218"/>
      <c r="T139" s="1218"/>
      <c r="U139" s="1218"/>
      <c r="V139" s="1218"/>
      <c r="W139" s="1218"/>
      <c r="X139" s="1067"/>
      <c r="Y139" s="1066"/>
      <c r="Z139" s="1066"/>
      <c r="AA139" s="1066"/>
      <c r="AB139" s="1066"/>
      <c r="AC139" s="1066"/>
      <c r="AD139" s="1066"/>
      <c r="AE139" s="1066"/>
      <c r="AF139" s="1066"/>
      <c r="AG139" s="1066"/>
      <c r="AH139" s="1066"/>
      <c r="AI139" s="1066"/>
      <c r="AJ139" s="1066"/>
      <c r="AK139" s="1066"/>
      <c r="AL139" s="1066"/>
      <c r="AM139" s="1066"/>
      <c r="AN139" s="1066"/>
      <c r="AO139" s="1066"/>
      <c r="AP139" s="588"/>
      <c r="AQ139" s="397"/>
      <c r="AR139" s="397"/>
      <c r="AS139" s="397"/>
      <c r="AT139" s="397"/>
      <c r="AU139" s="397"/>
      <c r="AV139" s="397"/>
    </row>
    <row r="140" spans="1:48" s="162" customFormat="1" ht="12.75">
      <c r="A140" s="204"/>
      <c r="B140" s="216"/>
      <c r="C140" s="216"/>
      <c r="D140" s="216"/>
      <c r="E140" s="216"/>
      <c r="F140" s="216"/>
      <c r="G140" s="216"/>
      <c r="H140" s="216"/>
      <c r="I140" s="216"/>
      <c r="J140" s="216"/>
      <c r="K140" s="216"/>
      <c r="L140" s="534"/>
      <c r="M140" s="635"/>
      <c r="N140" s="1218"/>
      <c r="O140" s="1218"/>
      <c r="P140" s="1218"/>
      <c r="Q140" s="1218"/>
      <c r="R140" s="1218"/>
      <c r="S140" s="1218"/>
      <c r="T140" s="1218"/>
      <c r="U140" s="1218"/>
      <c r="V140" s="1218"/>
      <c r="W140" s="1218"/>
      <c r="X140" s="1067"/>
      <c r="Y140" s="1066"/>
      <c r="Z140" s="1066"/>
      <c r="AA140" s="1066"/>
      <c r="AB140" s="1066"/>
      <c r="AC140" s="1066"/>
      <c r="AD140" s="1066"/>
      <c r="AE140" s="1066"/>
      <c r="AF140" s="1066"/>
      <c r="AG140" s="1066"/>
      <c r="AH140" s="1066"/>
      <c r="AI140" s="1066"/>
      <c r="AJ140" s="1066"/>
      <c r="AK140" s="1066"/>
      <c r="AL140" s="1066"/>
      <c r="AM140" s="1066"/>
      <c r="AN140" s="1066"/>
      <c r="AO140" s="1066"/>
      <c r="AP140" s="588"/>
      <c r="AQ140" s="397"/>
      <c r="AR140" s="397"/>
      <c r="AS140" s="397"/>
      <c r="AT140" s="397"/>
      <c r="AU140" s="397"/>
      <c r="AV140" s="397"/>
    </row>
    <row r="141" spans="1:48" s="162" customFormat="1" ht="12.75">
      <c r="A141" s="204"/>
      <c r="B141" s="216"/>
      <c r="C141" s="216"/>
      <c r="D141" s="216"/>
      <c r="E141" s="216"/>
      <c r="F141" s="216"/>
      <c r="G141" s="216"/>
      <c r="H141" s="216"/>
      <c r="I141" s="216"/>
      <c r="J141" s="216"/>
      <c r="K141" s="216"/>
      <c r="L141" s="534"/>
      <c r="M141" s="635"/>
      <c r="N141" s="1218"/>
      <c r="O141" s="1218"/>
      <c r="P141" s="1218"/>
      <c r="Q141" s="1218"/>
      <c r="R141" s="1218"/>
      <c r="S141" s="1218"/>
      <c r="T141" s="1218"/>
      <c r="U141" s="1218"/>
      <c r="V141" s="1218"/>
      <c r="W141" s="1218"/>
      <c r="X141" s="1067"/>
      <c r="Y141" s="1066"/>
      <c r="Z141" s="1066"/>
      <c r="AA141" s="1066"/>
      <c r="AB141" s="1066"/>
      <c r="AC141" s="1066"/>
      <c r="AD141" s="1066"/>
      <c r="AE141" s="1066"/>
      <c r="AF141" s="1066"/>
      <c r="AG141" s="1066"/>
      <c r="AH141" s="1066"/>
      <c r="AI141" s="1066"/>
      <c r="AJ141" s="1066"/>
      <c r="AK141" s="1066"/>
      <c r="AL141" s="1066"/>
      <c r="AM141" s="1066"/>
      <c r="AN141" s="1066"/>
      <c r="AO141" s="1066"/>
      <c r="AP141" s="588"/>
      <c r="AQ141" s="397"/>
      <c r="AR141" s="397"/>
      <c r="AS141" s="397"/>
      <c r="AT141" s="397"/>
      <c r="AU141" s="397"/>
      <c r="AV141" s="397"/>
    </row>
    <row r="142" spans="1:48" s="162" customFormat="1" ht="12.75">
      <c r="A142" s="204"/>
      <c r="B142" s="216"/>
      <c r="C142" s="216"/>
      <c r="D142" s="216"/>
      <c r="E142" s="216"/>
      <c r="F142" s="216"/>
      <c r="G142" s="216"/>
      <c r="H142" s="216"/>
      <c r="I142" s="216"/>
      <c r="J142" s="216"/>
      <c r="K142" s="216"/>
      <c r="L142" s="534"/>
      <c r="M142" s="635"/>
      <c r="N142" s="1218"/>
      <c r="O142" s="1218"/>
      <c r="P142" s="1218"/>
      <c r="Q142" s="1218"/>
      <c r="R142" s="1218"/>
      <c r="S142" s="1218"/>
      <c r="T142" s="1218"/>
      <c r="U142" s="1218"/>
      <c r="V142" s="1218"/>
      <c r="W142" s="1218"/>
      <c r="X142" s="1067"/>
      <c r="Y142" s="1066"/>
      <c r="Z142" s="1066"/>
      <c r="AA142" s="1066"/>
      <c r="AB142" s="1066"/>
      <c r="AC142" s="1066"/>
      <c r="AD142" s="1066"/>
      <c r="AE142" s="1066"/>
      <c r="AF142" s="1066"/>
      <c r="AG142" s="1066"/>
      <c r="AH142" s="1066"/>
      <c r="AI142" s="1066"/>
      <c r="AJ142" s="1066"/>
      <c r="AK142" s="1066"/>
      <c r="AL142" s="1066"/>
      <c r="AM142" s="1066"/>
      <c r="AN142" s="1066"/>
      <c r="AO142" s="1066"/>
      <c r="AP142" s="588"/>
      <c r="AQ142" s="397"/>
      <c r="AR142" s="397"/>
      <c r="AS142" s="397"/>
      <c r="AT142" s="397"/>
      <c r="AU142" s="397"/>
      <c r="AV142" s="397"/>
    </row>
    <row r="143" spans="1:48" s="162" customFormat="1" ht="12.75">
      <c r="A143" s="204"/>
      <c r="B143" s="216"/>
      <c r="C143" s="216"/>
      <c r="D143" s="216"/>
      <c r="E143" s="216"/>
      <c r="F143" s="216"/>
      <c r="G143" s="216"/>
      <c r="H143" s="216"/>
      <c r="I143" s="216"/>
      <c r="J143" s="216"/>
      <c r="K143" s="216"/>
      <c r="L143" s="534"/>
      <c r="M143" s="635"/>
      <c r="N143" s="1218"/>
      <c r="O143" s="1218"/>
      <c r="P143" s="1218"/>
      <c r="Q143" s="1218"/>
      <c r="R143" s="1218"/>
      <c r="S143" s="1218"/>
      <c r="T143" s="1218"/>
      <c r="U143" s="1218"/>
      <c r="V143" s="1218"/>
      <c r="W143" s="1218"/>
      <c r="X143" s="1067"/>
      <c r="Y143" s="1066"/>
      <c r="Z143" s="1066"/>
      <c r="AA143" s="1066"/>
      <c r="AB143" s="1066"/>
      <c r="AC143" s="1066"/>
      <c r="AD143" s="1066"/>
      <c r="AE143" s="1066"/>
      <c r="AF143" s="1066"/>
      <c r="AG143" s="1066"/>
      <c r="AH143" s="1066"/>
      <c r="AI143" s="1066"/>
      <c r="AJ143" s="1066"/>
      <c r="AK143" s="1066"/>
      <c r="AL143" s="1066"/>
      <c r="AM143" s="1066"/>
      <c r="AN143" s="1066"/>
      <c r="AO143" s="1066"/>
      <c r="AP143" s="588"/>
      <c r="AQ143" s="397"/>
      <c r="AR143" s="397"/>
      <c r="AS143" s="397"/>
      <c r="AT143" s="397"/>
      <c r="AU143" s="397"/>
      <c r="AV143" s="397"/>
    </row>
    <row r="144" spans="1:48" s="162" customFormat="1" ht="12.75">
      <c r="A144" s="204"/>
      <c r="B144" s="216"/>
      <c r="C144" s="216"/>
      <c r="D144" s="216"/>
      <c r="E144" s="216"/>
      <c r="F144" s="216"/>
      <c r="G144" s="216"/>
      <c r="H144" s="216"/>
      <c r="I144" s="216"/>
      <c r="J144" s="216"/>
      <c r="K144" s="216"/>
      <c r="L144" s="534"/>
      <c r="M144" s="635"/>
      <c r="N144" s="1218"/>
      <c r="O144" s="1218"/>
      <c r="P144" s="1218"/>
      <c r="Q144" s="1218"/>
      <c r="R144" s="1218"/>
      <c r="S144" s="1218"/>
      <c r="T144" s="1218"/>
      <c r="U144" s="1218"/>
      <c r="V144" s="1218"/>
      <c r="W144" s="1218"/>
      <c r="X144" s="1067"/>
      <c r="Y144" s="1066"/>
      <c r="Z144" s="1066"/>
      <c r="AA144" s="1066"/>
      <c r="AB144" s="1066"/>
      <c r="AC144" s="1066"/>
      <c r="AD144" s="1066"/>
      <c r="AE144" s="1066"/>
      <c r="AF144" s="1066"/>
      <c r="AG144" s="1066"/>
      <c r="AH144" s="1066"/>
      <c r="AI144" s="1066"/>
      <c r="AJ144" s="1066"/>
      <c r="AK144" s="1066"/>
      <c r="AL144" s="1066"/>
      <c r="AM144" s="1066"/>
      <c r="AN144" s="1066"/>
      <c r="AO144" s="1066"/>
      <c r="AP144" s="588"/>
      <c r="AQ144" s="397"/>
      <c r="AR144" s="397"/>
      <c r="AS144" s="397"/>
      <c r="AT144" s="397"/>
      <c r="AU144" s="397"/>
      <c r="AV144" s="397"/>
    </row>
    <row r="145" spans="1:48" s="162" customFormat="1" ht="12.75">
      <c r="A145" s="204"/>
      <c r="B145" s="216"/>
      <c r="C145" s="216"/>
      <c r="D145" s="216"/>
      <c r="E145" s="216"/>
      <c r="F145" s="216"/>
      <c r="G145" s="216"/>
      <c r="H145" s="216"/>
      <c r="I145" s="216"/>
      <c r="J145" s="216"/>
      <c r="K145" s="216"/>
      <c r="L145" s="534"/>
      <c r="M145" s="635"/>
      <c r="N145" s="1218"/>
      <c r="O145" s="1218"/>
      <c r="P145" s="1218"/>
      <c r="Q145" s="1218"/>
      <c r="R145" s="1218"/>
      <c r="S145" s="1218"/>
      <c r="T145" s="1218"/>
      <c r="U145" s="1218"/>
      <c r="V145" s="1218"/>
      <c r="W145" s="1218"/>
      <c r="X145" s="1067"/>
      <c r="Y145" s="1066"/>
      <c r="Z145" s="1066"/>
      <c r="AA145" s="1066"/>
      <c r="AB145" s="1066"/>
      <c r="AC145" s="1066"/>
      <c r="AD145" s="1066"/>
      <c r="AE145" s="1066"/>
      <c r="AF145" s="1066"/>
      <c r="AG145" s="1066"/>
      <c r="AH145" s="1066"/>
      <c r="AI145" s="1066"/>
      <c r="AJ145" s="1066"/>
      <c r="AK145" s="1066"/>
      <c r="AL145" s="1066"/>
      <c r="AM145" s="1066"/>
      <c r="AN145" s="1066"/>
      <c r="AO145" s="1066"/>
      <c r="AP145" s="588"/>
      <c r="AQ145" s="397"/>
      <c r="AR145" s="397"/>
      <c r="AS145" s="397"/>
      <c r="AT145" s="397"/>
      <c r="AU145" s="397"/>
      <c r="AV145" s="397"/>
    </row>
    <row r="146" spans="1:48" s="162" customFormat="1" ht="12.75">
      <c r="A146" s="204"/>
      <c r="B146" s="216"/>
      <c r="C146" s="216"/>
      <c r="D146" s="216"/>
      <c r="E146" s="216"/>
      <c r="F146" s="216"/>
      <c r="G146" s="216"/>
      <c r="H146" s="216"/>
      <c r="I146" s="216"/>
      <c r="J146" s="216"/>
      <c r="K146" s="216"/>
      <c r="L146" s="534"/>
      <c r="M146" s="635"/>
      <c r="N146" s="1218"/>
      <c r="O146" s="1218"/>
      <c r="P146" s="1218"/>
      <c r="Q146" s="1218"/>
      <c r="R146" s="1218"/>
      <c r="S146" s="1218"/>
      <c r="T146" s="1218"/>
      <c r="U146" s="1218"/>
      <c r="V146" s="1218"/>
      <c r="W146" s="1218"/>
      <c r="X146" s="1067"/>
      <c r="Y146" s="1066"/>
      <c r="Z146" s="1066"/>
      <c r="AA146" s="1066"/>
      <c r="AB146" s="1066"/>
      <c r="AC146" s="1066"/>
      <c r="AD146" s="1066"/>
      <c r="AE146" s="1066"/>
      <c r="AF146" s="1066"/>
      <c r="AG146" s="1066"/>
      <c r="AH146" s="1066"/>
      <c r="AI146" s="1066"/>
      <c r="AJ146" s="1066"/>
      <c r="AK146" s="1066"/>
      <c r="AL146" s="1066"/>
      <c r="AM146" s="1066"/>
      <c r="AN146" s="1066"/>
      <c r="AO146" s="1066"/>
      <c r="AP146" s="588"/>
      <c r="AQ146" s="397"/>
      <c r="AR146" s="397"/>
      <c r="AS146" s="397"/>
      <c r="AT146" s="397"/>
      <c r="AU146" s="397"/>
      <c r="AV146" s="397"/>
    </row>
    <row r="147" spans="1:48" s="162" customFormat="1" ht="12.75">
      <c r="A147" s="204"/>
      <c r="B147" s="216"/>
      <c r="C147" s="216"/>
      <c r="D147" s="216"/>
      <c r="E147" s="216"/>
      <c r="F147" s="216"/>
      <c r="G147" s="216"/>
      <c r="H147" s="216"/>
      <c r="I147" s="216"/>
      <c r="J147" s="216"/>
      <c r="K147" s="216"/>
      <c r="L147" s="534"/>
      <c r="M147" s="635"/>
      <c r="N147" s="1218"/>
      <c r="O147" s="1218"/>
      <c r="P147" s="1218"/>
      <c r="Q147" s="1218"/>
      <c r="R147" s="1218"/>
      <c r="S147" s="1218"/>
      <c r="T147" s="1218"/>
      <c r="U147" s="1218"/>
      <c r="V147" s="1218"/>
      <c r="W147" s="1218"/>
      <c r="X147" s="1067"/>
      <c r="Y147" s="1066"/>
      <c r="Z147" s="1066"/>
      <c r="AA147" s="1066"/>
      <c r="AB147" s="1066"/>
      <c r="AC147" s="1066"/>
      <c r="AD147" s="1066"/>
      <c r="AE147" s="1066"/>
      <c r="AF147" s="1066"/>
      <c r="AG147" s="1066"/>
      <c r="AH147" s="1066"/>
      <c r="AI147" s="1066"/>
      <c r="AJ147" s="1066"/>
      <c r="AK147" s="1066"/>
      <c r="AL147" s="1066"/>
      <c r="AM147" s="1066"/>
      <c r="AN147" s="1066"/>
      <c r="AO147" s="1066"/>
      <c r="AP147" s="588"/>
      <c r="AQ147" s="397"/>
      <c r="AR147" s="397"/>
      <c r="AS147" s="397"/>
      <c r="AT147" s="397"/>
      <c r="AU147" s="397"/>
      <c r="AV147" s="397"/>
    </row>
    <row r="148" spans="1:48" s="162" customFormat="1" ht="12.75">
      <c r="A148" s="204"/>
      <c r="B148" s="216"/>
      <c r="C148" s="216"/>
      <c r="D148" s="216"/>
      <c r="E148" s="216"/>
      <c r="F148" s="216"/>
      <c r="G148" s="216"/>
      <c r="H148" s="216"/>
      <c r="I148" s="216"/>
      <c r="J148" s="216"/>
      <c r="K148" s="216"/>
      <c r="L148" s="534"/>
      <c r="M148" s="635"/>
      <c r="N148" s="1218"/>
      <c r="O148" s="1218"/>
      <c r="P148" s="1218"/>
      <c r="Q148" s="1218"/>
      <c r="R148" s="1218"/>
      <c r="S148" s="1218"/>
      <c r="T148" s="1218"/>
      <c r="U148" s="1218"/>
      <c r="V148" s="1218"/>
      <c r="W148" s="1218"/>
      <c r="X148" s="1067"/>
      <c r="Y148" s="1066"/>
      <c r="Z148" s="1066"/>
      <c r="AA148" s="1066"/>
      <c r="AB148" s="1066"/>
      <c r="AC148" s="1066"/>
      <c r="AD148" s="1066"/>
      <c r="AE148" s="1066"/>
      <c r="AF148" s="1066"/>
      <c r="AG148" s="1066"/>
      <c r="AH148" s="1066"/>
      <c r="AI148" s="1066"/>
      <c r="AJ148" s="1066"/>
      <c r="AK148" s="1066"/>
      <c r="AL148" s="1066"/>
      <c r="AM148" s="1066"/>
      <c r="AN148" s="1066"/>
      <c r="AO148" s="1066"/>
      <c r="AP148" s="588"/>
      <c r="AQ148" s="397"/>
      <c r="AR148" s="397"/>
      <c r="AS148" s="397"/>
      <c r="AT148" s="397"/>
      <c r="AU148" s="397"/>
      <c r="AV148" s="397"/>
    </row>
    <row r="149" spans="1:48" s="162" customFormat="1" ht="12.75">
      <c r="A149" s="204"/>
      <c r="B149" s="216"/>
      <c r="C149" s="216"/>
      <c r="D149" s="216"/>
      <c r="E149" s="216"/>
      <c r="F149" s="216"/>
      <c r="G149" s="216"/>
      <c r="H149" s="216"/>
      <c r="I149" s="216"/>
      <c r="J149" s="216"/>
      <c r="K149" s="216"/>
      <c r="L149" s="534"/>
      <c r="M149" s="635"/>
      <c r="N149" s="1218"/>
      <c r="O149" s="1218"/>
      <c r="P149" s="1218"/>
      <c r="Q149" s="1218"/>
      <c r="R149" s="1218"/>
      <c r="S149" s="1218"/>
      <c r="T149" s="1218"/>
      <c r="U149" s="1218"/>
      <c r="V149" s="1218"/>
      <c r="W149" s="1218"/>
      <c r="X149" s="1067"/>
      <c r="Y149" s="1066"/>
      <c r="Z149" s="1066"/>
      <c r="AA149" s="1066"/>
      <c r="AB149" s="1066"/>
      <c r="AC149" s="1066"/>
      <c r="AD149" s="1066"/>
      <c r="AE149" s="1066"/>
      <c r="AF149" s="1066"/>
      <c r="AG149" s="1066"/>
      <c r="AH149" s="1066"/>
      <c r="AI149" s="1066"/>
      <c r="AJ149" s="1066"/>
      <c r="AK149" s="1066"/>
      <c r="AL149" s="1066"/>
      <c r="AM149" s="1066"/>
      <c r="AN149" s="1066"/>
      <c r="AO149" s="1066"/>
      <c r="AP149" s="588"/>
      <c r="AQ149" s="397"/>
      <c r="AR149" s="397"/>
      <c r="AS149" s="397"/>
      <c r="AT149" s="397"/>
      <c r="AU149" s="397"/>
      <c r="AV149" s="397"/>
    </row>
    <row r="150" spans="1:48" s="162" customFormat="1" ht="12.75">
      <c r="A150" s="204"/>
      <c r="B150" s="216"/>
      <c r="C150" s="216"/>
      <c r="D150" s="216"/>
      <c r="E150" s="216"/>
      <c r="F150" s="216"/>
      <c r="G150" s="216"/>
      <c r="H150" s="216"/>
      <c r="I150" s="216"/>
      <c r="J150" s="216"/>
      <c r="K150" s="216"/>
      <c r="L150" s="534"/>
      <c r="M150" s="635"/>
      <c r="N150" s="1218"/>
      <c r="O150" s="1218"/>
      <c r="P150" s="1218"/>
      <c r="Q150" s="1218"/>
      <c r="R150" s="1218"/>
      <c r="S150" s="1218"/>
      <c r="T150" s="1218"/>
      <c r="U150" s="1218"/>
      <c r="V150" s="1218"/>
      <c r="W150" s="1218"/>
      <c r="X150" s="1067"/>
      <c r="Y150" s="1066"/>
      <c r="Z150" s="1066"/>
      <c r="AA150" s="1066"/>
      <c r="AB150" s="1066"/>
      <c r="AC150" s="1066"/>
      <c r="AD150" s="1066"/>
      <c r="AE150" s="1066"/>
      <c r="AF150" s="1066"/>
      <c r="AG150" s="1066"/>
      <c r="AH150" s="1066"/>
      <c r="AI150" s="1066"/>
      <c r="AJ150" s="1066"/>
      <c r="AK150" s="1066"/>
      <c r="AL150" s="1066"/>
      <c r="AM150" s="1066"/>
      <c r="AN150" s="1066"/>
      <c r="AO150" s="1066"/>
      <c r="AP150" s="588"/>
      <c r="AQ150" s="397"/>
      <c r="AR150" s="397"/>
      <c r="AS150" s="397"/>
      <c r="AT150" s="397"/>
      <c r="AU150" s="397"/>
      <c r="AV150" s="397"/>
    </row>
    <row r="151" spans="1:48" s="162" customFormat="1" ht="12.75">
      <c r="A151" s="204"/>
      <c r="B151" s="216"/>
      <c r="C151" s="216"/>
      <c r="D151" s="216"/>
      <c r="E151" s="216"/>
      <c r="F151" s="216"/>
      <c r="G151" s="216"/>
      <c r="H151" s="216"/>
      <c r="I151" s="216"/>
      <c r="J151" s="216"/>
      <c r="K151" s="216"/>
      <c r="L151" s="534"/>
      <c r="M151" s="635"/>
      <c r="N151" s="1218"/>
      <c r="O151" s="1218"/>
      <c r="P151" s="1218"/>
      <c r="Q151" s="1218"/>
      <c r="R151" s="1218"/>
      <c r="S151" s="1218"/>
      <c r="T151" s="1218"/>
      <c r="U151" s="1218"/>
      <c r="V151" s="1218"/>
      <c r="W151" s="1218"/>
      <c r="X151" s="1067"/>
      <c r="Y151" s="1066"/>
      <c r="Z151" s="1066"/>
      <c r="AA151" s="1066"/>
      <c r="AB151" s="1066"/>
      <c r="AC151" s="1066"/>
      <c r="AD151" s="1066"/>
      <c r="AE151" s="1066"/>
      <c r="AF151" s="1066"/>
      <c r="AG151" s="1066"/>
      <c r="AH151" s="1066"/>
      <c r="AI151" s="1066"/>
      <c r="AJ151" s="1066"/>
      <c r="AK151" s="1066"/>
      <c r="AL151" s="1066"/>
      <c r="AM151" s="1066"/>
      <c r="AN151" s="1066"/>
      <c r="AO151" s="1066"/>
      <c r="AP151" s="588"/>
      <c r="AQ151" s="397"/>
      <c r="AR151" s="397"/>
      <c r="AS151" s="397"/>
      <c r="AT151" s="397"/>
      <c r="AU151" s="397"/>
      <c r="AV151" s="397"/>
    </row>
    <row r="152" spans="1:48" s="162" customFormat="1" ht="12.75">
      <c r="A152" s="204"/>
      <c r="B152" s="216"/>
      <c r="C152" s="216"/>
      <c r="D152" s="216"/>
      <c r="E152" s="216"/>
      <c r="F152" s="216"/>
      <c r="G152" s="216"/>
      <c r="H152" s="216"/>
      <c r="I152" s="216"/>
      <c r="J152" s="216"/>
      <c r="K152" s="216"/>
      <c r="L152" s="534"/>
      <c r="M152" s="635"/>
      <c r="N152" s="1218"/>
      <c r="O152" s="1218"/>
      <c r="P152" s="1218"/>
      <c r="Q152" s="1218"/>
      <c r="R152" s="1218"/>
      <c r="S152" s="1218"/>
      <c r="T152" s="1218"/>
      <c r="U152" s="1218"/>
      <c r="V152" s="1218"/>
      <c r="W152" s="1218"/>
      <c r="X152" s="1067"/>
      <c r="Y152" s="1066"/>
      <c r="Z152" s="1066"/>
      <c r="AA152" s="1066"/>
      <c r="AB152" s="1066"/>
      <c r="AC152" s="1066"/>
      <c r="AD152" s="1066"/>
      <c r="AE152" s="1066"/>
      <c r="AF152" s="1066"/>
      <c r="AG152" s="1066"/>
      <c r="AH152" s="1066"/>
      <c r="AI152" s="1066"/>
      <c r="AJ152" s="1066"/>
      <c r="AK152" s="1066"/>
      <c r="AL152" s="1066"/>
      <c r="AM152" s="1066"/>
      <c r="AN152" s="1066"/>
      <c r="AO152" s="1066"/>
      <c r="AP152" s="588"/>
      <c r="AQ152" s="397"/>
      <c r="AR152" s="397"/>
      <c r="AS152" s="397"/>
      <c r="AT152" s="397"/>
      <c r="AU152" s="397"/>
      <c r="AV152" s="397"/>
    </row>
    <row r="153" spans="1:48" s="162" customFormat="1" ht="12.75">
      <c r="A153" s="204"/>
      <c r="B153" s="216"/>
      <c r="C153" s="216"/>
      <c r="D153" s="216"/>
      <c r="E153" s="216"/>
      <c r="F153" s="216"/>
      <c r="G153" s="216"/>
      <c r="H153" s="216"/>
      <c r="I153" s="216"/>
      <c r="J153" s="216"/>
      <c r="K153" s="216"/>
      <c r="L153" s="534"/>
      <c r="M153" s="635"/>
      <c r="N153" s="1218"/>
      <c r="O153" s="1218"/>
      <c r="P153" s="1218"/>
      <c r="Q153" s="1218"/>
      <c r="R153" s="1218"/>
      <c r="S153" s="1218"/>
      <c r="T153" s="1218"/>
      <c r="U153" s="1218"/>
      <c r="V153" s="1218"/>
      <c r="W153" s="1218"/>
      <c r="X153" s="1067"/>
      <c r="Y153" s="1066"/>
      <c r="Z153" s="1066"/>
      <c r="AA153" s="1066"/>
      <c r="AB153" s="1066"/>
      <c r="AC153" s="1066"/>
      <c r="AD153" s="1066"/>
      <c r="AE153" s="1066"/>
      <c r="AF153" s="1066"/>
      <c r="AG153" s="1066"/>
      <c r="AH153" s="1066"/>
      <c r="AI153" s="1066"/>
      <c r="AJ153" s="1066"/>
      <c r="AK153" s="1066"/>
      <c r="AL153" s="1066"/>
      <c r="AM153" s="1066"/>
      <c r="AN153" s="1066"/>
      <c r="AO153" s="1066"/>
      <c r="AP153" s="588"/>
      <c r="AQ153" s="397"/>
      <c r="AR153" s="397"/>
      <c r="AS153" s="397"/>
      <c r="AT153" s="397"/>
      <c r="AU153" s="397"/>
      <c r="AV153" s="397"/>
    </row>
    <row r="154" spans="1:48" s="162" customFormat="1" ht="12.75">
      <c r="A154" s="204"/>
      <c r="B154" s="216"/>
      <c r="C154" s="216"/>
      <c r="D154" s="216"/>
      <c r="E154" s="216"/>
      <c r="F154" s="216"/>
      <c r="G154" s="216"/>
      <c r="H154" s="216"/>
      <c r="I154" s="216"/>
      <c r="J154" s="216"/>
      <c r="K154" s="216"/>
      <c r="L154" s="534"/>
      <c r="M154" s="635"/>
      <c r="N154" s="1218"/>
      <c r="O154" s="1218"/>
      <c r="P154" s="1218"/>
      <c r="Q154" s="1218"/>
      <c r="R154" s="1218"/>
      <c r="S154" s="1218"/>
      <c r="T154" s="1218"/>
      <c r="U154" s="1218"/>
      <c r="V154" s="1218"/>
      <c r="W154" s="1218"/>
      <c r="X154" s="1067"/>
      <c r="Y154" s="1066"/>
      <c r="Z154" s="1066"/>
      <c r="AA154" s="1066"/>
      <c r="AB154" s="1066"/>
      <c r="AC154" s="1066"/>
      <c r="AD154" s="1066"/>
      <c r="AE154" s="1066"/>
      <c r="AF154" s="1066"/>
      <c r="AG154" s="1066"/>
      <c r="AH154" s="1066"/>
      <c r="AI154" s="1066"/>
      <c r="AJ154" s="1066"/>
      <c r="AK154" s="1066"/>
      <c r="AL154" s="1066"/>
      <c r="AM154" s="1066"/>
      <c r="AN154" s="1066"/>
      <c r="AO154" s="1066"/>
      <c r="AP154" s="588"/>
      <c r="AQ154" s="397"/>
      <c r="AR154" s="397"/>
      <c r="AS154" s="397"/>
      <c r="AT154" s="397"/>
      <c r="AU154" s="397"/>
      <c r="AV154" s="397"/>
    </row>
    <row r="155" spans="1:48" s="162" customFormat="1" ht="12.75">
      <c r="A155" s="204"/>
      <c r="B155" s="216"/>
      <c r="C155" s="216"/>
      <c r="D155" s="216"/>
      <c r="E155" s="216"/>
      <c r="F155" s="216"/>
      <c r="G155" s="216"/>
      <c r="H155" s="216"/>
      <c r="I155" s="216"/>
      <c r="J155" s="216"/>
      <c r="K155" s="216"/>
      <c r="L155" s="534"/>
      <c r="M155" s="635"/>
      <c r="N155" s="1218"/>
      <c r="O155" s="1218"/>
      <c r="P155" s="1218"/>
      <c r="Q155" s="1218"/>
      <c r="R155" s="1218"/>
      <c r="S155" s="1218"/>
      <c r="T155" s="1218"/>
      <c r="U155" s="1218"/>
      <c r="V155" s="1218"/>
      <c r="W155" s="1218"/>
      <c r="X155" s="1067"/>
      <c r="Y155" s="1066"/>
      <c r="Z155" s="1066"/>
      <c r="AA155" s="1066"/>
      <c r="AB155" s="1066"/>
      <c r="AC155" s="1066"/>
      <c r="AD155" s="1066"/>
      <c r="AE155" s="1066"/>
      <c r="AF155" s="1066"/>
      <c r="AG155" s="1066"/>
      <c r="AH155" s="1066"/>
      <c r="AI155" s="1066"/>
      <c r="AJ155" s="1066"/>
      <c r="AK155" s="1066"/>
      <c r="AL155" s="1066"/>
      <c r="AM155" s="1066"/>
      <c r="AN155" s="1066"/>
      <c r="AO155" s="1066"/>
      <c r="AP155" s="588"/>
      <c r="AQ155" s="397"/>
      <c r="AR155" s="397"/>
      <c r="AS155" s="397"/>
      <c r="AT155" s="397"/>
      <c r="AU155" s="397"/>
      <c r="AV155" s="397"/>
    </row>
    <row r="156" spans="1:48" s="162" customFormat="1" ht="12.75">
      <c r="A156" s="204"/>
      <c r="B156" s="216"/>
      <c r="C156" s="216"/>
      <c r="D156" s="216"/>
      <c r="E156" s="216"/>
      <c r="F156" s="216"/>
      <c r="G156" s="216"/>
      <c r="H156" s="216"/>
      <c r="I156" s="216"/>
      <c r="J156" s="216"/>
      <c r="K156" s="216"/>
      <c r="L156" s="534"/>
      <c r="M156" s="635"/>
      <c r="N156" s="1218"/>
      <c r="O156" s="1218"/>
      <c r="P156" s="1218"/>
      <c r="Q156" s="1218"/>
      <c r="R156" s="1218"/>
      <c r="S156" s="1218"/>
      <c r="T156" s="1218"/>
      <c r="U156" s="1218"/>
      <c r="V156" s="1218"/>
      <c r="W156" s="1218"/>
      <c r="X156" s="1067"/>
      <c r="Y156" s="1066"/>
      <c r="Z156" s="1066"/>
      <c r="AA156" s="1066"/>
      <c r="AB156" s="1066"/>
      <c r="AC156" s="1066"/>
      <c r="AD156" s="1066"/>
      <c r="AE156" s="1066"/>
      <c r="AF156" s="1066"/>
      <c r="AG156" s="1066"/>
      <c r="AH156" s="1066"/>
      <c r="AI156" s="1066"/>
      <c r="AJ156" s="1066"/>
      <c r="AK156" s="1066"/>
      <c r="AL156" s="1066"/>
      <c r="AM156" s="1066"/>
      <c r="AN156" s="1066"/>
      <c r="AO156" s="1066"/>
      <c r="AP156" s="588"/>
      <c r="AQ156" s="397"/>
      <c r="AR156" s="397"/>
      <c r="AS156" s="397"/>
      <c r="AT156" s="397"/>
      <c r="AU156" s="397"/>
      <c r="AV156" s="397"/>
    </row>
    <row r="157" spans="1:48" s="162" customFormat="1" ht="12.75">
      <c r="A157" s="204"/>
      <c r="B157" s="216"/>
      <c r="C157" s="216"/>
      <c r="D157" s="216"/>
      <c r="E157" s="216"/>
      <c r="F157" s="216"/>
      <c r="G157" s="216"/>
      <c r="H157" s="216"/>
      <c r="I157" s="216"/>
      <c r="J157" s="216"/>
      <c r="K157" s="216"/>
      <c r="L157" s="534"/>
      <c r="M157" s="635"/>
      <c r="N157" s="1218"/>
      <c r="O157" s="1218"/>
      <c r="P157" s="1218"/>
      <c r="Q157" s="1218"/>
      <c r="R157" s="1218"/>
      <c r="S157" s="1218"/>
      <c r="T157" s="1218"/>
      <c r="U157" s="1218"/>
      <c r="V157" s="1218"/>
      <c r="W157" s="1218"/>
      <c r="X157" s="1067"/>
      <c r="Y157" s="1066"/>
      <c r="Z157" s="1066"/>
      <c r="AA157" s="1066"/>
      <c r="AB157" s="1066"/>
      <c r="AC157" s="1066"/>
      <c r="AD157" s="1066"/>
      <c r="AE157" s="1066"/>
      <c r="AF157" s="1066"/>
      <c r="AG157" s="1066"/>
      <c r="AH157" s="1066"/>
      <c r="AI157" s="1066"/>
      <c r="AJ157" s="1066"/>
      <c r="AK157" s="1066"/>
      <c r="AL157" s="1066"/>
      <c r="AM157" s="1066"/>
      <c r="AN157" s="1066"/>
      <c r="AO157" s="1066"/>
      <c r="AP157" s="588"/>
      <c r="AQ157" s="397"/>
      <c r="AR157" s="397"/>
      <c r="AS157" s="397"/>
      <c r="AT157" s="397"/>
      <c r="AU157" s="397"/>
      <c r="AV157" s="397"/>
    </row>
    <row r="158" spans="1:48" s="162" customFormat="1" ht="12.75">
      <c r="A158" s="204"/>
      <c r="B158" s="216"/>
      <c r="C158" s="216"/>
      <c r="D158" s="216"/>
      <c r="E158" s="216"/>
      <c r="F158" s="216"/>
      <c r="G158" s="216"/>
      <c r="H158" s="216"/>
      <c r="I158" s="216"/>
      <c r="J158" s="216"/>
      <c r="K158" s="216"/>
      <c r="L158" s="534"/>
      <c r="M158" s="635"/>
      <c r="N158" s="1218"/>
      <c r="O158" s="1218"/>
      <c r="P158" s="1218"/>
      <c r="Q158" s="1218"/>
      <c r="R158" s="1218"/>
      <c r="S158" s="1218"/>
      <c r="T158" s="1218"/>
      <c r="U158" s="1218"/>
      <c r="V158" s="1218"/>
      <c r="W158" s="1218"/>
      <c r="X158" s="1067"/>
      <c r="Y158" s="1066"/>
      <c r="Z158" s="1066"/>
      <c r="AA158" s="1066"/>
      <c r="AB158" s="1066"/>
      <c r="AC158" s="1066"/>
      <c r="AD158" s="1066"/>
      <c r="AE158" s="1066"/>
      <c r="AF158" s="1066"/>
      <c r="AG158" s="1066"/>
      <c r="AH158" s="1066"/>
      <c r="AI158" s="1066"/>
      <c r="AJ158" s="1066"/>
      <c r="AK158" s="1066"/>
      <c r="AL158" s="1066"/>
      <c r="AM158" s="1066"/>
      <c r="AN158" s="1066"/>
      <c r="AO158" s="1066"/>
      <c r="AP158" s="588"/>
      <c r="AQ158" s="397"/>
      <c r="AR158" s="397"/>
      <c r="AS158" s="397"/>
      <c r="AT158" s="397"/>
      <c r="AU158" s="397"/>
      <c r="AV158" s="397"/>
    </row>
    <row r="159" spans="1:48" s="162" customFormat="1" ht="12.75">
      <c r="A159" s="204"/>
      <c r="B159" s="216"/>
      <c r="C159" s="216"/>
      <c r="D159" s="216"/>
      <c r="E159" s="216"/>
      <c r="F159" s="216"/>
      <c r="G159" s="216"/>
      <c r="H159" s="216"/>
      <c r="I159" s="216"/>
      <c r="J159" s="216"/>
      <c r="K159" s="216"/>
      <c r="L159" s="534"/>
      <c r="M159" s="635"/>
      <c r="N159" s="1218"/>
      <c r="O159" s="1218"/>
      <c r="P159" s="1218"/>
      <c r="Q159" s="1218"/>
      <c r="R159" s="1218"/>
      <c r="S159" s="1218"/>
      <c r="T159" s="1218"/>
      <c r="U159" s="1218"/>
      <c r="V159" s="1218"/>
      <c r="W159" s="1218"/>
      <c r="X159" s="1067"/>
      <c r="Y159" s="1066"/>
      <c r="Z159" s="1066"/>
      <c r="AA159" s="1066"/>
      <c r="AB159" s="1066"/>
      <c r="AC159" s="1066"/>
      <c r="AD159" s="1066"/>
      <c r="AE159" s="1066"/>
      <c r="AF159" s="1066"/>
      <c r="AG159" s="1066"/>
      <c r="AH159" s="1066"/>
      <c r="AI159" s="1066"/>
      <c r="AJ159" s="1066"/>
      <c r="AK159" s="1066"/>
      <c r="AL159" s="1066"/>
      <c r="AM159" s="1066"/>
      <c r="AN159" s="1066"/>
      <c r="AO159" s="1066"/>
      <c r="AP159" s="588"/>
      <c r="AQ159" s="397"/>
      <c r="AR159" s="397"/>
      <c r="AS159" s="397"/>
      <c r="AT159" s="397"/>
      <c r="AU159" s="397"/>
      <c r="AV159" s="397"/>
    </row>
    <row r="160" spans="1:48" s="162" customFormat="1" ht="12.75">
      <c r="A160" s="204"/>
      <c r="B160" s="216"/>
      <c r="C160" s="216"/>
      <c r="D160" s="216"/>
      <c r="E160" s="216"/>
      <c r="F160" s="216"/>
      <c r="G160" s="216"/>
      <c r="H160" s="216"/>
      <c r="I160" s="1284"/>
      <c r="J160" s="1284"/>
      <c r="K160" s="1284"/>
      <c r="L160" s="534"/>
      <c r="M160" s="635"/>
      <c r="N160" s="1218"/>
      <c r="O160" s="1218"/>
      <c r="P160" s="1218"/>
      <c r="Q160" s="1218"/>
      <c r="R160" s="1218"/>
      <c r="S160" s="1218"/>
      <c r="T160" s="1218"/>
      <c r="U160" s="1218"/>
      <c r="V160" s="1218"/>
      <c r="W160" s="1218"/>
      <c r="X160" s="1067"/>
      <c r="Y160" s="1066"/>
      <c r="Z160" s="1066"/>
      <c r="AA160" s="1066"/>
      <c r="AB160" s="1066"/>
      <c r="AC160" s="1066"/>
      <c r="AD160" s="1066"/>
      <c r="AE160" s="1066"/>
      <c r="AF160" s="1066"/>
      <c r="AG160" s="1066"/>
      <c r="AH160" s="1066"/>
      <c r="AI160" s="1066"/>
      <c r="AJ160" s="1066"/>
      <c r="AK160" s="1066"/>
      <c r="AL160" s="1066"/>
      <c r="AM160" s="1066"/>
      <c r="AN160" s="1066"/>
      <c r="AO160" s="1066"/>
      <c r="AP160" s="588"/>
      <c r="AQ160" s="397"/>
      <c r="AR160" s="397"/>
      <c r="AS160" s="397"/>
      <c r="AT160" s="397"/>
      <c r="AU160" s="397"/>
      <c r="AV160" s="397"/>
    </row>
    <row r="161" spans="1:48" s="162" customFormat="1" ht="12.75">
      <c r="A161" s="204"/>
      <c r="B161" s="216"/>
      <c r="C161" s="216"/>
      <c r="D161" s="216"/>
      <c r="E161" s="216"/>
      <c r="F161" s="216"/>
      <c r="G161" s="216"/>
      <c r="H161" s="216"/>
      <c r="I161" s="216"/>
      <c r="J161" s="216"/>
      <c r="K161" s="216"/>
      <c r="L161" s="534"/>
      <c r="M161" s="635"/>
      <c r="N161" s="1218"/>
      <c r="O161" s="1220"/>
      <c r="P161" s="1220"/>
      <c r="Q161" s="1220"/>
      <c r="R161" s="1218"/>
      <c r="S161" s="1218"/>
      <c r="T161" s="1218"/>
      <c r="U161" s="1218"/>
      <c r="V161" s="1218"/>
      <c r="W161" s="1218"/>
      <c r="X161" s="1067"/>
      <c r="Y161" s="1066"/>
      <c r="Z161" s="1066"/>
      <c r="AA161" s="1066"/>
      <c r="AB161" s="1066"/>
      <c r="AC161" s="1066"/>
      <c r="AD161" s="1066"/>
      <c r="AE161" s="1066"/>
      <c r="AF161" s="1066"/>
      <c r="AG161" s="1066"/>
      <c r="AH161" s="1066"/>
      <c r="AI161" s="1066"/>
      <c r="AJ161" s="1066"/>
      <c r="AK161" s="1066"/>
      <c r="AL161" s="1066"/>
      <c r="AM161" s="1066"/>
      <c r="AN161" s="1066"/>
      <c r="AO161" s="1066"/>
      <c r="AP161" s="588"/>
      <c r="AQ161" s="397"/>
      <c r="AR161" s="397"/>
      <c r="AS161" s="397"/>
      <c r="AT161" s="397"/>
      <c r="AU161" s="397"/>
      <c r="AV161" s="397"/>
    </row>
    <row r="162" spans="1:48" s="162" customFormat="1" ht="12.75">
      <c r="A162" s="204"/>
      <c r="B162" s="216"/>
      <c r="C162" s="216"/>
      <c r="D162" s="216"/>
      <c r="E162" s="216"/>
      <c r="F162" s="216"/>
      <c r="G162" s="216"/>
      <c r="H162" s="216"/>
      <c r="I162" s="216"/>
      <c r="J162" s="216"/>
      <c r="K162" s="216"/>
      <c r="L162" s="534"/>
      <c r="M162" s="635"/>
      <c r="N162" s="1218"/>
      <c r="O162" s="1218"/>
      <c r="P162" s="1218"/>
      <c r="Q162" s="1218"/>
      <c r="R162" s="1218"/>
      <c r="S162" s="1218"/>
      <c r="T162" s="1218"/>
      <c r="U162" s="1218"/>
      <c r="V162" s="1218"/>
      <c r="W162" s="1218"/>
      <c r="X162" s="1067"/>
      <c r="Y162" s="1066"/>
      <c r="Z162" s="1066"/>
      <c r="AA162" s="1066"/>
      <c r="AB162" s="1066"/>
      <c r="AC162" s="1066"/>
      <c r="AD162" s="1066"/>
      <c r="AE162" s="1066"/>
      <c r="AF162" s="1066"/>
      <c r="AG162" s="1066"/>
      <c r="AH162" s="1066"/>
      <c r="AI162" s="1066"/>
      <c r="AJ162" s="1066"/>
      <c r="AK162" s="1066"/>
      <c r="AL162" s="1066"/>
      <c r="AM162" s="1066"/>
      <c r="AN162" s="1066"/>
      <c r="AO162" s="1066"/>
      <c r="AP162" s="588"/>
      <c r="AQ162" s="397"/>
      <c r="AR162" s="397"/>
      <c r="AS162" s="397"/>
      <c r="AT162" s="397"/>
      <c r="AU162" s="397"/>
      <c r="AV162" s="397"/>
    </row>
    <row r="163" spans="1:48" s="162" customFormat="1" ht="12.75">
      <c r="A163" s="204"/>
      <c r="B163" s="216"/>
      <c r="C163" s="216"/>
      <c r="D163" s="216"/>
      <c r="E163" s="216"/>
      <c r="F163" s="216"/>
      <c r="G163" s="216"/>
      <c r="H163" s="216"/>
      <c r="I163" s="216"/>
      <c r="J163" s="216"/>
      <c r="K163" s="216"/>
      <c r="L163" s="534"/>
      <c r="M163" s="635"/>
      <c r="N163" s="1218"/>
      <c r="O163" s="1218"/>
      <c r="P163" s="1218"/>
      <c r="Q163" s="1218"/>
      <c r="R163" s="1218"/>
      <c r="S163" s="1218"/>
      <c r="T163" s="1218"/>
      <c r="U163" s="1218"/>
      <c r="V163" s="1218"/>
      <c r="W163" s="1218"/>
      <c r="X163" s="1067"/>
      <c r="Y163" s="1066"/>
      <c r="Z163" s="1066"/>
      <c r="AA163" s="1066"/>
      <c r="AB163" s="1066"/>
      <c r="AC163" s="1066"/>
      <c r="AD163" s="1066"/>
      <c r="AE163" s="1066"/>
      <c r="AF163" s="1066"/>
      <c r="AG163" s="1066"/>
      <c r="AH163" s="1066"/>
      <c r="AI163" s="1066"/>
      <c r="AJ163" s="1066"/>
      <c r="AK163" s="1066"/>
      <c r="AL163" s="1066"/>
      <c r="AM163" s="1066"/>
      <c r="AN163" s="1066"/>
      <c r="AO163" s="1066"/>
      <c r="AP163" s="588"/>
      <c r="AQ163" s="397"/>
      <c r="AR163" s="397"/>
      <c r="AS163" s="397"/>
      <c r="AT163" s="397"/>
      <c r="AU163" s="397"/>
      <c r="AV163" s="397"/>
    </row>
    <row r="164" spans="1:48" s="162" customFormat="1" ht="12.75">
      <c r="A164" s="204"/>
      <c r="B164" s="216"/>
      <c r="C164" s="216"/>
      <c r="D164" s="216"/>
      <c r="E164" s="216"/>
      <c r="F164" s="216"/>
      <c r="G164" s="216"/>
      <c r="H164" s="216"/>
      <c r="I164" s="216"/>
      <c r="J164" s="216"/>
      <c r="K164" s="216"/>
      <c r="L164" s="534"/>
      <c r="M164" s="635"/>
      <c r="N164" s="1218"/>
      <c r="O164" s="1218"/>
      <c r="P164" s="1218"/>
      <c r="Q164" s="1218"/>
      <c r="R164" s="1218"/>
      <c r="S164" s="1218"/>
      <c r="T164" s="1218"/>
      <c r="U164" s="1218"/>
      <c r="V164" s="1218"/>
      <c r="W164" s="1218"/>
      <c r="X164" s="1067"/>
      <c r="Y164" s="1066"/>
      <c r="Z164" s="1066"/>
      <c r="AA164" s="1066"/>
      <c r="AB164" s="1066"/>
      <c r="AC164" s="1066"/>
      <c r="AD164" s="1066"/>
      <c r="AE164" s="1066"/>
      <c r="AF164" s="1066"/>
      <c r="AG164" s="1066"/>
      <c r="AH164" s="1066"/>
      <c r="AI164" s="1066"/>
      <c r="AJ164" s="1066"/>
      <c r="AK164" s="1066"/>
      <c r="AL164" s="1066"/>
      <c r="AM164" s="1066"/>
      <c r="AN164" s="1066"/>
      <c r="AO164" s="1066"/>
      <c r="AP164" s="588"/>
      <c r="AQ164" s="397"/>
      <c r="AR164" s="397"/>
      <c r="AS164" s="397"/>
      <c r="AT164" s="397"/>
      <c r="AU164" s="397"/>
      <c r="AV164" s="397"/>
    </row>
    <row r="165" spans="1:48" s="162" customFormat="1" ht="12.75">
      <c r="A165" s="204"/>
      <c r="B165" s="216"/>
      <c r="C165" s="216"/>
      <c r="D165" s="216"/>
      <c r="E165" s="216"/>
      <c r="F165" s="216"/>
      <c r="G165" s="216"/>
      <c r="H165" s="216"/>
      <c r="I165" s="216"/>
      <c r="J165" s="216"/>
      <c r="K165" s="216"/>
      <c r="L165" s="534"/>
      <c r="M165" s="635"/>
      <c r="N165" s="1218"/>
      <c r="O165" s="1218"/>
      <c r="P165" s="1218"/>
      <c r="Q165" s="1218"/>
      <c r="R165" s="1218"/>
      <c r="S165" s="1218"/>
      <c r="T165" s="1218"/>
      <c r="U165" s="1218"/>
      <c r="V165" s="1218"/>
      <c r="W165" s="1218"/>
      <c r="X165" s="1067"/>
      <c r="Y165" s="1066"/>
      <c r="Z165" s="1066"/>
      <c r="AA165" s="1066"/>
      <c r="AB165" s="1066"/>
      <c r="AC165" s="1066"/>
      <c r="AD165" s="1066"/>
      <c r="AE165" s="1066"/>
      <c r="AF165" s="1066"/>
      <c r="AG165" s="1066"/>
      <c r="AH165" s="1066"/>
      <c r="AI165" s="1066"/>
      <c r="AJ165" s="1066"/>
      <c r="AK165" s="1066"/>
      <c r="AL165" s="1066"/>
      <c r="AM165" s="1066"/>
      <c r="AN165" s="1066"/>
      <c r="AO165" s="1066"/>
      <c r="AP165" s="588"/>
      <c r="AQ165" s="397"/>
      <c r="AR165" s="397"/>
      <c r="AS165" s="397"/>
      <c r="AT165" s="397"/>
      <c r="AU165" s="397"/>
      <c r="AV165" s="397"/>
    </row>
    <row r="166" spans="1:48" s="162" customFormat="1" ht="12.75">
      <c r="A166" s="204"/>
      <c r="B166" s="216"/>
      <c r="C166" s="216"/>
      <c r="D166" s="216"/>
      <c r="E166" s="216"/>
      <c r="F166" s="216"/>
      <c r="G166" s="216"/>
      <c r="H166" s="216"/>
      <c r="I166" s="216"/>
      <c r="J166" s="216"/>
      <c r="K166" s="216"/>
      <c r="L166" s="534"/>
      <c r="M166" s="635"/>
      <c r="N166" s="1218"/>
      <c r="O166" s="1218"/>
      <c r="P166" s="1218"/>
      <c r="Q166" s="1218"/>
      <c r="R166" s="1218"/>
      <c r="S166" s="1218"/>
      <c r="T166" s="1218"/>
      <c r="U166" s="1218"/>
      <c r="V166" s="1218"/>
      <c r="W166" s="1218"/>
      <c r="X166" s="1067"/>
      <c r="Y166" s="1066"/>
      <c r="Z166" s="1066"/>
      <c r="AA166" s="1066"/>
      <c r="AB166" s="1066"/>
      <c r="AC166" s="1066"/>
      <c r="AD166" s="1066"/>
      <c r="AE166" s="1066"/>
      <c r="AF166" s="1066"/>
      <c r="AG166" s="1066"/>
      <c r="AH166" s="1066"/>
      <c r="AI166" s="1066"/>
      <c r="AJ166" s="1066"/>
      <c r="AK166" s="1066"/>
      <c r="AL166" s="1066"/>
      <c r="AM166" s="1066"/>
      <c r="AN166" s="1066"/>
      <c r="AO166" s="1066"/>
      <c r="AP166" s="588"/>
      <c r="AQ166" s="397"/>
      <c r="AR166" s="397"/>
      <c r="AS166" s="397"/>
      <c r="AT166" s="397"/>
      <c r="AU166" s="397"/>
      <c r="AV166" s="397"/>
    </row>
    <row r="167" spans="1:48" s="162" customFormat="1" ht="12.75">
      <c r="A167" s="204"/>
      <c r="B167" s="216"/>
      <c r="C167" s="216"/>
      <c r="D167" s="216"/>
      <c r="E167" s="216"/>
      <c r="F167" s="216"/>
      <c r="G167" s="216"/>
      <c r="H167" s="216"/>
      <c r="I167" s="216"/>
      <c r="J167" s="216"/>
      <c r="K167" s="216"/>
      <c r="L167" s="534"/>
      <c r="M167" s="635"/>
      <c r="N167" s="1218"/>
      <c r="O167" s="1218"/>
      <c r="P167" s="1218"/>
      <c r="Q167" s="1218"/>
      <c r="R167" s="1218"/>
      <c r="S167" s="1218"/>
      <c r="T167" s="1218"/>
      <c r="U167" s="1218"/>
      <c r="V167" s="1218"/>
      <c r="W167" s="1218"/>
      <c r="X167" s="1067"/>
      <c r="Y167" s="1066"/>
      <c r="Z167" s="1066"/>
      <c r="AA167" s="1066"/>
      <c r="AB167" s="1066"/>
      <c r="AC167" s="1066"/>
      <c r="AD167" s="1066"/>
      <c r="AE167" s="1066"/>
      <c r="AF167" s="1066"/>
      <c r="AG167" s="1066"/>
      <c r="AH167" s="1066"/>
      <c r="AI167" s="1066"/>
      <c r="AJ167" s="1066"/>
      <c r="AK167" s="1066"/>
      <c r="AL167" s="1066"/>
      <c r="AM167" s="1066"/>
      <c r="AN167" s="1066"/>
      <c r="AO167" s="1066"/>
      <c r="AP167" s="588"/>
      <c r="AQ167" s="397"/>
      <c r="AR167" s="397"/>
      <c r="AS167" s="397"/>
      <c r="AT167" s="397"/>
      <c r="AU167" s="397"/>
      <c r="AV167" s="397"/>
    </row>
    <row r="168" spans="1:48" s="162" customFormat="1" ht="12.75">
      <c r="A168" s="204"/>
      <c r="B168" s="216"/>
      <c r="C168" s="216"/>
      <c r="D168" s="216"/>
      <c r="E168" s="216"/>
      <c r="F168" s="216"/>
      <c r="G168" s="216"/>
      <c r="H168" s="216"/>
      <c r="I168" s="216"/>
      <c r="J168" s="216"/>
      <c r="K168" s="216"/>
      <c r="L168" s="534"/>
      <c r="M168" s="635"/>
      <c r="N168" s="1218"/>
      <c r="O168" s="1218"/>
      <c r="P168" s="1218"/>
      <c r="Q168" s="1218"/>
      <c r="R168" s="1218"/>
      <c r="S168" s="1218"/>
      <c r="T168" s="1218"/>
      <c r="U168" s="1218"/>
      <c r="V168" s="1218"/>
      <c r="W168" s="1218"/>
      <c r="X168" s="1067"/>
      <c r="Y168" s="1066"/>
      <c r="Z168" s="1066"/>
      <c r="AA168" s="1066"/>
      <c r="AB168" s="1066"/>
      <c r="AC168" s="1066"/>
      <c r="AD168" s="1066"/>
      <c r="AE168" s="1066"/>
      <c r="AF168" s="1066"/>
      <c r="AG168" s="1066"/>
      <c r="AH168" s="1066"/>
      <c r="AI168" s="1066"/>
      <c r="AJ168" s="1066"/>
      <c r="AK168" s="1066"/>
      <c r="AL168" s="1066"/>
      <c r="AM168" s="1066"/>
      <c r="AN168" s="1066"/>
      <c r="AO168" s="1066"/>
      <c r="AP168" s="588"/>
      <c r="AQ168" s="397"/>
      <c r="AR168" s="397"/>
      <c r="AS168" s="397"/>
      <c r="AT168" s="397"/>
      <c r="AU168" s="397"/>
      <c r="AV168" s="397"/>
    </row>
    <row r="169" spans="1:48" s="162" customFormat="1" ht="12.75">
      <c r="A169" s="204"/>
      <c r="B169" s="216"/>
      <c r="C169" s="216"/>
      <c r="D169" s="216"/>
      <c r="E169" s="216"/>
      <c r="F169" s="216"/>
      <c r="G169" s="216"/>
      <c r="H169" s="216"/>
      <c r="I169" s="216"/>
      <c r="J169" s="216"/>
      <c r="K169" s="216"/>
      <c r="L169" s="534"/>
      <c r="M169" s="635"/>
      <c r="N169" s="1218"/>
      <c r="O169" s="1218"/>
      <c r="P169" s="1218"/>
      <c r="Q169" s="1218"/>
      <c r="R169" s="1218"/>
      <c r="S169" s="1218"/>
      <c r="T169" s="1218"/>
      <c r="U169" s="1218"/>
      <c r="V169" s="1218"/>
      <c r="W169" s="1218"/>
      <c r="X169" s="1067"/>
      <c r="Y169" s="1066"/>
      <c r="Z169" s="1066"/>
      <c r="AA169" s="1066"/>
      <c r="AB169" s="1066"/>
      <c r="AC169" s="1066"/>
      <c r="AD169" s="1066"/>
      <c r="AE169" s="1066"/>
      <c r="AF169" s="1066"/>
      <c r="AG169" s="1066"/>
      <c r="AH169" s="1066"/>
      <c r="AI169" s="1066"/>
      <c r="AJ169" s="1066"/>
      <c r="AK169" s="1066"/>
      <c r="AL169" s="1066"/>
      <c r="AM169" s="1066"/>
      <c r="AN169" s="1066"/>
      <c r="AO169" s="1066"/>
      <c r="AP169" s="588"/>
      <c r="AQ169" s="397"/>
      <c r="AR169" s="397"/>
      <c r="AS169" s="397"/>
      <c r="AT169" s="397"/>
      <c r="AU169" s="397"/>
      <c r="AV169" s="397"/>
    </row>
    <row r="170" spans="1:48" s="162" customFormat="1" ht="12.75">
      <c r="A170" s="204"/>
      <c r="B170" s="216"/>
      <c r="C170" s="216"/>
      <c r="D170" s="216"/>
      <c r="E170" s="216"/>
      <c r="F170" s="216"/>
      <c r="G170" s="216"/>
      <c r="H170" s="216"/>
      <c r="I170" s="216"/>
      <c r="J170" s="216"/>
      <c r="K170" s="216"/>
      <c r="L170" s="534"/>
      <c r="M170" s="635"/>
      <c r="N170" s="1218"/>
      <c r="O170" s="1218"/>
      <c r="P170" s="1218"/>
      <c r="Q170" s="1218"/>
      <c r="R170" s="1218"/>
      <c r="S170" s="1218"/>
      <c r="T170" s="1218"/>
      <c r="U170" s="1218"/>
      <c r="V170" s="1218"/>
      <c r="W170" s="1218"/>
      <c r="X170" s="1067"/>
      <c r="Y170" s="1066"/>
      <c r="Z170" s="1066"/>
      <c r="AA170" s="1066"/>
      <c r="AB170" s="1066"/>
      <c r="AC170" s="1066"/>
      <c r="AD170" s="1066"/>
      <c r="AE170" s="1066"/>
      <c r="AF170" s="1066"/>
      <c r="AG170" s="1066"/>
      <c r="AH170" s="1066"/>
      <c r="AI170" s="1066"/>
      <c r="AJ170" s="1066"/>
      <c r="AK170" s="1066"/>
      <c r="AL170" s="1066"/>
      <c r="AM170" s="1066"/>
      <c r="AN170" s="1066"/>
      <c r="AO170" s="1066"/>
      <c r="AP170" s="588"/>
      <c r="AQ170" s="397"/>
      <c r="AR170" s="397"/>
      <c r="AS170" s="397"/>
      <c r="AT170" s="397"/>
      <c r="AU170" s="397"/>
      <c r="AV170" s="397"/>
    </row>
    <row r="171" spans="1:48" s="162" customFormat="1" ht="12.75">
      <c r="A171" s="204"/>
      <c r="B171" s="216"/>
      <c r="C171" s="216"/>
      <c r="D171" s="216"/>
      <c r="E171" s="216"/>
      <c r="F171" s="216"/>
      <c r="G171" s="216"/>
      <c r="H171" s="216"/>
      <c r="I171" s="216"/>
      <c r="J171" s="216"/>
      <c r="K171" s="216"/>
      <c r="L171" s="534"/>
      <c r="M171" s="635"/>
      <c r="N171" s="1218"/>
      <c r="O171" s="1218"/>
      <c r="P171" s="1218"/>
      <c r="Q171" s="1218"/>
      <c r="R171" s="1218"/>
      <c r="S171" s="1218"/>
      <c r="T171" s="1218"/>
      <c r="U171" s="1218"/>
      <c r="V171" s="1218"/>
      <c r="W171" s="1218"/>
      <c r="X171" s="1067"/>
      <c r="Y171" s="1066"/>
      <c r="Z171" s="1066"/>
      <c r="AA171" s="1066"/>
      <c r="AB171" s="1066"/>
      <c r="AC171" s="1066"/>
      <c r="AD171" s="1066"/>
      <c r="AE171" s="1066"/>
      <c r="AF171" s="1066"/>
      <c r="AG171" s="1066"/>
      <c r="AH171" s="1066"/>
      <c r="AI171" s="1066"/>
      <c r="AJ171" s="1066"/>
      <c r="AK171" s="1066"/>
      <c r="AL171" s="1066"/>
      <c r="AM171" s="1066"/>
      <c r="AN171" s="1066"/>
      <c r="AO171" s="1066"/>
      <c r="AP171" s="588"/>
      <c r="AQ171" s="397"/>
      <c r="AR171" s="397"/>
      <c r="AS171" s="397"/>
      <c r="AT171" s="397"/>
      <c r="AU171" s="397"/>
      <c r="AV171" s="397"/>
    </row>
    <row r="172" spans="1:48" s="162" customFormat="1" ht="12.75">
      <c r="A172" s="204"/>
      <c r="B172" s="216"/>
      <c r="C172" s="216"/>
      <c r="D172" s="216"/>
      <c r="E172" s="216"/>
      <c r="F172" s="216"/>
      <c r="G172" s="216"/>
      <c r="H172" s="216"/>
      <c r="I172" s="216"/>
      <c r="J172" s="216"/>
      <c r="K172" s="216"/>
      <c r="L172" s="534"/>
      <c r="M172" s="635"/>
      <c r="N172" s="1218"/>
      <c r="O172" s="1218"/>
      <c r="P172" s="1218"/>
      <c r="Q172" s="1218"/>
      <c r="R172" s="1218"/>
      <c r="S172" s="1218"/>
      <c r="T172" s="1218"/>
      <c r="U172" s="1218"/>
      <c r="V172" s="1218"/>
      <c r="W172" s="1218"/>
      <c r="X172" s="1067"/>
      <c r="Y172" s="1066"/>
      <c r="Z172" s="1066"/>
      <c r="AA172" s="1066"/>
      <c r="AB172" s="1066"/>
      <c r="AC172" s="1066"/>
      <c r="AD172" s="1066"/>
      <c r="AE172" s="1066"/>
      <c r="AF172" s="1066"/>
      <c r="AG172" s="1066"/>
      <c r="AH172" s="1066"/>
      <c r="AI172" s="1066"/>
      <c r="AJ172" s="1066"/>
      <c r="AK172" s="1066"/>
      <c r="AL172" s="1066"/>
      <c r="AM172" s="1066"/>
      <c r="AN172" s="1066"/>
      <c r="AO172" s="1066"/>
      <c r="AP172" s="588"/>
      <c r="AQ172" s="397"/>
      <c r="AR172" s="397"/>
      <c r="AS172" s="397"/>
      <c r="AT172" s="397"/>
      <c r="AU172" s="397"/>
      <c r="AV172" s="397"/>
    </row>
    <row r="173" spans="1:48" s="162" customFormat="1" ht="12.75">
      <c r="A173" s="204"/>
      <c r="B173" s="216"/>
      <c r="C173" s="216"/>
      <c r="D173" s="216"/>
      <c r="E173" s="216"/>
      <c r="F173" s="216"/>
      <c r="G173" s="216"/>
      <c r="H173" s="216"/>
      <c r="I173" s="216"/>
      <c r="J173" s="216"/>
      <c r="K173" s="216"/>
      <c r="L173" s="534"/>
      <c r="M173" s="635"/>
      <c r="N173" s="1218"/>
      <c r="O173" s="1218"/>
      <c r="P173" s="1218"/>
      <c r="Q173" s="1218"/>
      <c r="R173" s="1218"/>
      <c r="S173" s="1218"/>
      <c r="T173" s="1218"/>
      <c r="U173" s="1218"/>
      <c r="V173" s="1218"/>
      <c r="W173" s="1218"/>
      <c r="X173" s="1067"/>
      <c r="Y173" s="1066"/>
      <c r="Z173" s="1066"/>
      <c r="AA173" s="1066"/>
      <c r="AB173" s="1066"/>
      <c r="AC173" s="1066"/>
      <c r="AD173" s="1066"/>
      <c r="AE173" s="1066"/>
      <c r="AF173" s="1066"/>
      <c r="AG173" s="1066"/>
      <c r="AH173" s="1066"/>
      <c r="AI173" s="1066"/>
      <c r="AJ173" s="1066"/>
      <c r="AK173" s="1066"/>
      <c r="AL173" s="1066"/>
      <c r="AM173" s="1066"/>
      <c r="AN173" s="1066"/>
      <c r="AO173" s="1066"/>
      <c r="AP173" s="588"/>
      <c r="AQ173" s="397"/>
      <c r="AR173" s="397"/>
      <c r="AS173" s="397"/>
      <c r="AT173" s="397"/>
      <c r="AU173" s="397"/>
      <c r="AV173" s="397"/>
    </row>
    <row r="174" spans="1:48" s="162" customFormat="1" ht="12.75">
      <c r="A174" s="204"/>
      <c r="B174" s="216"/>
      <c r="C174" s="216"/>
      <c r="D174" s="216"/>
      <c r="E174" s="216"/>
      <c r="F174" s="216"/>
      <c r="G174" s="216"/>
      <c r="H174" s="216"/>
      <c r="I174" s="216"/>
      <c r="J174" s="216"/>
      <c r="K174" s="216"/>
      <c r="L174" s="534"/>
      <c r="M174" s="635"/>
      <c r="N174" s="1218"/>
      <c r="O174" s="1218"/>
      <c r="P174" s="1218"/>
      <c r="Q174" s="1218"/>
      <c r="R174" s="1218"/>
      <c r="S174" s="1218"/>
      <c r="T174" s="1218"/>
      <c r="U174" s="1218"/>
      <c r="V174" s="1218"/>
      <c r="W174" s="1218"/>
      <c r="X174" s="1067"/>
      <c r="Y174" s="1066"/>
      <c r="Z174" s="1066"/>
      <c r="AA174" s="1066"/>
      <c r="AB174" s="1066"/>
      <c r="AC174" s="1066"/>
      <c r="AD174" s="1066"/>
      <c r="AE174" s="1066"/>
      <c r="AF174" s="1066"/>
      <c r="AG174" s="1066"/>
      <c r="AH174" s="1066"/>
      <c r="AI174" s="1066"/>
      <c r="AJ174" s="1066"/>
      <c r="AK174" s="1066"/>
      <c r="AL174" s="1066"/>
      <c r="AM174" s="1066"/>
      <c r="AN174" s="1066"/>
      <c r="AO174" s="1066"/>
      <c r="AP174" s="588"/>
      <c r="AQ174" s="397"/>
      <c r="AR174" s="397"/>
      <c r="AS174" s="397"/>
      <c r="AT174" s="397"/>
      <c r="AU174" s="397"/>
      <c r="AV174" s="397"/>
    </row>
    <row r="175" spans="1:48" s="162" customFormat="1" ht="12.75">
      <c r="A175" s="204"/>
      <c r="B175" s="216"/>
      <c r="C175" s="216"/>
      <c r="D175" s="216"/>
      <c r="E175" s="216"/>
      <c r="F175" s="216"/>
      <c r="G175" s="216"/>
      <c r="H175" s="216"/>
      <c r="I175" s="216"/>
      <c r="J175" s="216"/>
      <c r="K175" s="216"/>
      <c r="L175" s="534"/>
      <c r="M175" s="635"/>
      <c r="N175" s="1218"/>
      <c r="O175" s="1218"/>
      <c r="P175" s="1218"/>
      <c r="Q175" s="1218"/>
      <c r="R175" s="1218"/>
      <c r="S175" s="1218"/>
      <c r="T175" s="1218"/>
      <c r="U175" s="1218"/>
      <c r="V175" s="1218"/>
      <c r="W175" s="1218"/>
      <c r="X175" s="1067"/>
      <c r="Y175" s="1066"/>
      <c r="Z175" s="1066"/>
      <c r="AA175" s="1066"/>
      <c r="AB175" s="1066"/>
      <c r="AC175" s="1066"/>
      <c r="AD175" s="1066"/>
      <c r="AE175" s="1066"/>
      <c r="AF175" s="1066"/>
      <c r="AG175" s="1066"/>
      <c r="AH175" s="1066"/>
      <c r="AI175" s="1066"/>
      <c r="AJ175" s="1066"/>
      <c r="AK175" s="1066"/>
      <c r="AL175" s="1066"/>
      <c r="AM175" s="1066"/>
      <c r="AN175" s="1066"/>
      <c r="AO175" s="1066"/>
      <c r="AP175" s="588"/>
      <c r="AQ175" s="397"/>
      <c r="AR175" s="397"/>
      <c r="AS175" s="397"/>
      <c r="AT175" s="397"/>
      <c r="AU175" s="397"/>
      <c r="AV175" s="397"/>
    </row>
    <row r="176" spans="1:48" s="162" customFormat="1" ht="12.75">
      <c r="A176" s="204"/>
      <c r="B176" s="216"/>
      <c r="C176" s="216"/>
      <c r="D176" s="216"/>
      <c r="E176" s="216"/>
      <c r="F176" s="216"/>
      <c r="G176" s="216"/>
      <c r="H176" s="216"/>
      <c r="I176" s="216"/>
      <c r="J176" s="216"/>
      <c r="K176" s="216"/>
      <c r="L176" s="534"/>
      <c r="M176" s="635"/>
      <c r="N176" s="1218"/>
      <c r="O176" s="1218"/>
      <c r="P176" s="1218"/>
      <c r="Q176" s="1218"/>
      <c r="R176" s="1218"/>
      <c r="S176" s="1218"/>
      <c r="T176" s="1218"/>
      <c r="U176" s="1218"/>
      <c r="V176" s="1218"/>
      <c r="W176" s="1218"/>
      <c r="X176" s="1067"/>
      <c r="Y176" s="1066"/>
      <c r="Z176" s="1066"/>
      <c r="AA176" s="1066"/>
      <c r="AB176" s="1066"/>
      <c r="AC176" s="1066"/>
      <c r="AD176" s="1066"/>
      <c r="AE176" s="1066"/>
      <c r="AF176" s="1066"/>
      <c r="AG176" s="1066"/>
      <c r="AH176" s="1066"/>
      <c r="AI176" s="1066"/>
      <c r="AJ176" s="1066"/>
      <c r="AK176" s="1066"/>
      <c r="AL176" s="1066"/>
      <c r="AM176" s="1066"/>
      <c r="AN176" s="1066"/>
      <c r="AO176" s="1066"/>
      <c r="AP176" s="588"/>
      <c r="AQ176" s="397"/>
      <c r="AR176" s="397"/>
      <c r="AS176" s="397"/>
      <c r="AT176" s="397"/>
      <c r="AU176" s="397"/>
      <c r="AV176" s="397"/>
    </row>
    <row r="177" spans="1:48" s="162" customFormat="1" ht="12.75">
      <c r="A177" s="204"/>
      <c r="B177" s="216"/>
      <c r="C177" s="216"/>
      <c r="D177" s="216"/>
      <c r="E177" s="216"/>
      <c r="F177" s="216"/>
      <c r="G177" s="216"/>
      <c r="H177" s="216"/>
      <c r="I177" s="216"/>
      <c r="J177" s="216"/>
      <c r="K177" s="216"/>
      <c r="L177" s="534"/>
      <c r="M177" s="635"/>
      <c r="N177" s="1218"/>
      <c r="O177" s="1218"/>
      <c r="P177" s="1218"/>
      <c r="Q177" s="1218"/>
      <c r="R177" s="1218"/>
      <c r="S177" s="1218"/>
      <c r="T177" s="1218"/>
      <c r="U177" s="1218"/>
      <c r="V177" s="1218"/>
      <c r="W177" s="1218"/>
      <c r="X177" s="1067"/>
      <c r="Y177" s="1066"/>
      <c r="Z177" s="1066"/>
      <c r="AA177" s="1066"/>
      <c r="AB177" s="1066"/>
      <c r="AC177" s="1066"/>
      <c r="AD177" s="1066"/>
      <c r="AE177" s="1066"/>
      <c r="AF177" s="1066"/>
      <c r="AG177" s="1066"/>
      <c r="AH177" s="1066"/>
      <c r="AI177" s="1066"/>
      <c r="AJ177" s="1066"/>
      <c r="AK177" s="1066"/>
      <c r="AL177" s="1066"/>
      <c r="AM177" s="1066"/>
      <c r="AN177" s="1066"/>
      <c r="AO177" s="1066"/>
      <c r="AP177" s="588"/>
      <c r="AQ177" s="397"/>
      <c r="AR177" s="397"/>
      <c r="AS177" s="397"/>
      <c r="AT177" s="397"/>
      <c r="AU177" s="397"/>
      <c r="AV177" s="397"/>
    </row>
    <row r="178" spans="1:48" s="162" customFormat="1" ht="12.75">
      <c r="A178" s="204"/>
      <c r="B178" s="216"/>
      <c r="C178" s="216"/>
      <c r="D178" s="216"/>
      <c r="E178" s="216"/>
      <c r="F178" s="216"/>
      <c r="G178" s="216"/>
      <c r="H178" s="216"/>
      <c r="I178" s="216"/>
      <c r="J178" s="216"/>
      <c r="K178" s="216"/>
      <c r="L178" s="534"/>
      <c r="M178" s="635"/>
      <c r="N178" s="1218"/>
      <c r="O178" s="1218"/>
      <c r="P178" s="1218"/>
      <c r="Q178" s="1218"/>
      <c r="R178" s="1218"/>
      <c r="S178" s="1218"/>
      <c r="T178" s="1218"/>
      <c r="U178" s="1218"/>
      <c r="V178" s="1218"/>
      <c r="W178" s="1218"/>
      <c r="X178" s="1067"/>
      <c r="Y178" s="1066"/>
      <c r="Z178" s="1066"/>
      <c r="AA178" s="1066"/>
      <c r="AB178" s="1066"/>
      <c r="AC178" s="1066"/>
      <c r="AD178" s="1066"/>
      <c r="AE178" s="1066"/>
      <c r="AF178" s="1066"/>
      <c r="AG178" s="1066"/>
      <c r="AH178" s="1066"/>
      <c r="AI178" s="1066"/>
      <c r="AJ178" s="1066"/>
      <c r="AK178" s="1066"/>
      <c r="AL178" s="1066"/>
      <c r="AM178" s="1066"/>
      <c r="AN178" s="1066"/>
      <c r="AO178" s="1066"/>
      <c r="AP178" s="588"/>
      <c r="AQ178" s="397"/>
      <c r="AR178" s="397"/>
      <c r="AS178" s="397"/>
      <c r="AT178" s="397"/>
      <c r="AU178" s="397"/>
      <c r="AV178" s="397"/>
    </row>
    <row r="179" spans="1:48" s="162" customFormat="1" ht="12.75">
      <c r="A179" s="204"/>
      <c r="B179" s="216"/>
      <c r="C179" s="216"/>
      <c r="D179" s="216"/>
      <c r="E179" s="216"/>
      <c r="F179" s="216"/>
      <c r="G179" s="216"/>
      <c r="H179" s="216"/>
      <c r="I179" s="216"/>
      <c r="J179" s="216"/>
      <c r="K179" s="216"/>
      <c r="L179" s="534"/>
      <c r="M179" s="635"/>
      <c r="N179" s="1218"/>
      <c r="O179" s="1218"/>
      <c r="P179" s="1218"/>
      <c r="Q179" s="1218"/>
      <c r="R179" s="1218"/>
      <c r="S179" s="1218"/>
      <c r="T179" s="1218"/>
      <c r="U179" s="1218"/>
      <c r="V179" s="1218"/>
      <c r="W179" s="1218"/>
      <c r="X179" s="1067"/>
      <c r="Y179" s="1066"/>
      <c r="Z179" s="1066"/>
      <c r="AA179" s="1066"/>
      <c r="AB179" s="1066"/>
      <c r="AC179" s="1066"/>
      <c r="AD179" s="1066"/>
      <c r="AE179" s="1066"/>
      <c r="AF179" s="1066"/>
      <c r="AG179" s="1066"/>
      <c r="AH179" s="1066"/>
      <c r="AI179" s="1066"/>
      <c r="AJ179" s="1066"/>
      <c r="AK179" s="1066"/>
      <c r="AL179" s="1066"/>
      <c r="AM179" s="1066"/>
      <c r="AN179" s="1066"/>
      <c r="AO179" s="1066"/>
      <c r="AP179" s="588"/>
      <c r="AQ179" s="397"/>
      <c r="AR179" s="397"/>
      <c r="AS179" s="397"/>
      <c r="AT179" s="397"/>
      <c r="AU179" s="397"/>
      <c r="AV179" s="397"/>
    </row>
    <row r="180" spans="1:48" s="162" customFormat="1" ht="12.75">
      <c r="A180" s="204"/>
      <c r="B180" s="216"/>
      <c r="C180" s="216"/>
      <c r="D180" s="216"/>
      <c r="E180" s="216"/>
      <c r="F180" s="216"/>
      <c r="G180" s="216"/>
      <c r="H180" s="216"/>
      <c r="I180" s="216"/>
      <c r="J180" s="216"/>
      <c r="K180" s="216"/>
      <c r="L180" s="534"/>
      <c r="M180" s="635"/>
      <c r="N180" s="1218"/>
      <c r="O180" s="1218"/>
      <c r="P180" s="1218"/>
      <c r="Q180" s="1218"/>
      <c r="R180" s="1218"/>
      <c r="S180" s="1218"/>
      <c r="T180" s="1218"/>
      <c r="U180" s="1218"/>
      <c r="V180" s="1218"/>
      <c r="W180" s="1218"/>
      <c r="X180" s="1067"/>
      <c r="Y180" s="1066"/>
      <c r="Z180" s="1066"/>
      <c r="AA180" s="1066"/>
      <c r="AB180" s="1066"/>
      <c r="AC180" s="1066"/>
      <c r="AD180" s="1066"/>
      <c r="AE180" s="1066"/>
      <c r="AF180" s="1066"/>
      <c r="AG180" s="1066"/>
      <c r="AH180" s="1066"/>
      <c r="AI180" s="1066"/>
      <c r="AJ180" s="1066"/>
      <c r="AK180" s="1066"/>
      <c r="AL180" s="1066"/>
      <c r="AM180" s="1066"/>
      <c r="AN180" s="1066"/>
      <c r="AO180" s="1066"/>
      <c r="AP180" s="588"/>
      <c r="AQ180" s="397"/>
      <c r="AR180" s="397"/>
      <c r="AS180" s="397"/>
      <c r="AT180" s="397"/>
      <c r="AU180" s="397"/>
      <c r="AV180" s="397"/>
    </row>
    <row r="181" spans="1:48" s="162" customFormat="1" ht="12.75">
      <c r="A181" s="204"/>
      <c r="B181" s="216"/>
      <c r="C181" s="216"/>
      <c r="D181" s="216"/>
      <c r="E181" s="216"/>
      <c r="F181" s="216"/>
      <c r="G181" s="216"/>
      <c r="H181" s="216"/>
      <c r="I181" s="216"/>
      <c r="J181" s="216"/>
      <c r="K181" s="216"/>
      <c r="L181" s="534"/>
      <c r="M181" s="635"/>
      <c r="N181" s="1218"/>
      <c r="O181" s="1218"/>
      <c r="P181" s="1218"/>
      <c r="Q181" s="1218"/>
      <c r="R181" s="1218"/>
      <c r="S181" s="1218"/>
      <c r="T181" s="1218"/>
      <c r="U181" s="1218"/>
      <c r="V181" s="1218"/>
      <c r="W181" s="1218"/>
      <c r="X181" s="1067"/>
      <c r="Y181" s="1066"/>
      <c r="Z181" s="1066"/>
      <c r="AA181" s="1066"/>
      <c r="AB181" s="1066"/>
      <c r="AC181" s="1066"/>
      <c r="AD181" s="1066"/>
      <c r="AE181" s="1066"/>
      <c r="AF181" s="1066"/>
      <c r="AG181" s="1066"/>
      <c r="AH181" s="1066"/>
      <c r="AI181" s="1066"/>
      <c r="AJ181" s="1066"/>
      <c r="AK181" s="1066"/>
      <c r="AL181" s="1066"/>
      <c r="AM181" s="1066"/>
      <c r="AN181" s="1066"/>
      <c r="AO181" s="1066"/>
      <c r="AP181" s="588"/>
      <c r="AQ181" s="397"/>
      <c r="AR181" s="397"/>
      <c r="AS181" s="397"/>
      <c r="AT181" s="397"/>
      <c r="AU181" s="397"/>
      <c r="AV181" s="397"/>
    </row>
    <row r="182" spans="1:48" s="162" customFormat="1" ht="12.75">
      <c r="A182" s="204"/>
      <c r="B182" s="216"/>
      <c r="C182" s="216"/>
      <c r="D182" s="216"/>
      <c r="E182" s="216"/>
      <c r="F182" s="216"/>
      <c r="G182" s="216"/>
      <c r="H182" s="216"/>
      <c r="I182" s="216"/>
      <c r="J182" s="216"/>
      <c r="K182" s="216"/>
      <c r="L182" s="534"/>
      <c r="M182" s="635"/>
      <c r="N182" s="1218"/>
      <c r="O182" s="1218"/>
      <c r="P182" s="1218"/>
      <c r="Q182" s="1218"/>
      <c r="R182" s="1218"/>
      <c r="S182" s="1218"/>
      <c r="T182" s="1218"/>
      <c r="U182" s="1218"/>
      <c r="V182" s="1218"/>
      <c r="W182" s="1218"/>
      <c r="X182" s="1067"/>
      <c r="Y182" s="1066"/>
      <c r="Z182" s="1066"/>
      <c r="AA182" s="1066"/>
      <c r="AB182" s="1066"/>
      <c r="AC182" s="1066"/>
      <c r="AD182" s="1066"/>
      <c r="AE182" s="1066"/>
      <c r="AF182" s="1066"/>
      <c r="AG182" s="1066"/>
      <c r="AH182" s="1066"/>
      <c r="AI182" s="1066"/>
      <c r="AJ182" s="1066"/>
      <c r="AK182" s="1066"/>
      <c r="AL182" s="1066"/>
      <c r="AM182" s="1066"/>
      <c r="AN182" s="1066"/>
      <c r="AO182" s="1066"/>
      <c r="AP182" s="588"/>
      <c r="AQ182" s="397"/>
      <c r="AR182" s="397"/>
      <c r="AS182" s="397"/>
      <c r="AT182" s="397"/>
      <c r="AU182" s="397"/>
      <c r="AV182" s="397"/>
    </row>
    <row r="183" spans="1:48" s="162" customFormat="1" ht="12.75">
      <c r="A183" s="204"/>
      <c r="B183" s="216"/>
      <c r="C183" s="216"/>
      <c r="D183" s="216"/>
      <c r="E183" s="216"/>
      <c r="F183" s="216"/>
      <c r="G183" s="216"/>
      <c r="H183" s="216"/>
      <c r="I183" s="216"/>
      <c r="J183" s="216"/>
      <c r="K183" s="216"/>
      <c r="L183" s="534"/>
      <c r="M183" s="635"/>
      <c r="N183" s="1218"/>
      <c r="O183" s="1218"/>
      <c r="P183" s="1218"/>
      <c r="Q183" s="1218"/>
      <c r="R183" s="1218"/>
      <c r="S183" s="1218"/>
      <c r="T183" s="1218"/>
      <c r="U183" s="1218"/>
      <c r="V183" s="1218"/>
      <c r="W183" s="1218"/>
      <c r="X183" s="1067"/>
      <c r="Y183" s="1066"/>
      <c r="Z183" s="1066"/>
      <c r="AA183" s="1066"/>
      <c r="AB183" s="1066"/>
      <c r="AC183" s="1066"/>
      <c r="AD183" s="1066"/>
      <c r="AE183" s="1066"/>
      <c r="AF183" s="1066"/>
      <c r="AG183" s="1066"/>
      <c r="AH183" s="1066"/>
      <c r="AI183" s="1066"/>
      <c r="AJ183" s="1066"/>
      <c r="AK183" s="1066"/>
      <c r="AL183" s="1066"/>
      <c r="AM183" s="1066"/>
      <c r="AN183" s="1066"/>
      <c r="AO183" s="1066"/>
      <c r="AP183" s="588"/>
      <c r="AQ183" s="397"/>
      <c r="AR183" s="397"/>
      <c r="AS183" s="397"/>
      <c r="AT183" s="397"/>
      <c r="AU183" s="397"/>
      <c r="AV183" s="397"/>
    </row>
    <row r="184" spans="1:48" s="162" customFormat="1" ht="12.75">
      <c r="A184" s="204"/>
      <c r="B184" s="216"/>
      <c r="C184" s="216"/>
      <c r="D184" s="216"/>
      <c r="E184" s="216"/>
      <c r="F184" s="216"/>
      <c r="G184" s="216"/>
      <c r="H184" s="216"/>
      <c r="I184" s="216"/>
      <c r="J184" s="216"/>
      <c r="K184" s="216"/>
      <c r="L184" s="534"/>
      <c r="M184" s="635"/>
      <c r="N184" s="1218"/>
      <c r="O184" s="1218"/>
      <c r="P184" s="1218"/>
      <c r="Q184" s="1218"/>
      <c r="R184" s="1218"/>
      <c r="S184" s="1218"/>
      <c r="T184" s="1218"/>
      <c r="U184" s="1218"/>
      <c r="V184" s="1218"/>
      <c r="W184" s="1218"/>
      <c r="X184" s="1067"/>
      <c r="Y184" s="1066"/>
      <c r="Z184" s="1066"/>
      <c r="AA184" s="1066"/>
      <c r="AB184" s="1066"/>
      <c r="AC184" s="1066"/>
      <c r="AD184" s="1066"/>
      <c r="AE184" s="1066"/>
      <c r="AF184" s="1066"/>
      <c r="AG184" s="1066"/>
      <c r="AH184" s="1066"/>
      <c r="AI184" s="1066"/>
      <c r="AJ184" s="1066"/>
      <c r="AK184" s="1066"/>
      <c r="AL184" s="1066"/>
      <c r="AM184" s="1066"/>
      <c r="AN184" s="1066"/>
      <c r="AO184" s="1066"/>
      <c r="AP184" s="588"/>
      <c r="AQ184" s="397"/>
      <c r="AR184" s="397"/>
      <c r="AS184" s="397"/>
      <c r="AT184" s="397"/>
      <c r="AU184" s="397"/>
      <c r="AV184" s="397"/>
    </row>
    <row r="185" spans="1:48" s="162" customFormat="1" ht="12.75">
      <c r="A185" s="204"/>
      <c r="B185" s="216"/>
      <c r="C185" s="216"/>
      <c r="D185" s="216"/>
      <c r="E185" s="216"/>
      <c r="F185" s="216"/>
      <c r="G185" s="216"/>
      <c r="H185" s="216"/>
      <c r="I185" s="216"/>
      <c r="J185" s="216"/>
      <c r="K185" s="216"/>
      <c r="L185" s="534"/>
      <c r="M185" s="635"/>
      <c r="N185" s="1218"/>
      <c r="O185" s="1218"/>
      <c r="P185" s="1218"/>
      <c r="Q185" s="1218"/>
      <c r="R185" s="1218"/>
      <c r="S185" s="1218"/>
      <c r="T185" s="1218"/>
      <c r="U185" s="1218"/>
      <c r="V185" s="1218"/>
      <c r="W185" s="1218"/>
      <c r="X185" s="1067"/>
      <c r="Y185" s="1066"/>
      <c r="Z185" s="1066"/>
      <c r="AA185" s="1066"/>
      <c r="AB185" s="1066"/>
      <c r="AC185" s="1066"/>
      <c r="AD185" s="1066"/>
      <c r="AE185" s="1066"/>
      <c r="AF185" s="1066"/>
      <c r="AG185" s="1066"/>
      <c r="AH185" s="1066"/>
      <c r="AI185" s="1066"/>
      <c r="AJ185" s="1066"/>
      <c r="AK185" s="1066"/>
      <c r="AL185" s="1066"/>
      <c r="AM185" s="1066"/>
      <c r="AN185" s="1066"/>
      <c r="AO185" s="1066"/>
      <c r="AP185" s="588"/>
      <c r="AQ185" s="397"/>
      <c r="AR185" s="397"/>
      <c r="AS185" s="397"/>
      <c r="AT185" s="397"/>
      <c r="AU185" s="397"/>
      <c r="AV185" s="397"/>
    </row>
    <row r="186" spans="1:48" s="162" customFormat="1" ht="12.75">
      <c r="A186" s="204"/>
      <c r="B186" s="216"/>
      <c r="C186" s="216"/>
      <c r="D186" s="216"/>
      <c r="E186" s="216"/>
      <c r="F186" s="216"/>
      <c r="G186" s="216"/>
      <c r="H186" s="216"/>
      <c r="I186" s="216"/>
      <c r="J186" s="216"/>
      <c r="K186" s="216"/>
      <c r="L186" s="534"/>
      <c r="M186" s="635"/>
      <c r="N186" s="1218"/>
      <c r="O186" s="1218"/>
      <c r="P186" s="1218"/>
      <c r="Q186" s="1218"/>
      <c r="R186" s="1218"/>
      <c r="S186" s="1218"/>
      <c r="T186" s="1218"/>
      <c r="U186" s="1218"/>
      <c r="V186" s="1218"/>
      <c r="W186" s="1218"/>
      <c r="X186" s="1067"/>
      <c r="Y186" s="1066"/>
      <c r="Z186" s="1066"/>
      <c r="AA186" s="1066"/>
      <c r="AB186" s="1066"/>
      <c r="AC186" s="1066"/>
      <c r="AD186" s="1066"/>
      <c r="AE186" s="1066"/>
      <c r="AF186" s="1066"/>
      <c r="AG186" s="1066"/>
      <c r="AH186" s="1066"/>
      <c r="AI186" s="1066"/>
      <c r="AJ186" s="1066"/>
      <c r="AK186" s="1066"/>
      <c r="AL186" s="1066"/>
      <c r="AM186" s="1066"/>
      <c r="AN186" s="1066"/>
      <c r="AO186" s="1066"/>
      <c r="AP186" s="588"/>
      <c r="AQ186" s="397"/>
      <c r="AR186" s="397"/>
      <c r="AS186" s="397"/>
      <c r="AT186" s="397"/>
      <c r="AU186" s="397"/>
      <c r="AV186" s="397"/>
    </row>
    <row r="187" spans="1:48" s="162" customFormat="1" ht="12.75">
      <c r="A187" s="204"/>
      <c r="B187" s="216"/>
      <c r="C187" s="216"/>
      <c r="D187" s="216"/>
      <c r="E187" s="216"/>
      <c r="F187" s="216"/>
      <c r="G187" s="216"/>
      <c r="H187" s="216"/>
      <c r="I187" s="216"/>
      <c r="J187" s="216"/>
      <c r="K187" s="216"/>
      <c r="L187" s="534"/>
      <c r="M187" s="635"/>
      <c r="N187" s="1218"/>
      <c r="O187" s="1218"/>
      <c r="P187" s="1218"/>
      <c r="Q187" s="1218"/>
      <c r="R187" s="1218"/>
      <c r="S187" s="1218"/>
      <c r="T187" s="1218"/>
      <c r="U187" s="1218"/>
      <c r="V187" s="1218"/>
      <c r="W187" s="1218"/>
      <c r="X187" s="1067"/>
      <c r="Y187" s="1066"/>
      <c r="Z187" s="1066"/>
      <c r="AA187" s="1066"/>
      <c r="AB187" s="1066"/>
      <c r="AC187" s="1066"/>
      <c r="AD187" s="1066"/>
      <c r="AE187" s="1066"/>
      <c r="AF187" s="1066"/>
      <c r="AG187" s="1066"/>
      <c r="AH187" s="1066"/>
      <c r="AI187" s="1066"/>
      <c r="AJ187" s="1066"/>
      <c r="AK187" s="1066"/>
      <c r="AL187" s="1066"/>
      <c r="AM187" s="1066"/>
      <c r="AN187" s="1066"/>
      <c r="AO187" s="1066"/>
      <c r="AP187" s="588"/>
      <c r="AQ187" s="397"/>
      <c r="AR187" s="397"/>
      <c r="AS187" s="397"/>
      <c r="AT187" s="397"/>
      <c r="AU187" s="397"/>
      <c r="AV187" s="397"/>
    </row>
    <row r="188" spans="1:48" s="162" customFormat="1" ht="12.75">
      <c r="A188" s="204"/>
      <c r="B188" s="216"/>
      <c r="C188" s="216"/>
      <c r="D188" s="216"/>
      <c r="E188" s="216"/>
      <c r="F188" s="216"/>
      <c r="G188" s="216"/>
      <c r="H188" s="216"/>
      <c r="I188" s="216"/>
      <c r="J188" s="216"/>
      <c r="K188" s="216"/>
      <c r="L188" s="534"/>
      <c r="M188" s="635"/>
      <c r="N188" s="1218"/>
      <c r="O188" s="1218"/>
      <c r="P188" s="1218"/>
      <c r="Q188" s="1218"/>
      <c r="R188" s="1218"/>
      <c r="S188" s="1218"/>
      <c r="T188" s="1218"/>
      <c r="U188" s="1218"/>
      <c r="V188" s="1218"/>
      <c r="W188" s="1218"/>
      <c r="X188" s="1067"/>
      <c r="Y188" s="1066"/>
      <c r="Z188" s="1066"/>
      <c r="AA188" s="1066"/>
      <c r="AB188" s="1066"/>
      <c r="AC188" s="1066"/>
      <c r="AD188" s="1066"/>
      <c r="AE188" s="1066"/>
      <c r="AF188" s="1066"/>
      <c r="AG188" s="1066"/>
      <c r="AH188" s="1066"/>
      <c r="AI188" s="1066"/>
      <c r="AJ188" s="1066"/>
      <c r="AK188" s="1066"/>
      <c r="AL188" s="1066"/>
      <c r="AM188" s="1066"/>
      <c r="AN188" s="1066"/>
      <c r="AO188" s="1066"/>
      <c r="AP188" s="588"/>
      <c r="AQ188" s="397"/>
      <c r="AR188" s="397"/>
      <c r="AS188" s="397"/>
      <c r="AT188" s="397"/>
      <c r="AU188" s="397"/>
      <c r="AV188" s="397"/>
    </row>
    <row r="189" spans="1:48" s="162" customFormat="1" ht="12.75">
      <c r="A189" s="204"/>
      <c r="B189" s="216"/>
      <c r="C189" s="216"/>
      <c r="D189" s="216"/>
      <c r="E189" s="216"/>
      <c r="F189" s="216"/>
      <c r="G189" s="216"/>
      <c r="H189" s="216"/>
      <c r="I189" s="216"/>
      <c r="J189" s="216"/>
      <c r="K189" s="216"/>
      <c r="L189" s="534"/>
      <c r="M189" s="635"/>
      <c r="N189" s="1218"/>
      <c r="O189" s="1218"/>
      <c r="P189" s="1218"/>
      <c r="Q189" s="1218"/>
      <c r="R189" s="1218"/>
      <c r="S189" s="1218"/>
      <c r="T189" s="1218"/>
      <c r="U189" s="1218"/>
      <c r="V189" s="1218"/>
      <c r="W189" s="1218"/>
      <c r="X189" s="1067"/>
      <c r="Y189" s="1066"/>
      <c r="Z189" s="1066"/>
      <c r="AA189" s="1066"/>
      <c r="AB189" s="1066"/>
      <c r="AC189" s="1066"/>
      <c r="AD189" s="1066"/>
      <c r="AE189" s="1066"/>
      <c r="AF189" s="1066"/>
      <c r="AG189" s="1066"/>
      <c r="AH189" s="1066"/>
      <c r="AI189" s="1066"/>
      <c r="AJ189" s="1066"/>
      <c r="AK189" s="1066"/>
      <c r="AL189" s="1066"/>
      <c r="AM189" s="1066"/>
      <c r="AN189" s="1066"/>
      <c r="AO189" s="1066"/>
      <c r="AP189" s="588"/>
      <c r="AQ189" s="397"/>
      <c r="AR189" s="397"/>
      <c r="AS189" s="397"/>
      <c r="AT189" s="397"/>
      <c r="AU189" s="397"/>
      <c r="AV189" s="397"/>
    </row>
    <row r="190" spans="1:48" s="162" customFormat="1" ht="12.75">
      <c r="A190" s="204"/>
      <c r="B190" s="216"/>
      <c r="C190" s="216"/>
      <c r="D190" s="216"/>
      <c r="E190" s="216"/>
      <c r="F190" s="216"/>
      <c r="G190" s="216"/>
      <c r="H190" s="216"/>
      <c r="I190" s="216"/>
      <c r="J190" s="216"/>
      <c r="K190" s="216"/>
      <c r="L190" s="534"/>
      <c r="M190" s="635"/>
      <c r="N190" s="1218"/>
      <c r="O190" s="1218"/>
      <c r="P190" s="1218"/>
      <c r="Q190" s="1218"/>
      <c r="R190" s="1218"/>
      <c r="S190" s="1218"/>
      <c r="T190" s="1218"/>
      <c r="U190" s="1218"/>
      <c r="V190" s="1218"/>
      <c r="W190" s="1218"/>
      <c r="X190" s="1067"/>
      <c r="Y190" s="1066"/>
      <c r="Z190" s="1066"/>
      <c r="AA190" s="1066"/>
      <c r="AB190" s="1066"/>
      <c r="AC190" s="1066"/>
      <c r="AD190" s="1066"/>
      <c r="AE190" s="1066"/>
      <c r="AF190" s="1066"/>
      <c r="AG190" s="1066"/>
      <c r="AH190" s="1066"/>
      <c r="AI190" s="1066"/>
      <c r="AJ190" s="1066"/>
      <c r="AK190" s="1066"/>
      <c r="AL190" s="1066"/>
      <c r="AM190" s="1066"/>
      <c r="AN190" s="1066"/>
      <c r="AO190" s="1066"/>
      <c r="AP190" s="588"/>
      <c r="AQ190" s="397"/>
      <c r="AR190" s="397"/>
      <c r="AS190" s="397"/>
      <c r="AT190" s="397"/>
      <c r="AU190" s="397"/>
      <c r="AV190" s="397"/>
    </row>
    <row r="191" spans="1:48" s="162" customFormat="1" ht="12.75">
      <c r="A191" s="204"/>
      <c r="B191" s="216"/>
      <c r="C191" s="216"/>
      <c r="D191" s="216"/>
      <c r="E191" s="216"/>
      <c r="F191" s="216"/>
      <c r="G191" s="216"/>
      <c r="H191" s="216"/>
      <c r="I191" s="216"/>
      <c r="J191" s="216"/>
      <c r="K191" s="216"/>
      <c r="L191" s="534"/>
      <c r="M191" s="635"/>
      <c r="N191" s="1218"/>
      <c r="O191" s="1218"/>
      <c r="P191" s="1218"/>
      <c r="Q191" s="1218"/>
      <c r="R191" s="1218"/>
      <c r="S191" s="1218"/>
      <c r="T191" s="1218"/>
      <c r="U191" s="1218"/>
      <c r="V191" s="1218"/>
      <c r="W191" s="1218"/>
      <c r="X191" s="1067"/>
      <c r="Y191" s="1066"/>
      <c r="Z191" s="1066"/>
      <c r="AA191" s="1066"/>
      <c r="AB191" s="1066"/>
      <c r="AC191" s="1066"/>
      <c r="AD191" s="1066"/>
      <c r="AE191" s="1066"/>
      <c r="AF191" s="1066"/>
      <c r="AG191" s="1066"/>
      <c r="AH191" s="1066"/>
      <c r="AI191" s="1066"/>
      <c r="AJ191" s="1066"/>
      <c r="AK191" s="1066"/>
      <c r="AL191" s="1066"/>
      <c r="AM191" s="1066"/>
      <c r="AN191" s="1066"/>
      <c r="AO191" s="1066"/>
      <c r="AP191" s="588"/>
      <c r="AQ191" s="397"/>
      <c r="AR191" s="397"/>
      <c r="AS191" s="397"/>
      <c r="AT191" s="397"/>
      <c r="AU191" s="397"/>
      <c r="AV191" s="397"/>
    </row>
    <row r="192" spans="1:48" s="162" customFormat="1" ht="12.75">
      <c r="A192" s="204"/>
      <c r="B192" s="216"/>
      <c r="C192" s="216"/>
      <c r="D192" s="216"/>
      <c r="E192" s="216"/>
      <c r="F192" s="216"/>
      <c r="G192" s="216"/>
      <c r="H192" s="216"/>
      <c r="I192" s="216"/>
      <c r="J192" s="216"/>
      <c r="K192" s="216"/>
      <c r="L192" s="534"/>
      <c r="M192" s="635"/>
      <c r="N192" s="1218"/>
      <c r="O192" s="1218"/>
      <c r="P192" s="1218"/>
      <c r="Q192" s="1218"/>
      <c r="R192" s="1218"/>
      <c r="S192" s="1218"/>
      <c r="T192" s="1218"/>
      <c r="U192" s="1218"/>
      <c r="V192" s="1218"/>
      <c r="W192" s="1218"/>
      <c r="X192" s="1067"/>
      <c r="Y192" s="1066"/>
      <c r="Z192" s="1066"/>
      <c r="AA192" s="1066"/>
      <c r="AB192" s="1066"/>
      <c r="AC192" s="1066"/>
      <c r="AD192" s="1066"/>
      <c r="AE192" s="1066"/>
      <c r="AF192" s="1066"/>
      <c r="AG192" s="1066"/>
      <c r="AH192" s="1066"/>
      <c r="AI192" s="1066"/>
      <c r="AJ192" s="1066"/>
      <c r="AK192" s="1066"/>
      <c r="AL192" s="1066"/>
      <c r="AM192" s="1066"/>
      <c r="AN192" s="1066"/>
      <c r="AO192" s="1066"/>
      <c r="AP192" s="588"/>
      <c r="AQ192" s="397"/>
      <c r="AR192" s="397"/>
      <c r="AS192" s="397"/>
      <c r="AT192" s="397"/>
      <c r="AU192" s="397"/>
      <c r="AV192" s="397"/>
    </row>
    <row r="193" spans="1:48" s="162" customFormat="1" ht="12.75">
      <c r="A193" s="204"/>
      <c r="B193" s="216"/>
      <c r="C193" s="216"/>
      <c r="D193" s="216"/>
      <c r="E193" s="216"/>
      <c r="F193" s="216"/>
      <c r="G193" s="216"/>
      <c r="H193" s="216"/>
      <c r="I193" s="216"/>
      <c r="J193" s="216"/>
      <c r="K193" s="216"/>
      <c r="L193" s="534"/>
      <c r="M193" s="635"/>
      <c r="N193" s="1218"/>
      <c r="O193" s="1218"/>
      <c r="P193" s="1218"/>
      <c r="Q193" s="1218"/>
      <c r="R193" s="1218"/>
      <c r="S193" s="1218"/>
      <c r="T193" s="1218"/>
      <c r="U193" s="1218"/>
      <c r="V193" s="1218"/>
      <c r="W193" s="1218"/>
      <c r="X193" s="1067"/>
      <c r="Y193" s="1066"/>
      <c r="Z193" s="1066"/>
      <c r="AA193" s="1066"/>
      <c r="AB193" s="1066"/>
      <c r="AC193" s="1066"/>
      <c r="AD193" s="1066"/>
      <c r="AE193" s="1066"/>
      <c r="AF193" s="1066"/>
      <c r="AG193" s="1066"/>
      <c r="AH193" s="1066"/>
      <c r="AI193" s="1066"/>
      <c r="AJ193" s="1066"/>
      <c r="AK193" s="1066"/>
      <c r="AL193" s="1066"/>
      <c r="AM193" s="1066"/>
      <c r="AN193" s="1066"/>
      <c r="AO193" s="1066"/>
      <c r="AP193" s="588"/>
      <c r="AQ193" s="397"/>
      <c r="AR193" s="397"/>
      <c r="AS193" s="397"/>
      <c r="AT193" s="397"/>
      <c r="AU193" s="397"/>
      <c r="AV193" s="397"/>
    </row>
    <row r="194" spans="1:48" s="162" customFormat="1" ht="12.75">
      <c r="A194" s="204"/>
      <c r="B194" s="216"/>
      <c r="C194" s="216"/>
      <c r="D194" s="216"/>
      <c r="E194" s="216"/>
      <c r="F194" s="216"/>
      <c r="G194" s="216"/>
      <c r="H194" s="216"/>
      <c r="I194" s="216"/>
      <c r="J194" s="216"/>
      <c r="K194" s="216"/>
      <c r="L194" s="534"/>
      <c r="M194" s="635"/>
      <c r="N194" s="1218"/>
      <c r="O194" s="1218"/>
      <c r="P194" s="1218"/>
      <c r="Q194" s="1218"/>
      <c r="R194" s="1218"/>
      <c r="S194" s="1218"/>
      <c r="T194" s="1218"/>
      <c r="U194" s="1218"/>
      <c r="V194" s="1218"/>
      <c r="W194" s="1218"/>
      <c r="X194" s="1067"/>
      <c r="Y194" s="1066"/>
      <c r="Z194" s="1066"/>
      <c r="AA194" s="1066"/>
      <c r="AB194" s="1066"/>
      <c r="AC194" s="1066"/>
      <c r="AD194" s="1066"/>
      <c r="AE194" s="1066"/>
      <c r="AF194" s="1066"/>
      <c r="AG194" s="1066"/>
      <c r="AH194" s="1066"/>
      <c r="AI194" s="1066"/>
      <c r="AJ194" s="1066"/>
      <c r="AK194" s="1066"/>
      <c r="AL194" s="1066"/>
      <c r="AM194" s="1066"/>
      <c r="AN194" s="1066"/>
      <c r="AO194" s="1066"/>
      <c r="AP194" s="588"/>
      <c r="AQ194" s="397"/>
      <c r="AR194" s="397"/>
      <c r="AS194" s="397"/>
      <c r="AT194" s="397"/>
      <c r="AU194" s="397"/>
      <c r="AV194" s="397"/>
    </row>
    <row r="195" spans="1:48" s="162" customFormat="1" ht="12.75">
      <c r="A195" s="204"/>
      <c r="B195" s="216"/>
      <c r="C195" s="216"/>
      <c r="D195" s="216"/>
      <c r="E195" s="216"/>
      <c r="F195" s="216"/>
      <c r="G195" s="216"/>
      <c r="H195" s="216"/>
      <c r="I195" s="216"/>
      <c r="J195" s="216"/>
      <c r="K195" s="216"/>
      <c r="L195" s="534"/>
      <c r="M195" s="635"/>
      <c r="N195" s="1218"/>
      <c r="O195" s="1218"/>
      <c r="P195" s="1218"/>
      <c r="Q195" s="1218"/>
      <c r="R195" s="1218"/>
      <c r="S195" s="1218"/>
      <c r="T195" s="1218"/>
      <c r="U195" s="1218"/>
      <c r="V195" s="1218"/>
      <c r="W195" s="1218"/>
      <c r="X195" s="1067"/>
      <c r="Y195" s="1066"/>
      <c r="Z195" s="1066"/>
      <c r="AA195" s="1066"/>
      <c r="AB195" s="1066"/>
      <c r="AC195" s="1066"/>
      <c r="AD195" s="1066"/>
      <c r="AE195" s="1066"/>
      <c r="AF195" s="1066"/>
      <c r="AG195" s="1066"/>
      <c r="AH195" s="1066"/>
      <c r="AI195" s="1066"/>
      <c r="AJ195" s="1066"/>
      <c r="AK195" s="1066"/>
      <c r="AL195" s="1066"/>
      <c r="AM195" s="1066"/>
      <c r="AN195" s="1066"/>
      <c r="AO195" s="1066"/>
      <c r="AP195" s="588"/>
      <c r="AQ195" s="397"/>
      <c r="AR195" s="397"/>
      <c r="AS195" s="397"/>
      <c r="AT195" s="397"/>
      <c r="AU195" s="397"/>
      <c r="AV195" s="397"/>
    </row>
    <row r="196" spans="1:48" s="162" customFormat="1" ht="12.75">
      <c r="A196" s="204"/>
      <c r="B196" s="216"/>
      <c r="C196" s="216"/>
      <c r="D196" s="216"/>
      <c r="E196" s="216"/>
      <c r="F196" s="216"/>
      <c r="G196" s="216"/>
      <c r="H196" s="216"/>
      <c r="I196" s="216"/>
      <c r="J196" s="216"/>
      <c r="K196" s="216"/>
      <c r="L196" s="534"/>
      <c r="M196" s="635"/>
      <c r="N196" s="1218"/>
      <c r="O196" s="1218"/>
      <c r="P196" s="1218"/>
      <c r="Q196" s="1218"/>
      <c r="R196" s="1218"/>
      <c r="S196" s="1218"/>
      <c r="T196" s="1218"/>
      <c r="U196" s="1218"/>
      <c r="V196" s="1218"/>
      <c r="W196" s="1218"/>
      <c r="X196" s="1067"/>
      <c r="Y196" s="1066"/>
      <c r="Z196" s="1066"/>
      <c r="AA196" s="1066"/>
      <c r="AB196" s="1066"/>
      <c r="AC196" s="1066"/>
      <c r="AD196" s="1066"/>
      <c r="AE196" s="1066"/>
      <c r="AF196" s="1066"/>
      <c r="AG196" s="1066"/>
      <c r="AH196" s="1066"/>
      <c r="AI196" s="1066"/>
      <c r="AJ196" s="1066"/>
      <c r="AK196" s="1066"/>
      <c r="AL196" s="1066"/>
      <c r="AM196" s="1066"/>
      <c r="AN196" s="1066"/>
      <c r="AO196" s="1066"/>
      <c r="AP196" s="588"/>
      <c r="AQ196" s="397"/>
      <c r="AR196" s="397"/>
      <c r="AS196" s="397"/>
      <c r="AT196" s="397"/>
      <c r="AU196" s="397"/>
      <c r="AV196" s="397"/>
    </row>
    <row r="197" spans="1:48" s="162" customFormat="1" ht="12.75">
      <c r="A197" s="204"/>
      <c r="B197" s="216"/>
      <c r="C197" s="216"/>
      <c r="D197" s="216"/>
      <c r="E197" s="216"/>
      <c r="F197" s="216"/>
      <c r="G197" s="216"/>
      <c r="H197" s="216"/>
      <c r="I197" s="216"/>
      <c r="J197" s="216"/>
      <c r="K197" s="216"/>
      <c r="L197" s="534"/>
      <c r="M197" s="635"/>
      <c r="N197" s="1218"/>
      <c r="O197" s="1218"/>
      <c r="P197" s="1218"/>
      <c r="Q197" s="1218"/>
      <c r="R197" s="1218"/>
      <c r="S197" s="1218"/>
      <c r="T197" s="1218"/>
      <c r="U197" s="1218"/>
      <c r="V197" s="1218"/>
      <c r="W197" s="1218"/>
      <c r="X197" s="1067"/>
      <c r="Y197" s="1066"/>
      <c r="Z197" s="1066"/>
      <c r="AA197" s="1066"/>
      <c r="AB197" s="1066"/>
      <c r="AC197" s="1066"/>
      <c r="AD197" s="1066"/>
      <c r="AE197" s="1066"/>
      <c r="AF197" s="1066"/>
      <c r="AG197" s="1066"/>
      <c r="AH197" s="1066"/>
      <c r="AI197" s="1066"/>
      <c r="AJ197" s="1066"/>
      <c r="AK197" s="1066"/>
      <c r="AL197" s="1066"/>
      <c r="AM197" s="1066"/>
      <c r="AN197" s="1066"/>
      <c r="AO197" s="1066"/>
      <c r="AP197" s="588"/>
      <c r="AQ197" s="397"/>
      <c r="AR197" s="397"/>
      <c r="AS197" s="397"/>
      <c r="AT197" s="397"/>
      <c r="AU197" s="397"/>
      <c r="AV197" s="397"/>
    </row>
    <row r="198" spans="1:48" s="162" customFormat="1" ht="12.75">
      <c r="A198" s="204"/>
      <c r="B198" s="216"/>
      <c r="C198" s="216"/>
      <c r="D198" s="216"/>
      <c r="E198" s="216"/>
      <c r="F198" s="216"/>
      <c r="G198" s="216"/>
      <c r="H198" s="216"/>
      <c r="I198" s="216"/>
      <c r="J198" s="216"/>
      <c r="K198" s="216"/>
      <c r="L198" s="534"/>
      <c r="M198" s="635"/>
      <c r="N198" s="1218"/>
      <c r="O198" s="1218"/>
      <c r="P198" s="1218"/>
      <c r="Q198" s="1218"/>
      <c r="R198" s="1218"/>
      <c r="S198" s="1218"/>
      <c r="T198" s="1218"/>
      <c r="U198" s="1218"/>
      <c r="V198" s="1218"/>
      <c r="W198" s="1218"/>
      <c r="X198" s="1067"/>
      <c r="Y198" s="1066"/>
      <c r="Z198" s="1066"/>
      <c r="AA198" s="1066"/>
      <c r="AB198" s="1066"/>
      <c r="AC198" s="1066"/>
      <c r="AD198" s="1066"/>
      <c r="AE198" s="1066"/>
      <c r="AF198" s="1066"/>
      <c r="AG198" s="1066"/>
      <c r="AH198" s="1066"/>
      <c r="AI198" s="1066"/>
      <c r="AJ198" s="1066"/>
      <c r="AK198" s="1066"/>
      <c r="AL198" s="1066"/>
      <c r="AM198" s="1066"/>
      <c r="AN198" s="1066"/>
      <c r="AO198" s="1066"/>
      <c r="AP198" s="588"/>
      <c r="AQ198" s="397"/>
      <c r="AR198" s="397"/>
      <c r="AS198" s="397"/>
      <c r="AT198" s="397"/>
      <c r="AU198" s="397"/>
      <c r="AV198" s="397"/>
    </row>
    <row r="199" spans="1:48" s="162" customFormat="1" ht="12.75">
      <c r="A199" s="204"/>
      <c r="B199" s="216"/>
      <c r="C199" s="216"/>
      <c r="D199" s="216"/>
      <c r="E199" s="216"/>
      <c r="F199" s="216"/>
      <c r="G199" s="216"/>
      <c r="H199" s="216"/>
      <c r="I199" s="216"/>
      <c r="J199" s="216"/>
      <c r="K199" s="216"/>
      <c r="L199" s="534"/>
      <c r="M199" s="635"/>
      <c r="N199" s="1218"/>
      <c r="O199" s="1218"/>
      <c r="P199" s="1218"/>
      <c r="Q199" s="1218"/>
      <c r="R199" s="1218"/>
      <c r="S199" s="1218"/>
      <c r="T199" s="1218"/>
      <c r="U199" s="1218"/>
      <c r="V199" s="1218"/>
      <c r="W199" s="1218"/>
      <c r="X199" s="1067"/>
      <c r="Y199" s="1066"/>
      <c r="Z199" s="1066"/>
      <c r="AA199" s="1066"/>
      <c r="AB199" s="1066"/>
      <c r="AC199" s="1066"/>
      <c r="AD199" s="1066"/>
      <c r="AE199" s="1066"/>
      <c r="AF199" s="1066"/>
      <c r="AG199" s="1066"/>
      <c r="AH199" s="1066"/>
      <c r="AI199" s="1066"/>
      <c r="AJ199" s="1066"/>
      <c r="AK199" s="1066"/>
      <c r="AL199" s="1066"/>
      <c r="AM199" s="1066"/>
      <c r="AN199" s="1066"/>
      <c r="AO199" s="1066"/>
      <c r="AP199" s="588"/>
      <c r="AQ199" s="397"/>
      <c r="AR199" s="397"/>
      <c r="AS199" s="397"/>
      <c r="AT199" s="397"/>
      <c r="AU199" s="397"/>
      <c r="AV199" s="397"/>
    </row>
    <row r="200" spans="1:48" s="162" customFormat="1" ht="12.75">
      <c r="A200" s="204"/>
      <c r="B200" s="216"/>
      <c r="C200" s="216"/>
      <c r="D200" s="216"/>
      <c r="E200" s="216"/>
      <c r="F200" s="216"/>
      <c r="G200" s="216"/>
      <c r="H200" s="216"/>
      <c r="I200" s="216"/>
      <c r="J200" s="216"/>
      <c r="K200" s="216"/>
      <c r="L200" s="534"/>
      <c r="M200" s="635"/>
      <c r="N200" s="1218"/>
      <c r="O200" s="1218"/>
      <c r="P200" s="1218"/>
      <c r="Q200" s="1218"/>
      <c r="R200" s="1218"/>
      <c r="S200" s="1218"/>
      <c r="T200" s="1218"/>
      <c r="U200" s="1218"/>
      <c r="V200" s="1218"/>
      <c r="W200" s="1218"/>
      <c r="X200" s="1067"/>
      <c r="Y200" s="1066"/>
      <c r="Z200" s="1066"/>
      <c r="AA200" s="1066"/>
      <c r="AB200" s="1066"/>
      <c r="AC200" s="1066"/>
      <c r="AD200" s="1066"/>
      <c r="AE200" s="1066"/>
      <c r="AF200" s="1066"/>
      <c r="AG200" s="1066"/>
      <c r="AH200" s="1066"/>
      <c r="AI200" s="1066"/>
      <c r="AJ200" s="1066"/>
      <c r="AK200" s="1066"/>
      <c r="AL200" s="1066"/>
      <c r="AM200" s="1066"/>
      <c r="AN200" s="1066"/>
      <c r="AO200" s="1066"/>
      <c r="AP200" s="588"/>
      <c r="AQ200" s="397"/>
      <c r="AR200" s="397"/>
      <c r="AS200" s="397"/>
      <c r="AT200" s="397"/>
      <c r="AU200" s="397"/>
      <c r="AV200" s="397"/>
    </row>
    <row r="201" spans="1:48" s="162" customFormat="1" ht="12.75">
      <c r="A201" s="204"/>
      <c r="B201" s="216"/>
      <c r="C201" s="216"/>
      <c r="D201" s="216"/>
      <c r="E201" s="216"/>
      <c r="F201" s="216"/>
      <c r="G201" s="216"/>
      <c r="H201" s="216"/>
      <c r="I201" s="216"/>
      <c r="J201" s="216"/>
      <c r="K201" s="216"/>
      <c r="L201" s="534"/>
      <c r="M201" s="635"/>
      <c r="N201" s="1218"/>
      <c r="O201" s="1218"/>
      <c r="P201" s="1218"/>
      <c r="Q201" s="1218"/>
      <c r="R201" s="1218"/>
      <c r="S201" s="1218"/>
      <c r="T201" s="1218"/>
      <c r="U201" s="1218"/>
      <c r="V201" s="1218"/>
      <c r="W201" s="1218"/>
      <c r="X201" s="1067"/>
      <c r="Y201" s="1066"/>
      <c r="Z201" s="1066"/>
      <c r="AA201" s="1066"/>
      <c r="AB201" s="1066"/>
      <c r="AC201" s="1066"/>
      <c r="AD201" s="1066"/>
      <c r="AE201" s="1066"/>
      <c r="AF201" s="1066"/>
      <c r="AG201" s="1066"/>
      <c r="AH201" s="1066"/>
      <c r="AI201" s="1066"/>
      <c r="AJ201" s="1066"/>
      <c r="AK201" s="1066"/>
      <c r="AL201" s="1066"/>
      <c r="AM201" s="1066"/>
      <c r="AN201" s="1066"/>
      <c r="AO201" s="1066"/>
      <c r="AP201" s="588"/>
      <c r="AQ201" s="397"/>
      <c r="AR201" s="397"/>
      <c r="AS201" s="397"/>
      <c r="AT201" s="397"/>
      <c r="AU201" s="397"/>
      <c r="AV201" s="397"/>
    </row>
    <row r="202" spans="1:48" s="162" customFormat="1" ht="12.75">
      <c r="A202" s="204"/>
      <c r="B202" s="216"/>
      <c r="C202" s="216"/>
      <c r="D202" s="216"/>
      <c r="E202" s="216"/>
      <c r="F202" s="216"/>
      <c r="G202" s="216"/>
      <c r="H202" s="216"/>
      <c r="I202" s="216"/>
      <c r="J202" s="216"/>
      <c r="K202" s="216"/>
      <c r="L202" s="534"/>
      <c r="M202" s="635"/>
      <c r="N202" s="1218"/>
      <c r="O202" s="1218"/>
      <c r="P202" s="1218"/>
      <c r="Q202" s="1218"/>
      <c r="R202" s="1218"/>
      <c r="S202" s="1218"/>
      <c r="T202" s="1218"/>
      <c r="U202" s="1218"/>
      <c r="V202" s="1218"/>
      <c r="W202" s="1218"/>
      <c r="X202" s="1067"/>
      <c r="Y202" s="1066"/>
      <c r="Z202" s="1066"/>
      <c r="AA202" s="1066"/>
      <c r="AB202" s="1066"/>
      <c r="AC202" s="1066"/>
      <c r="AD202" s="1066"/>
      <c r="AE202" s="1066"/>
      <c r="AF202" s="1066"/>
      <c r="AG202" s="1066"/>
      <c r="AH202" s="1066"/>
      <c r="AI202" s="1066"/>
      <c r="AJ202" s="1066"/>
      <c r="AK202" s="1066"/>
      <c r="AL202" s="1066"/>
      <c r="AM202" s="1066"/>
      <c r="AN202" s="1066"/>
      <c r="AO202" s="1066"/>
      <c r="AP202" s="588"/>
      <c r="AQ202" s="397"/>
      <c r="AR202" s="397"/>
      <c r="AS202" s="397"/>
      <c r="AT202" s="397"/>
      <c r="AU202" s="397"/>
      <c r="AV202" s="397"/>
    </row>
    <row r="203" spans="1:48" s="162" customFormat="1" ht="12.75">
      <c r="A203" s="204"/>
      <c r="B203" s="216"/>
      <c r="C203" s="216"/>
      <c r="D203" s="216"/>
      <c r="E203" s="216"/>
      <c r="F203" s="216"/>
      <c r="G203" s="216"/>
      <c r="H203" s="216"/>
      <c r="I203" s="216"/>
      <c r="J203" s="216"/>
      <c r="K203" s="216"/>
      <c r="L203" s="534"/>
      <c r="M203" s="635"/>
      <c r="N203" s="1218"/>
      <c r="O203" s="1218"/>
      <c r="P203" s="1218"/>
      <c r="Q203" s="1218"/>
      <c r="R203" s="1218"/>
      <c r="S203" s="1218"/>
      <c r="T203" s="1218"/>
      <c r="U203" s="1218"/>
      <c r="V203" s="1218"/>
      <c r="W203" s="1218"/>
      <c r="X203" s="1067"/>
      <c r="Y203" s="1066"/>
      <c r="Z203" s="1066"/>
      <c r="AA203" s="1066"/>
      <c r="AB203" s="1066"/>
      <c r="AC203" s="1066"/>
      <c r="AD203" s="1066"/>
      <c r="AE203" s="1066"/>
      <c r="AF203" s="1066"/>
      <c r="AG203" s="1066"/>
      <c r="AH203" s="1066"/>
      <c r="AI203" s="1066"/>
      <c r="AJ203" s="1066"/>
      <c r="AK203" s="1066"/>
      <c r="AL203" s="1066"/>
      <c r="AM203" s="1066"/>
      <c r="AN203" s="1066"/>
      <c r="AO203" s="1066"/>
      <c r="AP203" s="588"/>
      <c r="AQ203" s="397"/>
      <c r="AR203" s="397"/>
      <c r="AS203" s="397"/>
      <c r="AT203" s="397"/>
      <c r="AU203" s="397"/>
      <c r="AV203" s="397"/>
    </row>
    <row r="204" spans="1:48" s="162" customFormat="1" ht="12.75">
      <c r="A204" s="204"/>
      <c r="B204" s="216"/>
      <c r="C204" s="216"/>
      <c r="D204" s="216"/>
      <c r="E204" s="216"/>
      <c r="F204" s="216"/>
      <c r="G204" s="216"/>
      <c r="H204" s="216"/>
      <c r="I204" s="216"/>
      <c r="J204" s="216"/>
      <c r="K204" s="216"/>
      <c r="L204" s="534"/>
      <c r="M204" s="635"/>
      <c r="N204" s="1218"/>
      <c r="O204" s="1218"/>
      <c r="P204" s="1218"/>
      <c r="Q204" s="1218"/>
      <c r="R204" s="1218"/>
      <c r="S204" s="1218"/>
      <c r="T204" s="1218"/>
      <c r="U204" s="1218"/>
      <c r="V204" s="1218"/>
      <c r="W204" s="1218"/>
      <c r="X204" s="1067"/>
      <c r="Y204" s="1066"/>
      <c r="Z204" s="1066"/>
      <c r="AA204" s="1066"/>
      <c r="AB204" s="1066"/>
      <c r="AC204" s="1066"/>
      <c r="AD204" s="1066"/>
      <c r="AE204" s="1066"/>
      <c r="AF204" s="1066"/>
      <c r="AG204" s="1066"/>
      <c r="AH204" s="1066"/>
      <c r="AI204" s="1066"/>
      <c r="AJ204" s="1066"/>
      <c r="AK204" s="1066"/>
      <c r="AL204" s="1066"/>
      <c r="AM204" s="1066"/>
      <c r="AN204" s="1066"/>
      <c r="AO204" s="1066"/>
      <c r="AP204" s="588"/>
      <c r="AQ204" s="397"/>
      <c r="AR204" s="397"/>
      <c r="AS204" s="397"/>
      <c r="AT204" s="397"/>
      <c r="AU204" s="397"/>
      <c r="AV204" s="397"/>
    </row>
    <row r="205" spans="1:48" s="162" customFormat="1" ht="12.75">
      <c r="A205" s="204"/>
      <c r="B205" s="216"/>
      <c r="C205" s="216"/>
      <c r="D205" s="216"/>
      <c r="E205" s="216"/>
      <c r="F205" s="216"/>
      <c r="G205" s="216"/>
      <c r="H205" s="216"/>
      <c r="I205" s="216"/>
      <c r="J205" s="216"/>
      <c r="K205" s="216"/>
      <c r="L205" s="534"/>
      <c r="M205" s="635"/>
      <c r="N205" s="1218"/>
      <c r="O205" s="1218"/>
      <c r="P205" s="1218"/>
      <c r="Q205" s="1218"/>
      <c r="R205" s="1218"/>
      <c r="S205" s="1218"/>
      <c r="T205" s="1218"/>
      <c r="U205" s="1218"/>
      <c r="V205" s="1218"/>
      <c r="W205" s="1218"/>
      <c r="X205" s="1067"/>
      <c r="Y205" s="1066"/>
      <c r="Z205" s="1066"/>
      <c r="AA205" s="1066"/>
      <c r="AB205" s="1066"/>
      <c r="AC205" s="1066"/>
      <c r="AD205" s="1066"/>
      <c r="AE205" s="1066"/>
      <c r="AF205" s="1066"/>
      <c r="AG205" s="1066"/>
      <c r="AH205" s="1066"/>
      <c r="AI205" s="1066"/>
      <c r="AJ205" s="1066"/>
      <c r="AK205" s="1066"/>
      <c r="AL205" s="1066"/>
      <c r="AM205" s="1066"/>
      <c r="AN205" s="1066"/>
      <c r="AO205" s="1066"/>
      <c r="AP205" s="588"/>
      <c r="AQ205" s="397"/>
      <c r="AR205" s="397"/>
      <c r="AS205" s="397"/>
      <c r="AT205" s="397"/>
      <c r="AU205" s="397"/>
      <c r="AV205" s="397"/>
    </row>
    <row r="206" spans="1:48" s="162" customFormat="1" ht="12.75">
      <c r="A206" s="204"/>
      <c r="B206" s="216"/>
      <c r="C206" s="216"/>
      <c r="D206" s="216"/>
      <c r="E206" s="216"/>
      <c r="F206" s="216"/>
      <c r="G206" s="216"/>
      <c r="H206" s="216"/>
      <c r="I206" s="216"/>
      <c r="J206" s="216"/>
      <c r="K206" s="216"/>
      <c r="L206" s="534"/>
      <c r="M206" s="635"/>
      <c r="N206" s="1218"/>
      <c r="O206" s="1218"/>
      <c r="P206" s="1218"/>
      <c r="Q206" s="1218"/>
      <c r="R206" s="1218"/>
      <c r="S206" s="1218"/>
      <c r="T206" s="1218"/>
      <c r="U206" s="1218"/>
      <c r="V206" s="1218"/>
      <c r="W206" s="1218"/>
      <c r="X206" s="1067"/>
      <c r="Y206" s="1066"/>
      <c r="Z206" s="1066"/>
      <c r="AA206" s="1066"/>
      <c r="AB206" s="1066"/>
      <c r="AC206" s="1066"/>
      <c r="AD206" s="1066"/>
      <c r="AE206" s="1066"/>
      <c r="AF206" s="1066"/>
      <c r="AG206" s="1066"/>
      <c r="AH206" s="1066"/>
      <c r="AI206" s="1066"/>
      <c r="AJ206" s="1066"/>
      <c r="AK206" s="1066"/>
      <c r="AL206" s="1066"/>
      <c r="AM206" s="1066"/>
      <c r="AN206" s="1066"/>
      <c r="AO206" s="1066"/>
      <c r="AP206" s="588"/>
      <c r="AQ206" s="397"/>
      <c r="AR206" s="397"/>
      <c r="AS206" s="397"/>
      <c r="AT206" s="397"/>
      <c r="AU206" s="397"/>
      <c r="AV206" s="397"/>
    </row>
    <row r="207" spans="1:48" s="162" customFormat="1" ht="12.75">
      <c r="A207" s="204"/>
      <c r="B207" s="216"/>
      <c r="C207" s="216"/>
      <c r="D207" s="216"/>
      <c r="E207" s="216"/>
      <c r="F207" s="216"/>
      <c r="G207" s="216"/>
      <c r="H207" s="216"/>
      <c r="I207" s="216"/>
      <c r="J207" s="216"/>
      <c r="K207" s="216"/>
      <c r="L207" s="534"/>
      <c r="M207" s="635"/>
      <c r="N207" s="1218"/>
      <c r="O207" s="1218"/>
      <c r="P207" s="1218"/>
      <c r="Q207" s="1218"/>
      <c r="R207" s="1218"/>
      <c r="S207" s="1218"/>
      <c r="T207" s="1218"/>
      <c r="U207" s="1218"/>
      <c r="V207" s="1218"/>
      <c r="W207" s="1218"/>
      <c r="X207" s="1067"/>
      <c r="Y207" s="1066"/>
      <c r="Z207" s="1066"/>
      <c r="AA207" s="1066"/>
      <c r="AB207" s="1066"/>
      <c r="AC207" s="1066"/>
      <c r="AD207" s="1066"/>
      <c r="AE207" s="1066"/>
      <c r="AF207" s="1066"/>
      <c r="AG207" s="1066"/>
      <c r="AH207" s="1066"/>
      <c r="AI207" s="1066"/>
      <c r="AJ207" s="1066"/>
      <c r="AK207" s="1066"/>
      <c r="AL207" s="1066"/>
      <c r="AM207" s="1066"/>
      <c r="AN207" s="1066"/>
      <c r="AO207" s="1066"/>
      <c r="AP207" s="588"/>
      <c r="AQ207" s="397"/>
      <c r="AR207" s="397"/>
      <c r="AS207" s="397"/>
      <c r="AT207" s="397"/>
      <c r="AU207" s="397"/>
      <c r="AV207" s="397"/>
    </row>
    <row r="208" spans="1:48" s="162" customFormat="1" ht="12.75">
      <c r="A208" s="204"/>
      <c r="B208" s="216"/>
      <c r="C208" s="216"/>
      <c r="D208" s="216"/>
      <c r="E208" s="216"/>
      <c r="F208" s="216"/>
      <c r="G208" s="216"/>
      <c r="H208" s="216"/>
      <c r="I208" s="216"/>
      <c r="J208" s="216"/>
      <c r="K208" s="216"/>
      <c r="L208" s="534"/>
      <c r="M208" s="635"/>
      <c r="N208" s="1218"/>
      <c r="O208" s="1218"/>
      <c r="P208" s="1218"/>
      <c r="Q208" s="1218"/>
      <c r="R208" s="1218"/>
      <c r="S208" s="1218"/>
      <c r="T208" s="1218"/>
      <c r="U208" s="1218"/>
      <c r="V208" s="1218"/>
      <c r="W208" s="1218"/>
      <c r="X208" s="1067"/>
      <c r="Y208" s="1066"/>
      <c r="Z208" s="1066"/>
      <c r="AA208" s="1066"/>
      <c r="AB208" s="1066"/>
      <c r="AC208" s="1066"/>
      <c r="AD208" s="1066"/>
      <c r="AE208" s="1066"/>
      <c r="AF208" s="1066"/>
      <c r="AG208" s="1066"/>
      <c r="AH208" s="1066"/>
      <c r="AI208" s="1066"/>
      <c r="AJ208" s="1066"/>
      <c r="AK208" s="1066"/>
      <c r="AL208" s="1066"/>
      <c r="AM208" s="1066"/>
      <c r="AN208" s="1066"/>
      <c r="AO208" s="1066"/>
      <c r="AP208" s="588"/>
      <c r="AQ208" s="397"/>
      <c r="AR208" s="397"/>
      <c r="AS208" s="397"/>
      <c r="AT208" s="397"/>
      <c r="AU208" s="397"/>
      <c r="AV208" s="397"/>
    </row>
    <row r="209" spans="1:48" s="162" customFormat="1" ht="12.75">
      <c r="A209" s="204"/>
      <c r="B209" s="216"/>
      <c r="C209" s="216"/>
      <c r="D209" s="216"/>
      <c r="E209" s="216"/>
      <c r="F209" s="216"/>
      <c r="G209" s="216"/>
      <c r="H209" s="216"/>
      <c r="I209" s="216"/>
      <c r="J209" s="216"/>
      <c r="K209" s="216"/>
      <c r="L209" s="534"/>
      <c r="M209" s="635"/>
      <c r="N209" s="1218"/>
      <c r="O209" s="1218"/>
      <c r="P209" s="1218"/>
      <c r="Q209" s="1218"/>
      <c r="R209" s="1218"/>
      <c r="S209" s="1218"/>
      <c r="T209" s="1218"/>
      <c r="U209" s="1218"/>
      <c r="V209" s="1218"/>
      <c r="W209" s="1218"/>
      <c r="X209" s="1067"/>
      <c r="Y209" s="1066"/>
      <c r="Z209" s="1066"/>
      <c r="AA209" s="1066"/>
      <c r="AB209" s="1066"/>
      <c r="AC209" s="1066"/>
      <c r="AD209" s="1066"/>
      <c r="AE209" s="1066"/>
      <c r="AF209" s="1066"/>
      <c r="AG209" s="1066"/>
      <c r="AH209" s="1066"/>
      <c r="AI209" s="1066"/>
      <c r="AJ209" s="1066"/>
      <c r="AK209" s="1066"/>
      <c r="AL209" s="1066"/>
      <c r="AM209" s="1066"/>
      <c r="AN209" s="1066"/>
      <c r="AO209" s="1066"/>
      <c r="AP209" s="588"/>
      <c r="AQ209" s="397"/>
      <c r="AR209" s="397"/>
      <c r="AS209" s="397"/>
      <c r="AT209" s="397"/>
      <c r="AU209" s="397"/>
      <c r="AV209" s="397"/>
    </row>
    <row r="210" spans="1:48" s="162" customFormat="1" ht="12.75">
      <c r="A210" s="204"/>
      <c r="B210" s="216"/>
      <c r="C210" s="216"/>
      <c r="D210" s="216"/>
      <c r="E210" s="216"/>
      <c r="F210" s="216"/>
      <c r="G210" s="216"/>
      <c r="H210" s="216"/>
      <c r="I210" s="216"/>
      <c r="J210" s="216"/>
      <c r="K210" s="216"/>
      <c r="L210" s="534"/>
      <c r="M210" s="635"/>
      <c r="N210" s="1218"/>
      <c r="O210" s="1218"/>
      <c r="P210" s="1218"/>
      <c r="Q210" s="1218"/>
      <c r="R210" s="1218"/>
      <c r="S210" s="1218"/>
      <c r="T210" s="1218"/>
      <c r="U210" s="1218"/>
      <c r="V210" s="1218"/>
      <c r="W210" s="1218"/>
      <c r="X210" s="1067"/>
      <c r="Y210" s="1066"/>
      <c r="Z210" s="1066"/>
      <c r="AA210" s="1066"/>
      <c r="AB210" s="1066"/>
      <c r="AC210" s="1066"/>
      <c r="AD210" s="1066"/>
      <c r="AE210" s="1066"/>
      <c r="AF210" s="1066"/>
      <c r="AG210" s="1066"/>
      <c r="AH210" s="1066"/>
      <c r="AI210" s="1066"/>
      <c r="AJ210" s="1066"/>
      <c r="AK210" s="1066"/>
      <c r="AL210" s="1066"/>
      <c r="AM210" s="1066"/>
      <c r="AN210" s="1066"/>
      <c r="AO210" s="1066"/>
      <c r="AP210" s="588"/>
      <c r="AQ210" s="397"/>
      <c r="AR210" s="397"/>
      <c r="AS210" s="397"/>
      <c r="AT210" s="397"/>
      <c r="AU210" s="397"/>
      <c r="AV210" s="397"/>
    </row>
    <row r="211" spans="1:48" s="162" customFormat="1" ht="12.75">
      <c r="A211" s="204"/>
      <c r="B211" s="216"/>
      <c r="C211" s="216"/>
      <c r="D211" s="216"/>
      <c r="E211" s="216"/>
      <c r="F211" s="216"/>
      <c r="G211" s="216"/>
      <c r="H211" s="216"/>
      <c r="I211" s="216"/>
      <c r="J211" s="216"/>
      <c r="K211" s="216"/>
      <c r="L211" s="534"/>
      <c r="M211" s="635"/>
      <c r="N211" s="1218"/>
      <c r="O211" s="1218"/>
      <c r="P211" s="1218"/>
      <c r="Q211" s="1218"/>
      <c r="R211" s="1218"/>
      <c r="S211" s="1218"/>
      <c r="T211" s="1218"/>
      <c r="U211" s="1218"/>
      <c r="V211" s="1218"/>
      <c r="W211" s="1218"/>
      <c r="X211" s="1067"/>
      <c r="Y211" s="1066"/>
      <c r="Z211" s="1066"/>
      <c r="AA211" s="1066"/>
      <c r="AB211" s="1066"/>
      <c r="AC211" s="1066"/>
      <c r="AD211" s="1066"/>
      <c r="AE211" s="1066"/>
      <c r="AF211" s="1066"/>
      <c r="AG211" s="1066"/>
      <c r="AH211" s="1066"/>
      <c r="AI211" s="1066"/>
      <c r="AJ211" s="1066"/>
      <c r="AK211" s="1066"/>
      <c r="AL211" s="1066"/>
      <c r="AM211" s="1066"/>
      <c r="AN211" s="1066"/>
      <c r="AO211" s="1066"/>
      <c r="AP211" s="588"/>
      <c r="AQ211" s="397"/>
      <c r="AR211" s="397"/>
      <c r="AS211" s="397"/>
      <c r="AT211" s="397"/>
      <c r="AU211" s="397"/>
      <c r="AV211" s="397"/>
    </row>
    <row r="212" spans="1:48" s="162" customFormat="1" ht="12.75">
      <c r="A212" s="204"/>
      <c r="B212" s="216"/>
      <c r="C212" s="216"/>
      <c r="D212" s="216"/>
      <c r="E212" s="216"/>
      <c r="F212" s="216"/>
      <c r="G212" s="216"/>
      <c r="H212" s="216"/>
      <c r="I212" s="216"/>
      <c r="J212" s="216"/>
      <c r="K212" s="216"/>
      <c r="L212" s="534"/>
      <c r="M212" s="635"/>
      <c r="N212" s="1218"/>
      <c r="O212" s="1218"/>
      <c r="P212" s="1218"/>
      <c r="Q212" s="1218"/>
      <c r="R212" s="1218"/>
      <c r="S212" s="1218"/>
      <c r="T212" s="1218"/>
      <c r="U212" s="1218"/>
      <c r="V212" s="1218"/>
      <c r="W212" s="1218"/>
      <c r="X212" s="1067"/>
      <c r="Y212" s="1066"/>
      <c r="Z212" s="1066"/>
      <c r="AA212" s="1066"/>
      <c r="AB212" s="1066"/>
      <c r="AC212" s="1066"/>
      <c r="AD212" s="1066"/>
      <c r="AE212" s="1066"/>
      <c r="AF212" s="1066"/>
      <c r="AG212" s="1066"/>
      <c r="AH212" s="1066"/>
      <c r="AI212" s="1066"/>
      <c r="AJ212" s="1066"/>
      <c r="AK212" s="1066"/>
      <c r="AL212" s="1066"/>
      <c r="AM212" s="1066"/>
      <c r="AN212" s="1066"/>
      <c r="AO212" s="1066"/>
      <c r="AP212" s="588"/>
      <c r="AQ212" s="397"/>
      <c r="AR212" s="397"/>
      <c r="AS212" s="397"/>
      <c r="AT212" s="397"/>
      <c r="AU212" s="397"/>
      <c r="AV212" s="397"/>
    </row>
    <row r="213" spans="1:48" s="162" customFormat="1" ht="12.75">
      <c r="A213" s="204"/>
      <c r="B213" s="216"/>
      <c r="C213" s="216"/>
      <c r="D213" s="216"/>
      <c r="E213" s="216"/>
      <c r="F213" s="216"/>
      <c r="G213" s="216"/>
      <c r="H213" s="216"/>
      <c r="I213" s="216"/>
      <c r="J213" s="216"/>
      <c r="K213" s="216"/>
      <c r="L213" s="534"/>
      <c r="M213" s="635"/>
      <c r="N213" s="1218"/>
      <c r="O213" s="1218"/>
      <c r="P213" s="1218"/>
      <c r="Q213" s="1218"/>
      <c r="R213" s="1218"/>
      <c r="S213" s="1218"/>
      <c r="T213" s="1218"/>
      <c r="U213" s="1218"/>
      <c r="V213" s="1218"/>
      <c r="W213" s="1218"/>
      <c r="X213" s="1067"/>
      <c r="Y213" s="1066"/>
      <c r="Z213" s="1066"/>
      <c r="AA213" s="1066"/>
      <c r="AB213" s="1066"/>
      <c r="AC213" s="1066"/>
      <c r="AD213" s="1066"/>
      <c r="AE213" s="1066"/>
      <c r="AF213" s="1066"/>
      <c r="AG213" s="1066"/>
      <c r="AH213" s="1066"/>
      <c r="AI213" s="1066"/>
      <c r="AJ213" s="1066"/>
      <c r="AK213" s="1066"/>
      <c r="AL213" s="1066"/>
      <c r="AM213" s="1066"/>
      <c r="AN213" s="1066"/>
      <c r="AO213" s="1066"/>
      <c r="AP213" s="588"/>
      <c r="AQ213" s="397"/>
      <c r="AR213" s="397"/>
      <c r="AS213" s="397"/>
      <c r="AT213" s="397"/>
      <c r="AU213" s="397"/>
      <c r="AV213" s="397"/>
    </row>
    <row r="214" spans="1:48" s="162" customFormat="1" ht="12.75">
      <c r="A214" s="204"/>
      <c r="B214" s="216"/>
      <c r="C214" s="216"/>
      <c r="D214" s="216"/>
      <c r="E214" s="216"/>
      <c r="F214" s="216"/>
      <c r="G214" s="216"/>
      <c r="H214" s="216"/>
      <c r="I214" s="216"/>
      <c r="J214" s="216"/>
      <c r="K214" s="216"/>
      <c r="L214" s="534"/>
      <c r="M214" s="635"/>
      <c r="N214" s="1218"/>
      <c r="O214" s="1218"/>
      <c r="P214" s="1218"/>
      <c r="Q214" s="1218"/>
      <c r="R214" s="1218"/>
      <c r="S214" s="1218"/>
      <c r="T214" s="1218"/>
      <c r="U214" s="1218"/>
      <c r="V214" s="1218"/>
      <c r="W214" s="1218"/>
      <c r="X214" s="1067"/>
      <c r="Y214" s="1066"/>
      <c r="Z214" s="1066"/>
      <c r="AA214" s="1066"/>
      <c r="AB214" s="1066"/>
      <c r="AC214" s="1066"/>
      <c r="AD214" s="1066"/>
      <c r="AE214" s="1066"/>
      <c r="AF214" s="1066"/>
      <c r="AG214" s="1066"/>
      <c r="AH214" s="1066"/>
      <c r="AI214" s="1066"/>
      <c r="AJ214" s="1066"/>
      <c r="AK214" s="1066"/>
      <c r="AL214" s="1066"/>
      <c r="AM214" s="1066"/>
      <c r="AN214" s="1066"/>
      <c r="AO214" s="1066"/>
      <c r="AP214" s="588"/>
      <c r="AQ214" s="397"/>
      <c r="AR214" s="397"/>
      <c r="AS214" s="397"/>
      <c r="AT214" s="397"/>
      <c r="AU214" s="397"/>
      <c r="AV214" s="397"/>
    </row>
    <row r="215" spans="1:48" s="162" customFormat="1" ht="12.75">
      <c r="A215" s="204"/>
      <c r="B215" s="216"/>
      <c r="C215" s="216"/>
      <c r="D215" s="216"/>
      <c r="E215" s="216"/>
      <c r="F215" s="216"/>
      <c r="G215" s="216"/>
      <c r="H215" s="216"/>
      <c r="I215" s="216"/>
      <c r="J215" s="216"/>
      <c r="K215" s="216"/>
      <c r="L215" s="534"/>
      <c r="M215" s="635"/>
      <c r="N215" s="1218"/>
      <c r="O215" s="1218"/>
      <c r="P215" s="1218"/>
      <c r="Q215" s="1218"/>
      <c r="R215" s="1218"/>
      <c r="S215" s="1218"/>
      <c r="T215" s="1218"/>
      <c r="U215" s="1218"/>
      <c r="V215" s="1218"/>
      <c r="W215" s="1218"/>
      <c r="X215" s="1067"/>
      <c r="Y215" s="1066"/>
      <c r="Z215" s="1066"/>
      <c r="AA215" s="1066"/>
      <c r="AB215" s="1066"/>
      <c r="AC215" s="1066"/>
      <c r="AD215" s="1066"/>
      <c r="AE215" s="1066"/>
      <c r="AF215" s="1066"/>
      <c r="AG215" s="1066"/>
      <c r="AH215" s="1066"/>
      <c r="AI215" s="1066"/>
      <c r="AJ215" s="1066"/>
      <c r="AK215" s="1066"/>
      <c r="AL215" s="1066"/>
      <c r="AM215" s="1066"/>
      <c r="AN215" s="1066"/>
      <c r="AO215" s="1066"/>
      <c r="AP215" s="588"/>
      <c r="AQ215" s="397"/>
      <c r="AR215" s="397"/>
      <c r="AS215" s="397"/>
      <c r="AT215" s="397"/>
      <c r="AU215" s="397"/>
      <c r="AV215" s="397"/>
    </row>
    <row r="216" spans="1:48" s="162" customFormat="1" ht="12.75">
      <c r="A216" s="204"/>
      <c r="B216" s="216"/>
      <c r="C216" s="216"/>
      <c r="D216" s="216"/>
      <c r="E216" s="216"/>
      <c r="F216" s="216"/>
      <c r="G216" s="216"/>
      <c r="H216" s="216"/>
      <c r="I216" s="216"/>
      <c r="J216" s="216"/>
      <c r="K216" s="216"/>
      <c r="L216" s="534"/>
      <c r="M216" s="635"/>
      <c r="N216" s="1218"/>
      <c r="O216" s="1218"/>
      <c r="P216" s="1218"/>
      <c r="Q216" s="1218"/>
      <c r="R216" s="1218"/>
      <c r="S216" s="1218"/>
      <c r="T216" s="1218"/>
      <c r="U216" s="1218"/>
      <c r="V216" s="1218"/>
      <c r="W216" s="1218"/>
      <c r="X216" s="1067"/>
      <c r="Y216" s="1066"/>
      <c r="Z216" s="1066"/>
      <c r="AA216" s="1066"/>
      <c r="AB216" s="1066"/>
      <c r="AC216" s="1066"/>
      <c r="AD216" s="1066"/>
      <c r="AE216" s="1066"/>
      <c r="AF216" s="1066"/>
      <c r="AG216" s="1066"/>
      <c r="AH216" s="1066"/>
      <c r="AI216" s="1066"/>
      <c r="AJ216" s="1066"/>
      <c r="AK216" s="1066"/>
      <c r="AL216" s="1066"/>
      <c r="AM216" s="1066"/>
      <c r="AN216" s="1066"/>
      <c r="AO216" s="1066"/>
      <c r="AP216" s="588"/>
      <c r="AQ216" s="397"/>
      <c r="AR216" s="397"/>
      <c r="AS216" s="397"/>
      <c r="AT216" s="397"/>
      <c r="AU216" s="397"/>
      <c r="AV216" s="397"/>
    </row>
    <row r="217" spans="1:48" s="162" customFormat="1" ht="12.75">
      <c r="A217" s="204"/>
      <c r="B217" s="216"/>
      <c r="C217" s="216"/>
      <c r="D217" s="216"/>
      <c r="E217" s="216"/>
      <c r="F217" s="216"/>
      <c r="G217" s="216"/>
      <c r="H217" s="216"/>
      <c r="I217" s="216"/>
      <c r="J217" s="216"/>
      <c r="K217" s="216"/>
      <c r="L217" s="534"/>
      <c r="M217" s="635"/>
      <c r="N217" s="1218"/>
      <c r="O217" s="1218"/>
      <c r="P217" s="1218"/>
      <c r="Q217" s="1218"/>
      <c r="R217" s="1218"/>
      <c r="S217" s="1218"/>
      <c r="T217" s="1218"/>
      <c r="U217" s="1218"/>
      <c r="V217" s="1218"/>
      <c r="W217" s="1218"/>
      <c r="X217" s="1067"/>
      <c r="Y217" s="1066"/>
      <c r="Z217" s="1066"/>
      <c r="AA217" s="1066"/>
      <c r="AB217" s="1066"/>
      <c r="AC217" s="1066"/>
      <c r="AD217" s="1066"/>
      <c r="AE217" s="1066"/>
      <c r="AF217" s="1066"/>
      <c r="AG217" s="1066"/>
      <c r="AH217" s="1066"/>
      <c r="AI217" s="1066"/>
      <c r="AJ217" s="1066"/>
      <c r="AK217" s="1066"/>
      <c r="AL217" s="1066"/>
      <c r="AM217" s="1066"/>
      <c r="AN217" s="1066"/>
      <c r="AO217" s="1066"/>
      <c r="AP217" s="588"/>
      <c r="AQ217" s="397"/>
      <c r="AR217" s="397"/>
      <c r="AS217" s="397"/>
      <c r="AT217" s="397"/>
      <c r="AU217" s="397"/>
      <c r="AV217" s="397"/>
    </row>
    <row r="218" spans="1:48" s="171" customFormat="1" ht="12" customHeight="1">
      <c r="A218" s="235"/>
      <c r="B218" s="216"/>
      <c r="C218" s="216"/>
      <c r="D218" s="216"/>
      <c r="E218" s="216"/>
      <c r="F218" s="216"/>
      <c r="G218" s="219"/>
      <c r="H218" s="219"/>
      <c r="I218" s="219"/>
      <c r="J218" s="221"/>
      <c r="K218" s="221"/>
      <c r="L218" s="535"/>
      <c r="M218" s="775"/>
      <c r="N218" s="490"/>
      <c r="O218" s="490"/>
      <c r="P218" s="490"/>
      <c r="Q218" s="490"/>
      <c r="R218" s="490"/>
      <c r="S218" s="490"/>
      <c r="T218" s="490"/>
      <c r="U218" s="490"/>
      <c r="V218" s="490"/>
      <c r="W218" s="490"/>
      <c r="X218" s="1221"/>
      <c r="Y218" s="1222"/>
      <c r="Z218" s="1222"/>
      <c r="AA218" s="1222"/>
      <c r="AB218" s="1222"/>
      <c r="AC218" s="1222"/>
      <c r="AD218" s="1222"/>
      <c r="AE218" s="1222"/>
      <c r="AF218" s="1222"/>
      <c r="AG218" s="1222"/>
      <c r="AH218" s="1222"/>
      <c r="AI218" s="1222"/>
      <c r="AJ218" s="1222"/>
      <c r="AK218" s="1222"/>
      <c r="AL218" s="1222"/>
      <c r="AM218" s="1222"/>
      <c r="AN218" s="1222"/>
      <c r="AO218" s="1222"/>
      <c r="AP218" s="1179"/>
      <c r="AQ218" s="398"/>
      <c r="AR218" s="398"/>
      <c r="AS218" s="398"/>
      <c r="AT218" s="398"/>
      <c r="AU218" s="398"/>
      <c r="AV218" s="398"/>
    </row>
    <row r="219" spans="1:48" s="169" customFormat="1" ht="14.1" customHeight="1">
      <c r="A219" s="172"/>
      <c r="B219" s="173"/>
      <c r="C219" s="173"/>
      <c r="D219" s="173"/>
      <c r="E219" s="173"/>
      <c r="F219" s="173"/>
      <c r="G219" s="173"/>
      <c r="H219" s="171"/>
      <c r="I219" s="173"/>
      <c r="J219" s="170"/>
      <c r="K219" s="170"/>
      <c r="L219" s="536"/>
      <c r="M219" s="491"/>
      <c r="N219" s="491"/>
      <c r="O219" s="491"/>
      <c r="P219" s="491"/>
      <c r="Q219" s="491"/>
      <c r="R219" s="491"/>
      <c r="S219" s="491"/>
      <c r="T219" s="491"/>
      <c r="U219" s="491"/>
      <c r="V219" s="491"/>
      <c r="W219" s="491"/>
      <c r="X219" s="1223"/>
      <c r="Y219" s="1224"/>
      <c r="Z219" s="1224"/>
      <c r="AA219" s="1224"/>
      <c r="AB219" s="1224"/>
      <c r="AC219" s="1224"/>
      <c r="AD219" s="1224"/>
      <c r="AE219" s="1224"/>
      <c r="AF219" s="1224"/>
      <c r="AG219" s="1224"/>
      <c r="AH219" s="1224"/>
      <c r="AI219" s="1224"/>
      <c r="AJ219" s="1224"/>
      <c r="AK219" s="1224"/>
      <c r="AL219" s="1224"/>
      <c r="AM219" s="1224"/>
      <c r="AN219" s="1224"/>
      <c r="AO219" s="1224"/>
      <c r="AP219" s="1180"/>
      <c r="AQ219" s="399"/>
      <c r="AR219" s="399"/>
      <c r="AS219" s="399"/>
      <c r="AT219" s="399"/>
      <c r="AU219" s="399"/>
      <c r="AV219" s="399"/>
    </row>
    <row r="220" spans="1:48" s="140" customFormat="1" ht="12" customHeight="1">
      <c r="A220" s="175"/>
      <c r="B220" s="176"/>
      <c r="C220" s="176"/>
      <c r="D220" s="176"/>
      <c r="E220" s="176"/>
      <c r="F220" s="176"/>
      <c r="G220" s="177"/>
      <c r="J220" s="157"/>
      <c r="K220" s="157"/>
      <c r="L220" s="534"/>
      <c r="M220" s="635"/>
      <c r="N220" s="1225"/>
      <c r="O220" s="1225"/>
      <c r="P220" s="1225"/>
      <c r="Q220" s="1225"/>
      <c r="R220" s="1225"/>
      <c r="S220" s="1225"/>
      <c r="T220" s="1225"/>
      <c r="U220" s="1225"/>
      <c r="V220" s="1225"/>
      <c r="W220" s="1225"/>
      <c r="X220" s="1071"/>
      <c r="Y220" s="1072"/>
      <c r="Z220" s="1072"/>
      <c r="AA220" s="1072"/>
      <c r="AB220" s="1072"/>
      <c r="AC220" s="1072"/>
      <c r="AD220" s="1072"/>
      <c r="AE220" s="1072"/>
      <c r="AF220" s="1072"/>
      <c r="AG220" s="1072"/>
      <c r="AH220" s="1072"/>
      <c r="AI220" s="1072"/>
      <c r="AJ220" s="1072"/>
      <c r="AK220" s="1072"/>
      <c r="AL220" s="1072"/>
      <c r="AM220" s="1072"/>
      <c r="AN220" s="1072"/>
      <c r="AO220" s="1072"/>
      <c r="AP220" s="591"/>
      <c r="AQ220" s="400"/>
      <c r="AR220" s="400"/>
      <c r="AS220" s="400"/>
      <c r="AT220" s="400"/>
      <c r="AU220" s="400"/>
      <c r="AV220" s="400"/>
    </row>
    <row r="221" spans="1:48" s="140" customFormat="1" ht="12" customHeight="1">
      <c r="B221" s="176"/>
      <c r="C221" s="176"/>
      <c r="D221" s="176"/>
      <c r="E221" s="176"/>
      <c r="F221" s="176"/>
      <c r="G221" s="176"/>
      <c r="H221" s="176"/>
      <c r="I221" s="176"/>
      <c r="J221" s="157"/>
      <c r="K221" s="157"/>
      <c r="L221" s="534"/>
      <c r="M221" s="635"/>
      <c r="N221" s="1225"/>
      <c r="O221" s="1225"/>
      <c r="P221" s="1225"/>
      <c r="Q221" s="1225"/>
      <c r="R221" s="1225"/>
      <c r="S221" s="1225"/>
      <c r="T221" s="1225"/>
      <c r="U221" s="1225"/>
      <c r="V221" s="1225"/>
      <c r="W221" s="1225"/>
      <c r="X221" s="1071"/>
      <c r="Y221" s="1072"/>
      <c r="Z221" s="1072"/>
      <c r="AA221" s="1072"/>
      <c r="AB221" s="1072"/>
      <c r="AC221" s="1072"/>
      <c r="AD221" s="1072"/>
      <c r="AE221" s="1072"/>
      <c r="AF221" s="1072"/>
      <c r="AG221" s="1072"/>
      <c r="AH221" s="1072"/>
      <c r="AI221" s="1072"/>
      <c r="AJ221" s="1072"/>
      <c r="AK221" s="1072"/>
      <c r="AL221" s="1072"/>
      <c r="AM221" s="1072"/>
      <c r="AN221" s="1072"/>
      <c r="AO221" s="1072"/>
      <c r="AP221" s="591"/>
      <c r="AQ221" s="400"/>
      <c r="AR221" s="400"/>
      <c r="AS221" s="400"/>
      <c r="AT221" s="400"/>
      <c r="AU221" s="400"/>
      <c r="AV221" s="400"/>
    </row>
    <row r="222" spans="1:48" s="140" customFormat="1" ht="12" customHeight="1">
      <c r="B222" s="178"/>
      <c r="C222" s="178"/>
      <c r="D222" s="178"/>
      <c r="E222" s="178"/>
      <c r="F222" s="178"/>
      <c r="G222" s="178"/>
      <c r="H222" s="178"/>
      <c r="J222" s="157"/>
      <c r="K222" s="157"/>
      <c r="L222" s="534"/>
      <c r="M222" s="635"/>
      <c r="N222" s="1225"/>
      <c r="O222" s="1225"/>
      <c r="P222" s="1225"/>
      <c r="Q222" s="1225"/>
      <c r="R222" s="1225"/>
      <c r="S222" s="1225"/>
      <c r="T222" s="1225"/>
      <c r="U222" s="1225"/>
      <c r="V222" s="1225"/>
      <c r="W222" s="1225"/>
      <c r="X222" s="1071"/>
      <c r="Y222" s="1072"/>
      <c r="Z222" s="1072"/>
      <c r="AA222" s="1072"/>
      <c r="AB222" s="1072"/>
      <c r="AC222" s="1072"/>
      <c r="AD222" s="1072"/>
      <c r="AE222" s="1072"/>
      <c r="AF222" s="1072"/>
      <c r="AG222" s="1072"/>
      <c r="AH222" s="1072"/>
      <c r="AI222" s="1072"/>
      <c r="AJ222" s="1072"/>
      <c r="AK222" s="1072"/>
      <c r="AL222" s="1072"/>
      <c r="AM222" s="1072"/>
      <c r="AN222" s="1072"/>
      <c r="AO222" s="1072"/>
      <c r="AP222" s="591"/>
      <c r="AQ222" s="400"/>
      <c r="AR222" s="400"/>
      <c r="AS222" s="400"/>
      <c r="AT222" s="400"/>
      <c r="AU222" s="400"/>
      <c r="AV222" s="400"/>
    </row>
    <row r="223" spans="1:48" s="179" customFormat="1" ht="12" customHeight="1">
      <c r="L223" s="537"/>
      <c r="M223" s="492"/>
      <c r="N223" s="492"/>
      <c r="O223" s="492"/>
      <c r="P223" s="492"/>
      <c r="Q223" s="492"/>
      <c r="R223" s="492"/>
      <c r="S223" s="492"/>
      <c r="T223" s="492"/>
      <c r="U223" s="492"/>
      <c r="V223" s="492"/>
      <c r="W223" s="492"/>
      <c r="X223" s="1073"/>
      <c r="Y223" s="1074"/>
      <c r="Z223" s="1074"/>
      <c r="AA223" s="1074"/>
      <c r="AB223" s="1074"/>
      <c r="AC223" s="1074"/>
      <c r="AD223" s="1074"/>
      <c r="AE223" s="1074"/>
      <c r="AF223" s="1074"/>
      <c r="AG223" s="1074"/>
      <c r="AH223" s="1074"/>
      <c r="AI223" s="1074"/>
      <c r="AJ223" s="1074"/>
      <c r="AK223" s="1074"/>
      <c r="AL223" s="1074"/>
      <c r="AM223" s="1074"/>
      <c r="AN223" s="1074"/>
      <c r="AO223" s="1074"/>
      <c r="AP223" s="592"/>
      <c r="AQ223" s="401"/>
      <c r="AR223" s="401"/>
      <c r="AS223" s="401"/>
      <c r="AT223" s="401"/>
      <c r="AU223" s="401"/>
      <c r="AV223" s="401"/>
    </row>
    <row r="224" spans="1:48" s="140" customFormat="1" ht="12" customHeight="1">
      <c r="A224" s="180"/>
      <c r="B224" s="178"/>
      <c r="C224" s="178"/>
      <c r="D224" s="178"/>
      <c r="E224" s="178"/>
      <c r="F224" s="178"/>
      <c r="G224" s="178"/>
      <c r="H224" s="178"/>
      <c r="J224" s="157"/>
      <c r="K224" s="157"/>
      <c r="L224" s="534"/>
      <c r="M224" s="635"/>
      <c r="N224" s="1225"/>
      <c r="O224" s="1225"/>
      <c r="P224" s="1225"/>
      <c r="Q224" s="1225"/>
      <c r="R224" s="1225"/>
      <c r="S224" s="1225"/>
      <c r="T224" s="1225"/>
      <c r="U224" s="1225"/>
      <c r="V224" s="1225"/>
      <c r="W224" s="1225"/>
      <c r="X224" s="1071"/>
      <c r="Y224" s="1072"/>
      <c r="Z224" s="1072"/>
      <c r="AA224" s="1072"/>
      <c r="AB224" s="1072"/>
      <c r="AC224" s="1072"/>
      <c r="AD224" s="1072"/>
      <c r="AE224" s="1072"/>
      <c r="AF224" s="1072"/>
      <c r="AG224" s="1072"/>
      <c r="AH224" s="1072"/>
      <c r="AI224" s="1072"/>
      <c r="AJ224" s="1072"/>
      <c r="AK224" s="1072"/>
      <c r="AL224" s="1072"/>
      <c r="AM224" s="1072"/>
      <c r="AN224" s="1072"/>
      <c r="AO224" s="1072"/>
      <c r="AP224" s="591"/>
      <c r="AQ224" s="400"/>
      <c r="AR224" s="400"/>
      <c r="AS224" s="400"/>
      <c r="AT224" s="400"/>
      <c r="AU224" s="400"/>
      <c r="AV224" s="400"/>
    </row>
    <row r="225" spans="1:48" s="140" customFormat="1" ht="12" customHeight="1">
      <c r="J225" s="144"/>
      <c r="K225" s="144"/>
      <c r="L225" s="533"/>
      <c r="M225" s="769"/>
      <c r="N225" s="1225"/>
      <c r="O225" s="1225"/>
      <c r="P225" s="1225"/>
      <c r="Q225" s="1225"/>
      <c r="R225" s="1225"/>
      <c r="S225" s="1225"/>
      <c r="T225" s="1225"/>
      <c r="U225" s="1225"/>
      <c r="V225" s="1225"/>
      <c r="W225" s="1225"/>
      <c r="X225" s="1071"/>
      <c r="Y225" s="1072"/>
      <c r="Z225" s="1072"/>
      <c r="AA225" s="1072"/>
      <c r="AB225" s="1072"/>
      <c r="AC225" s="1072"/>
      <c r="AD225" s="1072"/>
      <c r="AE225" s="1072"/>
      <c r="AF225" s="1072"/>
      <c r="AG225" s="1072"/>
      <c r="AH225" s="1072"/>
      <c r="AI225" s="1072"/>
      <c r="AJ225" s="1072"/>
      <c r="AK225" s="1072"/>
      <c r="AL225" s="1072"/>
      <c r="AM225" s="1072"/>
      <c r="AN225" s="1072"/>
      <c r="AO225" s="1072"/>
      <c r="AP225" s="591"/>
      <c r="AQ225" s="400"/>
      <c r="AR225" s="400"/>
      <c r="AS225" s="400"/>
      <c r="AT225" s="400"/>
      <c r="AU225" s="400"/>
      <c r="AV225" s="400"/>
    </row>
    <row r="226" spans="1:48" s="140" customFormat="1" ht="12" customHeight="1">
      <c r="A226" s="139"/>
      <c r="B226" s="139"/>
      <c r="C226" s="139"/>
      <c r="D226" s="139"/>
      <c r="E226" s="139"/>
      <c r="F226" s="139"/>
      <c r="G226" s="139"/>
      <c r="H226" s="139"/>
      <c r="I226" s="139"/>
      <c r="L226" s="1065"/>
      <c r="M226" s="1225"/>
      <c r="N226" s="1225"/>
      <c r="O226" s="1225"/>
      <c r="P226" s="1225"/>
      <c r="Q226" s="1225"/>
      <c r="R226" s="1225"/>
      <c r="S226" s="1225"/>
      <c r="T226" s="1225"/>
      <c r="U226" s="1225"/>
      <c r="V226" s="1225"/>
      <c r="W226" s="1225"/>
      <c r="X226" s="1071"/>
      <c r="Y226" s="1072"/>
      <c r="Z226" s="1072"/>
      <c r="AA226" s="1072"/>
      <c r="AB226" s="1072"/>
      <c r="AC226" s="1072"/>
      <c r="AD226" s="1072"/>
      <c r="AE226" s="1072"/>
      <c r="AF226" s="1072"/>
      <c r="AG226" s="1072"/>
      <c r="AH226" s="1072"/>
      <c r="AI226" s="1072"/>
      <c r="AJ226" s="1072"/>
      <c r="AK226" s="1072"/>
      <c r="AL226" s="1072"/>
      <c r="AM226" s="1072"/>
      <c r="AN226" s="1072"/>
      <c r="AO226" s="1072"/>
      <c r="AP226" s="591"/>
      <c r="AQ226" s="400"/>
      <c r="AR226" s="400"/>
      <c r="AS226" s="400"/>
      <c r="AT226" s="400"/>
      <c r="AU226" s="400"/>
      <c r="AV226" s="400"/>
    </row>
    <row r="227" spans="1:48" s="140" customFormat="1" ht="12" customHeight="1">
      <c r="A227" s="139"/>
      <c r="B227" s="139"/>
      <c r="C227" s="139"/>
      <c r="D227" s="139"/>
      <c r="E227" s="139"/>
      <c r="F227" s="139"/>
      <c r="G227" s="139"/>
      <c r="H227" s="139"/>
      <c r="I227" s="139"/>
      <c r="L227" s="1065"/>
      <c r="M227" s="1225"/>
      <c r="N227" s="1225"/>
      <c r="O227" s="1225"/>
      <c r="P227" s="1225"/>
      <c r="Q227" s="1225"/>
      <c r="R227" s="1225"/>
      <c r="S227" s="1225"/>
      <c r="T227" s="1225"/>
      <c r="U227" s="1225"/>
      <c r="V227" s="1225"/>
      <c r="W227" s="1225"/>
      <c r="X227" s="1071"/>
      <c r="Y227" s="1072"/>
      <c r="Z227" s="1072"/>
      <c r="AA227" s="1072"/>
      <c r="AB227" s="1072"/>
      <c r="AC227" s="1072"/>
      <c r="AD227" s="1072"/>
      <c r="AE227" s="1072"/>
      <c r="AF227" s="1072"/>
      <c r="AG227" s="1072"/>
      <c r="AH227" s="1072"/>
      <c r="AI227" s="1072"/>
      <c r="AJ227" s="1072"/>
      <c r="AK227" s="1072"/>
      <c r="AL227" s="1072"/>
      <c r="AM227" s="1072"/>
      <c r="AN227" s="1072"/>
      <c r="AO227" s="1072"/>
      <c r="AP227" s="591"/>
      <c r="AQ227" s="400"/>
      <c r="AR227" s="400"/>
      <c r="AS227" s="400"/>
      <c r="AT227" s="400"/>
      <c r="AU227" s="400"/>
      <c r="AV227" s="400"/>
    </row>
    <row r="228" spans="1:48" s="140" customFormat="1" ht="12" customHeight="1">
      <c r="A228" s="139"/>
      <c r="B228" s="139"/>
      <c r="C228" s="139"/>
      <c r="D228" s="139"/>
      <c r="E228" s="139"/>
      <c r="F228" s="139"/>
      <c r="G228" s="139"/>
      <c r="H228" s="139"/>
      <c r="I228" s="139"/>
      <c r="L228" s="1065"/>
      <c r="M228" s="1225"/>
      <c r="N228" s="1225"/>
      <c r="O228" s="1225"/>
      <c r="P228" s="1225"/>
      <c r="Q228" s="1225"/>
      <c r="R228" s="1225"/>
      <c r="S228" s="1225"/>
      <c r="T228" s="1225"/>
      <c r="U228" s="1225"/>
      <c r="V228" s="1225"/>
      <c r="W228" s="1225"/>
      <c r="X228" s="1071"/>
      <c r="Y228" s="1072"/>
      <c r="Z228" s="1072"/>
      <c r="AA228" s="1072"/>
      <c r="AB228" s="1072"/>
      <c r="AC228" s="1072"/>
      <c r="AD228" s="1072"/>
      <c r="AE228" s="1072"/>
      <c r="AF228" s="1072"/>
      <c r="AG228" s="1072"/>
      <c r="AH228" s="1072"/>
      <c r="AI228" s="1072"/>
      <c r="AJ228" s="1072"/>
      <c r="AK228" s="1072"/>
      <c r="AL228" s="1072"/>
      <c r="AM228" s="1072"/>
      <c r="AN228" s="1072"/>
      <c r="AO228" s="1072"/>
      <c r="AP228" s="591"/>
      <c r="AQ228" s="400"/>
      <c r="AR228" s="400"/>
      <c r="AS228" s="400"/>
      <c r="AT228" s="400"/>
      <c r="AU228" s="400"/>
      <c r="AV228" s="400"/>
    </row>
    <row r="229" spans="1:48" s="140" customFormat="1" ht="12" customHeight="1">
      <c r="A229" s="139"/>
      <c r="B229" s="139"/>
      <c r="C229" s="139"/>
      <c r="D229" s="139"/>
      <c r="E229" s="139"/>
      <c r="F229" s="139"/>
      <c r="G229" s="139"/>
      <c r="H229" s="139"/>
      <c r="I229" s="139"/>
      <c r="L229" s="1065"/>
      <c r="M229" s="1225"/>
      <c r="N229" s="1225"/>
      <c r="O229" s="1225"/>
      <c r="P229" s="1225"/>
      <c r="Q229" s="1225"/>
      <c r="R229" s="1225"/>
      <c r="S229" s="1225"/>
      <c r="T229" s="1225"/>
      <c r="U229" s="1225"/>
      <c r="V229" s="1225"/>
      <c r="W229" s="1225"/>
      <c r="X229" s="1071"/>
      <c r="Y229" s="1072"/>
      <c r="Z229" s="1072"/>
      <c r="AA229" s="1072"/>
      <c r="AB229" s="1072"/>
      <c r="AC229" s="1072"/>
      <c r="AD229" s="1072"/>
      <c r="AE229" s="1072"/>
      <c r="AF229" s="1072"/>
      <c r="AG229" s="1072"/>
      <c r="AH229" s="1072"/>
      <c r="AI229" s="1072"/>
      <c r="AJ229" s="1072"/>
      <c r="AK229" s="1072"/>
      <c r="AL229" s="1072"/>
      <c r="AM229" s="1072"/>
      <c r="AN229" s="1072"/>
      <c r="AO229" s="1072"/>
      <c r="AP229" s="591"/>
      <c r="AQ229" s="400"/>
      <c r="AR229" s="400"/>
      <c r="AS229" s="400"/>
      <c r="AT229" s="400"/>
      <c r="AU229" s="400"/>
      <c r="AV229" s="400"/>
    </row>
    <row r="230" spans="1:48" s="140" customFormat="1" ht="12" customHeight="1">
      <c r="A230" s="139"/>
      <c r="B230" s="139"/>
      <c r="C230" s="139"/>
      <c r="D230" s="139"/>
      <c r="E230" s="139"/>
      <c r="F230" s="139"/>
      <c r="G230" s="139"/>
      <c r="H230" s="139"/>
      <c r="I230" s="139"/>
      <c r="L230" s="1065"/>
      <c r="M230" s="1225"/>
      <c r="N230" s="1225"/>
      <c r="O230" s="1225"/>
      <c r="P230" s="1225"/>
      <c r="Q230" s="1225"/>
      <c r="R230" s="1225"/>
      <c r="S230" s="1225"/>
      <c r="T230" s="1225"/>
      <c r="U230" s="1225"/>
      <c r="V230" s="1225"/>
      <c r="W230" s="1225"/>
      <c r="X230" s="1071"/>
      <c r="Y230" s="1072"/>
      <c r="Z230" s="1072"/>
      <c r="AA230" s="1072"/>
      <c r="AB230" s="1072"/>
      <c r="AC230" s="1072"/>
      <c r="AD230" s="1072"/>
      <c r="AE230" s="1072"/>
      <c r="AF230" s="1072"/>
      <c r="AG230" s="1072"/>
      <c r="AH230" s="1072"/>
      <c r="AI230" s="1072"/>
      <c r="AJ230" s="1072"/>
      <c r="AK230" s="1072"/>
      <c r="AL230" s="1072"/>
      <c r="AM230" s="1072"/>
      <c r="AN230" s="1072"/>
      <c r="AO230" s="1072"/>
      <c r="AP230" s="591"/>
      <c r="AQ230" s="400"/>
      <c r="AR230" s="400"/>
      <c r="AS230" s="400"/>
      <c r="AT230" s="400"/>
      <c r="AU230" s="400"/>
      <c r="AV230" s="400"/>
    </row>
    <row r="231" spans="1:48" s="140" customFormat="1" ht="12" customHeight="1">
      <c r="A231" s="139"/>
      <c r="B231" s="139"/>
      <c r="C231" s="139"/>
      <c r="D231" s="139"/>
      <c r="E231" s="139"/>
      <c r="F231" s="139"/>
      <c r="G231" s="139"/>
      <c r="H231" s="139"/>
      <c r="I231" s="139"/>
      <c r="L231" s="1065"/>
      <c r="M231" s="1225"/>
      <c r="N231" s="1225"/>
      <c r="O231" s="1225"/>
      <c r="P231" s="1225"/>
      <c r="Q231" s="1225"/>
      <c r="R231" s="1225"/>
      <c r="S231" s="1225"/>
      <c r="T231" s="1225"/>
      <c r="U231" s="1225"/>
      <c r="V231" s="1225"/>
      <c r="W231" s="1225"/>
      <c r="X231" s="1071"/>
      <c r="Y231" s="1072"/>
      <c r="Z231" s="1072"/>
      <c r="AA231" s="1072"/>
      <c r="AB231" s="1072"/>
      <c r="AC231" s="1072"/>
      <c r="AD231" s="1072"/>
      <c r="AE231" s="1072"/>
      <c r="AF231" s="1072"/>
      <c r="AG231" s="1072"/>
      <c r="AH231" s="1072"/>
      <c r="AI231" s="1072"/>
      <c r="AJ231" s="1072"/>
      <c r="AK231" s="1072"/>
      <c r="AL231" s="1072"/>
      <c r="AM231" s="1072"/>
      <c r="AN231" s="1072"/>
      <c r="AO231" s="1072"/>
      <c r="AP231" s="591"/>
      <c r="AQ231" s="400"/>
      <c r="AR231" s="400"/>
      <c r="AS231" s="400"/>
      <c r="AT231" s="400"/>
      <c r="AU231" s="400"/>
      <c r="AV231" s="400"/>
    </row>
    <row r="232" spans="1:48" s="179" customFormat="1" ht="12" customHeight="1">
      <c r="A232" s="139"/>
      <c r="B232" s="139"/>
      <c r="C232" s="139"/>
      <c r="D232" s="139"/>
      <c r="E232" s="139"/>
      <c r="F232" s="139"/>
      <c r="G232" s="139"/>
      <c r="H232" s="139"/>
      <c r="I232" s="139"/>
      <c r="L232" s="537"/>
      <c r="M232" s="492"/>
      <c r="N232" s="492"/>
      <c r="O232" s="492"/>
      <c r="P232" s="492"/>
      <c r="Q232" s="492"/>
      <c r="R232" s="492"/>
      <c r="S232" s="492"/>
      <c r="T232" s="492"/>
      <c r="U232" s="492"/>
      <c r="V232" s="492"/>
      <c r="W232" s="492"/>
      <c r="X232" s="1073"/>
      <c r="Y232" s="1074"/>
      <c r="Z232" s="1074"/>
      <c r="AA232" s="1074"/>
      <c r="AB232" s="1074"/>
      <c r="AC232" s="1074"/>
      <c r="AD232" s="1074"/>
      <c r="AE232" s="1074"/>
      <c r="AF232" s="1074"/>
      <c r="AG232" s="1074"/>
      <c r="AH232" s="1074"/>
      <c r="AI232" s="1074"/>
      <c r="AJ232" s="1074"/>
      <c r="AK232" s="1074"/>
      <c r="AL232" s="1074"/>
      <c r="AM232" s="1074"/>
      <c r="AN232" s="1074"/>
      <c r="AO232" s="1074"/>
      <c r="AP232" s="592"/>
      <c r="AQ232" s="401"/>
      <c r="AR232" s="401"/>
      <c r="AS232" s="401"/>
      <c r="AT232" s="401"/>
      <c r="AU232" s="401"/>
      <c r="AV232" s="401"/>
    </row>
    <row r="233" spans="1:48" s="140" customFormat="1" ht="12" customHeight="1">
      <c r="A233" s="139"/>
      <c r="B233" s="139"/>
      <c r="C233" s="139"/>
      <c r="D233" s="139"/>
      <c r="E233" s="139"/>
      <c r="F233" s="139"/>
      <c r="G233" s="139"/>
      <c r="H233" s="139"/>
      <c r="I233" s="139"/>
      <c r="L233" s="1065"/>
      <c r="M233" s="1225"/>
      <c r="N233" s="1225"/>
      <c r="O233" s="1225"/>
      <c r="P233" s="1225"/>
      <c r="Q233" s="1225"/>
      <c r="R233" s="1225"/>
      <c r="S233" s="1225"/>
      <c r="T233" s="1225"/>
      <c r="U233" s="1225"/>
      <c r="V233" s="1225"/>
      <c r="W233" s="1225"/>
      <c r="X233" s="1071"/>
      <c r="Y233" s="1072"/>
      <c r="Z233" s="1072"/>
      <c r="AA233" s="1072"/>
      <c r="AB233" s="1072"/>
      <c r="AC233" s="1072"/>
      <c r="AD233" s="1072"/>
      <c r="AE233" s="1072"/>
      <c r="AF233" s="1072"/>
      <c r="AG233" s="1072"/>
      <c r="AH233" s="1072"/>
      <c r="AI233" s="1072"/>
      <c r="AJ233" s="1072"/>
      <c r="AK233" s="1072"/>
      <c r="AL233" s="1072"/>
      <c r="AM233" s="1072"/>
      <c r="AN233" s="1072"/>
      <c r="AO233" s="1072"/>
      <c r="AP233" s="591"/>
      <c r="AQ233" s="400"/>
      <c r="AR233" s="400"/>
      <c r="AS233" s="400"/>
      <c r="AT233" s="400"/>
      <c r="AU233" s="400"/>
      <c r="AV233" s="400"/>
    </row>
    <row r="234" spans="1:48" s="179" customFormat="1" ht="12" customHeight="1">
      <c r="A234" s="139"/>
      <c r="B234" s="139"/>
      <c r="C234" s="139"/>
      <c r="D234" s="139"/>
      <c r="E234" s="139"/>
      <c r="F234" s="139"/>
      <c r="G234" s="139"/>
      <c r="H234" s="139"/>
      <c r="I234" s="139"/>
      <c r="J234" s="176"/>
      <c r="K234" s="176"/>
      <c r="L234" s="1080"/>
      <c r="M234" s="1226"/>
      <c r="N234" s="492"/>
      <c r="O234" s="492"/>
      <c r="P234" s="492"/>
      <c r="Q234" s="492"/>
      <c r="R234" s="492"/>
      <c r="S234" s="492"/>
      <c r="T234" s="492"/>
      <c r="U234" s="492"/>
      <c r="V234" s="492"/>
      <c r="W234" s="492"/>
      <c r="X234" s="1073"/>
      <c r="Y234" s="1074"/>
      <c r="Z234" s="1074"/>
      <c r="AA234" s="1074"/>
      <c r="AB234" s="1074"/>
      <c r="AC234" s="1074"/>
      <c r="AD234" s="1074"/>
      <c r="AE234" s="1074"/>
      <c r="AF234" s="1074"/>
      <c r="AG234" s="1074"/>
      <c r="AH234" s="1074"/>
      <c r="AI234" s="1074"/>
      <c r="AJ234" s="1074"/>
      <c r="AK234" s="1074"/>
      <c r="AL234" s="1074"/>
      <c r="AM234" s="1074"/>
      <c r="AN234" s="1074"/>
      <c r="AO234" s="1074"/>
      <c r="AP234" s="592"/>
      <c r="AQ234" s="401"/>
      <c r="AR234" s="401"/>
      <c r="AS234" s="401"/>
      <c r="AT234" s="401"/>
      <c r="AU234" s="401"/>
      <c r="AV234" s="401"/>
    </row>
    <row r="235" spans="1:48" s="140" customFormat="1" ht="12" customHeight="1">
      <c r="A235" s="139"/>
      <c r="B235" s="139"/>
      <c r="C235" s="139"/>
      <c r="D235" s="139"/>
      <c r="E235" s="139"/>
      <c r="F235" s="139"/>
      <c r="G235" s="139"/>
      <c r="H235" s="139"/>
      <c r="I235" s="139"/>
      <c r="J235" s="181"/>
      <c r="K235" s="181"/>
      <c r="L235" s="1081"/>
      <c r="M235" s="1227"/>
      <c r="N235" s="1225"/>
      <c r="O235" s="1225"/>
      <c r="P235" s="1225"/>
      <c r="Q235" s="1225"/>
      <c r="R235" s="1225"/>
      <c r="S235" s="1225"/>
      <c r="T235" s="1225"/>
      <c r="U235" s="1225"/>
      <c r="V235" s="1225"/>
      <c r="W235" s="1225"/>
      <c r="X235" s="1071"/>
      <c r="Y235" s="1072"/>
      <c r="Z235" s="1072"/>
      <c r="AA235" s="1072"/>
      <c r="AB235" s="1072"/>
      <c r="AC235" s="1072"/>
      <c r="AD235" s="1072"/>
      <c r="AE235" s="1072"/>
      <c r="AF235" s="1072"/>
      <c r="AG235" s="1072"/>
      <c r="AH235" s="1072"/>
      <c r="AI235" s="1072"/>
      <c r="AJ235" s="1072"/>
      <c r="AK235" s="1072"/>
      <c r="AL235" s="1072"/>
      <c r="AM235" s="1072"/>
      <c r="AN235" s="1072"/>
      <c r="AO235" s="1072"/>
      <c r="AP235" s="591"/>
      <c r="AQ235" s="400"/>
      <c r="AR235" s="400"/>
      <c r="AS235" s="400"/>
      <c r="AT235" s="400"/>
      <c r="AU235" s="400"/>
      <c r="AV235" s="400"/>
    </row>
    <row r="236" spans="1:48" ht="12" customHeight="1"/>
    <row r="237" spans="1:48" ht="12" customHeight="1"/>
    <row r="238" spans="1:48" ht="12" customHeight="1"/>
    <row r="239" spans="1:48" ht="12" customHeight="1"/>
    <row r="240" spans="1:48" ht="12" customHeight="1"/>
    <row r="241" spans="1:1" ht="12" customHeight="1"/>
    <row r="242" spans="1:1" ht="12" customHeight="1"/>
    <row r="243" spans="1:1" ht="12" customHeight="1"/>
    <row r="244" spans="1:1" ht="12" customHeight="1">
      <c r="A244" s="162"/>
    </row>
    <row r="245" spans="1:1" ht="12" customHeight="1"/>
    <row r="246" spans="1:1" ht="12" customHeight="1"/>
    <row r="247" spans="1:1" ht="12" customHeight="1"/>
    <row r="248" spans="1:1" ht="12" customHeight="1"/>
    <row r="249" spans="1:1" ht="12" customHeight="1"/>
    <row r="250" spans="1:1" ht="12" customHeight="1"/>
    <row r="251" spans="1:1" ht="12" customHeight="1"/>
    <row r="252" spans="1:1" ht="12" customHeight="1"/>
    <row r="253" spans="1:1" ht="12" customHeight="1"/>
    <row r="254" spans="1:1" ht="12" customHeight="1"/>
    <row r="255" spans="1:1" ht="8.25" customHeight="1"/>
    <row r="256" spans="1:1" ht="8.25" customHeight="1"/>
    <row r="257" ht="8.25" customHeight="1"/>
    <row r="258" ht="8.25" customHeight="1"/>
    <row r="259" ht="8.25" customHeight="1"/>
    <row r="260" ht="8.25" customHeight="1"/>
    <row r="261" ht="11.45" customHeight="1"/>
    <row r="262" ht="11.45" customHeight="1"/>
    <row r="263" ht="11.45" customHeight="1"/>
    <row r="264" ht="9"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row r="453" ht="8.85" customHeight="1"/>
    <row r="454" ht="8.85" customHeight="1"/>
    <row r="455" ht="8.85" customHeight="1"/>
    <row r="456" ht="8.85" customHeight="1"/>
    <row r="457" ht="8.85" customHeight="1"/>
    <row r="458" ht="8.85" customHeight="1"/>
    <row r="459" ht="8.85" customHeight="1"/>
    <row r="460" ht="8.85" customHeight="1"/>
    <row r="461" ht="8.85" customHeight="1"/>
    <row r="462" ht="8.85" customHeight="1"/>
    <row r="463" ht="8.85" customHeight="1"/>
    <row r="464" ht="8.85" customHeight="1"/>
    <row r="465" ht="8.85" customHeight="1"/>
    <row r="466" ht="8.85" customHeight="1"/>
    <row r="467" ht="8.85" customHeight="1"/>
    <row r="468" ht="8.85" customHeight="1"/>
    <row r="469" ht="8.85" customHeight="1"/>
    <row r="470" ht="8.85" customHeight="1"/>
    <row r="471" ht="8.85" customHeight="1"/>
    <row r="472" ht="8.85" customHeight="1"/>
    <row r="473" ht="8.85" customHeight="1"/>
    <row r="474" ht="8.85" customHeight="1"/>
    <row r="475" ht="8.85" customHeight="1"/>
    <row r="476" ht="8.85" customHeight="1"/>
    <row r="477" ht="8.85" customHeight="1"/>
    <row r="478" ht="8.85" customHeight="1"/>
    <row r="479" ht="8.85" customHeight="1"/>
    <row r="480" ht="8.85" customHeight="1"/>
    <row r="481" ht="8.85" customHeight="1"/>
    <row r="482" ht="8.85" customHeight="1"/>
    <row r="483" ht="8.85" customHeight="1"/>
    <row r="484" ht="8.85" customHeight="1"/>
    <row r="485" ht="8.85" customHeight="1"/>
    <row r="486" ht="8.85" customHeight="1"/>
    <row r="487" ht="8.85" customHeight="1"/>
    <row r="488" ht="8.85" customHeight="1"/>
    <row r="489" ht="8.85" customHeight="1"/>
    <row r="490" ht="8.85" customHeight="1"/>
    <row r="491" ht="8.85" customHeight="1"/>
  </sheetData>
  <customSheetViews>
    <customSheetView guid="{7398011F-6792-457D-9968-3CBE3236EAF9}" scale="85" showPageBreaks="1" printArea="1" view="pageBreakPreview">
      <selection activeCell="L60" sqref="L60"/>
      <rowBreaks count="3" manualBreakCount="3">
        <brk id="43" max="9" man="1"/>
        <brk id="103" max="9" man="1"/>
        <brk id="158" max="9" man="1"/>
      </rowBreaks>
      <pageMargins left="0.51181102362204722" right="0.51181102362204722" top="0.59055118110236227" bottom="0.74803149606299213" header="0.31496062992125984" footer="0.31496062992125984"/>
      <pageSetup paperSize="9" scale="89" orientation="portrait" r:id="rId1"/>
      <headerFooter>
        <oddHeader>&amp;L&amp;"Calibri Light,Regular"&amp;10 &amp;C&amp;"Calibri Light,Regular"&amp;10 &amp;R&amp;"Calibri Light,Bold"&amp;10Informe de la Operación Mensual - 2016</oddHeader>
        <oddFooter>&amp;L&amp;"Calibri Light,Regular"&amp;10COES SINAC, 2016&amp;C&amp;"Calibri Light,Regular"&amp;10 1&amp;R&amp;"Calibri Light,Regular"&amp;10Dirección Ejecutiva
Sub Dirección de Gestión de Información</oddFooter>
      </headerFooter>
    </customSheetView>
  </customSheetViews>
  <mergeCells count="13">
    <mergeCell ref="A71:K71"/>
    <mergeCell ref="B108:D108"/>
    <mergeCell ref="G108:I108"/>
    <mergeCell ref="J108:K108"/>
    <mergeCell ref="I160:K160"/>
    <mergeCell ref="B46:D46"/>
    <mergeCell ref="G46:I46"/>
    <mergeCell ref="J46:K46"/>
    <mergeCell ref="A4:K4"/>
    <mergeCell ref="B9:D9"/>
    <mergeCell ref="E9:F9"/>
    <mergeCell ref="G9:K9"/>
    <mergeCell ref="A6:K6"/>
  </mergeCells>
  <pageMargins left="0.51181102362204722" right="0.51181102362204722" top="0.96062499999999995" bottom="0.74803149606299213" header="0.31496062992125984" footer="0.31496062992125984"/>
  <pageSetup paperSize="9" scale="87" orientation="portrait" r:id="rId2"/>
  <headerFooter>
    <oddHeader>&amp;L&amp;"Calibri Light,Regular"&amp;10 &amp;C&amp;"Calibri Light,Regular"&amp;10 &amp;R&amp;"Tahoma,Negrita"&amp;9Informe de la Operación Mensual - Mayo 2017
INFSGI-MES-05-2017
12/06/2017
Versión: 01</oddHeader>
    <oddFooter>&amp;L&amp;"Calibri Light,Regular"&amp;10COES SINAC, 2017&amp;C&amp;"Calibri Light,Regular"&amp;10 3&amp;R&amp;"Calibri Light,Regular"&amp;10Dirección Ejecutiva
Sub Dirección de Gestión de Información</oddFooter>
  </headerFooter>
  <rowBreaks count="2" manualBreakCount="2">
    <brk id="103" max="9" man="1"/>
    <brk id="158" max="9" man="1"/>
  </rowBreaks>
  <ignoredErrors>
    <ignoredError sqref="O26 P26:R26 F16 I16" formula="1"/>
    <ignoredError sqref="S13:S25 T12:T25 T27:T28 S27:S28 U12:U28" formulaRange="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AB452"/>
  <sheetViews>
    <sheetView view="pageBreakPreview" zoomScale="130" zoomScaleNormal="100" zoomScaleSheetLayoutView="130" workbookViewId="0"/>
  </sheetViews>
  <sheetFormatPr defaultRowHeight="11.25"/>
  <cols>
    <col min="1" max="1" width="29.6640625" style="139" customWidth="1"/>
    <col min="2" max="5" width="9.83203125" style="139" customWidth="1"/>
    <col min="6" max="6" width="10.33203125" style="139" customWidth="1"/>
    <col min="7" max="8" width="9.83203125" style="139" customWidth="1"/>
    <col min="9" max="9" width="12.83203125" style="139" customWidth="1"/>
    <col min="10" max="10" width="9.6640625" style="139" customWidth="1"/>
    <col min="11" max="11" width="12.1640625" style="139" customWidth="1"/>
    <col min="12" max="12" width="10.33203125" style="197" customWidth="1"/>
    <col min="13" max="13" width="10.33203125" style="402" customWidth="1"/>
    <col min="14" max="14" width="16" style="402" customWidth="1"/>
    <col min="15" max="21" width="9.33203125" style="402" customWidth="1"/>
    <col min="22" max="28" width="9.33203125" style="402"/>
    <col min="29" max="16384" width="9.33203125" style="139"/>
  </cols>
  <sheetData>
    <row r="1" spans="1:28" ht="14.1" customHeight="1">
      <c r="A1" s="190"/>
      <c r="B1" s="191"/>
      <c r="C1" s="191"/>
      <c r="D1" s="191"/>
      <c r="E1" s="191"/>
      <c r="F1" s="191"/>
      <c r="G1" s="191"/>
      <c r="H1" s="191"/>
      <c r="I1" s="192"/>
      <c r="J1" s="192"/>
      <c r="K1" s="193"/>
      <c r="L1" s="193"/>
      <c r="M1" s="583"/>
    </row>
    <row r="2" spans="1:28" ht="14.1" customHeight="1">
      <c r="A2" s="194"/>
      <c r="B2" s="195"/>
      <c r="C2" s="195"/>
      <c r="D2" s="195"/>
      <c r="E2" s="195"/>
      <c r="F2" s="195"/>
      <c r="G2" s="195"/>
      <c r="H2" s="195"/>
      <c r="I2" s="196"/>
      <c r="J2" s="196"/>
      <c r="K2" s="196"/>
      <c r="L2" s="196"/>
      <c r="M2" s="586"/>
    </row>
    <row r="3" spans="1:28" ht="14.1" customHeight="1">
      <c r="A3" s="194"/>
      <c r="B3" s="195"/>
      <c r="C3" s="195"/>
      <c r="D3" s="195"/>
      <c r="E3" s="195"/>
      <c r="F3" s="195"/>
      <c r="G3" s="195"/>
      <c r="H3" s="195"/>
      <c r="I3" s="196"/>
      <c r="J3" s="196"/>
      <c r="K3" s="196"/>
      <c r="L3" s="196"/>
      <c r="M3" s="586"/>
    </row>
    <row r="4" spans="1:28" ht="20.25" customHeight="1">
      <c r="A4" s="1291" t="str">
        <f>+"2.2. PRODUCCIÓN POR TIPO DE RECURSO ENERGÉTICO (GWh)"</f>
        <v>2.2. PRODUCCIÓN POR TIPO DE RECURSO ENERGÉTICO (GWh)</v>
      </c>
      <c r="B4" s="1291"/>
      <c r="C4" s="1291"/>
      <c r="D4" s="1291"/>
      <c r="E4" s="1291"/>
      <c r="F4" s="1291"/>
      <c r="G4" s="1291"/>
      <c r="H4" s="1291"/>
      <c r="I4" s="1291"/>
      <c r="J4" s="1291"/>
      <c r="K4" s="1291"/>
      <c r="L4" s="199"/>
      <c r="M4" s="587"/>
    </row>
    <row r="5" spans="1:28" ht="6" customHeight="1">
      <c r="A5" s="447"/>
      <c r="B5" s="448"/>
      <c r="C5" s="449"/>
      <c r="D5" s="450"/>
      <c r="E5" s="450"/>
      <c r="F5" s="450"/>
      <c r="G5" s="451"/>
      <c r="H5" s="451"/>
      <c r="I5" s="451"/>
      <c r="J5" s="447"/>
      <c r="K5" s="447"/>
      <c r="L5" s="195"/>
      <c r="M5" s="891"/>
    </row>
    <row r="6" spans="1:28" s="162" customFormat="1" ht="5.25" customHeight="1">
      <c r="A6" s="204"/>
      <c r="B6" s="216"/>
      <c r="C6" s="216"/>
      <c r="D6" s="216"/>
      <c r="E6" s="216"/>
      <c r="F6" s="216"/>
      <c r="G6" s="216"/>
      <c r="H6" s="216"/>
      <c r="I6" s="216"/>
      <c r="J6" s="216"/>
      <c r="K6" s="216"/>
      <c r="L6" s="239"/>
      <c r="M6" s="593"/>
      <c r="N6" s="397"/>
      <c r="O6" s="397"/>
      <c r="P6" s="397"/>
      <c r="Q6" s="397"/>
      <c r="R6" s="397"/>
      <c r="S6" s="397"/>
      <c r="T6" s="397"/>
      <c r="U6" s="397"/>
      <c r="V6" s="397"/>
      <c r="W6" s="397"/>
      <c r="X6" s="397"/>
      <c r="Y6" s="397"/>
      <c r="Z6" s="397"/>
      <c r="AA6" s="397"/>
      <c r="AB6" s="397"/>
    </row>
    <row r="7" spans="1:28" s="162" customFormat="1" ht="12.75">
      <c r="A7" s="786" t="s">
        <v>81</v>
      </c>
      <c r="B7" s="1289" t="s">
        <v>50</v>
      </c>
      <c r="C7" s="1290"/>
      <c r="D7" s="1290"/>
      <c r="E7" s="1292" t="s">
        <v>458</v>
      </c>
      <c r="F7" s="1293"/>
      <c r="G7" s="1294" t="s">
        <v>704</v>
      </c>
      <c r="H7" s="1295"/>
      <c r="I7" s="1295"/>
      <c r="J7" s="1295"/>
      <c r="K7" s="1296"/>
      <c r="L7" s="534"/>
      <c r="M7" s="593"/>
      <c r="N7" s="397"/>
      <c r="O7" s="397"/>
      <c r="P7" s="397"/>
      <c r="Q7" s="397"/>
      <c r="R7" s="397"/>
      <c r="S7" s="397"/>
      <c r="T7" s="397"/>
      <c r="U7" s="397"/>
      <c r="V7" s="397"/>
      <c r="W7" s="397"/>
      <c r="X7" s="397"/>
      <c r="Y7" s="397"/>
      <c r="Z7" s="397"/>
      <c r="AA7" s="397"/>
      <c r="AB7" s="397"/>
    </row>
    <row r="8" spans="1:28" s="162" customFormat="1" ht="40.5" customHeight="1">
      <c r="A8" s="787"/>
      <c r="B8" s="788">
        <v>42796</v>
      </c>
      <c r="C8" s="789">
        <v>42826</v>
      </c>
      <c r="D8" s="789">
        <v>42856</v>
      </c>
      <c r="E8" s="790">
        <v>42491</v>
      </c>
      <c r="F8" s="791" t="s">
        <v>51</v>
      </c>
      <c r="G8" s="792">
        <v>2017</v>
      </c>
      <c r="H8" s="793">
        <f>+G8-1</f>
        <v>2016</v>
      </c>
      <c r="I8" s="794" t="s">
        <v>574</v>
      </c>
      <c r="J8" s="792">
        <f>+H8-1</f>
        <v>2015</v>
      </c>
      <c r="K8" s="1021" t="s">
        <v>575</v>
      </c>
      <c r="L8" s="534"/>
      <c r="M8" s="593"/>
      <c r="N8" s="397"/>
      <c r="O8" s="397"/>
      <c r="P8" s="397"/>
      <c r="Q8" s="397"/>
      <c r="R8" s="397"/>
      <c r="S8" s="397"/>
      <c r="T8" s="397"/>
      <c r="U8" s="397"/>
      <c r="V8" s="397"/>
      <c r="W8" s="397"/>
      <c r="X8" s="397"/>
      <c r="Y8" s="397"/>
      <c r="Z8" s="397"/>
      <c r="AA8" s="397"/>
      <c r="AB8" s="397"/>
    </row>
    <row r="9" spans="1:28" s="162" customFormat="1" ht="11.25" customHeight="1">
      <c r="A9" s="502"/>
      <c r="B9" s="289"/>
      <c r="C9" s="289"/>
      <c r="D9" s="289"/>
      <c r="E9" s="511"/>
      <c r="F9" s="512"/>
      <c r="G9" s="289"/>
      <c r="H9" s="289"/>
      <c r="I9" s="291"/>
      <c r="J9" s="289"/>
      <c r="K9" s="291"/>
      <c r="L9" s="534"/>
      <c r="M9" s="593"/>
      <c r="N9" s="588"/>
      <c r="O9" s="892">
        <f>+'5. MatrizGeneraciónSEIN (1)'!O10</f>
        <v>42798</v>
      </c>
      <c r="P9" s="892">
        <f>+'5. MatrizGeneraciónSEIN (1)'!P10</f>
        <v>42828</v>
      </c>
      <c r="Q9" s="892">
        <f>+'5. MatrizGeneraciónSEIN (1)'!Q10</f>
        <v>42856</v>
      </c>
      <c r="R9" s="892">
        <f>+'5. MatrizGeneraciónSEIN (1)'!R10</f>
        <v>42491</v>
      </c>
      <c r="S9" s="588">
        <f>+'5. MatrizGeneraciónSEIN (1)'!S10</f>
        <v>2017</v>
      </c>
      <c r="T9" s="588">
        <f>+'5. MatrizGeneraciónSEIN (1)'!T10</f>
        <v>2016</v>
      </c>
      <c r="U9" s="588">
        <f>+'5. MatrizGeneraciónSEIN (1)'!U10</f>
        <v>2015</v>
      </c>
      <c r="V9" s="397"/>
      <c r="W9" s="397"/>
      <c r="X9" s="397"/>
      <c r="Y9" s="397"/>
      <c r="Z9" s="397"/>
      <c r="AA9" s="397"/>
      <c r="AB9" s="397"/>
    </row>
    <row r="10" spans="1:28" s="162" customFormat="1" ht="12.75">
      <c r="A10" s="147" t="s">
        <v>31</v>
      </c>
      <c r="B10" s="148">
        <f>+O10</f>
        <v>2500.0956348</v>
      </c>
      <c r="C10" s="148">
        <f t="shared" ref="C10:C22" si="0">+P10</f>
        <v>2575.6931020716488</v>
      </c>
      <c r="D10" s="148">
        <f t="shared" ref="D10:D22" si="1">+Q10</f>
        <v>2689.0244550000002</v>
      </c>
      <c r="E10" s="524">
        <f t="shared" ref="E10:E22" si="2">+R10</f>
        <v>1801.5842381236962</v>
      </c>
      <c r="F10" s="514">
        <f>IF(E10=0,"",D10/E10-1)</f>
        <v>0.49258879940054889</v>
      </c>
      <c r="G10" s="148">
        <f>+S10</f>
        <v>13225.168249641174</v>
      </c>
      <c r="H10" s="292">
        <f t="shared" ref="H10:H22" si="3">+T10</f>
        <v>10838.378506975921</v>
      </c>
      <c r="I10" s="293">
        <f t="shared" ref="I10:I28" si="4">IF(H10=0,"",G10/H10-1)</f>
        <v>0.2202164965108977</v>
      </c>
      <c r="J10" s="148">
        <f>+U10</f>
        <v>10154.398009790819</v>
      </c>
      <c r="K10" s="293">
        <f>IF(J10=0,"",H10/J10-1)</f>
        <v>6.7358054758697827E-2</v>
      </c>
      <c r="L10" s="534"/>
      <c r="M10" s="593"/>
      <c r="N10" s="1177" t="s">
        <v>31</v>
      </c>
      <c r="O10" s="1177">
        <f>+'5. MatrizGeneraciónSEIN (1)'!O12+'5. MatrizGeneraciónSEIN (1)'!O19</f>
        <v>2500.0956348</v>
      </c>
      <c r="P10" s="1177">
        <f>+'5. MatrizGeneraciónSEIN (1)'!P12+'5. MatrizGeneraciónSEIN (1)'!P19</f>
        <v>2575.6931020716488</v>
      </c>
      <c r="Q10" s="1177">
        <f>+'5. MatrizGeneraciónSEIN (1)'!Q12+'5. MatrizGeneraciónSEIN (1)'!Q19</f>
        <v>2689.0244550000002</v>
      </c>
      <c r="R10" s="1177">
        <f>+'5. MatrizGeneraciónSEIN (1)'!R12+'5. MatrizGeneraciónSEIN (1)'!R19</f>
        <v>1801.5842381236962</v>
      </c>
      <c r="S10" s="1177">
        <f>+'5. MatrizGeneraciónSEIN (1)'!S12+'5. MatrizGeneraciónSEIN (1)'!S19</f>
        <v>13225.168249641174</v>
      </c>
      <c r="T10" s="1177">
        <f>+'5. MatrizGeneraciónSEIN (1)'!T12+'5. MatrizGeneraciónSEIN (1)'!T19</f>
        <v>10838.378506975921</v>
      </c>
      <c r="U10" s="1177">
        <f>+'5. MatrizGeneraciónSEIN (1)'!U12+'5. MatrizGeneraciónSEIN (1)'!U19</f>
        <v>10154.398009790819</v>
      </c>
      <c r="V10" s="397"/>
      <c r="W10" s="397"/>
      <c r="X10" s="397"/>
      <c r="Y10" s="397"/>
      <c r="Z10" s="397"/>
      <c r="AA10" s="397"/>
      <c r="AB10" s="397"/>
    </row>
    <row r="11" spans="1:28" s="162" customFormat="1" ht="12.75">
      <c r="A11" s="246" t="s">
        <v>44</v>
      </c>
      <c r="B11" s="248">
        <f t="shared" ref="B11:B22" si="5">+O11</f>
        <v>1376.2697209999999</v>
      </c>
      <c r="C11" s="248">
        <f t="shared" si="0"/>
        <v>1171.9030568707769</v>
      </c>
      <c r="D11" s="248">
        <f t="shared" si="1"/>
        <v>1233.411785</v>
      </c>
      <c r="E11" s="521">
        <f t="shared" si="2"/>
        <v>1868.4423897625302</v>
      </c>
      <c r="F11" s="516">
        <f t="shared" ref="F11:F28" si="6">IF(E11=0,"",D11/E11-1)</f>
        <v>-0.33987165365223782</v>
      </c>
      <c r="G11" s="248">
        <f t="shared" ref="G11:G22" si="7">+S11</f>
        <v>5931.833638280551</v>
      </c>
      <c r="H11" s="247">
        <f t="shared" si="3"/>
        <v>7590.85350847261</v>
      </c>
      <c r="I11" s="294">
        <f t="shared" si="4"/>
        <v>-0.21855511614607326</v>
      </c>
      <c r="J11" s="248">
        <f t="shared" ref="J11:J22" si="8">+U11</f>
        <v>7176.1532952345406</v>
      </c>
      <c r="K11" s="294">
        <f t="shared" ref="K11:K28" si="9">IF(J11=0,"",H11/J11-1)</f>
        <v>5.7788650294505084E-2</v>
      </c>
      <c r="L11" s="534"/>
      <c r="M11" s="593"/>
      <c r="N11" s="1177" t="s">
        <v>44</v>
      </c>
      <c r="O11" s="1177">
        <f>+'5. MatrizGeneraciónSEIN (1)'!O16</f>
        <v>1376.2697209999999</v>
      </c>
      <c r="P11" s="1177">
        <f>+'5. MatrizGeneraciónSEIN (1)'!P16</f>
        <v>1171.9030568707769</v>
      </c>
      <c r="Q11" s="1177">
        <f>+'5. MatrizGeneraciónSEIN (1)'!Q16</f>
        <v>1233.411785</v>
      </c>
      <c r="R11" s="1177">
        <f>+'5. MatrizGeneraciónSEIN (1)'!R16</f>
        <v>1868.4423897625302</v>
      </c>
      <c r="S11" s="1177">
        <f>+'5. MatrizGeneraciónSEIN (1)'!S16</f>
        <v>5931.833638280551</v>
      </c>
      <c r="T11" s="1177">
        <f>+'5. MatrizGeneraciónSEIN (1)'!T16</f>
        <v>7590.85350847261</v>
      </c>
      <c r="U11" s="1177">
        <f>+'5. MatrizGeneraciónSEIN (1)'!U16</f>
        <v>7176.1532952345406</v>
      </c>
      <c r="V11" s="397"/>
      <c r="W11" s="397"/>
      <c r="X11" s="397"/>
      <c r="Y11" s="397"/>
      <c r="Z11" s="397"/>
      <c r="AA11" s="397"/>
      <c r="AB11" s="397"/>
    </row>
    <row r="12" spans="1:28" s="162" customFormat="1" ht="12.75">
      <c r="A12" s="150" t="s">
        <v>57</v>
      </c>
      <c r="B12" s="152">
        <f t="shared" si="5"/>
        <v>37.734066859999999</v>
      </c>
      <c r="C12" s="152">
        <f t="shared" si="0"/>
        <v>3.1329999999999999E-10</v>
      </c>
      <c r="D12" s="152">
        <f t="shared" si="1"/>
        <v>1.547818286</v>
      </c>
      <c r="E12" s="525">
        <f t="shared" si="2"/>
        <v>30.611501462476699</v>
      </c>
      <c r="F12" s="518">
        <f t="shared" si="6"/>
        <v>-0.94943670803285163</v>
      </c>
      <c r="G12" s="152">
        <f t="shared" si="7"/>
        <v>41.3721658604643</v>
      </c>
      <c r="H12" s="151">
        <f t="shared" si="3"/>
        <v>216.0656068250384</v>
      </c>
      <c r="I12" s="295">
        <f t="shared" si="4"/>
        <v>-0.80852035421830981</v>
      </c>
      <c r="J12" s="152">
        <f t="shared" si="8"/>
        <v>143.46774739492488</v>
      </c>
      <c r="K12" s="295">
        <f t="shared" si="9"/>
        <v>0.50602216002090539</v>
      </c>
      <c r="L12" s="534"/>
      <c r="M12" s="593"/>
      <c r="N12" s="1177" t="s">
        <v>57</v>
      </c>
      <c r="O12" s="1177">
        <f>+'5. MatrizGeneraciónSEIN (1)'!O15</f>
        <v>37.734066859999999</v>
      </c>
      <c r="P12" s="1177">
        <f>+'5. MatrizGeneraciónSEIN (1)'!P15</f>
        <v>3.1329999999999999E-10</v>
      </c>
      <c r="Q12" s="1177">
        <f>+'5. MatrizGeneraciónSEIN (1)'!Q15</f>
        <v>1.547818286</v>
      </c>
      <c r="R12" s="1177">
        <f>+'5. MatrizGeneraciónSEIN (1)'!R15</f>
        <v>30.611501462476699</v>
      </c>
      <c r="S12" s="1177">
        <f>+'5. MatrizGeneraciónSEIN (1)'!S15</f>
        <v>41.3721658604643</v>
      </c>
      <c r="T12" s="1177">
        <f>+'5. MatrizGeneraciónSEIN (1)'!T15</f>
        <v>216.0656068250384</v>
      </c>
      <c r="U12" s="1177">
        <f>+'5. MatrizGeneraciónSEIN (1)'!U15</f>
        <v>143.46774739492488</v>
      </c>
      <c r="V12" s="397"/>
      <c r="W12" s="397"/>
      <c r="X12" s="397"/>
      <c r="Y12" s="397"/>
      <c r="Z12" s="397"/>
      <c r="AA12" s="397"/>
      <c r="AB12" s="397"/>
    </row>
    <row r="13" spans="1:28" s="162" customFormat="1" ht="12.75">
      <c r="A13" s="246" t="s">
        <v>58</v>
      </c>
      <c r="B13" s="248">
        <f t="shared" si="5"/>
        <v>31.8835649</v>
      </c>
      <c r="C13" s="248">
        <f t="shared" si="0"/>
        <v>26.533139539136002</v>
      </c>
      <c r="D13" s="248">
        <f t="shared" si="1"/>
        <v>21.092009999999998</v>
      </c>
      <c r="E13" s="521">
        <f t="shared" si="2"/>
        <v>46.107250000000001</v>
      </c>
      <c r="F13" s="516">
        <f t="shared" si="6"/>
        <v>-0.54254461066318216</v>
      </c>
      <c r="G13" s="248">
        <f t="shared" si="7"/>
        <v>131.64267682808571</v>
      </c>
      <c r="H13" s="247">
        <f t="shared" si="3"/>
        <v>223.71659911099448</v>
      </c>
      <c r="I13" s="294">
        <f t="shared" si="4"/>
        <v>-0.41156500075896163</v>
      </c>
      <c r="J13" s="248">
        <f t="shared" si="8"/>
        <v>185.69036467327538</v>
      </c>
      <c r="K13" s="294">
        <f t="shared" si="9"/>
        <v>0.20478302417374628</v>
      </c>
      <c r="L13" s="534"/>
      <c r="M13" s="593"/>
      <c r="N13" s="1177" t="s">
        <v>58</v>
      </c>
      <c r="O13" s="1177">
        <f>+'5. MatrizGeneraciónSEIN (1)'!O17</f>
        <v>31.8835649</v>
      </c>
      <c r="P13" s="1177">
        <f>+'5. MatrizGeneraciónSEIN (1)'!P17</f>
        <v>26.533139539136002</v>
      </c>
      <c r="Q13" s="1177">
        <f>+'5. MatrizGeneraciónSEIN (1)'!Q17</f>
        <v>21.092009999999998</v>
      </c>
      <c r="R13" s="1177">
        <f>+'5. MatrizGeneraciónSEIN (1)'!R17</f>
        <v>46.107250000000001</v>
      </c>
      <c r="S13" s="1177">
        <f>+'5. MatrizGeneraciónSEIN (1)'!S17</f>
        <v>131.64267682808571</v>
      </c>
      <c r="T13" s="1177">
        <f>+'5. MatrizGeneraciónSEIN (1)'!T17</f>
        <v>223.71659911099448</v>
      </c>
      <c r="U13" s="1177">
        <f>+'5. MatrizGeneraciónSEIN (1)'!U17</f>
        <v>185.69036467327538</v>
      </c>
      <c r="V13" s="397"/>
      <c r="W13" s="397"/>
      <c r="X13" s="397"/>
      <c r="Y13" s="397"/>
      <c r="Z13" s="397"/>
      <c r="AA13" s="397"/>
      <c r="AB13" s="397"/>
    </row>
    <row r="14" spans="1:28" s="162" customFormat="1" ht="12.75">
      <c r="A14" s="150" t="s">
        <v>582</v>
      </c>
      <c r="B14" s="152">
        <f t="shared" si="5"/>
        <v>0</v>
      </c>
      <c r="C14" s="152">
        <f t="shared" si="0"/>
        <v>0</v>
      </c>
      <c r="D14" s="152">
        <f t="shared" si="1"/>
        <v>0</v>
      </c>
      <c r="E14" s="525">
        <f t="shared" si="2"/>
        <v>12.546918021470001</v>
      </c>
      <c r="F14" s="518">
        <f t="shared" si="6"/>
        <v>-1</v>
      </c>
      <c r="G14" s="152">
        <f t="shared" si="7"/>
        <v>9.7034091828799998</v>
      </c>
      <c r="H14" s="151">
        <f t="shared" si="3"/>
        <v>51.544043103068006</v>
      </c>
      <c r="I14" s="295">
        <f t="shared" si="4"/>
        <v>-0.81174528425182013</v>
      </c>
      <c r="J14" s="152">
        <f t="shared" si="8"/>
        <v>63.791101245500997</v>
      </c>
      <c r="K14" s="295">
        <f t="shared" si="9"/>
        <v>-0.19198693710114845</v>
      </c>
      <c r="L14" s="534"/>
      <c r="M14" s="593"/>
      <c r="N14" s="588" t="s">
        <v>582</v>
      </c>
      <c r="O14" s="1177">
        <f>+'5. MatrizGeneraciónSEIN (1)'!O18</f>
        <v>0</v>
      </c>
      <c r="P14" s="1177">
        <f>+'5. MatrizGeneraciónSEIN (1)'!P18</f>
        <v>0</v>
      </c>
      <c r="Q14" s="1177">
        <f>+'5. MatrizGeneraciónSEIN (1)'!Q18</f>
        <v>0</v>
      </c>
      <c r="R14" s="1177">
        <f>+'5. MatrizGeneraciónSEIN (1)'!R18</f>
        <v>12.546918021470001</v>
      </c>
      <c r="S14" s="1177">
        <f>+'5. MatrizGeneraciónSEIN (1)'!S18</f>
        <v>9.7034091828799998</v>
      </c>
      <c r="T14" s="1177">
        <f>+'5. MatrizGeneraciónSEIN (1)'!T18</f>
        <v>51.544043103068006</v>
      </c>
      <c r="U14" s="1177">
        <f>+'5. MatrizGeneraciónSEIN (1)'!U18</f>
        <v>63.791101245500997</v>
      </c>
      <c r="V14" s="397"/>
      <c r="W14" s="397"/>
      <c r="X14" s="397"/>
      <c r="Y14" s="397"/>
      <c r="Z14" s="397"/>
      <c r="AA14" s="397"/>
      <c r="AB14" s="397"/>
    </row>
    <row r="15" spans="1:28" s="162" customFormat="1" ht="12.75">
      <c r="A15" s="246" t="s">
        <v>59</v>
      </c>
      <c r="B15" s="248">
        <f t="shared" si="5"/>
        <v>77.553984839999998</v>
      </c>
      <c r="C15" s="248">
        <f t="shared" si="0"/>
        <v>61.619238063476601</v>
      </c>
      <c r="D15" s="248">
        <f t="shared" si="1"/>
        <v>2.3336000000000001</v>
      </c>
      <c r="E15" s="521">
        <f t="shared" si="2"/>
        <v>63.3714742787324</v>
      </c>
      <c r="F15" s="516">
        <f t="shared" si="6"/>
        <v>-0.96317586064455563</v>
      </c>
      <c r="G15" s="248">
        <f t="shared" si="7"/>
        <v>291.1345578127785</v>
      </c>
      <c r="H15" s="247">
        <f t="shared" si="3"/>
        <v>249.30279435893581</v>
      </c>
      <c r="I15" s="294">
        <f t="shared" si="4"/>
        <v>0.16779500430955885</v>
      </c>
      <c r="J15" s="248">
        <f t="shared" si="8"/>
        <v>23.571730031952281</v>
      </c>
      <c r="K15" s="294">
        <f t="shared" si="9"/>
        <v>9.5763469215453174</v>
      </c>
      <c r="L15" s="534"/>
      <c r="M15" s="593"/>
      <c r="N15" s="588" t="s">
        <v>59</v>
      </c>
      <c r="O15" s="1177">
        <f>+'5. MatrizGeneraciónSEIN (1)'!O13</f>
        <v>77.553984839999998</v>
      </c>
      <c r="P15" s="1177">
        <f>+'5. MatrizGeneraciónSEIN (1)'!P13</f>
        <v>61.619238063476601</v>
      </c>
      <c r="Q15" s="1177">
        <f>+'5. MatrizGeneraciónSEIN (1)'!Q13</f>
        <v>2.3336000000000001</v>
      </c>
      <c r="R15" s="1177">
        <f>+'5. MatrizGeneraciónSEIN (1)'!R13</f>
        <v>63.3714742787324</v>
      </c>
      <c r="S15" s="1177">
        <f>+'5. MatrizGeneraciónSEIN (1)'!S13</f>
        <v>291.1345578127785</v>
      </c>
      <c r="T15" s="1177">
        <f>+'5. MatrizGeneraciónSEIN (1)'!T13</f>
        <v>249.30279435893581</v>
      </c>
      <c r="U15" s="1177">
        <f>+'5. MatrizGeneraciónSEIN (1)'!U13</f>
        <v>23.571730031952281</v>
      </c>
      <c r="V15" s="397"/>
      <c r="W15" s="397"/>
      <c r="X15" s="397"/>
      <c r="Y15" s="397"/>
      <c r="Z15" s="397"/>
      <c r="AA15" s="397"/>
      <c r="AB15" s="397"/>
    </row>
    <row r="16" spans="1:28" s="162" customFormat="1" ht="12.75">
      <c r="A16" s="150" t="s">
        <v>60</v>
      </c>
      <c r="B16" s="152">
        <f t="shared" si="5"/>
        <v>3.2243898570000002</v>
      </c>
      <c r="C16" s="152">
        <f t="shared" si="0"/>
        <v>0.90456653404999998</v>
      </c>
      <c r="D16" s="152">
        <f t="shared" si="1"/>
        <v>24.391310000000001</v>
      </c>
      <c r="E16" s="525">
        <f t="shared" si="2"/>
        <v>7.44739418156413</v>
      </c>
      <c r="F16" s="518">
        <f t="shared" si="6"/>
        <v>2.2751469044542025</v>
      </c>
      <c r="G16" s="152">
        <f t="shared" si="7"/>
        <v>49.467665261042583</v>
      </c>
      <c r="H16" s="151">
        <f t="shared" si="3"/>
        <v>78.329782293551077</v>
      </c>
      <c r="I16" s="295">
        <f t="shared" si="4"/>
        <v>-0.36846926146614256</v>
      </c>
      <c r="J16" s="152">
        <f t="shared" si="8"/>
        <v>6.8832691736203051</v>
      </c>
      <c r="K16" s="295">
        <f t="shared" si="9"/>
        <v>10.379735459677361</v>
      </c>
      <c r="L16" s="534"/>
      <c r="M16" s="593"/>
      <c r="N16" s="588" t="s">
        <v>60</v>
      </c>
      <c r="O16" s="1177">
        <f>+'5. MatrizGeneraciónSEIN (1)'!O24</f>
        <v>3.2243898570000002</v>
      </c>
      <c r="P16" s="1177">
        <f>+'5. MatrizGeneraciónSEIN (1)'!P24</f>
        <v>0.90456653404999998</v>
      </c>
      <c r="Q16" s="1177">
        <f>+'5. MatrizGeneraciónSEIN (1)'!Q24</f>
        <v>24.391310000000001</v>
      </c>
      <c r="R16" s="1177">
        <f>+'5. MatrizGeneraciónSEIN (1)'!R24</f>
        <v>7.44739418156413</v>
      </c>
      <c r="S16" s="1177">
        <f>+'5. MatrizGeneraciónSEIN (1)'!S24</f>
        <v>49.467665261042583</v>
      </c>
      <c r="T16" s="1177">
        <f>+'5. MatrizGeneraciónSEIN (1)'!T24</f>
        <v>78.329782293551077</v>
      </c>
      <c r="U16" s="1177">
        <f>+'5. MatrizGeneraciónSEIN (1)'!U24</f>
        <v>6.8832691736203051</v>
      </c>
      <c r="V16" s="397"/>
      <c r="W16" s="397"/>
      <c r="X16" s="397"/>
      <c r="Y16" s="397"/>
      <c r="Z16" s="397"/>
      <c r="AA16" s="397"/>
      <c r="AB16" s="397"/>
    </row>
    <row r="17" spans="1:28" s="162" customFormat="1" ht="12.75">
      <c r="A17" s="246" t="s">
        <v>61</v>
      </c>
      <c r="B17" s="248">
        <f t="shared" si="5"/>
        <v>8.8104254440000002E-2</v>
      </c>
      <c r="C17" s="248">
        <f t="shared" si="0"/>
        <v>0</v>
      </c>
      <c r="D17" s="248">
        <f t="shared" si="1"/>
        <v>0</v>
      </c>
      <c r="E17" s="521">
        <f t="shared" si="2"/>
        <v>0</v>
      </c>
      <c r="F17" s="516" t="str">
        <f t="shared" si="6"/>
        <v/>
      </c>
      <c r="G17" s="248">
        <f t="shared" si="7"/>
        <v>0.24963529262100001</v>
      </c>
      <c r="H17" s="247">
        <f t="shared" si="3"/>
        <v>2.6171268147903697</v>
      </c>
      <c r="I17" s="294">
        <f t="shared" si="4"/>
        <v>-0.90461475110406686</v>
      </c>
      <c r="J17" s="248">
        <f t="shared" si="8"/>
        <v>0.43953306445000001</v>
      </c>
      <c r="K17" s="294">
        <f t="shared" si="9"/>
        <v>4.9543343299218083</v>
      </c>
      <c r="L17" s="534"/>
      <c r="M17" s="593"/>
      <c r="N17" s="588" t="s">
        <v>61</v>
      </c>
      <c r="O17" s="1177">
        <f>+'5. MatrizGeneraciónSEIN (1)'!O25</f>
        <v>8.8104254440000002E-2</v>
      </c>
      <c r="P17" s="1177">
        <f>+'5. MatrizGeneraciónSEIN (1)'!P25</f>
        <v>0</v>
      </c>
      <c r="Q17" s="1177">
        <f>+'5. MatrizGeneraciónSEIN (1)'!Q25</f>
        <v>0</v>
      </c>
      <c r="R17" s="1177">
        <f>+'5. MatrizGeneraciónSEIN (1)'!R25</f>
        <v>0</v>
      </c>
      <c r="S17" s="1177">
        <f>+'5. MatrizGeneraciónSEIN (1)'!S25</f>
        <v>0.24963529262100001</v>
      </c>
      <c r="T17" s="1177">
        <f>+'5. MatrizGeneraciónSEIN (1)'!T25</f>
        <v>2.6171268147903697</v>
      </c>
      <c r="U17" s="1177">
        <f>+'5. MatrizGeneraciónSEIN (1)'!U25</f>
        <v>0.43953306445000001</v>
      </c>
      <c r="V17" s="397"/>
      <c r="W17" s="397"/>
      <c r="X17" s="397"/>
      <c r="Y17" s="397"/>
      <c r="Z17" s="397"/>
      <c r="AA17" s="397"/>
      <c r="AB17" s="397"/>
    </row>
    <row r="18" spans="1:28" s="162" customFormat="1" ht="12.75">
      <c r="A18" s="150" t="s">
        <v>33</v>
      </c>
      <c r="B18" s="152">
        <f t="shared" si="5"/>
        <v>38.220634609999998</v>
      </c>
      <c r="C18" s="152">
        <f t="shared" si="0"/>
        <v>7.8534421642274257</v>
      </c>
      <c r="D18" s="152">
        <f t="shared" si="1"/>
        <v>70.188789999999997</v>
      </c>
      <c r="E18" s="525">
        <f t="shared" si="2"/>
        <v>61.528989929405199</v>
      </c>
      <c r="F18" s="518">
        <f t="shared" si="6"/>
        <v>0.14074341347924868</v>
      </c>
      <c r="G18" s="152">
        <f t="shared" si="7"/>
        <v>223.03043441879652</v>
      </c>
      <c r="H18" s="151">
        <f t="shared" si="3"/>
        <v>318.69669257827684</v>
      </c>
      <c r="I18" s="295">
        <f t="shared" si="4"/>
        <v>-0.30017963909676659</v>
      </c>
      <c r="J18" s="152">
        <f t="shared" si="8"/>
        <v>14.57040496594278</v>
      </c>
      <c r="K18" s="295">
        <f t="shared" si="9"/>
        <v>20.872878161122237</v>
      </c>
      <c r="L18" s="534"/>
      <c r="M18" s="593"/>
      <c r="N18" s="588" t="s">
        <v>33</v>
      </c>
      <c r="O18" s="1177">
        <f>+'5. MatrizGeneraciónSEIN (1)'!O14</f>
        <v>38.220634609999998</v>
      </c>
      <c r="P18" s="1177">
        <f>+'5. MatrizGeneraciónSEIN (1)'!P14</f>
        <v>7.8534421642274257</v>
      </c>
      <c r="Q18" s="1177">
        <f>+'5. MatrizGeneraciónSEIN (1)'!Q14</f>
        <v>70.188789999999997</v>
      </c>
      <c r="R18" s="1177">
        <f>+'5. MatrizGeneraciónSEIN (1)'!R14</f>
        <v>61.528989929405199</v>
      </c>
      <c r="S18" s="1177">
        <f>+'5. MatrizGeneraciónSEIN (1)'!S14</f>
        <v>223.03043441879652</v>
      </c>
      <c r="T18" s="1177">
        <f>+'5. MatrizGeneraciónSEIN (1)'!T14</f>
        <v>318.69669257827684</v>
      </c>
      <c r="U18" s="1177">
        <f>+'5. MatrizGeneraciónSEIN (1)'!U14</f>
        <v>14.57040496594278</v>
      </c>
      <c r="V18" s="397"/>
      <c r="W18" s="397"/>
      <c r="X18" s="397"/>
      <c r="Y18" s="397"/>
      <c r="Z18" s="397"/>
      <c r="AA18" s="397"/>
      <c r="AB18" s="397"/>
    </row>
    <row r="19" spans="1:28" s="162" customFormat="1" ht="12.75">
      <c r="A19" s="246" t="s">
        <v>62</v>
      </c>
      <c r="B19" s="248">
        <f t="shared" si="5"/>
        <v>5.2430928640000003</v>
      </c>
      <c r="C19" s="248">
        <f t="shared" si="0"/>
        <v>4.3071128636017502</v>
      </c>
      <c r="D19" s="248">
        <f t="shared" si="1"/>
        <v>8.8779760000000003</v>
      </c>
      <c r="E19" s="521">
        <f t="shared" si="2"/>
        <v>7.8877363482930001</v>
      </c>
      <c r="F19" s="516">
        <f t="shared" si="6"/>
        <v>0.1255416773560516</v>
      </c>
      <c r="G19" s="248">
        <f t="shared" si="7"/>
        <v>31.258542788801751</v>
      </c>
      <c r="H19" s="247">
        <f t="shared" si="3"/>
        <v>38.165598833766403</v>
      </c>
      <c r="I19" s="294">
        <f t="shared" si="4"/>
        <v>-0.18097596411493333</v>
      </c>
      <c r="J19" s="248" t="s">
        <v>842</v>
      </c>
      <c r="K19" s="294" t="e">
        <f t="shared" si="9"/>
        <v>#VALUE!</v>
      </c>
      <c r="L19" s="534"/>
      <c r="M19" s="593"/>
      <c r="N19" s="588" t="s">
        <v>62</v>
      </c>
      <c r="O19" s="1177">
        <f>+'5. MatrizGeneraciónSEIN (1)'!O21</f>
        <v>5.2430928640000003</v>
      </c>
      <c r="P19" s="1177">
        <f>+'5. MatrizGeneraciónSEIN (1)'!P21</f>
        <v>4.3071128636017502</v>
      </c>
      <c r="Q19" s="1177">
        <f>+'5. MatrizGeneraciónSEIN (1)'!Q21</f>
        <v>8.8779760000000003</v>
      </c>
      <c r="R19" s="1177">
        <f>+'5. MatrizGeneraciónSEIN (1)'!R21</f>
        <v>7.8877363482930001</v>
      </c>
      <c r="S19" s="1177">
        <f>+'5. MatrizGeneraciónSEIN (1)'!S21</f>
        <v>31.258542788801751</v>
      </c>
      <c r="T19" s="1177">
        <f>+'5. MatrizGeneraciónSEIN (1)'!T21</f>
        <v>38.165598833766403</v>
      </c>
      <c r="U19" s="1177">
        <f>+'5. MatrizGeneraciónSEIN (1)'!U21</f>
        <v>35.530569283691001</v>
      </c>
      <c r="V19" s="397"/>
      <c r="W19" s="397"/>
      <c r="X19" s="397"/>
      <c r="Y19" s="397"/>
      <c r="Z19" s="397"/>
      <c r="AA19" s="397"/>
      <c r="AB19" s="397"/>
    </row>
    <row r="20" spans="1:28" s="162" customFormat="1" ht="12.75">
      <c r="A20" s="150" t="s">
        <v>63</v>
      </c>
      <c r="B20" s="152">
        <f t="shared" si="5"/>
        <v>3.2537027849999998</v>
      </c>
      <c r="C20" s="152">
        <f t="shared" si="0"/>
        <v>2.8657664250000003</v>
      </c>
      <c r="D20" s="152">
        <f t="shared" si="1"/>
        <v>4.2103199999999994</v>
      </c>
      <c r="E20" s="525">
        <f t="shared" si="2"/>
        <v>3.3793380801500001</v>
      </c>
      <c r="F20" s="518">
        <f t="shared" si="6"/>
        <v>0.24590079481278604</v>
      </c>
      <c r="G20" s="152">
        <f t="shared" si="7"/>
        <v>16.708239334999998</v>
      </c>
      <c r="H20" s="151">
        <f t="shared" si="3"/>
        <v>21.07624768705</v>
      </c>
      <c r="I20" s="295">
        <f t="shared" si="4"/>
        <v>-0.20724791323902791</v>
      </c>
      <c r="J20" s="152">
        <f t="shared" si="8"/>
        <v>11.8508558</v>
      </c>
      <c r="K20" s="295">
        <f t="shared" si="9"/>
        <v>0.77845786352830326</v>
      </c>
      <c r="L20" s="534"/>
      <c r="M20" s="593"/>
      <c r="N20" s="588" t="s">
        <v>63</v>
      </c>
      <c r="O20" s="1177">
        <f>+'5. MatrizGeneraciónSEIN (1)'!O20</f>
        <v>3.2537027849999998</v>
      </c>
      <c r="P20" s="1177">
        <f>+'5. MatrizGeneraciónSEIN (1)'!P20</f>
        <v>2.8657664250000003</v>
      </c>
      <c r="Q20" s="1177">
        <f>+'5. MatrizGeneraciónSEIN (1)'!Q20</f>
        <v>4.2103199999999994</v>
      </c>
      <c r="R20" s="1177">
        <f>+'5. MatrizGeneraciónSEIN (1)'!R20</f>
        <v>3.3793380801500001</v>
      </c>
      <c r="S20" s="1177">
        <f>+'5. MatrizGeneraciónSEIN (1)'!S20</f>
        <v>16.708239334999998</v>
      </c>
      <c r="T20" s="1177">
        <f>+'5. MatrizGeneraciónSEIN (1)'!T20</f>
        <v>21.07624768705</v>
      </c>
      <c r="U20" s="1177">
        <f>+'5. MatrizGeneraciónSEIN (1)'!U20</f>
        <v>11.8508558</v>
      </c>
      <c r="V20" s="397"/>
      <c r="W20" s="397"/>
      <c r="X20" s="397"/>
      <c r="Y20" s="397"/>
      <c r="Z20" s="397"/>
      <c r="AA20" s="397"/>
      <c r="AB20" s="397"/>
    </row>
    <row r="21" spans="1:28" s="162" customFormat="1" ht="12.75">
      <c r="A21" s="246" t="s">
        <v>40</v>
      </c>
      <c r="B21" s="248">
        <f t="shared" si="5"/>
        <v>18.513546030000001</v>
      </c>
      <c r="C21" s="248">
        <f t="shared" si="0"/>
        <v>19.088536792355001</v>
      </c>
      <c r="D21" s="248">
        <f t="shared" si="1"/>
        <v>15.975</v>
      </c>
      <c r="E21" s="521">
        <f t="shared" si="2"/>
        <v>19.064031273249999</v>
      </c>
      <c r="F21" s="516">
        <f t="shared" si="6"/>
        <v>-0.16203452611748614</v>
      </c>
      <c r="G21" s="248">
        <f t="shared" si="7"/>
        <v>89.413169573797987</v>
      </c>
      <c r="H21" s="247">
        <f t="shared" si="3"/>
        <v>100.0134284609999</v>
      </c>
      <c r="I21" s="294">
        <f t="shared" si="4"/>
        <v>-0.10598835626693348</v>
      </c>
      <c r="J21" s="248">
        <f t="shared" si="8"/>
        <v>92.337004210999993</v>
      </c>
      <c r="K21" s="294">
        <f t="shared" si="9"/>
        <v>8.3134863596597164E-2</v>
      </c>
      <c r="L21" s="534"/>
      <c r="M21" s="593"/>
      <c r="N21" s="588" t="s">
        <v>40</v>
      </c>
      <c r="O21" s="1177">
        <f>+'5. MatrizGeneraciónSEIN (1)'!O22</f>
        <v>18.513546030000001</v>
      </c>
      <c r="P21" s="1177">
        <f>+'5. MatrizGeneraciónSEIN (1)'!P22</f>
        <v>19.088536792355001</v>
      </c>
      <c r="Q21" s="1177">
        <f>+'5. MatrizGeneraciónSEIN (1)'!Q22</f>
        <v>15.975</v>
      </c>
      <c r="R21" s="1177">
        <f>+'5. MatrizGeneraciónSEIN (1)'!R22</f>
        <v>19.064031273249999</v>
      </c>
      <c r="S21" s="1177">
        <f>+'5. MatrizGeneraciónSEIN (1)'!S22</f>
        <v>89.413169573797987</v>
      </c>
      <c r="T21" s="1177">
        <f>+'5. MatrizGeneraciónSEIN (1)'!T22</f>
        <v>100.0134284609999</v>
      </c>
      <c r="U21" s="1177">
        <f>+'5. MatrizGeneraciónSEIN (1)'!U22</f>
        <v>92.337004210999993</v>
      </c>
      <c r="V21" s="397"/>
      <c r="W21" s="397"/>
      <c r="X21" s="397"/>
      <c r="Y21" s="397"/>
      <c r="Z21" s="397"/>
      <c r="AA21" s="397"/>
      <c r="AB21" s="397"/>
    </row>
    <row r="22" spans="1:28" s="162" customFormat="1" ht="12.75">
      <c r="A22" s="150" t="s">
        <v>41</v>
      </c>
      <c r="B22" s="152">
        <f t="shared" si="5"/>
        <v>72.430997319999989</v>
      </c>
      <c r="C22" s="152">
        <f t="shared" si="0"/>
        <v>92.967202730385409</v>
      </c>
      <c r="D22" s="152">
        <f t="shared" si="1"/>
        <v>93.012600000000006</v>
      </c>
      <c r="E22" s="525">
        <f t="shared" si="2"/>
        <v>107.56867426127801</v>
      </c>
      <c r="F22" s="518">
        <f t="shared" si="6"/>
        <v>-0.13531889614928361</v>
      </c>
      <c r="G22" s="152">
        <f t="shared" si="7"/>
        <v>374.96231662886089</v>
      </c>
      <c r="H22" s="151">
        <f t="shared" si="3"/>
        <v>367.61989082192804</v>
      </c>
      <c r="I22" s="295">
        <f t="shared" si="4"/>
        <v>1.9972874129625007E-2</v>
      </c>
      <c r="J22" s="152">
        <f t="shared" si="8"/>
        <v>233.84833285113402</v>
      </c>
      <c r="K22" s="295">
        <f t="shared" si="9"/>
        <v>0.5720440951612511</v>
      </c>
      <c r="L22" s="534"/>
      <c r="M22" s="593"/>
      <c r="N22" s="588" t="s">
        <v>41</v>
      </c>
      <c r="O22" s="1177">
        <f>+'5. MatrizGeneraciónSEIN (1)'!O23</f>
        <v>72.430997319999989</v>
      </c>
      <c r="P22" s="1177">
        <f>+'5. MatrizGeneraciónSEIN (1)'!P23</f>
        <v>92.967202730385409</v>
      </c>
      <c r="Q22" s="1177">
        <f>+'5. MatrizGeneraciónSEIN (1)'!Q23</f>
        <v>93.012600000000006</v>
      </c>
      <c r="R22" s="1177">
        <f>+'5. MatrizGeneraciónSEIN (1)'!R23</f>
        <v>107.56867426127801</v>
      </c>
      <c r="S22" s="1177">
        <f>+'5. MatrizGeneraciónSEIN (1)'!S23</f>
        <v>374.96231662886089</v>
      </c>
      <c r="T22" s="1177">
        <f>+'5. MatrizGeneraciónSEIN (1)'!T23</f>
        <v>367.61989082192804</v>
      </c>
      <c r="U22" s="1177">
        <f>+'5. MatrizGeneraciónSEIN (1)'!U23</f>
        <v>233.84833285113402</v>
      </c>
      <c r="V22" s="397"/>
      <c r="W22" s="397"/>
      <c r="X22" s="397"/>
      <c r="Y22" s="397"/>
      <c r="Z22" s="397"/>
      <c r="AA22" s="397"/>
      <c r="AB22" s="397"/>
    </row>
    <row r="23" spans="1:28" s="162" customFormat="1" ht="12.75">
      <c r="A23" s="153" t="s">
        <v>54</v>
      </c>
      <c r="B23" s="155">
        <f>SUM(B10:B22)</f>
        <v>4164.5114401204391</v>
      </c>
      <c r="C23" s="155">
        <f>SUM(C10:C22)</f>
        <v>3963.7351640549714</v>
      </c>
      <c r="D23" s="155">
        <f>SUM(D10:D22)</f>
        <v>4164.0656642860004</v>
      </c>
      <c r="E23" s="519">
        <f>SUM(E10:E22)</f>
        <v>4029.5399357228453</v>
      </c>
      <c r="F23" s="520">
        <f t="shared" si="6"/>
        <v>3.3384885299324596E-2</v>
      </c>
      <c r="G23" s="155">
        <f>SUM(G10:G22)</f>
        <v>20415.944700904856</v>
      </c>
      <c r="H23" s="155">
        <f>SUM(H10:H22)</f>
        <v>20096.379826336935</v>
      </c>
      <c r="I23" s="276">
        <f t="shared" si="4"/>
        <v>1.5901613988660745E-2</v>
      </c>
      <c r="J23" s="155">
        <f>SUM(J10:J22)</f>
        <v>18107.001648437159</v>
      </c>
      <c r="K23" s="276">
        <f t="shared" si="9"/>
        <v>0.10986789621635018</v>
      </c>
      <c r="L23" s="534"/>
      <c r="M23" s="593"/>
      <c r="N23" s="588"/>
      <c r="O23" s="1178">
        <f t="shared" ref="O23:U23" si="10">+SUM(O10:O22)</f>
        <v>4164.5114401204391</v>
      </c>
      <c r="P23" s="1178">
        <f t="shared" si="10"/>
        <v>3963.7351640549714</v>
      </c>
      <c r="Q23" s="1178">
        <f t="shared" si="10"/>
        <v>4164.0656642860004</v>
      </c>
      <c r="R23" s="1178">
        <f t="shared" si="10"/>
        <v>4029.5399357228453</v>
      </c>
      <c r="S23" s="1178">
        <f t="shared" si="10"/>
        <v>20415.944700904856</v>
      </c>
      <c r="T23" s="1178">
        <f t="shared" si="10"/>
        <v>20096.379826336935</v>
      </c>
      <c r="U23" s="1178">
        <f t="shared" si="10"/>
        <v>18142.532217720851</v>
      </c>
      <c r="V23" s="397"/>
      <c r="W23" s="397"/>
      <c r="X23" s="397"/>
      <c r="Y23" s="397"/>
      <c r="Z23" s="397"/>
      <c r="AA23" s="397"/>
      <c r="AB23" s="397"/>
    </row>
    <row r="24" spans="1:28" s="162" customFormat="1" ht="12.75">
      <c r="A24" s="269"/>
      <c r="B24" s="270"/>
      <c r="C24" s="271"/>
      <c r="D24" s="271"/>
      <c r="E24" s="503"/>
      <c r="F24" s="547"/>
      <c r="G24" s="503"/>
      <c r="H24" s="272"/>
      <c r="I24" s="547"/>
      <c r="J24" s="503"/>
      <c r="K24" s="1022"/>
      <c r="L24" s="534"/>
      <c r="M24" s="593"/>
      <c r="N24" s="588" t="s">
        <v>396</v>
      </c>
      <c r="O24" s="1177">
        <f>+'5. MatrizGeneraciónSEIN (1)'!O27</f>
        <v>10.252088000000001</v>
      </c>
      <c r="P24" s="1177">
        <f>+'5. MatrizGeneraciónSEIN (1)'!P27</f>
        <v>2.2991390000000003</v>
      </c>
      <c r="Q24" s="1177">
        <f>+'5. MatrizGeneraciónSEIN (1)'!Q27</f>
        <v>0</v>
      </c>
      <c r="R24" s="1177">
        <f>+'5. MatrizGeneraciónSEIN (1)'!R27</f>
        <v>2.5944566300000003</v>
      </c>
      <c r="S24" s="1177">
        <f>+'5. MatrizGeneraciónSEIN (1)'!S27</f>
        <v>12.953248</v>
      </c>
      <c r="T24" s="1177">
        <f>+'5. MatrizGeneraciónSEIN (1)'!T27</f>
        <v>2.5944566300000003</v>
      </c>
      <c r="U24" s="1177">
        <f>+'5. MatrizGeneraciónSEIN (1)'!U27</f>
        <v>0.45898245999999998</v>
      </c>
      <c r="V24" s="397"/>
      <c r="W24" s="397"/>
      <c r="X24" s="397"/>
      <c r="Y24" s="397"/>
      <c r="Z24" s="397"/>
      <c r="AA24" s="397"/>
      <c r="AB24" s="397"/>
    </row>
    <row r="25" spans="1:28" s="162" customFormat="1" ht="12.75">
      <c r="A25" s="246" t="s">
        <v>56</v>
      </c>
      <c r="B25" s="247">
        <f>+'5. MatrizGeneraciónSEIN (1)'!B18</f>
        <v>10.252088000000001</v>
      </c>
      <c r="C25" s="248">
        <f>+'5. MatrizGeneraciónSEIN (1)'!C18</f>
        <v>2.2991390000000003</v>
      </c>
      <c r="D25" s="248">
        <f>+'5. MatrizGeneraciónSEIN (1)'!D18</f>
        <v>0</v>
      </c>
      <c r="E25" s="284">
        <f>+'5. MatrizGeneraciónSEIN (1)'!E18</f>
        <v>2.5944566300000003</v>
      </c>
      <c r="F25" s="516">
        <f t="shared" si="6"/>
        <v>-1</v>
      </c>
      <c r="G25" s="284">
        <f>+'5. MatrizGeneraciónSEIN (1)'!G18</f>
        <v>12.953248</v>
      </c>
      <c r="H25" s="248">
        <f>+'5. MatrizGeneraciónSEIN (1)'!H18</f>
        <v>2.5944566300000003</v>
      </c>
      <c r="I25" s="294">
        <f t="shared" si="4"/>
        <v>3.9926631458086845</v>
      </c>
      <c r="J25" s="284">
        <f>+'5. MatrizGeneraciónSEIN (1)'!J18</f>
        <v>0.45898245999999998</v>
      </c>
      <c r="K25" s="294">
        <f t="shared" si="9"/>
        <v>4.6526269653093069</v>
      </c>
      <c r="L25" s="534"/>
      <c r="M25" s="593"/>
      <c r="N25" s="588" t="s">
        <v>395</v>
      </c>
      <c r="O25" s="1177">
        <f>+'5. MatrizGeneraciónSEIN (1)'!O28</f>
        <v>0</v>
      </c>
      <c r="P25" s="1177">
        <f>+'5. MatrizGeneraciónSEIN (1)'!P28</f>
        <v>0</v>
      </c>
      <c r="Q25" s="1177">
        <f>+'5. MatrizGeneraciónSEIN (1)'!Q28</f>
        <v>0</v>
      </c>
      <c r="R25" s="1177">
        <f>+'5. MatrizGeneraciónSEIN (1)'!R28</f>
        <v>0</v>
      </c>
      <c r="S25" s="1177">
        <f>+'5. MatrizGeneraciónSEIN (1)'!S28</f>
        <v>0</v>
      </c>
      <c r="T25" s="1177">
        <f>+'5. MatrizGeneraciónSEIN (1)'!T28</f>
        <v>37.881596999999992</v>
      </c>
      <c r="U25" s="1177">
        <f>+'5. MatrizGeneraciónSEIN (1)'!U28</f>
        <v>3.0678281799999998</v>
      </c>
      <c r="V25" s="397"/>
      <c r="W25" s="397"/>
      <c r="X25" s="397"/>
      <c r="Y25" s="397"/>
      <c r="Z25" s="397"/>
      <c r="AA25" s="397"/>
      <c r="AB25" s="397"/>
    </row>
    <row r="26" spans="1:28" s="162" customFormat="1" ht="12.75">
      <c r="A26" s="150" t="s">
        <v>5</v>
      </c>
      <c r="B26" s="151">
        <f>+'5. MatrizGeneraciónSEIN (1)'!B19</f>
        <v>0</v>
      </c>
      <c r="C26" s="152">
        <f>+'5. MatrizGeneraciónSEIN (1)'!C19</f>
        <v>0</v>
      </c>
      <c r="D26" s="152">
        <f>+'5. MatrizGeneraciónSEIN (1)'!D19</f>
        <v>0</v>
      </c>
      <c r="E26" s="274">
        <f>+'5. MatrizGeneraciónSEIN (1)'!E19</f>
        <v>0</v>
      </c>
      <c r="F26" s="546" t="str">
        <f t="shared" si="6"/>
        <v/>
      </c>
      <c r="G26" s="274">
        <f>+'5. MatrizGeneraciónSEIN (1)'!G19</f>
        <v>0</v>
      </c>
      <c r="H26" s="152">
        <f>+'5. MatrizGeneraciónSEIN (1)'!H19</f>
        <v>37.881596999999992</v>
      </c>
      <c r="I26" s="546">
        <f t="shared" si="4"/>
        <v>-1</v>
      </c>
      <c r="J26" s="274" t="str">
        <f>+'5. MatrizGeneraciónSEIN (1)'!J19</f>
        <v xml:space="preserve">                   </v>
      </c>
      <c r="K26" s="295" t="e">
        <f t="shared" si="9"/>
        <v>#VALUE!</v>
      </c>
      <c r="L26" s="534"/>
      <c r="M26" s="593"/>
      <c r="N26" s="397"/>
      <c r="O26" s="397"/>
      <c r="P26" s="397"/>
      <c r="Q26" s="397"/>
      <c r="R26" s="397"/>
      <c r="S26" s="397"/>
      <c r="T26" s="397"/>
      <c r="U26" s="397"/>
      <c r="V26" s="397"/>
      <c r="W26" s="397"/>
      <c r="X26" s="397"/>
      <c r="Y26" s="397"/>
      <c r="Z26" s="397"/>
      <c r="AA26" s="397"/>
      <c r="AB26" s="397"/>
    </row>
    <row r="27" spans="1:28" s="162" customFormat="1" ht="10.5" customHeight="1">
      <c r="A27" s="156"/>
      <c r="B27" s="151"/>
      <c r="C27" s="152"/>
      <c r="D27" s="152"/>
      <c r="E27" s="274"/>
      <c r="F27" s="296"/>
      <c r="G27" s="274"/>
      <c r="H27" s="152"/>
      <c r="I27" s="296"/>
      <c r="J27" s="274"/>
      <c r="K27" s="1023"/>
      <c r="L27" s="534"/>
      <c r="M27" s="593"/>
      <c r="N27" s="397"/>
      <c r="O27" s="397"/>
      <c r="P27" s="397"/>
      <c r="Q27" s="397"/>
      <c r="R27" s="397"/>
      <c r="S27" s="397"/>
      <c r="T27" s="397"/>
      <c r="U27" s="397"/>
      <c r="V27" s="397"/>
      <c r="W27" s="397"/>
      <c r="X27" s="397"/>
      <c r="Y27" s="397"/>
      <c r="Z27" s="397"/>
      <c r="AA27" s="397"/>
      <c r="AB27" s="397"/>
    </row>
    <row r="28" spans="1:28" s="162" customFormat="1" ht="3.75" customHeight="1">
      <c r="A28" s="158"/>
      <c r="B28" s="159"/>
      <c r="C28" s="160"/>
      <c r="D28" s="160"/>
      <c r="E28" s="576"/>
      <c r="F28" s="548" t="str">
        <f t="shared" si="6"/>
        <v/>
      </c>
      <c r="G28" s="576"/>
      <c r="H28" s="160"/>
      <c r="I28" s="549" t="str">
        <f t="shared" si="4"/>
        <v/>
      </c>
      <c r="J28" s="576"/>
      <c r="K28" s="1024" t="str">
        <f t="shared" si="9"/>
        <v/>
      </c>
      <c r="L28" s="534"/>
      <c r="M28" s="593"/>
      <c r="N28" s="397"/>
      <c r="O28" s="397"/>
      <c r="P28" s="397"/>
      <c r="Q28" s="397"/>
      <c r="R28" s="397"/>
      <c r="S28" s="397"/>
      <c r="T28" s="397"/>
      <c r="U28" s="397"/>
      <c r="V28" s="397"/>
      <c r="W28" s="397"/>
      <c r="X28" s="397"/>
      <c r="Y28" s="397"/>
      <c r="Z28" s="397"/>
      <c r="AA28" s="397"/>
      <c r="AB28" s="397"/>
    </row>
    <row r="29" spans="1:28" s="162" customFormat="1" ht="13.5" customHeight="1">
      <c r="A29" s="285" t="s">
        <v>55</v>
      </c>
      <c r="B29" s="286">
        <f>+B25-B26</f>
        <v>10.252088000000001</v>
      </c>
      <c r="C29" s="287">
        <f>+C25-C26</f>
        <v>2.2991390000000003</v>
      </c>
      <c r="D29" s="287">
        <f>+D25-D26</f>
        <v>0</v>
      </c>
      <c r="E29" s="577">
        <f>+E25-E26</f>
        <v>2.5944566300000003</v>
      </c>
      <c r="F29" s="550"/>
      <c r="G29" s="577">
        <f>+G25-G26</f>
        <v>12.953248</v>
      </c>
      <c r="H29" s="287">
        <f>+H25-H26</f>
        <v>-35.287140369999989</v>
      </c>
      <c r="I29" s="551"/>
      <c r="J29" s="577" t="e">
        <f>+J25-J26</f>
        <v>#VALUE!</v>
      </c>
      <c r="K29" s="1025"/>
      <c r="L29" s="534"/>
      <c r="M29" s="593"/>
      <c r="N29" s="397"/>
      <c r="O29" s="397"/>
      <c r="P29" s="397"/>
      <c r="Q29" s="397"/>
      <c r="R29" s="397"/>
      <c r="S29" s="397"/>
      <c r="T29" s="397"/>
      <c r="U29" s="397"/>
      <c r="V29" s="397"/>
      <c r="W29" s="397"/>
      <c r="X29" s="397"/>
      <c r="Y29" s="397"/>
      <c r="Z29" s="397"/>
      <c r="AA29" s="397"/>
      <c r="AB29" s="397"/>
    </row>
    <row r="30" spans="1:28" s="162" customFormat="1" ht="18" customHeight="1">
      <c r="A30" s="410" t="s">
        <v>656</v>
      </c>
      <c r="B30" s="298"/>
      <c r="C30" s="298"/>
      <c r="D30" s="298"/>
      <c r="E30" s="298"/>
      <c r="F30" s="298"/>
      <c r="G30" s="298"/>
      <c r="H30" s="299"/>
      <c r="I30" s="299"/>
      <c r="J30" s="298"/>
      <c r="K30" s="300"/>
      <c r="L30" s="534"/>
      <c r="M30" s="593"/>
      <c r="N30" s="397"/>
      <c r="O30" s="397"/>
      <c r="P30" s="397"/>
      <c r="Q30" s="397"/>
      <c r="R30" s="397"/>
      <c r="S30" s="397"/>
      <c r="T30" s="397"/>
      <c r="U30" s="397"/>
      <c r="V30" s="397"/>
      <c r="W30" s="397"/>
      <c r="X30" s="397"/>
      <c r="Y30" s="397"/>
      <c r="Z30" s="397"/>
      <c r="AA30" s="397"/>
      <c r="AB30" s="397"/>
    </row>
    <row r="31" spans="1:28" s="162" customFormat="1" ht="9" customHeight="1">
      <c r="A31" s="297"/>
      <c r="B31" s="298"/>
      <c r="C31" s="298"/>
      <c r="D31" s="298"/>
      <c r="E31" s="298"/>
      <c r="F31" s="298"/>
      <c r="G31" s="298"/>
      <c r="H31" s="299"/>
      <c r="I31" s="299"/>
      <c r="J31" s="298"/>
      <c r="K31" s="300"/>
      <c r="L31" s="534"/>
      <c r="M31" s="593"/>
      <c r="N31" s="397"/>
      <c r="O31" s="397"/>
      <c r="P31" s="397"/>
      <c r="Q31" s="397"/>
      <c r="R31" s="397"/>
      <c r="S31" s="397"/>
      <c r="T31" s="397"/>
      <c r="U31" s="397"/>
      <c r="V31" s="397"/>
      <c r="W31" s="397"/>
      <c r="X31" s="397"/>
      <c r="Y31" s="397"/>
      <c r="Z31" s="397"/>
      <c r="AA31" s="397"/>
      <c r="AB31" s="397"/>
    </row>
    <row r="32" spans="1:28" s="162" customFormat="1">
      <c r="A32" s="244"/>
      <c r="B32" s="244"/>
      <c r="C32" s="244"/>
      <c r="D32" s="244"/>
      <c r="E32" s="244"/>
      <c r="F32" s="244"/>
      <c r="G32" s="244"/>
      <c r="H32" s="244"/>
      <c r="I32" s="244"/>
      <c r="J32" s="244"/>
      <c r="K32" s="244"/>
      <c r="L32" s="534"/>
      <c r="M32" s="593"/>
      <c r="N32" s="397"/>
      <c r="O32" s="397"/>
      <c r="P32" s="397"/>
      <c r="Q32" s="397"/>
      <c r="R32" s="397"/>
      <c r="S32" s="397"/>
      <c r="T32" s="397"/>
      <c r="U32" s="397"/>
      <c r="V32" s="397"/>
      <c r="W32" s="397"/>
      <c r="X32" s="397"/>
      <c r="Y32" s="397"/>
      <c r="Z32" s="397"/>
      <c r="AA32" s="397"/>
      <c r="AB32" s="397"/>
    </row>
    <row r="33" spans="1:28" s="162" customFormat="1" ht="12.75">
      <c r="A33" s="204"/>
      <c r="B33" s="216"/>
      <c r="C33" s="216"/>
      <c r="D33" s="216"/>
      <c r="E33" s="216"/>
      <c r="F33" s="216"/>
      <c r="G33" s="216"/>
      <c r="H33" s="216"/>
      <c r="I33" s="216"/>
      <c r="J33" s="216"/>
      <c r="K33" s="216"/>
      <c r="L33" s="239"/>
      <c r="M33" s="593"/>
      <c r="N33" s="397"/>
      <c r="O33" s="397"/>
      <c r="P33" s="397"/>
      <c r="Q33" s="397"/>
      <c r="R33" s="397"/>
      <c r="S33" s="397"/>
      <c r="T33" s="397"/>
      <c r="U33" s="397"/>
      <c r="V33" s="397"/>
      <c r="W33" s="397"/>
      <c r="X33" s="397"/>
      <c r="Y33" s="397"/>
      <c r="Z33" s="397"/>
      <c r="AA33" s="397"/>
      <c r="AB33" s="397"/>
    </row>
    <row r="34" spans="1:28" s="162" customFormat="1" ht="12.75">
      <c r="A34" s="204"/>
      <c r="B34" s="216"/>
      <c r="C34" s="216"/>
      <c r="D34" s="216"/>
      <c r="E34" s="216"/>
      <c r="F34" s="216"/>
      <c r="G34" s="216"/>
      <c r="H34" s="216"/>
      <c r="I34" s="216"/>
      <c r="J34" s="216"/>
      <c r="K34" s="216"/>
      <c r="L34" s="239"/>
      <c r="M34" s="593"/>
      <c r="N34" s="397"/>
      <c r="O34" s="397"/>
      <c r="P34" s="397"/>
      <c r="Q34" s="397"/>
      <c r="R34" s="397"/>
      <c r="S34" s="397"/>
      <c r="T34" s="397"/>
      <c r="U34" s="397"/>
      <c r="V34" s="397"/>
      <c r="W34" s="397"/>
      <c r="X34" s="397"/>
      <c r="Y34" s="397"/>
      <c r="Z34" s="397"/>
      <c r="AA34" s="397"/>
      <c r="AB34" s="397"/>
    </row>
    <row r="35" spans="1:28" s="162" customFormat="1" ht="12.75">
      <c r="A35" s="204"/>
      <c r="B35" s="216"/>
      <c r="C35" s="216"/>
      <c r="D35" s="216"/>
      <c r="E35" s="216"/>
      <c r="F35" s="216"/>
      <c r="G35" s="216"/>
      <c r="H35" s="216"/>
      <c r="I35" s="216"/>
      <c r="J35" s="216"/>
      <c r="K35" s="216"/>
      <c r="L35" s="239"/>
      <c r="M35" s="593"/>
      <c r="N35" s="397"/>
      <c r="O35" s="397"/>
      <c r="P35" s="397"/>
      <c r="Q35" s="397"/>
      <c r="R35" s="397"/>
      <c r="S35" s="397"/>
      <c r="T35" s="397"/>
      <c r="U35" s="397"/>
      <c r="V35" s="397"/>
      <c r="W35" s="397"/>
      <c r="X35" s="397"/>
      <c r="Y35" s="397"/>
      <c r="Z35" s="397"/>
      <c r="AA35" s="397"/>
      <c r="AB35" s="397"/>
    </row>
    <row r="36" spans="1:28" s="162" customFormat="1" ht="12.75">
      <c r="A36" s="204"/>
      <c r="B36" s="216"/>
      <c r="C36" s="216"/>
      <c r="D36" s="216"/>
      <c r="E36" s="216"/>
      <c r="F36" s="216"/>
      <c r="G36" s="216"/>
      <c r="H36" s="216"/>
      <c r="I36" s="216"/>
      <c r="J36" s="216"/>
      <c r="K36" s="216"/>
      <c r="L36" s="239"/>
      <c r="M36" s="593"/>
      <c r="N36" s="397"/>
      <c r="O36" s="397"/>
      <c r="P36" s="397"/>
      <c r="Q36" s="397"/>
      <c r="R36" s="397"/>
      <c r="S36" s="397"/>
      <c r="T36" s="397"/>
      <c r="U36" s="397"/>
      <c r="V36" s="397"/>
      <c r="W36" s="397"/>
      <c r="X36" s="397"/>
      <c r="Y36" s="397"/>
      <c r="Z36" s="397"/>
      <c r="AA36" s="397"/>
      <c r="AB36" s="397"/>
    </row>
    <row r="37" spans="1:28" s="162" customFormat="1" ht="12.75">
      <c r="A37" s="204"/>
      <c r="B37" s="216"/>
      <c r="C37" s="216"/>
      <c r="D37" s="216"/>
      <c r="E37" s="216"/>
      <c r="F37" s="216"/>
      <c r="G37" s="216"/>
      <c r="H37" s="216"/>
      <c r="I37" s="216"/>
      <c r="J37" s="216"/>
      <c r="K37" s="216"/>
      <c r="L37" s="239"/>
      <c r="M37" s="593"/>
      <c r="N37" s="397"/>
      <c r="O37" s="397"/>
      <c r="P37" s="397"/>
      <c r="Q37" s="397"/>
      <c r="R37" s="397"/>
      <c r="S37" s="397"/>
      <c r="T37" s="397"/>
      <c r="U37" s="397"/>
      <c r="V37" s="397"/>
      <c r="W37" s="397"/>
      <c r="X37" s="397"/>
      <c r="Y37" s="397"/>
      <c r="Z37" s="397"/>
      <c r="AA37" s="397"/>
      <c r="AB37" s="397"/>
    </row>
    <row r="38" spans="1:28" s="162" customFormat="1" ht="12.75">
      <c r="A38" s="204"/>
      <c r="B38" s="216"/>
      <c r="C38" s="216"/>
      <c r="D38" s="216"/>
      <c r="E38" s="216"/>
      <c r="F38" s="216"/>
      <c r="G38" s="216"/>
      <c r="H38" s="216"/>
      <c r="I38" s="216"/>
      <c r="J38" s="216"/>
      <c r="K38" s="216"/>
      <c r="L38" s="239"/>
      <c r="M38" s="593"/>
      <c r="N38" s="397"/>
      <c r="O38" s="397"/>
      <c r="P38" s="397"/>
      <c r="Q38" s="397"/>
      <c r="R38" s="397"/>
      <c r="S38" s="397"/>
      <c r="T38" s="397"/>
      <c r="U38" s="397"/>
      <c r="V38" s="397"/>
      <c r="W38" s="397"/>
      <c r="X38" s="397"/>
      <c r="Y38" s="397"/>
      <c r="Z38" s="397"/>
      <c r="AA38" s="397"/>
      <c r="AB38" s="397"/>
    </row>
    <row r="39" spans="1:28" s="162" customFormat="1" ht="12.75">
      <c r="A39" s="204"/>
      <c r="B39" s="216"/>
      <c r="C39" s="216"/>
      <c r="D39" s="216"/>
      <c r="E39" s="216"/>
      <c r="F39" s="216"/>
      <c r="G39" s="216"/>
      <c r="H39" s="216"/>
      <c r="I39" s="216"/>
      <c r="J39" s="216"/>
      <c r="K39" s="216"/>
      <c r="L39" s="239"/>
      <c r="M39" s="593"/>
      <c r="N39" s="397"/>
      <c r="O39" s="397"/>
      <c r="P39" s="397"/>
      <c r="Q39" s="397"/>
      <c r="R39" s="397"/>
      <c r="S39" s="397"/>
      <c r="T39" s="397"/>
      <c r="U39" s="397"/>
      <c r="V39" s="397"/>
      <c r="W39" s="397"/>
      <c r="X39" s="397"/>
      <c r="Y39" s="397"/>
      <c r="Z39" s="397"/>
      <c r="AA39" s="397"/>
      <c r="AB39" s="397"/>
    </row>
    <row r="40" spans="1:28" s="162" customFormat="1" ht="12.75">
      <c r="A40" s="204"/>
      <c r="B40" s="216"/>
      <c r="C40" s="216"/>
      <c r="D40" s="216"/>
      <c r="E40" s="216"/>
      <c r="F40" s="216"/>
      <c r="G40" s="216"/>
      <c r="H40" s="216"/>
      <c r="I40" s="216"/>
      <c r="J40" s="216"/>
      <c r="K40" s="216"/>
      <c r="L40" s="239"/>
      <c r="M40" s="593"/>
      <c r="N40" s="397"/>
      <c r="O40" s="397"/>
      <c r="P40" s="397"/>
      <c r="Q40" s="397"/>
      <c r="R40" s="397"/>
      <c r="S40" s="397"/>
      <c r="T40" s="397"/>
      <c r="U40" s="397"/>
      <c r="V40" s="397"/>
      <c r="W40" s="397"/>
      <c r="X40" s="397"/>
      <c r="Y40" s="397"/>
      <c r="Z40" s="397"/>
      <c r="AA40" s="397"/>
      <c r="AB40" s="397"/>
    </row>
    <row r="41" spans="1:28" s="162" customFormat="1" ht="12.75">
      <c r="A41" s="204"/>
      <c r="B41" s="216"/>
      <c r="C41" s="216"/>
      <c r="D41" s="216"/>
      <c r="E41" s="216"/>
      <c r="F41" s="216"/>
      <c r="G41" s="216"/>
      <c r="H41" s="216"/>
      <c r="I41" s="216"/>
      <c r="J41" s="216"/>
      <c r="K41" s="216"/>
      <c r="L41" s="239"/>
      <c r="M41" s="593"/>
      <c r="N41" s="397"/>
      <c r="O41" s="397"/>
      <c r="P41" s="397"/>
      <c r="Q41" s="397"/>
      <c r="R41" s="397"/>
      <c r="S41" s="397"/>
      <c r="T41" s="397"/>
      <c r="U41" s="397"/>
      <c r="V41" s="397"/>
      <c r="W41" s="397"/>
      <c r="X41" s="397"/>
      <c r="Y41" s="397"/>
      <c r="Z41" s="397"/>
      <c r="AA41" s="397"/>
      <c r="AB41" s="397"/>
    </row>
    <row r="42" spans="1:28" s="162" customFormat="1" ht="12.75">
      <c r="A42" s="204"/>
      <c r="B42" s="216"/>
      <c r="C42" s="216"/>
      <c r="D42" s="216"/>
      <c r="E42" s="216"/>
      <c r="F42" s="216"/>
      <c r="G42" s="216"/>
      <c r="H42" s="216"/>
      <c r="I42" s="216"/>
      <c r="J42" s="216"/>
      <c r="K42" s="216"/>
      <c r="L42" s="239"/>
      <c r="M42" s="593"/>
      <c r="N42" s="397"/>
      <c r="O42" s="397"/>
      <c r="P42" s="397"/>
      <c r="Q42" s="397"/>
      <c r="R42" s="397"/>
      <c r="S42" s="397"/>
      <c r="T42" s="397"/>
      <c r="U42" s="397"/>
      <c r="V42" s="397"/>
      <c r="W42" s="397"/>
      <c r="X42" s="397"/>
      <c r="Y42" s="397"/>
      <c r="Z42" s="397"/>
      <c r="AA42" s="397"/>
      <c r="AB42" s="397"/>
    </row>
    <row r="43" spans="1:28" s="162" customFormat="1" ht="12.75">
      <c r="A43" s="204"/>
      <c r="B43" s="216"/>
      <c r="C43" s="216"/>
      <c r="D43" s="216"/>
      <c r="E43" s="216"/>
      <c r="F43" s="216"/>
      <c r="G43" s="216"/>
      <c r="H43" s="216"/>
      <c r="I43" s="216"/>
      <c r="J43" s="216"/>
      <c r="K43" s="216"/>
      <c r="L43" s="239"/>
      <c r="M43" s="593"/>
      <c r="N43" s="397"/>
      <c r="O43" s="397"/>
      <c r="P43" s="397"/>
      <c r="Q43" s="397"/>
      <c r="R43" s="397"/>
      <c r="S43" s="397"/>
      <c r="T43" s="397"/>
      <c r="U43" s="397"/>
      <c r="V43" s="397"/>
      <c r="W43" s="397"/>
      <c r="X43" s="397"/>
      <c r="Y43" s="397"/>
      <c r="Z43" s="397"/>
      <c r="AA43" s="397"/>
      <c r="AB43" s="397"/>
    </row>
    <row r="44" spans="1:28" s="162" customFormat="1" ht="12.75">
      <c r="A44" s="204"/>
      <c r="B44" s="216"/>
      <c r="C44" s="216"/>
      <c r="D44" s="216"/>
      <c r="E44" s="216"/>
      <c r="F44" s="216"/>
      <c r="G44" s="216"/>
      <c r="H44" s="216"/>
      <c r="I44" s="216"/>
      <c r="J44" s="216"/>
      <c r="K44" s="216"/>
      <c r="L44" s="239"/>
      <c r="M44" s="593"/>
      <c r="N44" s="397"/>
      <c r="O44" s="397"/>
      <c r="P44" s="397"/>
      <c r="Q44" s="397"/>
      <c r="R44" s="397"/>
      <c r="S44" s="397"/>
      <c r="T44" s="397"/>
      <c r="U44" s="397"/>
      <c r="V44" s="397"/>
      <c r="W44" s="397"/>
      <c r="X44" s="397"/>
      <c r="Y44" s="397"/>
      <c r="Z44" s="397"/>
      <c r="AA44" s="397"/>
      <c r="AB44" s="397"/>
    </row>
    <row r="45" spans="1:28" s="162" customFormat="1" ht="12.75">
      <c r="A45" s="204"/>
      <c r="B45" s="216"/>
      <c r="C45" s="216"/>
      <c r="D45" s="216"/>
      <c r="E45" s="216"/>
      <c r="F45" s="216"/>
      <c r="G45" s="216"/>
      <c r="H45" s="216"/>
      <c r="I45" s="216"/>
      <c r="J45" s="216"/>
      <c r="K45" s="216"/>
      <c r="L45" s="239"/>
      <c r="M45" s="593"/>
      <c r="N45" s="397"/>
      <c r="O45" s="397"/>
      <c r="P45" s="397"/>
      <c r="Q45" s="397"/>
      <c r="R45" s="397"/>
      <c r="S45" s="397"/>
      <c r="T45" s="397"/>
      <c r="U45" s="397"/>
      <c r="V45" s="397"/>
      <c r="W45" s="397"/>
      <c r="X45" s="397"/>
      <c r="Y45" s="397"/>
      <c r="Z45" s="397"/>
      <c r="AA45" s="397"/>
      <c r="AB45" s="397"/>
    </row>
    <row r="46" spans="1:28" s="162" customFormat="1" ht="12.75">
      <c r="A46" s="204"/>
      <c r="B46" s="216"/>
      <c r="C46" s="216"/>
      <c r="D46" s="216"/>
      <c r="E46" s="216"/>
      <c r="F46" s="216"/>
      <c r="G46" s="216"/>
      <c r="H46" s="216"/>
      <c r="I46" s="216"/>
      <c r="J46" s="216"/>
      <c r="K46" s="216"/>
      <c r="L46" s="239"/>
      <c r="M46" s="593"/>
      <c r="N46" s="397"/>
      <c r="O46" s="397"/>
      <c r="P46" s="397"/>
      <c r="Q46" s="397"/>
      <c r="R46" s="397"/>
      <c r="S46" s="397"/>
      <c r="T46" s="397"/>
      <c r="U46" s="397"/>
      <c r="V46" s="397"/>
      <c r="W46" s="397"/>
      <c r="X46" s="397"/>
      <c r="Y46" s="397"/>
      <c r="Z46" s="397"/>
      <c r="AA46" s="397"/>
      <c r="AB46" s="397"/>
    </row>
    <row r="47" spans="1:28" s="162" customFormat="1" ht="12.75">
      <c r="A47" s="204"/>
      <c r="B47" s="216"/>
      <c r="C47" s="216"/>
      <c r="D47" s="216"/>
      <c r="E47" s="216"/>
      <c r="F47" s="216"/>
      <c r="G47" s="216"/>
      <c r="H47" s="216"/>
      <c r="I47" s="216"/>
      <c r="J47" s="216"/>
      <c r="K47" s="216"/>
      <c r="L47" s="239"/>
      <c r="M47" s="593"/>
      <c r="N47" s="397"/>
      <c r="O47" s="397"/>
      <c r="P47" s="397"/>
      <c r="Q47" s="397"/>
      <c r="R47" s="397"/>
      <c r="S47" s="397"/>
      <c r="T47" s="397"/>
      <c r="U47" s="397"/>
      <c r="V47" s="397"/>
      <c r="W47" s="397"/>
      <c r="X47" s="397"/>
      <c r="Y47" s="397"/>
      <c r="Z47" s="397"/>
      <c r="AA47" s="397"/>
      <c r="AB47" s="397"/>
    </row>
    <row r="48" spans="1:28" s="162" customFormat="1" ht="12.75">
      <c r="A48" s="204"/>
      <c r="B48" s="216"/>
      <c r="C48" s="216"/>
      <c r="D48" s="216"/>
      <c r="E48" s="216"/>
      <c r="F48" s="216"/>
      <c r="G48" s="216"/>
      <c r="H48" s="216"/>
      <c r="I48" s="216"/>
      <c r="J48" s="216"/>
      <c r="K48" s="216"/>
      <c r="L48" s="239"/>
      <c r="M48" s="593"/>
      <c r="N48" s="397"/>
      <c r="O48" s="397"/>
      <c r="P48" s="397"/>
      <c r="Q48" s="397"/>
      <c r="R48" s="397"/>
      <c r="S48" s="397"/>
      <c r="T48" s="397"/>
      <c r="U48" s="397"/>
      <c r="V48" s="397"/>
      <c r="W48" s="397"/>
      <c r="X48" s="397"/>
      <c r="Y48" s="397"/>
      <c r="Z48" s="397"/>
      <c r="AA48" s="397"/>
      <c r="AB48" s="397"/>
    </row>
    <row r="49" spans="1:28" s="162" customFormat="1" ht="12.75">
      <c r="A49" s="204"/>
      <c r="B49" s="216"/>
      <c r="C49" s="216"/>
      <c r="D49" s="216"/>
      <c r="E49" s="216"/>
      <c r="F49" s="216"/>
      <c r="G49" s="216"/>
      <c r="H49" s="216"/>
      <c r="I49" s="216"/>
      <c r="J49" s="216"/>
      <c r="K49" s="216"/>
      <c r="L49" s="239"/>
      <c r="M49" s="593"/>
      <c r="N49" s="397"/>
      <c r="O49" s="397"/>
      <c r="P49" s="397"/>
      <c r="Q49" s="397"/>
      <c r="R49" s="397"/>
      <c r="S49" s="397"/>
      <c r="T49" s="397"/>
      <c r="U49" s="397"/>
      <c r="V49" s="397"/>
      <c r="W49" s="397"/>
      <c r="X49" s="397"/>
      <c r="Y49" s="397"/>
      <c r="Z49" s="397"/>
      <c r="AA49" s="397"/>
      <c r="AB49" s="397"/>
    </row>
    <row r="50" spans="1:28" s="162" customFormat="1" ht="12.75">
      <c r="A50" s="204"/>
      <c r="B50" s="216"/>
      <c r="C50" s="216"/>
      <c r="D50" s="216"/>
      <c r="E50" s="216"/>
      <c r="F50" s="216"/>
      <c r="G50" s="216"/>
      <c r="H50" s="216"/>
      <c r="I50" s="216"/>
      <c r="J50" s="216"/>
      <c r="K50" s="216"/>
      <c r="L50" s="239"/>
      <c r="M50" s="593"/>
      <c r="N50" s="397"/>
      <c r="O50" s="397"/>
      <c r="P50" s="397"/>
      <c r="Q50" s="397"/>
      <c r="R50" s="397"/>
      <c r="S50" s="397"/>
      <c r="T50" s="397"/>
      <c r="U50" s="397"/>
      <c r="V50" s="397"/>
      <c r="W50" s="397"/>
      <c r="X50" s="397"/>
      <c r="Y50" s="397"/>
      <c r="Z50" s="397"/>
      <c r="AA50" s="397"/>
      <c r="AB50" s="397"/>
    </row>
    <row r="51" spans="1:28" s="162" customFormat="1" ht="12.75">
      <c r="A51" s="204"/>
      <c r="B51" s="216"/>
      <c r="C51" s="216"/>
      <c r="D51" s="216"/>
      <c r="E51" s="216"/>
      <c r="F51" s="216"/>
      <c r="G51" s="216"/>
      <c r="H51" s="216"/>
      <c r="I51" s="216"/>
      <c r="J51" s="216"/>
      <c r="K51" s="216"/>
      <c r="L51" s="239"/>
      <c r="M51" s="593"/>
      <c r="N51" s="397"/>
      <c r="O51" s="397"/>
      <c r="P51" s="397"/>
      <c r="Q51" s="397"/>
      <c r="R51" s="397"/>
      <c r="S51" s="397"/>
      <c r="T51" s="397"/>
      <c r="U51" s="397"/>
      <c r="V51" s="397"/>
      <c r="W51" s="397"/>
      <c r="X51" s="397"/>
      <c r="Y51" s="397"/>
      <c r="Z51" s="397"/>
      <c r="AA51" s="397"/>
      <c r="AB51" s="397"/>
    </row>
    <row r="52" spans="1:28" s="162" customFormat="1" ht="12.75">
      <c r="A52" s="204"/>
      <c r="B52" s="216"/>
      <c r="C52" s="216"/>
      <c r="D52" s="216"/>
      <c r="E52" s="216"/>
      <c r="F52" s="216"/>
      <c r="G52" s="216"/>
      <c r="H52" s="216"/>
      <c r="I52" s="216"/>
      <c r="J52" s="216"/>
      <c r="K52" s="216"/>
      <c r="L52" s="239"/>
      <c r="M52" s="593"/>
      <c r="N52" s="397"/>
      <c r="O52" s="397"/>
      <c r="P52" s="397"/>
      <c r="Q52" s="397"/>
      <c r="R52" s="397"/>
      <c r="S52" s="397"/>
      <c r="T52" s="397"/>
      <c r="U52" s="397"/>
      <c r="V52" s="397"/>
      <c r="W52" s="397"/>
      <c r="X52" s="397"/>
      <c r="Y52" s="397"/>
      <c r="Z52" s="397"/>
      <c r="AA52" s="397"/>
      <c r="AB52" s="397"/>
    </row>
    <row r="53" spans="1:28" s="162" customFormat="1" ht="12.75">
      <c r="A53" s="204"/>
      <c r="B53" s="216"/>
      <c r="C53" s="216"/>
      <c r="D53" s="216"/>
      <c r="E53" s="216"/>
      <c r="F53" s="216"/>
      <c r="G53" s="216"/>
      <c r="H53" s="216"/>
      <c r="I53" s="216"/>
      <c r="J53" s="216"/>
      <c r="K53" s="216"/>
      <c r="L53" s="239"/>
      <c r="M53" s="593"/>
      <c r="N53" s="397"/>
      <c r="O53" s="397"/>
      <c r="P53" s="397"/>
      <c r="Q53" s="397"/>
      <c r="R53" s="397"/>
      <c r="S53" s="397"/>
      <c r="T53" s="397"/>
      <c r="U53" s="397"/>
      <c r="V53" s="397"/>
      <c r="W53" s="397"/>
      <c r="X53" s="397"/>
      <c r="Y53" s="397"/>
      <c r="Z53" s="397"/>
      <c r="AA53" s="397"/>
      <c r="AB53" s="397"/>
    </row>
    <row r="54" spans="1:28" s="162" customFormat="1" ht="12.75">
      <c r="A54" s="204"/>
      <c r="B54" s="216"/>
      <c r="C54" s="216"/>
      <c r="D54" s="216"/>
      <c r="E54" s="216"/>
      <c r="F54" s="216"/>
      <c r="G54" s="216"/>
      <c r="H54" s="216"/>
      <c r="I54" s="216"/>
      <c r="J54" s="216"/>
      <c r="K54" s="216"/>
      <c r="L54" s="239"/>
      <c r="M54" s="593"/>
      <c r="N54" s="397"/>
      <c r="O54" s="397"/>
      <c r="P54" s="397"/>
      <c r="Q54" s="397"/>
      <c r="R54" s="397"/>
      <c r="S54" s="397"/>
      <c r="T54" s="397"/>
      <c r="U54" s="397"/>
      <c r="V54" s="397"/>
      <c r="W54" s="397"/>
      <c r="X54" s="397"/>
      <c r="Y54" s="397"/>
      <c r="Z54" s="397"/>
      <c r="AA54" s="397"/>
      <c r="AB54" s="397"/>
    </row>
    <row r="55" spans="1:28" s="162" customFormat="1" ht="12.75">
      <c r="A55" s="204"/>
      <c r="B55" s="216"/>
      <c r="C55" s="216"/>
      <c r="D55" s="216"/>
      <c r="E55" s="216"/>
      <c r="F55" s="216"/>
      <c r="G55" s="216"/>
      <c r="H55" s="216"/>
      <c r="I55" s="216"/>
      <c r="J55" s="216"/>
      <c r="K55" s="216"/>
      <c r="L55" s="239"/>
      <c r="M55" s="593"/>
      <c r="N55" s="397"/>
      <c r="O55" s="397"/>
      <c r="P55" s="397"/>
      <c r="Q55" s="397"/>
      <c r="R55" s="397"/>
      <c r="S55" s="397"/>
      <c r="T55" s="397"/>
      <c r="U55" s="397"/>
      <c r="V55" s="397"/>
      <c r="W55" s="397"/>
      <c r="X55" s="397"/>
      <c r="Y55" s="397"/>
      <c r="Z55" s="397"/>
      <c r="AA55" s="397"/>
      <c r="AB55" s="397"/>
    </row>
    <row r="56" spans="1:28" s="162" customFormat="1" ht="18" customHeight="1">
      <c r="A56" s="204"/>
      <c r="B56" s="216"/>
      <c r="C56" s="216"/>
      <c r="D56" s="216"/>
      <c r="E56" s="216"/>
      <c r="F56" s="216"/>
      <c r="G56" s="216"/>
      <c r="H56" s="216"/>
      <c r="I56" s="216"/>
      <c r="J56" s="216"/>
      <c r="K56" s="216"/>
      <c r="L56" s="239"/>
      <c r="M56" s="593"/>
      <c r="N56" s="397"/>
      <c r="O56" s="397"/>
      <c r="P56" s="397"/>
      <c r="Q56" s="397"/>
      <c r="R56" s="397"/>
      <c r="S56" s="397"/>
      <c r="T56" s="397"/>
      <c r="U56" s="397"/>
      <c r="V56" s="397"/>
      <c r="W56" s="397"/>
      <c r="X56" s="397"/>
      <c r="Y56" s="397"/>
      <c r="Z56" s="397"/>
      <c r="AA56" s="397"/>
      <c r="AB56" s="397"/>
    </row>
    <row r="57" spans="1:28" s="162" customFormat="1" ht="18" customHeight="1">
      <c r="A57" s="204"/>
      <c r="B57" s="216"/>
      <c r="C57" s="216"/>
      <c r="D57" s="216"/>
      <c r="E57" s="216"/>
      <c r="F57" s="216"/>
      <c r="G57" s="216"/>
      <c r="H57" s="216"/>
      <c r="I57" s="216"/>
      <c r="J57" s="216"/>
      <c r="K57" s="216"/>
      <c r="L57" s="239"/>
      <c r="M57" s="593"/>
      <c r="N57" s="397"/>
      <c r="O57" s="397"/>
      <c r="P57" s="397"/>
      <c r="Q57" s="397"/>
      <c r="R57" s="397"/>
      <c r="S57" s="397"/>
      <c r="T57" s="397"/>
      <c r="U57" s="397"/>
      <c r="V57" s="397"/>
      <c r="W57" s="397"/>
      <c r="X57" s="397"/>
      <c r="Y57" s="397"/>
      <c r="Z57" s="397"/>
      <c r="AA57" s="397"/>
      <c r="AB57" s="397"/>
    </row>
    <row r="58" spans="1:28" s="162" customFormat="1" ht="18" customHeight="1">
      <c r="A58" s="204"/>
      <c r="B58" s="216"/>
      <c r="C58" s="216"/>
      <c r="D58" s="216"/>
      <c r="E58" s="216"/>
      <c r="F58" s="216"/>
      <c r="G58" s="216"/>
      <c r="H58" s="216"/>
      <c r="I58" s="216"/>
      <c r="J58" s="216"/>
      <c r="K58" s="216"/>
      <c r="L58" s="239"/>
      <c r="M58" s="593"/>
      <c r="N58" s="397"/>
      <c r="O58" s="397"/>
      <c r="P58" s="397"/>
      <c r="Q58" s="397"/>
      <c r="R58" s="397"/>
      <c r="S58" s="397"/>
      <c r="T58" s="397"/>
      <c r="U58" s="397"/>
      <c r="V58" s="397"/>
      <c r="W58" s="397"/>
      <c r="X58" s="397"/>
      <c r="Y58" s="397"/>
      <c r="Z58" s="397"/>
      <c r="AA58" s="397"/>
      <c r="AB58" s="397"/>
    </row>
    <row r="59" spans="1:28" s="162" customFormat="1" ht="23.25" customHeight="1">
      <c r="A59" s="204"/>
      <c r="B59" s="216"/>
      <c r="C59" s="216"/>
      <c r="D59" s="216"/>
      <c r="E59" s="216"/>
      <c r="F59" s="216"/>
      <c r="G59" s="216"/>
      <c r="H59" s="216"/>
      <c r="I59" s="216"/>
      <c r="J59" s="216"/>
      <c r="K59" s="216"/>
      <c r="L59" s="239"/>
      <c r="M59" s="593"/>
      <c r="N59" s="397"/>
      <c r="O59" s="397"/>
      <c r="P59" s="397"/>
      <c r="Q59" s="397"/>
      <c r="R59" s="397"/>
      <c r="S59" s="397"/>
      <c r="T59" s="397"/>
      <c r="U59" s="397"/>
      <c r="V59" s="397"/>
      <c r="W59" s="397"/>
      <c r="X59" s="397"/>
      <c r="Y59" s="397"/>
      <c r="Z59" s="397"/>
      <c r="AA59" s="397"/>
      <c r="AB59" s="397"/>
    </row>
    <row r="60" spans="1:28" s="162" customFormat="1" ht="23.25" customHeight="1">
      <c r="A60" s="204"/>
      <c r="B60" s="216"/>
      <c r="C60" s="216"/>
      <c r="D60" s="216"/>
      <c r="E60" s="216"/>
      <c r="F60" s="216"/>
      <c r="G60" s="216"/>
      <c r="H60" s="216"/>
      <c r="I60" s="216"/>
      <c r="J60" s="216"/>
      <c r="K60" s="216"/>
      <c r="L60" s="239"/>
      <c r="M60" s="593"/>
      <c r="N60" s="397"/>
      <c r="O60" s="397"/>
      <c r="P60" s="397"/>
      <c r="Q60" s="397"/>
      <c r="R60" s="397"/>
      <c r="S60" s="397"/>
      <c r="T60" s="397"/>
      <c r="U60" s="397"/>
      <c r="V60" s="397"/>
      <c r="W60" s="397"/>
      <c r="X60" s="397"/>
      <c r="Y60" s="397"/>
      <c r="Z60" s="397"/>
      <c r="AA60" s="397"/>
      <c r="AB60" s="397"/>
    </row>
    <row r="61" spans="1:28" s="162" customFormat="1" ht="23.25" customHeight="1">
      <c r="A61" s="204"/>
      <c r="B61" s="216"/>
      <c r="C61" s="216"/>
      <c r="D61" s="216"/>
      <c r="E61" s="216"/>
      <c r="F61" s="216"/>
      <c r="G61" s="216"/>
      <c r="H61" s="216"/>
      <c r="I61" s="216"/>
      <c r="J61" s="216"/>
      <c r="K61" s="216"/>
      <c r="L61" s="239"/>
      <c r="M61" s="593"/>
      <c r="N61" s="397"/>
      <c r="O61" s="397"/>
      <c r="P61" s="397"/>
      <c r="Q61" s="397"/>
      <c r="R61" s="397"/>
      <c r="S61" s="397"/>
      <c r="T61" s="397"/>
      <c r="U61" s="397"/>
      <c r="V61" s="397"/>
      <c r="W61" s="397"/>
      <c r="X61" s="397"/>
      <c r="Y61" s="397"/>
      <c r="Z61" s="397"/>
      <c r="AA61" s="397"/>
      <c r="AB61" s="397"/>
    </row>
    <row r="62" spans="1:28" s="162" customFormat="1" ht="23.25" customHeight="1">
      <c r="A62" s="204"/>
      <c r="B62" s="216"/>
      <c r="C62" s="216"/>
      <c r="D62" s="216"/>
      <c r="E62" s="216"/>
      <c r="F62" s="216"/>
      <c r="G62" s="216"/>
      <c r="H62" s="216"/>
      <c r="I62" s="216"/>
      <c r="J62" s="216"/>
      <c r="K62" s="216"/>
      <c r="L62" s="239"/>
      <c r="M62" s="593"/>
      <c r="N62" s="397"/>
      <c r="O62" s="397"/>
      <c r="P62" s="397"/>
      <c r="Q62" s="397"/>
      <c r="R62" s="397"/>
      <c r="S62" s="397"/>
      <c r="T62" s="397"/>
      <c r="U62" s="397"/>
      <c r="V62" s="397"/>
      <c r="W62" s="397"/>
      <c r="X62" s="397"/>
      <c r="Y62" s="397"/>
      <c r="Z62" s="397"/>
      <c r="AA62" s="397"/>
      <c r="AB62" s="397"/>
    </row>
    <row r="63" spans="1:28" s="162" customFormat="1" ht="12.75">
      <c r="A63" s="197" t="s">
        <v>703</v>
      </c>
      <c r="B63" s="216"/>
      <c r="C63" s="216"/>
      <c r="D63" s="216"/>
      <c r="E63" s="216"/>
      <c r="F63" s="216"/>
      <c r="G63" s="216"/>
      <c r="H63" s="216"/>
      <c r="I63" s="216"/>
      <c r="J63" s="216"/>
      <c r="K63" s="216"/>
      <c r="L63" s="239"/>
      <c r="M63" s="593"/>
      <c r="N63" s="397"/>
      <c r="O63" s="397"/>
      <c r="P63" s="397"/>
      <c r="Q63" s="397"/>
      <c r="R63" s="397"/>
      <c r="S63" s="397"/>
      <c r="T63" s="397"/>
      <c r="U63" s="397"/>
      <c r="V63" s="397"/>
      <c r="W63" s="397"/>
      <c r="X63" s="397"/>
      <c r="Y63" s="397"/>
      <c r="Z63" s="397"/>
      <c r="AA63" s="397"/>
      <c r="AB63" s="397"/>
    </row>
    <row r="64" spans="1:28" s="162" customFormat="1" ht="12.75">
      <c r="A64" s="204"/>
      <c r="B64" s="216"/>
      <c r="C64" s="216"/>
      <c r="D64" s="216"/>
      <c r="E64" s="216"/>
      <c r="F64" s="216"/>
      <c r="G64" s="216"/>
      <c r="H64" s="216"/>
      <c r="I64" s="216"/>
      <c r="J64" s="216"/>
      <c r="K64" s="216"/>
      <c r="L64" s="239"/>
      <c r="M64" s="593"/>
      <c r="N64" s="397"/>
      <c r="O64" s="397"/>
      <c r="P64" s="397"/>
      <c r="Q64" s="397"/>
      <c r="R64" s="397"/>
      <c r="S64" s="397"/>
      <c r="T64" s="397"/>
      <c r="U64" s="397"/>
      <c r="V64" s="397"/>
      <c r="W64" s="397"/>
      <c r="X64" s="397"/>
      <c r="Y64" s="397"/>
      <c r="Z64" s="397"/>
      <c r="AA64" s="397"/>
      <c r="AB64" s="397"/>
    </row>
    <row r="65" spans="1:28" s="162" customFormat="1" ht="12.75">
      <c r="A65" s="204"/>
      <c r="B65" s="216"/>
      <c r="C65" s="216"/>
      <c r="D65" s="216"/>
      <c r="E65" s="216"/>
      <c r="F65" s="216"/>
      <c r="G65" s="216"/>
      <c r="H65" s="216"/>
      <c r="I65" s="216"/>
      <c r="J65" s="216"/>
      <c r="K65" s="216"/>
      <c r="L65" s="239"/>
      <c r="M65" s="593"/>
      <c r="N65" s="397"/>
      <c r="O65" s="397"/>
      <c r="P65" s="397"/>
      <c r="Q65" s="397"/>
      <c r="R65" s="397"/>
      <c r="S65" s="397"/>
      <c r="T65" s="397"/>
      <c r="U65" s="397"/>
      <c r="V65" s="397"/>
      <c r="W65" s="397"/>
      <c r="X65" s="397"/>
      <c r="Y65" s="397"/>
      <c r="Z65" s="397"/>
      <c r="AA65" s="397"/>
      <c r="AB65" s="397"/>
    </row>
    <row r="66" spans="1:28" s="162" customFormat="1" ht="12.75">
      <c r="A66" s="204"/>
      <c r="B66" s="216"/>
      <c r="C66" s="216"/>
      <c r="D66" s="216"/>
      <c r="E66" s="216"/>
      <c r="F66" s="216"/>
      <c r="G66" s="216"/>
      <c r="H66" s="216"/>
      <c r="I66" s="216"/>
      <c r="J66" s="216"/>
      <c r="K66" s="216"/>
      <c r="L66" s="239"/>
      <c r="M66" s="593"/>
      <c r="N66" s="397"/>
      <c r="O66" s="397"/>
      <c r="P66" s="397"/>
      <c r="Q66" s="397"/>
      <c r="R66" s="397"/>
      <c r="S66" s="397"/>
      <c r="T66" s="397"/>
      <c r="U66" s="397"/>
      <c r="V66" s="397"/>
      <c r="W66" s="397"/>
      <c r="X66" s="397"/>
      <c r="Y66" s="397"/>
      <c r="Z66" s="397"/>
      <c r="AA66" s="397"/>
      <c r="AB66" s="397"/>
    </row>
    <row r="67" spans="1:28" s="162" customFormat="1" ht="12.75">
      <c r="A67" s="204"/>
      <c r="B67" s="216"/>
      <c r="C67" s="216"/>
      <c r="D67" s="216"/>
      <c r="E67" s="216"/>
      <c r="F67" s="216"/>
      <c r="G67" s="216"/>
      <c r="H67" s="216"/>
      <c r="I67" s="216"/>
      <c r="J67" s="216"/>
      <c r="K67" s="216"/>
      <c r="L67" s="239"/>
      <c r="M67" s="593"/>
      <c r="N67" s="397"/>
      <c r="O67" s="397"/>
      <c r="P67" s="397"/>
      <c r="Q67" s="397"/>
      <c r="R67" s="397"/>
      <c r="S67" s="397"/>
      <c r="T67" s="397"/>
      <c r="U67" s="397"/>
      <c r="V67" s="397"/>
      <c r="W67" s="397"/>
      <c r="X67" s="397"/>
      <c r="Y67" s="397"/>
      <c r="Z67" s="397"/>
      <c r="AA67" s="397"/>
      <c r="AB67" s="397"/>
    </row>
    <row r="68" spans="1:28" s="162" customFormat="1" ht="7.5" customHeight="1">
      <c r="A68" s="447"/>
      <c r="B68" s="448"/>
      <c r="C68" s="449"/>
      <c r="D68" s="450"/>
      <c r="E68" s="450"/>
      <c r="F68" s="450"/>
      <c r="G68" s="451"/>
      <c r="H68" s="451"/>
      <c r="I68" s="451"/>
      <c r="J68" s="447"/>
      <c r="K68" s="447"/>
      <c r="L68" s="239"/>
      <c r="M68" s="593"/>
      <c r="N68" s="397"/>
      <c r="O68" s="397"/>
      <c r="P68" s="397"/>
      <c r="Q68" s="397"/>
      <c r="R68" s="397"/>
      <c r="S68" s="397"/>
      <c r="T68" s="397"/>
      <c r="U68" s="397"/>
      <c r="V68" s="397"/>
      <c r="W68" s="397"/>
      <c r="X68" s="397"/>
      <c r="Y68" s="397"/>
      <c r="Z68" s="397"/>
      <c r="AA68" s="397"/>
      <c r="AB68" s="397"/>
    </row>
    <row r="69" spans="1:28" s="162" customFormat="1" ht="12.75">
      <c r="A69" s="437"/>
      <c r="B69" s="1285"/>
      <c r="C69" s="1285"/>
      <c r="D69" s="1285"/>
      <c r="E69" s="508"/>
      <c r="F69" s="508"/>
      <c r="G69" s="1286"/>
      <c r="H69" s="1286"/>
      <c r="I69" s="1286"/>
      <c r="J69" s="1286"/>
      <c r="K69" s="1286"/>
      <c r="L69" s="239"/>
      <c r="M69" s="593"/>
      <c r="N69" s="397"/>
      <c r="O69" s="397"/>
      <c r="P69" s="397"/>
      <c r="Q69" s="397"/>
      <c r="R69" s="397"/>
      <c r="S69" s="397"/>
      <c r="T69" s="397"/>
      <c r="U69" s="397"/>
      <c r="V69" s="397"/>
      <c r="W69" s="397"/>
      <c r="X69" s="397"/>
      <c r="Y69" s="397"/>
      <c r="Z69" s="397"/>
      <c r="AA69" s="397"/>
      <c r="AB69" s="397"/>
    </row>
    <row r="70" spans="1:28" s="162" customFormat="1" ht="12">
      <c r="A70" s="438"/>
      <c r="B70" s="439"/>
      <c r="C70" s="439"/>
      <c r="D70" s="439"/>
      <c r="E70" s="439"/>
      <c r="F70" s="439"/>
      <c r="G70" s="440"/>
      <c r="H70" s="440"/>
      <c r="I70" s="452"/>
      <c r="J70" s="440"/>
      <c r="K70" s="440"/>
      <c r="L70" s="239"/>
      <c r="M70" s="593"/>
      <c r="N70" s="397"/>
      <c r="O70" s="397"/>
      <c r="P70" s="397"/>
      <c r="Q70" s="397"/>
      <c r="R70" s="397"/>
      <c r="S70" s="397"/>
      <c r="T70" s="397"/>
      <c r="U70" s="397"/>
      <c r="V70" s="397"/>
      <c r="W70" s="397"/>
      <c r="X70" s="397"/>
      <c r="Y70" s="397"/>
      <c r="Z70" s="397"/>
      <c r="AA70" s="397"/>
      <c r="AB70" s="397"/>
    </row>
    <row r="71" spans="1:28" s="162" customFormat="1" ht="8.25" customHeight="1">
      <c r="A71" s="453"/>
      <c r="B71" s="454"/>
      <c r="C71" s="455"/>
      <c r="D71" s="455"/>
      <c r="E71" s="455"/>
      <c r="F71" s="455"/>
      <c r="G71" s="455"/>
      <c r="H71" s="455"/>
      <c r="I71" s="455"/>
      <c r="J71" s="455"/>
      <c r="K71" s="455"/>
      <c r="L71" s="239"/>
      <c r="M71" s="593"/>
      <c r="N71" s="397"/>
      <c r="O71" s="397"/>
      <c r="P71" s="397"/>
      <c r="Q71" s="397"/>
      <c r="R71" s="397"/>
      <c r="S71" s="397"/>
      <c r="T71" s="397"/>
      <c r="U71" s="397"/>
      <c r="V71" s="397"/>
      <c r="W71" s="397"/>
      <c r="X71" s="397"/>
      <c r="Y71" s="397"/>
      <c r="Z71" s="397"/>
      <c r="AA71" s="397"/>
      <c r="AB71" s="397"/>
    </row>
    <row r="72" spans="1:28" s="162" customFormat="1" ht="12.75">
      <c r="A72" s="441"/>
      <c r="B72" s="442"/>
      <c r="C72" s="442"/>
      <c r="D72" s="442"/>
      <c r="E72" s="442"/>
      <c r="F72" s="442"/>
      <c r="G72" s="442"/>
      <c r="H72" s="442"/>
      <c r="I72" s="456"/>
      <c r="J72" s="442"/>
      <c r="K72" s="443"/>
      <c r="L72" s="313"/>
      <c r="M72" s="593"/>
      <c r="N72" s="397"/>
      <c r="O72" s="397"/>
      <c r="P72" s="397"/>
      <c r="Q72" s="397"/>
      <c r="R72" s="397"/>
      <c r="S72" s="397"/>
      <c r="T72" s="397"/>
      <c r="U72" s="397"/>
      <c r="V72" s="397"/>
      <c r="W72" s="397"/>
      <c r="X72" s="397"/>
      <c r="Y72" s="397"/>
      <c r="Z72" s="397"/>
      <c r="AA72" s="397"/>
      <c r="AB72" s="397"/>
    </row>
    <row r="73" spans="1:28" s="162" customFormat="1" ht="12.75">
      <c r="A73" s="444"/>
      <c r="B73" s="445"/>
      <c r="C73" s="445"/>
      <c r="D73" s="445"/>
      <c r="E73" s="445"/>
      <c r="F73" s="445"/>
      <c r="G73" s="445"/>
      <c r="H73" s="445"/>
      <c r="I73" s="457"/>
      <c r="J73" s="445"/>
      <c r="K73" s="446"/>
      <c r="L73" s="239"/>
      <c r="M73" s="593"/>
      <c r="N73" s="397"/>
      <c r="O73" s="397"/>
      <c r="P73" s="397"/>
      <c r="Q73" s="397"/>
      <c r="R73" s="397"/>
      <c r="S73" s="397"/>
      <c r="T73" s="397"/>
      <c r="U73" s="397"/>
      <c r="V73" s="397"/>
      <c r="W73" s="397"/>
      <c r="X73" s="397"/>
      <c r="Y73" s="397"/>
      <c r="Z73" s="397"/>
      <c r="AA73" s="397"/>
      <c r="AB73" s="397"/>
    </row>
    <row r="74" spans="1:28" s="162" customFormat="1" ht="12.75">
      <c r="A74" s="441"/>
      <c r="B74" s="442"/>
      <c r="C74" s="442"/>
      <c r="D74" s="442"/>
      <c r="E74" s="442"/>
      <c r="F74" s="442"/>
      <c r="G74" s="442"/>
      <c r="H74" s="442"/>
      <c r="I74" s="456"/>
      <c r="J74" s="442"/>
      <c r="K74" s="443"/>
      <c r="L74" s="239"/>
      <c r="M74" s="593"/>
      <c r="N74" s="397"/>
      <c r="O74" s="397"/>
      <c r="P74" s="397"/>
      <c r="Q74" s="397"/>
      <c r="R74" s="397"/>
      <c r="S74" s="397"/>
      <c r="T74" s="397"/>
      <c r="U74" s="397"/>
      <c r="V74" s="397"/>
      <c r="W74" s="397"/>
      <c r="X74" s="397"/>
      <c r="Y74" s="397"/>
      <c r="Z74" s="397"/>
      <c r="AA74" s="397"/>
      <c r="AB74" s="397"/>
    </row>
    <row r="75" spans="1:28" s="162" customFormat="1" ht="12.75">
      <c r="A75" s="444"/>
      <c r="B75" s="445"/>
      <c r="C75" s="445"/>
      <c r="D75" s="445"/>
      <c r="E75" s="445"/>
      <c r="F75" s="445"/>
      <c r="G75" s="445"/>
      <c r="H75" s="445"/>
      <c r="I75" s="457"/>
      <c r="J75" s="445"/>
      <c r="K75" s="446"/>
      <c r="L75" s="239"/>
      <c r="M75" s="593"/>
      <c r="N75" s="397"/>
      <c r="O75" s="397"/>
      <c r="P75" s="397"/>
      <c r="Q75" s="397"/>
      <c r="R75" s="397"/>
      <c r="S75" s="397"/>
      <c r="T75" s="397"/>
      <c r="U75" s="397"/>
      <c r="V75" s="397"/>
      <c r="W75" s="397"/>
      <c r="X75" s="397"/>
      <c r="Y75" s="397"/>
      <c r="Z75" s="397"/>
      <c r="AA75" s="397"/>
      <c r="AB75" s="397"/>
    </row>
    <row r="76" spans="1:28" s="162" customFormat="1" ht="12.75">
      <c r="A76" s="441"/>
      <c r="B76" s="442"/>
      <c r="C76" s="442"/>
      <c r="D76" s="442"/>
      <c r="E76" s="442"/>
      <c r="F76" s="442"/>
      <c r="G76" s="442"/>
      <c r="H76" s="442"/>
      <c r="I76" s="456"/>
      <c r="J76" s="442"/>
      <c r="K76" s="443"/>
      <c r="L76" s="239"/>
      <c r="M76" s="593"/>
      <c r="N76" s="397"/>
      <c r="O76" s="397"/>
      <c r="P76" s="397"/>
      <c r="Q76" s="397"/>
      <c r="R76" s="397"/>
      <c r="S76" s="397"/>
      <c r="T76" s="397"/>
      <c r="U76" s="397"/>
      <c r="V76" s="397"/>
      <c r="W76" s="397"/>
      <c r="X76" s="397"/>
      <c r="Y76" s="397"/>
      <c r="Z76" s="397"/>
      <c r="AA76" s="397"/>
      <c r="AB76" s="397"/>
    </row>
    <row r="77" spans="1:28" s="162" customFormat="1" ht="12.75">
      <c r="A77" s="297"/>
      <c r="B77" s="298"/>
      <c r="C77" s="298"/>
      <c r="D77" s="298"/>
      <c r="E77" s="298"/>
      <c r="F77" s="298"/>
      <c r="G77" s="298"/>
      <c r="H77" s="298"/>
      <c r="I77" s="299"/>
      <c r="J77" s="298"/>
      <c r="K77" s="300"/>
      <c r="L77" s="239"/>
      <c r="M77" s="593"/>
      <c r="N77" s="397"/>
      <c r="O77" s="397"/>
      <c r="P77" s="397"/>
      <c r="Q77" s="397"/>
      <c r="R77" s="397"/>
      <c r="S77" s="397"/>
      <c r="T77" s="397"/>
      <c r="U77" s="397"/>
      <c r="V77" s="397"/>
      <c r="W77" s="397"/>
      <c r="X77" s="397"/>
      <c r="Y77" s="397"/>
      <c r="Z77" s="397"/>
      <c r="AA77" s="397"/>
      <c r="AB77" s="397"/>
    </row>
    <row r="78" spans="1:28" s="162" customFormat="1" ht="12.75">
      <c r="A78" s="297"/>
      <c r="B78" s="458"/>
      <c r="C78" s="458"/>
      <c r="D78" s="458"/>
      <c r="E78" s="458"/>
      <c r="F78" s="458"/>
      <c r="G78" s="458"/>
      <c r="H78" s="458"/>
      <c r="I78" s="299"/>
      <c r="J78" s="458"/>
      <c r="K78" s="300"/>
      <c r="L78" s="239"/>
      <c r="M78" s="593"/>
      <c r="N78" s="397"/>
      <c r="O78" s="397"/>
      <c r="P78" s="397"/>
      <c r="Q78" s="397"/>
      <c r="R78" s="397"/>
      <c r="S78" s="397"/>
      <c r="T78" s="397"/>
      <c r="U78" s="397"/>
      <c r="V78" s="397"/>
      <c r="W78" s="397"/>
      <c r="X78" s="397"/>
      <c r="Y78" s="397"/>
      <c r="Z78" s="397"/>
      <c r="AA78" s="397"/>
      <c r="AB78" s="397"/>
    </row>
    <row r="79" spans="1:28" s="162" customFormat="1" ht="12.75">
      <c r="A79" s="204"/>
      <c r="B79" s="216"/>
      <c r="C79" s="216"/>
      <c r="D79" s="216"/>
      <c r="E79" s="216"/>
      <c r="F79" s="216"/>
      <c r="G79" s="216"/>
      <c r="H79" s="216"/>
      <c r="I79" s="216"/>
      <c r="J79" s="216"/>
      <c r="K79" s="216"/>
      <c r="L79" s="239"/>
      <c r="M79" s="593"/>
      <c r="N79" s="397"/>
      <c r="O79" s="397"/>
      <c r="P79" s="397"/>
      <c r="Q79" s="397"/>
      <c r="R79" s="397"/>
      <c r="S79" s="397"/>
      <c r="T79" s="397"/>
      <c r="U79" s="397"/>
      <c r="V79" s="397"/>
      <c r="W79" s="397"/>
      <c r="X79" s="397"/>
      <c r="Y79" s="397"/>
      <c r="Z79" s="397"/>
      <c r="AA79" s="397"/>
      <c r="AB79" s="397"/>
    </row>
    <row r="80" spans="1:28" s="162" customFormat="1" ht="12.75">
      <c r="A80" s="204"/>
      <c r="B80" s="216"/>
      <c r="C80" s="216"/>
      <c r="D80" s="216"/>
      <c r="E80" s="216"/>
      <c r="F80" s="216"/>
      <c r="G80" s="216"/>
      <c r="H80" s="216"/>
      <c r="I80" s="216"/>
      <c r="J80" s="216"/>
      <c r="K80" s="216"/>
      <c r="L80" s="314"/>
      <c r="M80" s="593"/>
      <c r="N80" s="397"/>
      <c r="O80" s="397"/>
      <c r="P80" s="397"/>
      <c r="Q80" s="397"/>
      <c r="R80" s="397"/>
      <c r="S80" s="397"/>
      <c r="T80" s="397"/>
      <c r="U80" s="397"/>
      <c r="V80" s="397"/>
      <c r="W80" s="397"/>
      <c r="X80" s="397"/>
      <c r="Y80" s="397"/>
      <c r="Z80" s="397"/>
      <c r="AA80" s="397"/>
      <c r="AB80" s="397"/>
    </row>
    <row r="81" spans="1:28" s="162" customFormat="1" ht="12.75">
      <c r="A81" s="204"/>
      <c r="B81" s="216"/>
      <c r="C81" s="216"/>
      <c r="D81" s="216"/>
      <c r="E81" s="216"/>
      <c r="F81" s="216"/>
      <c r="G81" s="216"/>
      <c r="H81" s="216"/>
      <c r="I81" s="216"/>
      <c r="J81" s="216"/>
      <c r="K81" s="216"/>
      <c r="L81" s="239"/>
      <c r="M81" s="593"/>
      <c r="N81" s="397"/>
      <c r="O81" s="397"/>
      <c r="P81" s="397"/>
      <c r="Q81" s="397"/>
      <c r="R81" s="397"/>
      <c r="S81" s="397"/>
      <c r="T81" s="397"/>
      <c r="U81" s="397"/>
      <c r="V81" s="397"/>
      <c r="W81" s="397"/>
      <c r="X81" s="397"/>
      <c r="Y81" s="397"/>
      <c r="Z81" s="397"/>
      <c r="AA81" s="397"/>
      <c r="AB81" s="397"/>
    </row>
    <row r="82" spans="1:28" s="162" customFormat="1" ht="12.75">
      <c r="A82" s="204"/>
      <c r="B82" s="216"/>
      <c r="C82" s="216"/>
      <c r="D82" s="216"/>
      <c r="E82" s="216"/>
      <c r="F82" s="216"/>
      <c r="G82" s="216"/>
      <c r="H82" s="216"/>
      <c r="I82" s="216"/>
      <c r="J82" s="216"/>
      <c r="K82" s="216"/>
      <c r="L82" s="239"/>
      <c r="M82" s="593"/>
      <c r="N82" s="397"/>
      <c r="O82" s="397"/>
      <c r="P82" s="397"/>
      <c r="Q82" s="397"/>
      <c r="R82" s="397"/>
      <c r="S82" s="397"/>
      <c r="T82" s="397"/>
      <c r="U82" s="397"/>
      <c r="V82" s="397"/>
      <c r="W82" s="397"/>
      <c r="X82" s="397"/>
      <c r="Y82" s="397"/>
      <c r="Z82" s="397"/>
      <c r="AA82" s="397"/>
      <c r="AB82" s="397"/>
    </row>
    <row r="83" spans="1:28" s="162" customFormat="1" ht="12.75">
      <c r="A83" s="204"/>
      <c r="B83" s="216"/>
      <c r="C83" s="216"/>
      <c r="D83" s="216"/>
      <c r="E83" s="216"/>
      <c r="F83" s="216"/>
      <c r="G83" s="216"/>
      <c r="H83" s="216"/>
      <c r="I83" s="216"/>
      <c r="J83" s="216"/>
      <c r="K83" s="216"/>
      <c r="L83" s="239"/>
      <c r="M83" s="593"/>
      <c r="N83" s="397"/>
      <c r="O83" s="397"/>
      <c r="P83" s="397"/>
      <c r="Q83" s="397"/>
      <c r="R83" s="397"/>
      <c r="S83" s="397"/>
      <c r="T83" s="397"/>
      <c r="U83" s="397"/>
      <c r="V83" s="397"/>
      <c r="W83" s="397"/>
      <c r="X83" s="397"/>
      <c r="Y83" s="397"/>
      <c r="Z83" s="397"/>
      <c r="AA83" s="397"/>
      <c r="AB83" s="397"/>
    </row>
    <row r="84" spans="1:28" s="162" customFormat="1" ht="12.75">
      <c r="A84" s="204"/>
      <c r="B84" s="216"/>
      <c r="C84" s="216"/>
      <c r="D84" s="216"/>
      <c r="E84" s="216"/>
      <c r="F84" s="216"/>
      <c r="G84" s="216"/>
      <c r="H84" s="216"/>
      <c r="I84" s="216"/>
      <c r="J84" s="216"/>
      <c r="K84" s="216"/>
      <c r="L84" s="239"/>
      <c r="M84" s="593"/>
      <c r="N84" s="397"/>
      <c r="O84" s="397"/>
      <c r="P84" s="397"/>
      <c r="Q84" s="397"/>
      <c r="R84" s="397"/>
      <c r="S84" s="397"/>
      <c r="T84" s="397"/>
      <c r="U84" s="397"/>
      <c r="V84" s="397"/>
      <c r="W84" s="397"/>
      <c r="X84" s="397"/>
      <c r="Y84" s="397"/>
      <c r="Z84" s="397"/>
      <c r="AA84" s="397"/>
      <c r="AB84" s="397"/>
    </row>
    <row r="85" spans="1:28" s="162" customFormat="1" ht="12.75">
      <c r="A85" s="204"/>
      <c r="B85" s="216"/>
      <c r="C85" s="216"/>
      <c r="D85" s="216"/>
      <c r="E85" s="216"/>
      <c r="F85" s="216"/>
      <c r="G85" s="216"/>
      <c r="H85" s="216"/>
      <c r="I85" s="216"/>
      <c r="J85" s="216"/>
      <c r="K85" s="216"/>
      <c r="L85" s="239"/>
      <c r="M85" s="593"/>
      <c r="N85" s="397"/>
      <c r="O85" s="397"/>
      <c r="P85" s="397"/>
      <c r="Q85" s="397"/>
      <c r="R85" s="397"/>
      <c r="S85" s="397"/>
      <c r="T85" s="397"/>
      <c r="U85" s="397"/>
      <c r="V85" s="397"/>
      <c r="W85" s="397"/>
      <c r="X85" s="397"/>
      <c r="Y85" s="397"/>
      <c r="Z85" s="397"/>
      <c r="AA85" s="397"/>
      <c r="AB85" s="397"/>
    </row>
    <row r="86" spans="1:28" s="162" customFormat="1" ht="12.75">
      <c r="A86" s="204"/>
      <c r="B86" s="216"/>
      <c r="C86" s="216"/>
      <c r="D86" s="216"/>
      <c r="E86" s="216"/>
      <c r="F86" s="216"/>
      <c r="G86" s="216"/>
      <c r="H86" s="216"/>
      <c r="I86" s="216"/>
      <c r="J86" s="216"/>
      <c r="K86" s="216"/>
      <c r="L86" s="239"/>
      <c r="M86" s="593"/>
      <c r="N86" s="397"/>
      <c r="O86" s="397"/>
      <c r="P86" s="397"/>
      <c r="Q86" s="397"/>
      <c r="R86" s="397"/>
      <c r="S86" s="397"/>
      <c r="T86" s="397"/>
      <c r="U86" s="397"/>
      <c r="V86" s="397"/>
      <c r="W86" s="397"/>
      <c r="X86" s="397"/>
      <c r="Y86" s="397"/>
      <c r="Z86" s="397"/>
      <c r="AA86" s="397"/>
      <c r="AB86" s="397"/>
    </row>
    <row r="87" spans="1:28" s="162" customFormat="1" ht="12.75">
      <c r="A87" s="204"/>
      <c r="B87" s="216"/>
      <c r="C87" s="216"/>
      <c r="D87" s="216"/>
      <c r="E87" s="216"/>
      <c r="F87" s="216"/>
      <c r="G87" s="216"/>
      <c r="H87" s="216"/>
      <c r="I87" s="216"/>
      <c r="J87" s="216"/>
      <c r="K87" s="216"/>
      <c r="L87" s="239"/>
      <c r="M87" s="593"/>
      <c r="N87" s="397"/>
      <c r="O87" s="397"/>
      <c r="P87" s="397"/>
      <c r="Q87" s="397"/>
      <c r="R87" s="397"/>
      <c r="S87" s="397"/>
      <c r="T87" s="397"/>
      <c r="U87" s="397"/>
      <c r="V87" s="397"/>
      <c r="W87" s="397"/>
      <c r="X87" s="397"/>
      <c r="Y87" s="397"/>
      <c r="Z87" s="397"/>
      <c r="AA87" s="397"/>
      <c r="AB87" s="397"/>
    </row>
    <row r="88" spans="1:28" s="162" customFormat="1" ht="12.75">
      <c r="A88" s="204"/>
      <c r="B88" s="216"/>
      <c r="C88" s="216"/>
      <c r="D88" s="216"/>
      <c r="E88" s="216"/>
      <c r="F88" s="216"/>
      <c r="G88" s="216"/>
      <c r="H88" s="216"/>
      <c r="I88" s="216"/>
      <c r="J88" s="216"/>
      <c r="K88" s="216"/>
      <c r="L88" s="239"/>
      <c r="M88" s="593"/>
      <c r="N88" s="397"/>
      <c r="O88" s="397"/>
      <c r="P88" s="397"/>
      <c r="Q88" s="397"/>
      <c r="R88" s="397"/>
      <c r="S88" s="397"/>
      <c r="T88" s="397"/>
      <c r="U88" s="397"/>
      <c r="V88" s="397"/>
      <c r="W88" s="397"/>
      <c r="X88" s="397"/>
      <c r="Y88" s="397"/>
      <c r="Z88" s="397"/>
      <c r="AA88" s="397"/>
      <c r="AB88" s="397"/>
    </row>
    <row r="89" spans="1:28" s="162" customFormat="1" ht="12.75">
      <c r="A89" s="204"/>
      <c r="B89" s="216"/>
      <c r="C89" s="216"/>
      <c r="D89" s="216"/>
      <c r="E89" s="216"/>
      <c r="F89" s="216"/>
      <c r="G89" s="216"/>
      <c r="H89" s="216"/>
      <c r="I89" s="216"/>
      <c r="J89" s="216"/>
      <c r="K89" s="216"/>
      <c r="L89" s="239"/>
      <c r="M89" s="593"/>
      <c r="N89" s="397"/>
      <c r="O89" s="397"/>
      <c r="P89" s="397"/>
      <c r="Q89" s="397"/>
      <c r="R89" s="397"/>
      <c r="S89" s="397"/>
      <c r="T89" s="397"/>
      <c r="U89" s="397"/>
      <c r="V89" s="397"/>
      <c r="W89" s="397"/>
      <c r="X89" s="397"/>
      <c r="Y89" s="397"/>
      <c r="Z89" s="397"/>
      <c r="AA89" s="397"/>
      <c r="AB89" s="397"/>
    </row>
    <row r="90" spans="1:28" s="162" customFormat="1" ht="12.75">
      <c r="A90" s="204"/>
      <c r="B90" s="216"/>
      <c r="C90" s="216"/>
      <c r="D90" s="216"/>
      <c r="E90" s="216"/>
      <c r="F90" s="216"/>
      <c r="G90" s="216"/>
      <c r="H90" s="216"/>
      <c r="I90" s="216"/>
      <c r="J90" s="216"/>
      <c r="K90" s="216"/>
      <c r="L90" s="239"/>
      <c r="M90" s="593"/>
      <c r="N90" s="397"/>
      <c r="O90" s="397"/>
      <c r="P90" s="397"/>
      <c r="Q90" s="397"/>
      <c r="R90" s="397"/>
      <c r="S90" s="397"/>
      <c r="T90" s="397"/>
      <c r="U90" s="397"/>
      <c r="V90" s="397"/>
      <c r="W90" s="397"/>
      <c r="X90" s="397"/>
      <c r="Y90" s="397"/>
      <c r="Z90" s="397"/>
      <c r="AA90" s="397"/>
      <c r="AB90" s="397"/>
    </row>
    <row r="91" spans="1:28" s="162" customFormat="1" ht="12.75">
      <c r="A91" s="204"/>
      <c r="B91" s="216"/>
      <c r="C91" s="216"/>
      <c r="D91" s="216"/>
      <c r="E91" s="216"/>
      <c r="F91" s="216"/>
      <c r="G91" s="216"/>
      <c r="H91" s="216"/>
      <c r="I91" s="216"/>
      <c r="J91" s="216"/>
      <c r="K91" s="216"/>
      <c r="L91" s="239"/>
      <c r="M91" s="593"/>
      <c r="N91" s="397"/>
      <c r="O91" s="397"/>
      <c r="P91" s="397"/>
      <c r="Q91" s="397"/>
      <c r="R91" s="397"/>
      <c r="S91" s="397"/>
      <c r="T91" s="397"/>
      <c r="U91" s="397"/>
      <c r="V91" s="397"/>
      <c r="W91" s="397"/>
      <c r="X91" s="397"/>
      <c r="Y91" s="397"/>
      <c r="Z91" s="397"/>
      <c r="AA91" s="397"/>
      <c r="AB91" s="397"/>
    </row>
    <row r="92" spans="1:28" s="162" customFormat="1" ht="12.75">
      <c r="A92" s="204"/>
      <c r="B92" s="216"/>
      <c r="C92" s="216"/>
      <c r="D92" s="216"/>
      <c r="E92" s="216"/>
      <c r="F92" s="216"/>
      <c r="G92" s="216"/>
      <c r="H92" s="216"/>
      <c r="I92" s="216"/>
      <c r="J92" s="216"/>
      <c r="K92" s="216"/>
      <c r="L92" s="239"/>
      <c r="M92" s="593"/>
      <c r="N92" s="397"/>
      <c r="O92" s="397"/>
      <c r="P92" s="397"/>
      <c r="Q92" s="397"/>
      <c r="R92" s="397"/>
      <c r="S92" s="397"/>
      <c r="T92" s="397"/>
      <c r="U92" s="397"/>
      <c r="V92" s="397"/>
      <c r="W92" s="397"/>
      <c r="X92" s="397"/>
      <c r="Y92" s="397"/>
      <c r="Z92" s="397"/>
      <c r="AA92" s="397"/>
      <c r="AB92" s="397"/>
    </row>
    <row r="93" spans="1:28" s="162" customFormat="1" ht="12.75">
      <c r="A93" s="204"/>
      <c r="B93" s="216"/>
      <c r="C93" s="216"/>
      <c r="D93" s="216"/>
      <c r="E93" s="216"/>
      <c r="F93" s="216"/>
      <c r="G93" s="216"/>
      <c r="H93" s="216"/>
      <c r="I93" s="216"/>
      <c r="J93" s="216"/>
      <c r="K93" s="216"/>
      <c r="L93" s="239"/>
      <c r="M93" s="593"/>
      <c r="N93" s="397"/>
      <c r="O93" s="397"/>
      <c r="P93" s="397"/>
      <c r="Q93" s="397"/>
      <c r="R93" s="397"/>
      <c r="S93" s="397"/>
      <c r="T93" s="397"/>
      <c r="U93" s="397"/>
      <c r="V93" s="397"/>
      <c r="W93" s="397"/>
      <c r="X93" s="397"/>
      <c r="Y93" s="397"/>
      <c r="Z93" s="397"/>
      <c r="AA93" s="397"/>
      <c r="AB93" s="397"/>
    </row>
    <row r="94" spans="1:28" s="162" customFormat="1" ht="12.75">
      <c r="A94" s="204"/>
      <c r="B94" s="216"/>
      <c r="C94" s="216"/>
      <c r="D94" s="216"/>
      <c r="E94" s="216"/>
      <c r="F94" s="216"/>
      <c r="G94" s="216"/>
      <c r="H94" s="216"/>
      <c r="I94" s="216"/>
      <c r="J94" s="216"/>
      <c r="K94" s="216"/>
      <c r="L94" s="239"/>
      <c r="M94" s="593"/>
      <c r="N94" s="397"/>
      <c r="O94" s="397"/>
      <c r="P94" s="397"/>
      <c r="Q94" s="397"/>
      <c r="R94" s="397"/>
      <c r="S94" s="397"/>
      <c r="T94" s="397"/>
      <c r="U94" s="397"/>
      <c r="V94" s="397"/>
      <c r="W94" s="397"/>
      <c r="X94" s="397"/>
      <c r="Y94" s="397"/>
      <c r="Z94" s="397"/>
      <c r="AA94" s="397"/>
      <c r="AB94" s="397"/>
    </row>
    <row r="95" spans="1:28" s="162" customFormat="1" ht="12.75">
      <c r="A95" s="204"/>
      <c r="B95" s="216"/>
      <c r="C95" s="216"/>
      <c r="D95" s="216"/>
      <c r="E95" s="216"/>
      <c r="F95" s="216"/>
      <c r="G95" s="216"/>
      <c r="H95" s="216"/>
      <c r="I95" s="216"/>
      <c r="J95" s="216"/>
      <c r="K95" s="216"/>
      <c r="L95" s="239"/>
      <c r="M95" s="593"/>
      <c r="N95" s="397"/>
      <c r="O95" s="397"/>
      <c r="P95" s="397"/>
      <c r="Q95" s="397"/>
      <c r="R95" s="397"/>
      <c r="S95" s="397"/>
      <c r="T95" s="397"/>
      <c r="U95" s="397"/>
      <c r="V95" s="397"/>
      <c r="W95" s="397"/>
      <c r="X95" s="397"/>
      <c r="Y95" s="397"/>
      <c r="Z95" s="397"/>
      <c r="AA95" s="397"/>
      <c r="AB95" s="397"/>
    </row>
    <row r="96" spans="1:28" s="162" customFormat="1" ht="12.75">
      <c r="A96" s="204"/>
      <c r="B96" s="216"/>
      <c r="C96" s="216"/>
      <c r="D96" s="216"/>
      <c r="E96" s="216"/>
      <c r="F96" s="216"/>
      <c r="G96" s="216"/>
      <c r="H96" s="216"/>
      <c r="I96" s="216"/>
      <c r="J96" s="216"/>
      <c r="K96" s="216"/>
      <c r="L96" s="239"/>
      <c r="M96" s="593"/>
      <c r="N96" s="397"/>
      <c r="O96" s="397"/>
      <c r="P96" s="397"/>
      <c r="Q96" s="397"/>
      <c r="R96" s="397"/>
      <c r="S96" s="397"/>
      <c r="T96" s="397"/>
      <c r="U96" s="397"/>
      <c r="V96" s="397"/>
      <c r="W96" s="397"/>
      <c r="X96" s="397"/>
      <c r="Y96" s="397"/>
      <c r="Z96" s="397"/>
      <c r="AA96" s="397"/>
      <c r="AB96" s="397"/>
    </row>
    <row r="97" spans="1:28" s="162" customFormat="1" ht="12.75">
      <c r="A97" s="204"/>
      <c r="B97" s="216"/>
      <c r="C97" s="216"/>
      <c r="D97" s="216"/>
      <c r="E97" s="216"/>
      <c r="F97" s="216"/>
      <c r="G97" s="216"/>
      <c r="H97" s="216"/>
      <c r="I97" s="216"/>
      <c r="J97" s="216"/>
      <c r="K97" s="216"/>
      <c r="L97" s="239"/>
      <c r="M97" s="593"/>
      <c r="N97" s="397"/>
      <c r="O97" s="397"/>
      <c r="P97" s="397"/>
      <c r="Q97" s="397"/>
      <c r="R97" s="397"/>
      <c r="S97" s="397"/>
      <c r="T97" s="397"/>
      <c r="U97" s="397"/>
      <c r="V97" s="397"/>
      <c r="W97" s="397"/>
      <c r="X97" s="397"/>
      <c r="Y97" s="397"/>
      <c r="Z97" s="397"/>
      <c r="AA97" s="397"/>
      <c r="AB97" s="397"/>
    </row>
    <row r="98" spans="1:28" s="162" customFormat="1" ht="12.75">
      <c r="A98" s="204"/>
      <c r="B98" s="216"/>
      <c r="C98" s="216"/>
      <c r="D98" s="216"/>
      <c r="E98" s="216"/>
      <c r="F98" s="216"/>
      <c r="G98" s="216"/>
      <c r="H98" s="216"/>
      <c r="I98" s="216"/>
      <c r="J98" s="216"/>
      <c r="K98" s="216"/>
      <c r="L98" s="239"/>
      <c r="M98" s="593"/>
      <c r="N98" s="397"/>
      <c r="O98" s="397"/>
      <c r="P98" s="397"/>
      <c r="Q98" s="397"/>
      <c r="R98" s="397"/>
      <c r="S98" s="397"/>
      <c r="T98" s="397"/>
      <c r="U98" s="397"/>
      <c r="V98" s="397"/>
      <c r="W98" s="397"/>
      <c r="X98" s="397"/>
      <c r="Y98" s="397"/>
      <c r="Z98" s="397"/>
      <c r="AA98" s="397"/>
      <c r="AB98" s="397"/>
    </row>
    <row r="99" spans="1:28" s="162" customFormat="1" ht="12.75">
      <c r="A99" s="204"/>
      <c r="B99" s="216"/>
      <c r="C99" s="216"/>
      <c r="D99" s="216"/>
      <c r="E99" s="216"/>
      <c r="F99" s="216"/>
      <c r="G99" s="216"/>
      <c r="H99" s="216"/>
      <c r="I99" s="216"/>
      <c r="J99" s="216"/>
      <c r="K99" s="216"/>
      <c r="L99" s="239"/>
      <c r="M99" s="593"/>
      <c r="N99" s="397"/>
      <c r="O99" s="397"/>
      <c r="P99" s="397"/>
      <c r="Q99" s="397"/>
      <c r="R99" s="397"/>
      <c r="S99" s="397"/>
      <c r="T99" s="397"/>
      <c r="U99" s="397"/>
      <c r="V99" s="397"/>
      <c r="W99" s="397"/>
      <c r="X99" s="397"/>
      <c r="Y99" s="397"/>
      <c r="Z99" s="397"/>
      <c r="AA99" s="397"/>
      <c r="AB99" s="397"/>
    </row>
    <row r="100" spans="1:28" s="162" customFormat="1" ht="12.75">
      <c r="A100" s="204"/>
      <c r="B100" s="216"/>
      <c r="C100" s="216"/>
      <c r="D100" s="216"/>
      <c r="E100" s="216"/>
      <c r="F100" s="216"/>
      <c r="G100" s="216"/>
      <c r="H100" s="216"/>
      <c r="I100" s="216"/>
      <c r="J100" s="216"/>
      <c r="K100" s="216"/>
      <c r="L100" s="239"/>
      <c r="M100" s="593"/>
      <c r="N100" s="397"/>
      <c r="O100" s="397"/>
      <c r="P100" s="397"/>
      <c r="Q100" s="397"/>
      <c r="R100" s="397"/>
      <c r="S100" s="397"/>
      <c r="T100" s="397"/>
      <c r="U100" s="397"/>
      <c r="V100" s="397"/>
      <c r="W100" s="397"/>
      <c r="X100" s="397"/>
      <c r="Y100" s="397"/>
      <c r="Z100" s="397"/>
      <c r="AA100" s="397"/>
      <c r="AB100" s="397"/>
    </row>
    <row r="101" spans="1:28" s="162" customFormat="1" ht="12.75">
      <c r="A101" s="204"/>
      <c r="B101" s="216"/>
      <c r="C101" s="216"/>
      <c r="D101" s="216"/>
      <c r="E101" s="216"/>
      <c r="F101" s="216"/>
      <c r="G101" s="216"/>
      <c r="H101" s="216"/>
      <c r="I101" s="216"/>
      <c r="J101" s="216"/>
      <c r="K101" s="216"/>
      <c r="L101" s="239"/>
      <c r="M101" s="593"/>
      <c r="N101" s="397"/>
      <c r="O101" s="397"/>
      <c r="P101" s="397"/>
      <c r="Q101" s="397"/>
      <c r="R101" s="397"/>
      <c r="S101" s="397"/>
      <c r="T101" s="397"/>
      <c r="U101" s="397"/>
      <c r="V101" s="397"/>
      <c r="W101" s="397"/>
      <c r="X101" s="397"/>
      <c r="Y101" s="397"/>
      <c r="Z101" s="397"/>
      <c r="AA101" s="397"/>
      <c r="AB101" s="397"/>
    </row>
    <row r="102" spans="1:28" s="162" customFormat="1" ht="12.75">
      <c r="A102" s="204"/>
      <c r="B102" s="216"/>
      <c r="C102" s="216"/>
      <c r="D102" s="216"/>
      <c r="E102" s="216"/>
      <c r="F102" s="216"/>
      <c r="G102" s="216"/>
      <c r="H102" s="216"/>
      <c r="I102" s="216"/>
      <c r="J102" s="216"/>
      <c r="K102" s="216"/>
      <c r="L102" s="239"/>
      <c r="M102" s="593"/>
      <c r="N102" s="397"/>
      <c r="O102" s="397"/>
      <c r="P102" s="397"/>
      <c r="Q102" s="397"/>
      <c r="R102" s="397"/>
      <c r="S102" s="397"/>
      <c r="T102" s="397"/>
      <c r="U102" s="397"/>
      <c r="V102" s="397"/>
      <c r="W102" s="397"/>
      <c r="X102" s="397"/>
      <c r="Y102" s="397"/>
      <c r="Z102" s="397"/>
      <c r="AA102" s="397"/>
      <c r="AB102" s="397"/>
    </row>
    <row r="103" spans="1:28" s="162" customFormat="1" ht="12.75">
      <c r="A103" s="204"/>
      <c r="B103" s="216"/>
      <c r="C103" s="216"/>
      <c r="D103" s="216"/>
      <c r="E103" s="216"/>
      <c r="F103" s="216"/>
      <c r="G103" s="216"/>
      <c r="H103" s="216"/>
      <c r="I103" s="216"/>
      <c r="J103" s="216"/>
      <c r="K103" s="216"/>
      <c r="L103" s="239"/>
      <c r="M103" s="593"/>
      <c r="N103" s="397"/>
      <c r="O103" s="397"/>
      <c r="P103" s="397"/>
      <c r="Q103" s="397"/>
      <c r="R103" s="397"/>
      <c r="S103" s="397"/>
      <c r="T103" s="397"/>
      <c r="U103" s="397"/>
      <c r="V103" s="397"/>
      <c r="W103" s="397"/>
      <c r="X103" s="397"/>
      <c r="Y103" s="397"/>
      <c r="Z103" s="397"/>
      <c r="AA103" s="397"/>
      <c r="AB103" s="397"/>
    </row>
    <row r="104" spans="1:28" s="162" customFormat="1" ht="12.75">
      <c r="A104" s="204"/>
      <c r="B104" s="216"/>
      <c r="C104" s="216"/>
      <c r="D104" s="216"/>
      <c r="E104" s="216"/>
      <c r="F104" s="216"/>
      <c r="G104" s="216"/>
      <c r="H104" s="216"/>
      <c r="I104" s="216"/>
      <c r="J104" s="216"/>
      <c r="K104" s="216"/>
      <c r="L104" s="239"/>
      <c r="M104" s="593"/>
      <c r="N104" s="397"/>
      <c r="O104" s="397"/>
      <c r="P104" s="397"/>
      <c r="Q104" s="397"/>
      <c r="R104" s="397"/>
      <c r="S104" s="397"/>
      <c r="T104" s="397"/>
      <c r="U104" s="397"/>
      <c r="V104" s="397"/>
      <c r="W104" s="397"/>
      <c r="X104" s="397"/>
      <c r="Y104" s="397"/>
      <c r="Z104" s="397"/>
      <c r="AA104" s="397"/>
      <c r="AB104" s="397"/>
    </row>
    <row r="105" spans="1:28" s="162" customFormat="1" ht="12.75">
      <c r="A105" s="204"/>
      <c r="B105" s="216"/>
      <c r="C105" s="216"/>
      <c r="D105" s="216"/>
      <c r="E105" s="216"/>
      <c r="F105" s="216"/>
      <c r="G105" s="216"/>
      <c r="H105" s="216"/>
      <c r="I105" s="216"/>
      <c r="J105" s="216"/>
      <c r="K105" s="216"/>
      <c r="L105" s="239"/>
      <c r="M105" s="593"/>
      <c r="N105" s="397"/>
      <c r="O105" s="397"/>
      <c r="P105" s="397"/>
      <c r="Q105" s="397"/>
      <c r="R105" s="397"/>
      <c r="S105" s="397"/>
      <c r="T105" s="397"/>
      <c r="U105" s="397"/>
      <c r="V105" s="397"/>
      <c r="W105" s="397"/>
      <c r="X105" s="397"/>
      <c r="Y105" s="397"/>
      <c r="Z105" s="397"/>
      <c r="AA105" s="397"/>
      <c r="AB105" s="397"/>
    </row>
    <row r="106" spans="1:28" s="162" customFormat="1" ht="12.75">
      <c r="A106" s="204"/>
      <c r="B106" s="216"/>
      <c r="C106" s="216"/>
      <c r="D106" s="216"/>
      <c r="E106" s="216"/>
      <c r="F106" s="216"/>
      <c r="G106" s="216"/>
      <c r="H106" s="216"/>
      <c r="I106" s="216"/>
      <c r="J106" s="216"/>
      <c r="K106" s="216"/>
      <c r="L106" s="239"/>
      <c r="M106" s="593"/>
      <c r="N106" s="397"/>
      <c r="O106" s="397"/>
      <c r="P106" s="397"/>
      <c r="Q106" s="397"/>
      <c r="R106" s="397"/>
      <c r="S106" s="397"/>
      <c r="T106" s="397"/>
      <c r="U106" s="397"/>
      <c r="V106" s="397"/>
      <c r="W106" s="397"/>
      <c r="X106" s="397"/>
      <c r="Y106" s="397"/>
      <c r="Z106" s="397"/>
      <c r="AA106" s="397"/>
      <c r="AB106" s="397"/>
    </row>
    <row r="107" spans="1:28" s="162" customFormat="1" ht="12.75">
      <c r="A107" s="204"/>
      <c r="B107" s="216"/>
      <c r="C107" s="216"/>
      <c r="D107" s="216"/>
      <c r="E107" s="216"/>
      <c r="F107" s="216"/>
      <c r="G107" s="216"/>
      <c r="H107" s="216"/>
      <c r="I107" s="216"/>
      <c r="J107" s="216"/>
      <c r="K107" s="216"/>
      <c r="L107" s="239"/>
      <c r="M107" s="593"/>
      <c r="N107" s="397"/>
      <c r="O107" s="397"/>
      <c r="P107" s="397"/>
      <c r="Q107" s="397"/>
      <c r="R107" s="397"/>
      <c r="S107" s="397"/>
      <c r="T107" s="397"/>
      <c r="U107" s="397"/>
      <c r="V107" s="397"/>
      <c r="W107" s="397"/>
      <c r="X107" s="397"/>
      <c r="Y107" s="397"/>
      <c r="Z107" s="397"/>
      <c r="AA107" s="397"/>
      <c r="AB107" s="397"/>
    </row>
    <row r="108" spans="1:28" s="162" customFormat="1" ht="12.75">
      <c r="A108" s="204"/>
      <c r="B108" s="216"/>
      <c r="C108" s="216"/>
      <c r="D108" s="216"/>
      <c r="E108" s="216"/>
      <c r="F108" s="216"/>
      <c r="G108" s="216"/>
      <c r="H108" s="216"/>
      <c r="I108" s="216"/>
      <c r="J108" s="216"/>
      <c r="K108" s="216"/>
      <c r="L108" s="239"/>
      <c r="M108" s="593"/>
      <c r="N108" s="397"/>
      <c r="O108" s="397"/>
      <c r="P108" s="397"/>
      <c r="Q108" s="397"/>
      <c r="R108" s="397"/>
      <c r="S108" s="397"/>
      <c r="T108" s="397"/>
      <c r="U108" s="397"/>
      <c r="V108" s="397"/>
      <c r="W108" s="397"/>
      <c r="X108" s="397"/>
      <c r="Y108" s="397"/>
      <c r="Z108" s="397"/>
      <c r="AA108" s="397"/>
      <c r="AB108" s="397"/>
    </row>
    <row r="109" spans="1:28" s="162" customFormat="1" ht="12.75">
      <c r="A109" s="204"/>
      <c r="B109" s="216"/>
      <c r="C109" s="216"/>
      <c r="D109" s="216"/>
      <c r="E109" s="216"/>
      <c r="F109" s="216"/>
      <c r="G109" s="216"/>
      <c r="H109" s="216"/>
      <c r="I109" s="216"/>
      <c r="J109" s="216"/>
      <c r="K109" s="216"/>
      <c r="L109" s="239"/>
      <c r="M109" s="593"/>
      <c r="N109" s="397"/>
      <c r="O109" s="397"/>
      <c r="P109" s="397"/>
      <c r="Q109" s="397"/>
      <c r="R109" s="397"/>
      <c r="S109" s="397"/>
      <c r="T109" s="397"/>
      <c r="U109" s="397"/>
      <c r="V109" s="397"/>
      <c r="W109" s="397"/>
      <c r="X109" s="397"/>
      <c r="Y109" s="397"/>
      <c r="Z109" s="397"/>
      <c r="AA109" s="397"/>
      <c r="AB109" s="397"/>
    </row>
    <row r="110" spans="1:28" s="162" customFormat="1" ht="12.75">
      <c r="A110" s="204"/>
      <c r="B110" s="216"/>
      <c r="C110" s="216"/>
      <c r="D110" s="216"/>
      <c r="E110" s="216"/>
      <c r="F110" s="216"/>
      <c r="G110" s="216"/>
      <c r="H110" s="216"/>
      <c r="I110" s="216"/>
      <c r="J110" s="216"/>
      <c r="K110" s="216"/>
      <c r="L110" s="239"/>
      <c r="M110" s="593"/>
      <c r="N110" s="397"/>
      <c r="O110" s="397"/>
      <c r="P110" s="397"/>
      <c r="Q110" s="397"/>
      <c r="R110" s="397"/>
      <c r="S110" s="397"/>
      <c r="T110" s="397"/>
      <c r="U110" s="397"/>
      <c r="V110" s="397"/>
      <c r="W110" s="397"/>
      <c r="X110" s="397"/>
      <c r="Y110" s="397"/>
      <c r="Z110" s="397"/>
      <c r="AA110" s="397"/>
      <c r="AB110" s="397"/>
    </row>
    <row r="111" spans="1:28" s="162" customFormat="1" ht="12.75">
      <c r="A111" s="204"/>
      <c r="B111" s="216"/>
      <c r="C111" s="216"/>
      <c r="D111" s="216"/>
      <c r="E111" s="216"/>
      <c r="F111" s="216"/>
      <c r="G111" s="216"/>
      <c r="H111" s="216"/>
      <c r="I111" s="216"/>
      <c r="J111" s="216"/>
      <c r="K111" s="216"/>
      <c r="L111" s="239"/>
      <c r="M111" s="593"/>
      <c r="N111" s="397"/>
      <c r="O111" s="397"/>
      <c r="P111" s="397"/>
      <c r="Q111" s="397"/>
      <c r="R111" s="397"/>
      <c r="S111" s="397"/>
      <c r="T111" s="397"/>
      <c r="U111" s="397"/>
      <c r="V111" s="397"/>
      <c r="W111" s="397"/>
      <c r="X111" s="397"/>
      <c r="Y111" s="397"/>
      <c r="Z111" s="397"/>
      <c r="AA111" s="397"/>
      <c r="AB111" s="397"/>
    </row>
    <row r="112" spans="1:28" s="162" customFormat="1" ht="12.75">
      <c r="A112" s="204"/>
      <c r="B112" s="216"/>
      <c r="C112" s="216"/>
      <c r="D112" s="216"/>
      <c r="E112" s="216"/>
      <c r="F112" s="216"/>
      <c r="G112" s="216"/>
      <c r="H112" s="216"/>
      <c r="I112" s="216"/>
      <c r="J112" s="216"/>
      <c r="K112" s="216"/>
      <c r="L112" s="239"/>
      <c r="M112" s="593"/>
      <c r="N112" s="397"/>
      <c r="O112" s="397"/>
      <c r="P112" s="397"/>
      <c r="Q112" s="397"/>
      <c r="R112" s="397"/>
      <c r="S112" s="397"/>
      <c r="T112" s="397"/>
      <c r="U112" s="397"/>
      <c r="V112" s="397"/>
      <c r="W112" s="397"/>
      <c r="X112" s="397"/>
      <c r="Y112" s="397"/>
      <c r="Z112" s="397"/>
      <c r="AA112" s="397"/>
      <c r="AB112" s="397"/>
    </row>
    <row r="113" spans="1:28" s="162" customFormat="1" ht="12.75">
      <c r="A113" s="204"/>
      <c r="B113" s="216"/>
      <c r="C113" s="216"/>
      <c r="D113" s="216"/>
      <c r="E113" s="216"/>
      <c r="F113" s="216"/>
      <c r="G113" s="216"/>
      <c r="H113" s="216"/>
      <c r="I113" s="216"/>
      <c r="J113" s="216"/>
      <c r="K113" s="216"/>
      <c r="L113" s="239"/>
      <c r="M113" s="593"/>
      <c r="N113" s="397"/>
      <c r="O113" s="397"/>
      <c r="P113" s="397"/>
      <c r="Q113" s="397"/>
      <c r="R113" s="397"/>
      <c r="S113" s="397"/>
      <c r="T113" s="397"/>
      <c r="U113" s="397"/>
      <c r="V113" s="397"/>
      <c r="W113" s="397"/>
      <c r="X113" s="397"/>
      <c r="Y113" s="397"/>
      <c r="Z113" s="397"/>
      <c r="AA113" s="397"/>
      <c r="AB113" s="397"/>
    </row>
    <row r="114" spans="1:28" s="162" customFormat="1" ht="12.75">
      <c r="A114" s="204"/>
      <c r="B114" s="216"/>
      <c r="C114" s="216"/>
      <c r="D114" s="216"/>
      <c r="E114" s="216"/>
      <c r="F114" s="216"/>
      <c r="G114" s="216"/>
      <c r="H114" s="216"/>
      <c r="I114" s="216"/>
      <c r="J114" s="216"/>
      <c r="K114" s="216"/>
      <c r="L114" s="239"/>
      <c r="M114" s="593"/>
      <c r="N114" s="397"/>
      <c r="O114" s="397"/>
      <c r="P114" s="397"/>
      <c r="Q114" s="397"/>
      <c r="R114" s="397"/>
      <c r="S114" s="397"/>
      <c r="T114" s="397"/>
      <c r="U114" s="397"/>
      <c r="V114" s="397"/>
      <c r="W114" s="397"/>
      <c r="X114" s="397"/>
      <c r="Y114" s="397"/>
      <c r="Z114" s="397"/>
      <c r="AA114" s="397"/>
      <c r="AB114" s="397"/>
    </row>
    <row r="115" spans="1:28" s="162" customFormat="1" ht="12.75">
      <c r="A115" s="204"/>
      <c r="B115" s="216"/>
      <c r="C115" s="216"/>
      <c r="D115" s="216"/>
      <c r="E115" s="216"/>
      <c r="F115" s="216"/>
      <c r="G115" s="216"/>
      <c r="H115" s="216"/>
      <c r="I115" s="216"/>
      <c r="J115" s="216"/>
      <c r="K115" s="216"/>
      <c r="L115" s="239"/>
      <c r="M115" s="593"/>
      <c r="N115" s="397"/>
      <c r="O115" s="397"/>
      <c r="P115" s="397"/>
      <c r="Q115" s="397"/>
      <c r="R115" s="397"/>
      <c r="S115" s="397"/>
      <c r="T115" s="397"/>
      <c r="U115" s="397"/>
      <c r="V115" s="397"/>
      <c r="W115" s="397"/>
      <c r="X115" s="397"/>
      <c r="Y115" s="397"/>
      <c r="Z115" s="397"/>
      <c r="AA115" s="397"/>
      <c r="AB115" s="397"/>
    </row>
    <row r="116" spans="1:28" s="162" customFormat="1" ht="12.75">
      <c r="A116" s="204"/>
      <c r="B116" s="216"/>
      <c r="C116" s="216"/>
      <c r="D116" s="216"/>
      <c r="E116" s="216"/>
      <c r="F116" s="216"/>
      <c r="G116" s="216"/>
      <c r="H116" s="216"/>
      <c r="I116" s="216"/>
      <c r="J116" s="216"/>
      <c r="K116" s="216"/>
      <c r="L116" s="239"/>
      <c r="M116" s="593"/>
      <c r="N116" s="397"/>
      <c r="O116" s="397"/>
      <c r="P116" s="397"/>
      <c r="Q116" s="397"/>
      <c r="R116" s="397"/>
      <c r="S116" s="397"/>
      <c r="T116" s="397"/>
      <c r="U116" s="397"/>
      <c r="V116" s="397"/>
      <c r="W116" s="397"/>
      <c r="X116" s="397"/>
      <c r="Y116" s="397"/>
      <c r="Z116" s="397"/>
      <c r="AA116" s="397"/>
      <c r="AB116" s="397"/>
    </row>
    <row r="117" spans="1:28" s="162" customFormat="1" ht="12.75">
      <c r="A117" s="204"/>
      <c r="B117" s="216"/>
      <c r="C117" s="216"/>
      <c r="D117" s="216"/>
      <c r="E117" s="216"/>
      <c r="F117" s="216"/>
      <c r="G117" s="216"/>
      <c r="H117" s="216"/>
      <c r="I117" s="216"/>
      <c r="J117" s="216"/>
      <c r="K117" s="216"/>
      <c r="L117" s="239"/>
      <c r="M117" s="593"/>
      <c r="N117" s="397"/>
      <c r="O117" s="397"/>
      <c r="P117" s="397"/>
      <c r="Q117" s="397"/>
      <c r="R117" s="397"/>
      <c r="S117" s="397"/>
      <c r="T117" s="397"/>
      <c r="U117" s="397"/>
      <c r="V117" s="397"/>
      <c r="W117" s="397"/>
      <c r="X117" s="397"/>
      <c r="Y117" s="397"/>
      <c r="Z117" s="397"/>
      <c r="AA117" s="397"/>
      <c r="AB117" s="397"/>
    </row>
    <row r="118" spans="1:28" s="162" customFormat="1" ht="12.75">
      <c r="A118" s="204"/>
      <c r="B118" s="216"/>
      <c r="C118" s="216"/>
      <c r="D118" s="216"/>
      <c r="E118" s="216"/>
      <c r="F118" s="216"/>
      <c r="G118" s="216"/>
      <c r="H118" s="216"/>
      <c r="I118" s="216"/>
      <c r="J118" s="216"/>
      <c r="K118" s="216"/>
      <c r="L118" s="239"/>
      <c r="M118" s="593"/>
      <c r="N118" s="397"/>
      <c r="O118" s="397"/>
      <c r="P118" s="397"/>
      <c r="Q118" s="397"/>
      <c r="R118" s="397"/>
      <c r="S118" s="397"/>
      <c r="T118" s="397"/>
      <c r="U118" s="397"/>
      <c r="V118" s="397"/>
      <c r="W118" s="397"/>
      <c r="X118" s="397"/>
      <c r="Y118" s="397"/>
      <c r="Z118" s="397"/>
      <c r="AA118" s="397"/>
      <c r="AB118" s="397"/>
    </row>
    <row r="119" spans="1:28" s="162" customFormat="1" ht="12.75">
      <c r="A119" s="204"/>
      <c r="B119" s="216"/>
      <c r="C119" s="216"/>
      <c r="D119" s="216"/>
      <c r="E119" s="216"/>
      <c r="F119" s="216"/>
      <c r="G119" s="216"/>
      <c r="H119" s="216"/>
      <c r="I119" s="216"/>
      <c r="J119" s="216"/>
      <c r="K119" s="216"/>
      <c r="L119" s="239"/>
      <c r="M119" s="593"/>
      <c r="N119" s="397"/>
      <c r="O119" s="397"/>
      <c r="P119" s="397"/>
      <c r="Q119" s="397"/>
      <c r="R119" s="397"/>
      <c r="S119" s="397"/>
      <c r="T119" s="397"/>
      <c r="U119" s="397"/>
      <c r="V119" s="397"/>
      <c r="W119" s="397"/>
      <c r="X119" s="397"/>
      <c r="Y119" s="397"/>
      <c r="Z119" s="397"/>
      <c r="AA119" s="397"/>
      <c r="AB119" s="397"/>
    </row>
    <row r="120" spans="1:28" s="162" customFormat="1" ht="12.75">
      <c r="A120" s="204"/>
      <c r="B120" s="216"/>
      <c r="C120" s="216"/>
      <c r="D120" s="216"/>
      <c r="E120" s="216"/>
      <c r="F120" s="216"/>
      <c r="G120" s="216"/>
      <c r="H120" s="216"/>
      <c r="I120" s="216"/>
      <c r="J120" s="216"/>
      <c r="K120" s="216"/>
      <c r="L120" s="239"/>
      <c r="M120" s="593"/>
      <c r="N120" s="397"/>
      <c r="O120" s="397"/>
      <c r="P120" s="397"/>
      <c r="Q120" s="397"/>
      <c r="R120" s="397"/>
      <c r="S120" s="397"/>
      <c r="T120" s="397"/>
      <c r="U120" s="397"/>
      <c r="V120" s="397"/>
      <c r="W120" s="397"/>
      <c r="X120" s="397"/>
      <c r="Y120" s="397"/>
      <c r="Z120" s="397"/>
      <c r="AA120" s="397"/>
      <c r="AB120" s="397"/>
    </row>
    <row r="121" spans="1:28" s="162" customFormat="1" ht="12.75">
      <c r="A121" s="1287"/>
      <c r="B121" s="1288"/>
      <c r="C121" s="1288"/>
      <c r="D121" s="1288"/>
      <c r="E121" s="510"/>
      <c r="F121" s="510"/>
      <c r="G121" s="216"/>
      <c r="H121" s="216"/>
      <c r="I121" s="1284"/>
      <c r="J121" s="1284"/>
      <c r="K121" s="1284"/>
      <c r="L121" s="239"/>
      <c r="M121" s="593"/>
      <c r="N121" s="397"/>
      <c r="O121" s="397"/>
      <c r="P121" s="397"/>
      <c r="Q121" s="397"/>
      <c r="R121" s="397"/>
      <c r="S121" s="397"/>
      <c r="T121" s="397"/>
      <c r="U121" s="397"/>
      <c r="V121" s="397"/>
      <c r="W121" s="397"/>
      <c r="X121" s="397"/>
      <c r="Y121" s="397"/>
      <c r="Z121" s="397"/>
      <c r="AA121" s="397"/>
      <c r="AB121" s="397"/>
    </row>
    <row r="122" spans="1:28" s="162" customFormat="1" ht="12.75">
      <c r="A122" s="1287"/>
      <c r="B122" s="467"/>
      <c r="C122" s="467"/>
      <c r="D122" s="467"/>
      <c r="E122" s="467"/>
      <c r="F122" s="467"/>
      <c r="G122" s="216"/>
      <c r="H122" s="216"/>
      <c r="I122" s="216"/>
      <c r="J122" s="216"/>
      <c r="K122" s="216"/>
      <c r="L122" s="239"/>
      <c r="M122" s="593"/>
      <c r="N122" s="397"/>
      <c r="O122" s="397"/>
      <c r="P122" s="397"/>
      <c r="Q122" s="397"/>
      <c r="R122" s="397"/>
      <c r="S122" s="397"/>
      <c r="T122" s="397"/>
      <c r="U122" s="397"/>
      <c r="V122" s="397"/>
      <c r="W122" s="397"/>
      <c r="X122" s="397"/>
      <c r="Y122" s="397"/>
      <c r="Z122" s="397"/>
      <c r="AA122" s="397"/>
      <c r="AB122" s="397"/>
    </row>
    <row r="123" spans="1:28" s="162" customFormat="1" ht="12.75">
      <c r="A123" s="468"/>
      <c r="B123" s="469"/>
      <c r="C123" s="469"/>
      <c r="D123" s="470"/>
      <c r="E123" s="470"/>
      <c r="F123" s="470"/>
      <c r="G123" s="216"/>
      <c r="H123" s="216"/>
      <c r="I123" s="216"/>
      <c r="J123" s="216"/>
      <c r="K123" s="216"/>
      <c r="L123" s="239"/>
      <c r="M123" s="593"/>
      <c r="N123" s="397"/>
      <c r="O123" s="397"/>
      <c r="P123" s="397"/>
      <c r="Q123" s="397"/>
      <c r="R123" s="397"/>
      <c r="S123" s="397"/>
      <c r="T123" s="397"/>
      <c r="U123" s="397"/>
      <c r="V123" s="397"/>
      <c r="W123" s="397"/>
      <c r="X123" s="397"/>
      <c r="Y123" s="397"/>
      <c r="Z123" s="397"/>
      <c r="AA123" s="397"/>
      <c r="AB123" s="397"/>
    </row>
    <row r="124" spans="1:28" s="162" customFormat="1" ht="12.75">
      <c r="A124" s="468"/>
      <c r="B124" s="469"/>
      <c r="C124" s="469"/>
      <c r="D124" s="470"/>
      <c r="E124" s="470"/>
      <c r="F124" s="470"/>
      <c r="G124" s="216"/>
      <c r="H124" s="216"/>
      <c r="I124" s="216"/>
      <c r="J124" s="216"/>
      <c r="K124" s="216"/>
      <c r="L124" s="239"/>
      <c r="M124" s="593"/>
      <c r="N124" s="397"/>
      <c r="O124" s="397"/>
      <c r="P124" s="397"/>
      <c r="Q124" s="397"/>
      <c r="R124" s="397"/>
      <c r="S124" s="397"/>
      <c r="T124" s="397"/>
      <c r="U124" s="397"/>
      <c r="V124" s="397"/>
      <c r="W124" s="397"/>
      <c r="X124" s="397"/>
      <c r="Y124" s="397"/>
      <c r="Z124" s="397"/>
      <c r="AA124" s="397"/>
      <c r="AB124" s="397"/>
    </row>
    <row r="125" spans="1:28" s="162" customFormat="1" ht="12.75">
      <c r="A125" s="468"/>
      <c r="B125" s="469"/>
      <c r="C125" s="469"/>
      <c r="D125" s="470"/>
      <c r="E125" s="470"/>
      <c r="F125" s="470"/>
      <c r="G125" s="216"/>
      <c r="H125" s="216"/>
      <c r="I125" s="216"/>
      <c r="J125" s="216"/>
      <c r="K125" s="216"/>
      <c r="L125" s="239"/>
      <c r="M125" s="593"/>
      <c r="N125" s="397"/>
      <c r="O125" s="397"/>
      <c r="P125" s="397"/>
      <c r="Q125" s="397"/>
      <c r="R125" s="397"/>
      <c r="S125" s="397"/>
      <c r="T125" s="397"/>
      <c r="U125" s="397"/>
      <c r="V125" s="397"/>
      <c r="W125" s="397"/>
      <c r="X125" s="397"/>
      <c r="Y125" s="397"/>
      <c r="Z125" s="397"/>
      <c r="AA125" s="397"/>
      <c r="AB125" s="397"/>
    </row>
    <row r="126" spans="1:28" s="162" customFormat="1" ht="12.75">
      <c r="A126" s="468"/>
      <c r="B126" s="469"/>
      <c r="C126" s="469"/>
      <c r="D126" s="470"/>
      <c r="E126" s="470"/>
      <c r="F126" s="470"/>
      <c r="G126" s="216"/>
      <c r="H126" s="216"/>
      <c r="I126" s="216"/>
      <c r="J126" s="216"/>
      <c r="K126" s="216"/>
      <c r="L126" s="239"/>
      <c r="M126" s="593"/>
      <c r="N126" s="397"/>
      <c r="O126" s="397"/>
      <c r="P126" s="397"/>
      <c r="Q126" s="397"/>
      <c r="R126" s="397"/>
      <c r="S126" s="397"/>
      <c r="T126" s="397"/>
      <c r="U126" s="397"/>
      <c r="V126" s="397"/>
      <c r="W126" s="397"/>
      <c r="X126" s="397"/>
      <c r="Y126" s="397"/>
      <c r="Z126" s="397"/>
      <c r="AA126" s="397"/>
      <c r="AB126" s="397"/>
    </row>
    <row r="127" spans="1:28" s="162" customFormat="1" ht="12.75">
      <c r="A127" s="468"/>
      <c r="B127" s="469"/>
      <c r="C127" s="469"/>
      <c r="D127" s="470"/>
      <c r="E127" s="470"/>
      <c r="F127" s="470"/>
      <c r="G127" s="216"/>
      <c r="H127" s="216"/>
      <c r="I127" s="216"/>
      <c r="J127" s="216"/>
      <c r="K127" s="216"/>
      <c r="L127" s="239"/>
      <c r="M127" s="593"/>
      <c r="N127" s="397"/>
      <c r="O127" s="397"/>
      <c r="P127" s="397"/>
      <c r="Q127" s="397"/>
      <c r="R127" s="397"/>
      <c r="S127" s="397"/>
      <c r="T127" s="397"/>
      <c r="U127" s="397"/>
      <c r="V127" s="397"/>
      <c r="W127" s="397"/>
      <c r="X127" s="397"/>
      <c r="Y127" s="397"/>
      <c r="Z127" s="397"/>
      <c r="AA127" s="397"/>
      <c r="AB127" s="397"/>
    </row>
    <row r="128" spans="1:28" s="162" customFormat="1" ht="12.75">
      <c r="A128" s="468"/>
      <c r="B128" s="469"/>
      <c r="C128" s="469"/>
      <c r="D128" s="470"/>
      <c r="E128" s="470"/>
      <c r="F128" s="470"/>
      <c r="G128" s="216"/>
      <c r="H128" s="216"/>
      <c r="I128" s="216"/>
      <c r="J128" s="216"/>
      <c r="K128" s="216"/>
      <c r="L128" s="239"/>
      <c r="M128" s="593"/>
      <c r="N128" s="397"/>
      <c r="O128" s="397"/>
      <c r="P128" s="397"/>
      <c r="Q128" s="397"/>
      <c r="R128" s="397"/>
      <c r="S128" s="397"/>
      <c r="T128" s="397"/>
      <c r="U128" s="397"/>
      <c r="V128" s="397"/>
      <c r="W128" s="397"/>
      <c r="X128" s="397"/>
      <c r="Y128" s="397"/>
      <c r="Z128" s="397"/>
      <c r="AA128" s="397"/>
      <c r="AB128" s="397"/>
    </row>
    <row r="129" spans="1:28" s="162" customFormat="1" ht="12.75">
      <c r="A129" s="468"/>
      <c r="B129" s="469"/>
      <c r="C129" s="469"/>
      <c r="D129" s="470"/>
      <c r="E129" s="470"/>
      <c r="F129" s="470"/>
      <c r="G129" s="216"/>
      <c r="H129" s="216"/>
      <c r="I129" s="216"/>
      <c r="J129" s="216"/>
      <c r="K129" s="216"/>
      <c r="L129" s="239"/>
      <c r="M129" s="593"/>
      <c r="N129" s="397"/>
      <c r="O129" s="397"/>
      <c r="P129" s="397"/>
      <c r="Q129" s="397"/>
      <c r="R129" s="397"/>
      <c r="S129" s="397"/>
      <c r="T129" s="397"/>
      <c r="U129" s="397"/>
      <c r="V129" s="397"/>
      <c r="W129" s="397"/>
      <c r="X129" s="397"/>
      <c r="Y129" s="397"/>
      <c r="Z129" s="397"/>
      <c r="AA129" s="397"/>
      <c r="AB129" s="397"/>
    </row>
    <row r="130" spans="1:28" s="162" customFormat="1" ht="12.75">
      <c r="A130" s="468"/>
      <c r="B130" s="469"/>
      <c r="C130" s="469"/>
      <c r="D130" s="470"/>
      <c r="E130" s="470"/>
      <c r="F130" s="470"/>
      <c r="G130" s="216"/>
      <c r="H130" s="216"/>
      <c r="I130" s="216"/>
      <c r="J130" s="216"/>
      <c r="K130" s="216"/>
      <c r="L130" s="239"/>
      <c r="M130" s="593"/>
      <c r="N130" s="397"/>
      <c r="O130" s="397"/>
      <c r="P130" s="397"/>
      <c r="Q130" s="397"/>
      <c r="R130" s="397"/>
      <c r="S130" s="397"/>
      <c r="T130" s="397"/>
      <c r="U130" s="397"/>
      <c r="V130" s="397"/>
      <c r="W130" s="397"/>
      <c r="X130" s="397"/>
      <c r="Y130" s="397"/>
      <c r="Z130" s="397"/>
      <c r="AA130" s="397"/>
      <c r="AB130" s="397"/>
    </row>
    <row r="131" spans="1:28" s="162" customFormat="1" ht="12.75">
      <c r="A131" s="468"/>
      <c r="B131" s="469"/>
      <c r="C131" s="469"/>
      <c r="D131" s="470"/>
      <c r="E131" s="470"/>
      <c r="F131" s="470"/>
      <c r="G131" s="216"/>
      <c r="H131" s="216"/>
      <c r="I131" s="216"/>
      <c r="J131" s="216"/>
      <c r="K131" s="216"/>
      <c r="L131" s="239"/>
      <c r="M131" s="593"/>
      <c r="N131" s="397"/>
      <c r="O131" s="397"/>
      <c r="P131" s="397"/>
      <c r="Q131" s="397"/>
      <c r="R131" s="397"/>
      <c r="S131" s="397"/>
      <c r="T131" s="397"/>
      <c r="U131" s="397"/>
      <c r="V131" s="397"/>
      <c r="W131" s="397"/>
      <c r="X131" s="397"/>
      <c r="Y131" s="397"/>
      <c r="Z131" s="397"/>
      <c r="AA131" s="397"/>
      <c r="AB131" s="397"/>
    </row>
    <row r="132" spans="1:28" s="162" customFormat="1" ht="12.75">
      <c r="A132" s="468"/>
      <c r="B132" s="469"/>
      <c r="C132" s="469"/>
      <c r="D132" s="470"/>
      <c r="E132" s="470"/>
      <c r="F132" s="470"/>
      <c r="G132" s="216"/>
      <c r="H132" s="216"/>
      <c r="I132" s="216"/>
      <c r="J132" s="216"/>
      <c r="K132" s="216"/>
      <c r="L132" s="239"/>
      <c r="M132" s="593"/>
      <c r="N132" s="397"/>
      <c r="O132" s="397"/>
      <c r="P132" s="397"/>
      <c r="Q132" s="397"/>
      <c r="R132" s="397"/>
      <c r="S132" s="397"/>
      <c r="T132" s="397"/>
      <c r="U132" s="397"/>
      <c r="V132" s="397"/>
      <c r="W132" s="397"/>
      <c r="X132" s="397"/>
      <c r="Y132" s="397"/>
      <c r="Z132" s="397"/>
      <c r="AA132" s="397"/>
      <c r="AB132" s="397"/>
    </row>
    <row r="133" spans="1:28" s="162" customFormat="1" ht="12.75">
      <c r="A133" s="468"/>
      <c r="B133" s="469"/>
      <c r="C133" s="469"/>
      <c r="D133" s="470"/>
      <c r="E133" s="470"/>
      <c r="F133" s="470"/>
      <c r="G133" s="216"/>
      <c r="H133" s="216"/>
      <c r="I133" s="216"/>
      <c r="J133" s="216"/>
      <c r="K133" s="216"/>
      <c r="L133" s="239"/>
      <c r="M133" s="593"/>
      <c r="N133" s="397"/>
      <c r="O133" s="397"/>
      <c r="P133" s="397"/>
      <c r="Q133" s="397"/>
      <c r="R133" s="397"/>
      <c r="S133" s="397"/>
      <c r="T133" s="397"/>
      <c r="U133" s="397"/>
      <c r="V133" s="397"/>
      <c r="W133" s="397"/>
      <c r="X133" s="397"/>
      <c r="Y133" s="397"/>
      <c r="Z133" s="397"/>
      <c r="AA133" s="397"/>
      <c r="AB133" s="397"/>
    </row>
    <row r="134" spans="1:28" s="162" customFormat="1" ht="12.75">
      <c r="A134" s="468"/>
      <c r="B134" s="469"/>
      <c r="C134" s="469"/>
      <c r="D134" s="470"/>
      <c r="E134" s="470"/>
      <c r="F134" s="470"/>
      <c r="G134" s="216"/>
      <c r="H134" s="216"/>
      <c r="I134" s="216"/>
      <c r="J134" s="216"/>
      <c r="K134" s="216"/>
      <c r="L134" s="239"/>
      <c r="M134" s="593"/>
      <c r="N134" s="397"/>
      <c r="O134" s="397"/>
      <c r="P134" s="397"/>
      <c r="Q134" s="397"/>
      <c r="R134" s="397"/>
      <c r="S134" s="397"/>
      <c r="T134" s="397"/>
      <c r="U134" s="397"/>
      <c r="V134" s="397"/>
      <c r="W134" s="397"/>
      <c r="X134" s="397"/>
      <c r="Y134" s="397"/>
      <c r="Z134" s="397"/>
      <c r="AA134" s="397"/>
      <c r="AB134" s="397"/>
    </row>
    <row r="135" spans="1:28" s="162" customFormat="1" ht="12.75">
      <c r="A135" s="468"/>
      <c r="B135" s="469"/>
      <c r="C135" s="469"/>
      <c r="D135" s="470"/>
      <c r="E135" s="470"/>
      <c r="F135" s="470"/>
      <c r="G135" s="216"/>
      <c r="H135" s="216"/>
      <c r="I135" s="216"/>
      <c r="J135" s="216"/>
      <c r="K135" s="216"/>
      <c r="L135" s="239"/>
      <c r="M135" s="593"/>
      <c r="N135" s="397"/>
      <c r="O135" s="397"/>
      <c r="P135" s="397"/>
      <c r="Q135" s="397"/>
      <c r="R135" s="397"/>
      <c r="S135" s="397"/>
      <c r="T135" s="397"/>
      <c r="U135" s="397"/>
      <c r="V135" s="397"/>
      <c r="W135" s="397"/>
      <c r="X135" s="397"/>
      <c r="Y135" s="397"/>
      <c r="Z135" s="397"/>
      <c r="AA135" s="397"/>
      <c r="AB135" s="397"/>
    </row>
    <row r="136" spans="1:28" s="162" customFormat="1" ht="12.75">
      <c r="A136" s="468"/>
      <c r="B136" s="469"/>
      <c r="C136" s="469"/>
      <c r="D136" s="470"/>
      <c r="E136" s="470"/>
      <c r="F136" s="470"/>
      <c r="G136" s="216"/>
      <c r="H136" s="216"/>
      <c r="I136" s="216"/>
      <c r="J136" s="216"/>
      <c r="K136" s="216"/>
      <c r="L136" s="239"/>
      <c r="M136" s="593"/>
      <c r="N136" s="397"/>
      <c r="O136" s="397"/>
      <c r="P136" s="397"/>
      <c r="Q136" s="397"/>
      <c r="R136" s="397"/>
      <c r="S136" s="397"/>
      <c r="T136" s="397"/>
      <c r="U136" s="397"/>
      <c r="V136" s="397"/>
      <c r="W136" s="397"/>
      <c r="X136" s="397"/>
      <c r="Y136" s="397"/>
      <c r="Z136" s="397"/>
      <c r="AA136" s="397"/>
      <c r="AB136" s="397"/>
    </row>
    <row r="137" spans="1:28" s="162" customFormat="1" ht="12.75">
      <c r="A137" s="468"/>
      <c r="B137" s="469"/>
      <c r="C137" s="469"/>
      <c r="D137" s="470"/>
      <c r="E137" s="470"/>
      <c r="F137" s="470"/>
      <c r="G137" s="216"/>
      <c r="H137" s="216"/>
      <c r="I137" s="216"/>
      <c r="J137" s="216"/>
      <c r="K137" s="216"/>
      <c r="L137" s="239"/>
      <c r="M137" s="593"/>
      <c r="N137" s="397"/>
      <c r="O137" s="397"/>
      <c r="P137" s="397"/>
      <c r="Q137" s="397"/>
      <c r="R137" s="397"/>
      <c r="S137" s="397"/>
      <c r="T137" s="397"/>
      <c r="U137" s="397"/>
      <c r="V137" s="397"/>
      <c r="W137" s="397"/>
      <c r="X137" s="397"/>
      <c r="Y137" s="397"/>
      <c r="Z137" s="397"/>
      <c r="AA137" s="397"/>
      <c r="AB137" s="397"/>
    </row>
    <row r="138" spans="1:28" s="162" customFormat="1" ht="12.75">
      <c r="A138" s="468"/>
      <c r="B138" s="469"/>
      <c r="C138" s="469"/>
      <c r="D138" s="470"/>
      <c r="E138" s="470"/>
      <c r="F138" s="470"/>
      <c r="G138" s="216"/>
      <c r="H138" s="216"/>
      <c r="I138" s="216"/>
      <c r="J138" s="216"/>
      <c r="K138" s="216"/>
      <c r="L138" s="239"/>
      <c r="M138" s="593"/>
      <c r="N138" s="397"/>
      <c r="O138" s="397"/>
      <c r="P138" s="397"/>
      <c r="Q138" s="397"/>
      <c r="R138" s="397"/>
      <c r="S138" s="397"/>
      <c r="T138" s="397"/>
      <c r="U138" s="397"/>
      <c r="V138" s="397"/>
      <c r="W138" s="397"/>
      <c r="X138" s="397"/>
      <c r="Y138" s="397"/>
      <c r="Z138" s="397"/>
      <c r="AA138" s="397"/>
      <c r="AB138" s="397"/>
    </row>
    <row r="139" spans="1:28" s="162" customFormat="1" ht="12.75">
      <c r="A139" s="468"/>
      <c r="B139" s="469"/>
      <c r="C139" s="469"/>
      <c r="D139" s="470"/>
      <c r="E139" s="470"/>
      <c r="F139" s="470"/>
      <c r="G139" s="216"/>
      <c r="H139" s="216"/>
      <c r="I139" s="216"/>
      <c r="J139" s="216"/>
      <c r="K139" s="216"/>
      <c r="L139" s="239"/>
      <c r="M139" s="593"/>
      <c r="N139" s="397"/>
      <c r="O139" s="397"/>
      <c r="P139" s="397"/>
      <c r="Q139" s="397"/>
      <c r="R139" s="397"/>
      <c r="S139" s="397"/>
      <c r="T139" s="397"/>
      <c r="U139" s="397"/>
      <c r="V139" s="397"/>
      <c r="W139" s="397"/>
      <c r="X139" s="397"/>
      <c r="Y139" s="397"/>
      <c r="Z139" s="397"/>
      <c r="AA139" s="397"/>
      <c r="AB139" s="397"/>
    </row>
    <row r="140" spans="1:28" s="162" customFormat="1" ht="12.75">
      <c r="A140" s="468"/>
      <c r="B140" s="469"/>
      <c r="C140" s="469"/>
      <c r="D140" s="470"/>
      <c r="E140" s="470"/>
      <c r="F140" s="470"/>
      <c r="G140" s="216"/>
      <c r="H140" s="216"/>
      <c r="I140" s="216"/>
      <c r="J140" s="216"/>
      <c r="K140" s="216"/>
      <c r="L140" s="239"/>
      <c r="M140" s="593"/>
      <c r="N140" s="397"/>
      <c r="O140" s="397"/>
      <c r="P140" s="397"/>
      <c r="Q140" s="397"/>
      <c r="R140" s="397"/>
      <c r="S140" s="397"/>
      <c r="T140" s="397"/>
      <c r="U140" s="397"/>
      <c r="V140" s="397"/>
      <c r="W140" s="397"/>
      <c r="X140" s="397"/>
      <c r="Y140" s="397"/>
      <c r="Z140" s="397"/>
      <c r="AA140" s="397"/>
      <c r="AB140" s="397"/>
    </row>
    <row r="141" spans="1:28" s="162" customFormat="1" ht="12.75">
      <c r="A141" s="468"/>
      <c r="B141" s="469"/>
      <c r="C141" s="469"/>
      <c r="D141" s="470"/>
      <c r="E141" s="470"/>
      <c r="F141" s="470"/>
      <c r="G141" s="216"/>
      <c r="H141" s="216"/>
      <c r="I141" s="216"/>
      <c r="J141" s="216"/>
      <c r="K141" s="216"/>
      <c r="L141" s="239"/>
      <c r="M141" s="593"/>
      <c r="N141" s="397"/>
      <c r="O141" s="397"/>
      <c r="P141" s="397"/>
      <c r="Q141" s="397"/>
      <c r="R141" s="397"/>
      <c r="S141" s="397"/>
      <c r="T141" s="397"/>
      <c r="U141" s="397"/>
      <c r="V141" s="397"/>
      <c r="W141" s="397"/>
      <c r="X141" s="397"/>
      <c r="Y141" s="397"/>
      <c r="Z141" s="397"/>
      <c r="AA141" s="397"/>
      <c r="AB141" s="397"/>
    </row>
    <row r="142" spans="1:28" s="162" customFormat="1" ht="12.75">
      <c r="A142" s="468"/>
      <c r="B142" s="469"/>
      <c r="C142" s="469"/>
      <c r="D142" s="470"/>
      <c r="E142" s="470"/>
      <c r="F142" s="470"/>
      <c r="G142" s="216"/>
      <c r="H142" s="216"/>
      <c r="I142" s="216"/>
      <c r="J142" s="216"/>
      <c r="K142" s="216"/>
      <c r="L142" s="239"/>
      <c r="M142" s="593"/>
      <c r="N142" s="397"/>
      <c r="O142" s="397"/>
      <c r="P142" s="397"/>
      <c r="Q142" s="397"/>
      <c r="R142" s="397"/>
      <c r="S142" s="397"/>
      <c r="T142" s="397"/>
      <c r="U142" s="397"/>
      <c r="V142" s="397"/>
      <c r="W142" s="397"/>
      <c r="X142" s="397"/>
      <c r="Y142" s="397"/>
      <c r="Z142" s="397"/>
      <c r="AA142" s="397"/>
      <c r="AB142" s="397"/>
    </row>
    <row r="143" spans="1:28" s="162" customFormat="1" ht="12.75">
      <c r="A143" s="468"/>
      <c r="B143" s="469"/>
      <c r="C143" s="469"/>
      <c r="D143" s="470"/>
      <c r="E143" s="470"/>
      <c r="F143" s="470"/>
      <c r="G143" s="216"/>
      <c r="H143" s="216"/>
      <c r="I143" s="216"/>
      <c r="J143" s="216"/>
      <c r="K143" s="216"/>
      <c r="L143" s="239"/>
      <c r="M143" s="593"/>
      <c r="N143" s="397"/>
      <c r="O143" s="397"/>
      <c r="P143" s="397"/>
      <c r="Q143" s="397"/>
      <c r="R143" s="397"/>
      <c r="S143" s="397"/>
      <c r="T143" s="397"/>
      <c r="U143" s="397"/>
      <c r="V143" s="397"/>
      <c r="W143" s="397"/>
      <c r="X143" s="397"/>
      <c r="Y143" s="397"/>
      <c r="Z143" s="397"/>
      <c r="AA143" s="397"/>
      <c r="AB143" s="397"/>
    </row>
    <row r="144" spans="1:28" s="162" customFormat="1" ht="12.75">
      <c r="A144" s="468"/>
      <c r="B144" s="469"/>
      <c r="C144" s="469"/>
      <c r="D144" s="470"/>
      <c r="E144" s="470"/>
      <c r="F144" s="470"/>
      <c r="G144" s="216"/>
      <c r="H144" s="216"/>
      <c r="I144" s="216"/>
      <c r="J144" s="216"/>
      <c r="K144" s="216"/>
      <c r="L144" s="239"/>
      <c r="M144" s="593"/>
      <c r="N144" s="397"/>
      <c r="O144" s="397"/>
      <c r="P144" s="397"/>
      <c r="Q144" s="397"/>
      <c r="R144" s="397"/>
      <c r="S144" s="397"/>
      <c r="T144" s="397"/>
      <c r="U144" s="397"/>
      <c r="V144" s="397"/>
      <c r="W144" s="397"/>
      <c r="X144" s="397"/>
      <c r="Y144" s="397"/>
      <c r="Z144" s="397"/>
      <c r="AA144" s="397"/>
      <c r="AB144" s="397"/>
    </row>
    <row r="145" spans="1:28" s="162" customFormat="1" ht="12.75">
      <c r="A145" s="468"/>
      <c r="B145" s="469"/>
      <c r="C145" s="469"/>
      <c r="D145" s="470"/>
      <c r="E145" s="470"/>
      <c r="F145" s="470"/>
      <c r="G145" s="216"/>
      <c r="H145" s="216"/>
      <c r="I145" s="216"/>
      <c r="J145" s="216"/>
      <c r="K145" s="216"/>
      <c r="L145" s="239"/>
      <c r="M145" s="593"/>
      <c r="N145" s="397"/>
      <c r="O145" s="397"/>
      <c r="P145" s="397"/>
      <c r="Q145" s="397"/>
      <c r="R145" s="397"/>
      <c r="S145" s="397"/>
      <c r="T145" s="397"/>
      <c r="U145" s="397"/>
      <c r="V145" s="397"/>
      <c r="W145" s="397"/>
      <c r="X145" s="397"/>
      <c r="Y145" s="397"/>
      <c r="Z145" s="397"/>
      <c r="AA145" s="397"/>
      <c r="AB145" s="397"/>
    </row>
    <row r="146" spans="1:28" s="162" customFormat="1" ht="12.75">
      <c r="A146" s="468"/>
      <c r="B146" s="469"/>
      <c r="C146" s="469"/>
      <c r="D146" s="470"/>
      <c r="E146" s="470"/>
      <c r="F146" s="470"/>
      <c r="G146" s="216"/>
      <c r="H146" s="216"/>
      <c r="I146" s="216"/>
      <c r="J146" s="216"/>
      <c r="K146" s="216"/>
      <c r="L146" s="239"/>
      <c r="M146" s="593"/>
      <c r="N146" s="397"/>
      <c r="O146" s="397"/>
      <c r="P146" s="397"/>
      <c r="Q146" s="397"/>
      <c r="R146" s="397"/>
      <c r="S146" s="397"/>
      <c r="T146" s="397"/>
      <c r="U146" s="397"/>
      <c r="V146" s="397"/>
      <c r="W146" s="397"/>
      <c r="X146" s="397"/>
      <c r="Y146" s="397"/>
      <c r="Z146" s="397"/>
      <c r="AA146" s="397"/>
      <c r="AB146" s="397"/>
    </row>
    <row r="147" spans="1:28" s="162" customFormat="1" ht="12.75">
      <c r="A147" s="468"/>
      <c r="B147" s="469"/>
      <c r="C147" s="469"/>
      <c r="D147" s="470"/>
      <c r="E147" s="470"/>
      <c r="F147" s="470"/>
      <c r="G147" s="216"/>
      <c r="H147" s="216"/>
      <c r="I147" s="216"/>
      <c r="J147" s="216"/>
      <c r="K147" s="216"/>
      <c r="L147" s="239"/>
      <c r="M147" s="593"/>
      <c r="N147" s="397"/>
      <c r="O147" s="397"/>
      <c r="P147" s="397"/>
      <c r="Q147" s="397"/>
      <c r="R147" s="397"/>
      <c r="S147" s="397"/>
      <c r="T147" s="397"/>
      <c r="U147" s="397"/>
      <c r="V147" s="397"/>
      <c r="W147" s="397"/>
      <c r="X147" s="397"/>
      <c r="Y147" s="397"/>
      <c r="Z147" s="397"/>
      <c r="AA147" s="397"/>
      <c r="AB147" s="397"/>
    </row>
    <row r="148" spans="1:28" s="162" customFormat="1" ht="12.75">
      <c r="A148" s="468"/>
      <c r="B148" s="469"/>
      <c r="C148" s="469"/>
      <c r="D148" s="470"/>
      <c r="E148" s="470"/>
      <c r="F148" s="470"/>
      <c r="G148" s="216"/>
      <c r="H148" s="216"/>
      <c r="I148" s="216"/>
      <c r="J148" s="216"/>
      <c r="K148" s="216"/>
      <c r="L148" s="239"/>
      <c r="M148" s="593"/>
      <c r="N148" s="397"/>
      <c r="O148" s="397"/>
      <c r="P148" s="397"/>
      <c r="Q148" s="397"/>
      <c r="R148" s="397"/>
      <c r="S148" s="397"/>
      <c r="T148" s="397"/>
      <c r="U148" s="397"/>
      <c r="V148" s="397"/>
      <c r="W148" s="397"/>
      <c r="X148" s="397"/>
      <c r="Y148" s="397"/>
      <c r="Z148" s="397"/>
      <c r="AA148" s="397"/>
      <c r="AB148" s="397"/>
    </row>
    <row r="149" spans="1:28" s="162" customFormat="1" ht="12.75">
      <c r="A149" s="468"/>
      <c r="B149" s="469"/>
      <c r="C149" s="469"/>
      <c r="D149" s="470"/>
      <c r="E149" s="470"/>
      <c r="F149" s="470"/>
      <c r="G149" s="216"/>
      <c r="H149" s="216"/>
      <c r="I149" s="216"/>
      <c r="J149" s="216"/>
      <c r="K149" s="216"/>
      <c r="L149" s="239"/>
      <c r="M149" s="593"/>
      <c r="N149" s="397"/>
      <c r="O149" s="397"/>
      <c r="P149" s="397"/>
      <c r="Q149" s="397"/>
      <c r="R149" s="397"/>
      <c r="S149" s="397"/>
      <c r="T149" s="397"/>
      <c r="U149" s="397"/>
      <c r="V149" s="397"/>
      <c r="W149" s="397"/>
      <c r="X149" s="397"/>
      <c r="Y149" s="397"/>
      <c r="Z149" s="397"/>
      <c r="AA149" s="397"/>
      <c r="AB149" s="397"/>
    </row>
    <row r="150" spans="1:28" s="162" customFormat="1" ht="12.75">
      <c r="A150" s="468"/>
      <c r="B150" s="469"/>
      <c r="C150" s="469"/>
      <c r="D150" s="470"/>
      <c r="E150" s="470"/>
      <c r="F150" s="470"/>
      <c r="G150" s="216"/>
      <c r="H150" s="216"/>
      <c r="I150" s="216"/>
      <c r="J150" s="216"/>
      <c r="K150" s="216"/>
      <c r="L150" s="239"/>
      <c r="M150" s="593"/>
      <c r="N150" s="397"/>
      <c r="O150" s="397"/>
      <c r="P150" s="397"/>
      <c r="Q150" s="397"/>
      <c r="R150" s="397"/>
      <c r="S150" s="397"/>
      <c r="T150" s="397"/>
      <c r="U150" s="397"/>
      <c r="V150" s="397"/>
      <c r="W150" s="397"/>
      <c r="X150" s="397"/>
      <c r="Y150" s="397"/>
      <c r="Z150" s="397"/>
      <c r="AA150" s="397"/>
      <c r="AB150" s="397"/>
    </row>
    <row r="151" spans="1:28" s="162" customFormat="1" ht="12.75">
      <c r="A151" s="468"/>
      <c r="B151" s="469"/>
      <c r="C151" s="469"/>
      <c r="D151" s="470"/>
      <c r="E151" s="470"/>
      <c r="F151" s="470"/>
      <c r="G151" s="216"/>
      <c r="H151" s="216"/>
      <c r="I151" s="216"/>
      <c r="J151" s="216"/>
      <c r="K151" s="216"/>
      <c r="L151" s="239"/>
      <c r="M151" s="593"/>
      <c r="N151" s="397"/>
      <c r="O151" s="397"/>
      <c r="P151" s="397"/>
      <c r="Q151" s="397"/>
      <c r="R151" s="397"/>
      <c r="S151" s="397"/>
      <c r="T151" s="397"/>
      <c r="U151" s="397"/>
      <c r="V151" s="397"/>
      <c r="W151" s="397"/>
      <c r="X151" s="397"/>
      <c r="Y151" s="397"/>
      <c r="Z151" s="397"/>
      <c r="AA151" s="397"/>
      <c r="AB151" s="397"/>
    </row>
    <row r="152" spans="1:28" s="162" customFormat="1" ht="12.75">
      <c r="A152" s="468"/>
      <c r="B152" s="469"/>
      <c r="C152" s="469"/>
      <c r="D152" s="470"/>
      <c r="E152" s="470"/>
      <c r="F152" s="470"/>
      <c r="G152" s="216"/>
      <c r="H152" s="216"/>
      <c r="I152" s="216"/>
      <c r="J152" s="216"/>
      <c r="K152" s="216"/>
      <c r="L152" s="239"/>
      <c r="M152" s="593"/>
      <c r="N152" s="397"/>
      <c r="O152" s="397"/>
      <c r="P152" s="397"/>
      <c r="Q152" s="397"/>
      <c r="R152" s="397"/>
      <c r="S152" s="397"/>
      <c r="T152" s="397"/>
      <c r="U152" s="397"/>
      <c r="V152" s="397"/>
      <c r="W152" s="397"/>
      <c r="X152" s="397"/>
      <c r="Y152" s="397"/>
      <c r="Z152" s="397"/>
      <c r="AA152" s="397"/>
      <c r="AB152" s="397"/>
    </row>
    <row r="153" spans="1:28" s="162" customFormat="1" ht="12.75">
      <c r="A153" s="468"/>
      <c r="B153" s="469"/>
      <c r="C153" s="469"/>
      <c r="D153" s="470"/>
      <c r="E153" s="470"/>
      <c r="F153" s="470"/>
      <c r="G153" s="216"/>
      <c r="H153" s="216"/>
      <c r="I153" s="216"/>
      <c r="J153" s="216"/>
      <c r="K153" s="216"/>
      <c r="L153" s="239"/>
      <c r="M153" s="593"/>
      <c r="N153" s="397"/>
      <c r="O153" s="397"/>
      <c r="P153" s="397"/>
      <c r="Q153" s="397"/>
      <c r="R153" s="397"/>
      <c r="S153" s="397"/>
      <c r="T153" s="397"/>
      <c r="U153" s="397"/>
      <c r="V153" s="397"/>
      <c r="W153" s="397"/>
      <c r="X153" s="397"/>
      <c r="Y153" s="397"/>
      <c r="Z153" s="397"/>
      <c r="AA153" s="397"/>
      <c r="AB153" s="397"/>
    </row>
    <row r="154" spans="1:28" s="162" customFormat="1" ht="12.75">
      <c r="A154" s="468"/>
      <c r="B154" s="469"/>
      <c r="C154" s="469"/>
      <c r="D154" s="470"/>
      <c r="E154" s="470"/>
      <c r="F154" s="470"/>
      <c r="G154" s="216"/>
      <c r="H154" s="216"/>
      <c r="I154" s="216"/>
      <c r="J154" s="216"/>
      <c r="K154" s="216"/>
      <c r="L154" s="239"/>
      <c r="M154" s="593"/>
      <c r="N154" s="397"/>
      <c r="O154" s="397"/>
      <c r="P154" s="397"/>
      <c r="Q154" s="397"/>
      <c r="R154" s="397"/>
      <c r="S154" s="397"/>
      <c r="T154" s="397"/>
      <c r="U154" s="397"/>
      <c r="V154" s="397"/>
      <c r="W154" s="397"/>
      <c r="X154" s="397"/>
      <c r="Y154" s="397"/>
      <c r="Z154" s="397"/>
      <c r="AA154" s="397"/>
      <c r="AB154" s="397"/>
    </row>
    <row r="155" spans="1:28" s="162" customFormat="1" ht="12.75">
      <c r="A155" s="468"/>
      <c r="B155" s="469"/>
      <c r="C155" s="469"/>
      <c r="D155" s="470"/>
      <c r="E155" s="470"/>
      <c r="F155" s="470"/>
      <c r="G155" s="216"/>
      <c r="H155" s="216"/>
      <c r="I155" s="216"/>
      <c r="J155" s="216"/>
      <c r="K155" s="216"/>
      <c r="L155" s="239"/>
      <c r="M155" s="593"/>
      <c r="N155" s="397"/>
      <c r="O155" s="397"/>
      <c r="P155" s="397"/>
      <c r="Q155" s="397"/>
      <c r="R155" s="397"/>
      <c r="S155" s="397"/>
      <c r="T155" s="397"/>
      <c r="U155" s="397"/>
      <c r="V155" s="397"/>
      <c r="W155" s="397"/>
      <c r="X155" s="397"/>
      <c r="Y155" s="397"/>
      <c r="Z155" s="397"/>
      <c r="AA155" s="397"/>
      <c r="AB155" s="397"/>
    </row>
    <row r="156" spans="1:28" s="162" customFormat="1" ht="12.75">
      <c r="A156" s="468"/>
      <c r="B156" s="469"/>
      <c r="C156" s="469"/>
      <c r="D156" s="470"/>
      <c r="E156" s="470"/>
      <c r="F156" s="470"/>
      <c r="G156" s="216"/>
      <c r="H156" s="216"/>
      <c r="I156" s="216"/>
      <c r="J156" s="216"/>
      <c r="K156" s="216"/>
      <c r="L156" s="239"/>
      <c r="M156" s="593"/>
      <c r="N156" s="397"/>
      <c r="O156" s="397"/>
      <c r="P156" s="397"/>
      <c r="Q156" s="397"/>
      <c r="R156" s="397"/>
      <c r="S156" s="397"/>
      <c r="T156" s="397"/>
      <c r="U156" s="397"/>
      <c r="V156" s="397"/>
      <c r="W156" s="397"/>
      <c r="X156" s="397"/>
      <c r="Y156" s="397"/>
      <c r="Z156" s="397"/>
      <c r="AA156" s="397"/>
      <c r="AB156" s="397"/>
    </row>
    <row r="157" spans="1:28" s="162" customFormat="1" ht="12.75">
      <c r="A157" s="468"/>
      <c r="B157" s="469"/>
      <c r="C157" s="469"/>
      <c r="D157" s="470"/>
      <c r="E157" s="470"/>
      <c r="F157" s="470"/>
      <c r="G157" s="216"/>
      <c r="H157" s="216"/>
      <c r="I157" s="216"/>
      <c r="J157" s="216"/>
      <c r="K157" s="216"/>
      <c r="L157" s="239"/>
      <c r="M157" s="593"/>
      <c r="N157" s="397"/>
      <c r="O157" s="397"/>
      <c r="P157" s="397"/>
      <c r="Q157" s="397"/>
      <c r="R157" s="397"/>
      <c r="S157" s="397"/>
      <c r="T157" s="397"/>
      <c r="U157" s="397"/>
      <c r="V157" s="397"/>
      <c r="W157" s="397"/>
      <c r="X157" s="397"/>
      <c r="Y157" s="397"/>
      <c r="Z157" s="397"/>
      <c r="AA157" s="397"/>
      <c r="AB157" s="397"/>
    </row>
    <row r="158" spans="1:28" s="162" customFormat="1" ht="12.75">
      <c r="A158" s="468"/>
      <c r="B158" s="469"/>
      <c r="C158" s="469"/>
      <c r="D158" s="470"/>
      <c r="E158" s="470"/>
      <c r="F158" s="470"/>
      <c r="G158" s="216"/>
      <c r="H158" s="216"/>
      <c r="I158" s="216"/>
      <c r="J158" s="216"/>
      <c r="K158" s="216"/>
      <c r="L158" s="239"/>
      <c r="M158" s="593"/>
      <c r="N158" s="397"/>
      <c r="O158" s="397"/>
      <c r="P158" s="397"/>
      <c r="Q158" s="397"/>
      <c r="R158" s="397"/>
      <c r="S158" s="397"/>
      <c r="T158" s="397"/>
      <c r="U158" s="397"/>
      <c r="V158" s="397"/>
      <c r="W158" s="397"/>
      <c r="X158" s="397"/>
      <c r="Y158" s="397"/>
      <c r="Z158" s="397"/>
      <c r="AA158" s="397"/>
      <c r="AB158" s="397"/>
    </row>
    <row r="159" spans="1:28" s="162" customFormat="1" ht="12.75">
      <c r="A159" s="468"/>
      <c r="B159" s="469"/>
      <c r="C159" s="469"/>
      <c r="D159" s="470"/>
      <c r="E159" s="470"/>
      <c r="F159" s="470"/>
      <c r="G159" s="216"/>
      <c r="H159" s="216"/>
      <c r="I159" s="216"/>
      <c r="J159" s="216"/>
      <c r="K159" s="216"/>
      <c r="L159" s="239"/>
      <c r="M159" s="593"/>
      <c r="N159" s="397"/>
      <c r="O159" s="397"/>
      <c r="P159" s="397"/>
      <c r="Q159" s="397"/>
      <c r="R159" s="397"/>
      <c r="S159" s="397"/>
      <c r="T159" s="397"/>
      <c r="U159" s="397"/>
      <c r="V159" s="397"/>
      <c r="W159" s="397"/>
      <c r="X159" s="397"/>
      <c r="Y159" s="397"/>
      <c r="Z159" s="397"/>
      <c r="AA159" s="397"/>
      <c r="AB159" s="397"/>
    </row>
    <row r="160" spans="1:28" s="162" customFormat="1" ht="12.75">
      <c r="A160" s="468"/>
      <c r="B160" s="469"/>
      <c r="C160" s="469"/>
      <c r="D160" s="470"/>
      <c r="E160" s="470"/>
      <c r="F160" s="470"/>
      <c r="G160" s="216"/>
      <c r="H160" s="216"/>
      <c r="I160" s="216"/>
      <c r="J160" s="216"/>
      <c r="K160" s="216"/>
      <c r="L160" s="239"/>
      <c r="M160" s="593"/>
      <c r="N160" s="397"/>
      <c r="O160" s="397"/>
      <c r="P160" s="397"/>
      <c r="Q160" s="397"/>
      <c r="R160" s="397"/>
      <c r="S160" s="397"/>
      <c r="T160" s="397"/>
      <c r="U160" s="397"/>
      <c r="V160" s="397"/>
      <c r="W160" s="397"/>
      <c r="X160" s="397"/>
      <c r="Y160" s="397"/>
      <c r="Z160" s="397"/>
      <c r="AA160" s="397"/>
      <c r="AB160" s="397"/>
    </row>
    <row r="161" spans="1:28" s="162" customFormat="1" ht="12.75">
      <c r="A161" s="468"/>
      <c r="B161" s="469"/>
      <c r="C161" s="469"/>
      <c r="D161" s="470"/>
      <c r="E161" s="470"/>
      <c r="F161" s="470"/>
      <c r="G161" s="216"/>
      <c r="H161" s="216"/>
      <c r="I161" s="216"/>
      <c r="J161" s="216"/>
      <c r="K161" s="216"/>
      <c r="L161" s="239"/>
      <c r="M161" s="593"/>
      <c r="N161" s="397"/>
      <c r="O161" s="397"/>
      <c r="P161" s="397"/>
      <c r="Q161" s="397"/>
      <c r="R161" s="397"/>
      <c r="S161" s="397"/>
      <c r="T161" s="397"/>
      <c r="U161" s="397"/>
      <c r="V161" s="397"/>
      <c r="W161" s="397"/>
      <c r="X161" s="397"/>
      <c r="Y161" s="397"/>
      <c r="Z161" s="397"/>
      <c r="AA161" s="397"/>
      <c r="AB161" s="397"/>
    </row>
    <row r="162" spans="1:28" s="162" customFormat="1" ht="12.75">
      <c r="A162" s="468"/>
      <c r="B162" s="469"/>
      <c r="C162" s="469"/>
      <c r="D162" s="470"/>
      <c r="E162" s="470"/>
      <c r="F162" s="470"/>
      <c r="G162" s="216"/>
      <c r="H162" s="216"/>
      <c r="I162" s="216"/>
      <c r="J162" s="216"/>
      <c r="K162" s="216"/>
      <c r="L162" s="239"/>
      <c r="M162" s="593"/>
      <c r="N162" s="397"/>
      <c r="O162" s="397"/>
      <c r="P162" s="397"/>
      <c r="Q162" s="397"/>
      <c r="R162" s="397"/>
      <c r="S162" s="397"/>
      <c r="T162" s="397"/>
      <c r="U162" s="397"/>
      <c r="V162" s="397"/>
      <c r="W162" s="397"/>
      <c r="X162" s="397"/>
      <c r="Y162" s="397"/>
      <c r="Z162" s="397"/>
      <c r="AA162" s="397"/>
      <c r="AB162" s="397"/>
    </row>
    <row r="163" spans="1:28" s="162" customFormat="1" ht="12.75">
      <c r="A163" s="468"/>
      <c r="B163" s="469"/>
      <c r="C163" s="469"/>
      <c r="D163" s="470"/>
      <c r="E163" s="470"/>
      <c r="F163" s="470"/>
      <c r="G163" s="216"/>
      <c r="H163" s="216"/>
      <c r="I163" s="216"/>
      <c r="J163" s="216"/>
      <c r="K163" s="216"/>
      <c r="L163" s="239"/>
      <c r="M163" s="593"/>
      <c r="N163" s="397"/>
      <c r="O163" s="397"/>
      <c r="P163" s="397"/>
      <c r="Q163" s="397"/>
      <c r="R163" s="397"/>
      <c r="S163" s="397"/>
      <c r="T163" s="397"/>
      <c r="U163" s="397"/>
      <c r="V163" s="397"/>
      <c r="W163" s="397"/>
      <c r="X163" s="397"/>
      <c r="Y163" s="397"/>
      <c r="Z163" s="397"/>
      <c r="AA163" s="397"/>
      <c r="AB163" s="397"/>
    </row>
    <row r="164" spans="1:28" s="162" customFormat="1" ht="12.75">
      <c r="A164" s="468"/>
      <c r="B164" s="469"/>
      <c r="C164" s="469"/>
      <c r="D164" s="470"/>
      <c r="E164" s="470"/>
      <c r="F164" s="470"/>
      <c r="G164" s="216"/>
      <c r="H164" s="216"/>
      <c r="I164" s="216"/>
      <c r="J164" s="216"/>
      <c r="K164" s="216"/>
      <c r="L164" s="239"/>
      <c r="M164" s="593"/>
      <c r="N164" s="397"/>
      <c r="O164" s="397"/>
      <c r="P164" s="397"/>
      <c r="Q164" s="397"/>
      <c r="R164" s="397"/>
      <c r="S164" s="397"/>
      <c r="T164" s="397"/>
      <c r="U164" s="397"/>
      <c r="V164" s="397"/>
      <c r="W164" s="397"/>
      <c r="X164" s="397"/>
      <c r="Y164" s="397"/>
      <c r="Z164" s="397"/>
      <c r="AA164" s="397"/>
      <c r="AB164" s="397"/>
    </row>
    <row r="165" spans="1:28" s="162" customFormat="1" ht="12.75">
      <c r="A165" s="468"/>
      <c r="B165" s="469"/>
      <c r="C165" s="469"/>
      <c r="D165" s="470"/>
      <c r="E165" s="470"/>
      <c r="F165" s="470"/>
      <c r="G165" s="216"/>
      <c r="H165" s="216"/>
      <c r="I165" s="216"/>
      <c r="J165" s="216"/>
      <c r="K165" s="216"/>
      <c r="L165" s="239"/>
      <c r="M165" s="593"/>
      <c r="N165" s="397"/>
      <c r="O165" s="397"/>
      <c r="P165" s="397"/>
      <c r="Q165" s="397"/>
      <c r="R165" s="397"/>
      <c r="S165" s="397"/>
      <c r="T165" s="397"/>
      <c r="U165" s="397"/>
      <c r="V165" s="397"/>
      <c r="W165" s="397"/>
      <c r="X165" s="397"/>
      <c r="Y165" s="397"/>
      <c r="Z165" s="397"/>
      <c r="AA165" s="397"/>
      <c r="AB165" s="397"/>
    </row>
    <row r="166" spans="1:28" s="162" customFormat="1" ht="12.75">
      <c r="A166" s="468"/>
      <c r="B166" s="469"/>
      <c r="C166" s="469"/>
      <c r="D166" s="470"/>
      <c r="E166" s="470"/>
      <c r="F166" s="470"/>
      <c r="G166" s="216"/>
      <c r="H166" s="216"/>
      <c r="I166" s="216"/>
      <c r="J166" s="216"/>
      <c r="K166" s="216"/>
      <c r="L166" s="239"/>
      <c r="M166" s="593"/>
      <c r="N166" s="397"/>
      <c r="O166" s="397"/>
      <c r="P166" s="397"/>
      <c r="Q166" s="397"/>
      <c r="R166" s="397"/>
      <c r="S166" s="397"/>
      <c r="T166" s="397"/>
      <c r="U166" s="397"/>
      <c r="V166" s="397"/>
      <c r="W166" s="397"/>
      <c r="X166" s="397"/>
      <c r="Y166" s="397"/>
      <c r="Z166" s="397"/>
      <c r="AA166" s="397"/>
      <c r="AB166" s="397"/>
    </row>
    <row r="167" spans="1:28" s="162" customFormat="1" ht="12.75">
      <c r="A167" s="468"/>
      <c r="B167" s="469"/>
      <c r="C167" s="469"/>
      <c r="D167" s="470"/>
      <c r="E167" s="470"/>
      <c r="F167" s="470"/>
      <c r="G167" s="216"/>
      <c r="H167" s="216"/>
      <c r="I167" s="216"/>
      <c r="J167" s="216"/>
      <c r="K167" s="216"/>
      <c r="L167" s="239"/>
      <c r="M167" s="593"/>
      <c r="N167" s="397"/>
      <c r="O167" s="397"/>
      <c r="P167" s="397"/>
      <c r="Q167" s="397"/>
      <c r="R167" s="397"/>
      <c r="S167" s="397"/>
      <c r="T167" s="397"/>
      <c r="U167" s="397"/>
      <c r="V167" s="397"/>
      <c r="W167" s="397"/>
      <c r="X167" s="397"/>
      <c r="Y167" s="397"/>
      <c r="Z167" s="397"/>
      <c r="AA167" s="397"/>
      <c r="AB167" s="397"/>
    </row>
    <row r="168" spans="1:28" s="162" customFormat="1" ht="12.75">
      <c r="A168" s="468"/>
      <c r="B168" s="469"/>
      <c r="C168" s="469"/>
      <c r="D168" s="470"/>
      <c r="E168" s="470"/>
      <c r="F168" s="470"/>
      <c r="G168" s="216"/>
      <c r="H168" s="216"/>
      <c r="I168" s="216"/>
      <c r="J168" s="216"/>
      <c r="K168" s="216"/>
      <c r="L168" s="239"/>
      <c r="M168" s="593"/>
      <c r="N168" s="397"/>
      <c r="O168" s="397"/>
      <c r="P168" s="397"/>
      <c r="Q168" s="397"/>
      <c r="R168" s="397"/>
      <c r="S168" s="397"/>
      <c r="T168" s="397"/>
      <c r="U168" s="397"/>
      <c r="V168" s="397"/>
      <c r="W168" s="397"/>
      <c r="X168" s="397"/>
      <c r="Y168" s="397"/>
      <c r="Z168" s="397"/>
      <c r="AA168" s="397"/>
      <c r="AB168" s="397"/>
    </row>
    <row r="169" spans="1:28" s="162" customFormat="1" ht="12.75">
      <c r="A169" s="468"/>
      <c r="B169" s="469"/>
      <c r="C169" s="469"/>
      <c r="D169" s="470"/>
      <c r="E169" s="470"/>
      <c r="F169" s="470"/>
      <c r="G169" s="216"/>
      <c r="H169" s="216"/>
      <c r="I169" s="216"/>
      <c r="J169" s="216"/>
      <c r="K169" s="216"/>
      <c r="L169" s="239"/>
      <c r="M169" s="593"/>
      <c r="N169" s="397"/>
      <c r="O169" s="397"/>
      <c r="P169" s="397"/>
      <c r="Q169" s="397"/>
      <c r="R169" s="397"/>
      <c r="S169" s="397"/>
      <c r="T169" s="397"/>
      <c r="U169" s="397"/>
      <c r="V169" s="397"/>
      <c r="W169" s="397"/>
      <c r="X169" s="397"/>
      <c r="Y169" s="397"/>
      <c r="Z169" s="397"/>
      <c r="AA169" s="397"/>
      <c r="AB169" s="397"/>
    </row>
    <row r="170" spans="1:28" s="162" customFormat="1" ht="12.75">
      <c r="A170" s="468"/>
      <c r="B170" s="469"/>
      <c r="C170" s="469"/>
      <c r="D170" s="470"/>
      <c r="E170" s="470"/>
      <c r="F170" s="470"/>
      <c r="G170" s="216"/>
      <c r="H170" s="216"/>
      <c r="I170" s="216"/>
      <c r="J170" s="216"/>
      <c r="K170" s="216"/>
      <c r="L170" s="239"/>
      <c r="M170" s="593"/>
      <c r="N170" s="397"/>
      <c r="O170" s="397"/>
      <c r="P170" s="397"/>
      <c r="Q170" s="397"/>
      <c r="R170" s="397"/>
      <c r="S170" s="397"/>
      <c r="T170" s="397"/>
      <c r="U170" s="397"/>
      <c r="V170" s="397"/>
      <c r="W170" s="397"/>
      <c r="X170" s="397"/>
      <c r="Y170" s="397"/>
      <c r="Z170" s="397"/>
      <c r="AA170" s="397"/>
      <c r="AB170" s="397"/>
    </row>
    <row r="171" spans="1:28" s="162" customFormat="1" ht="12.75">
      <c r="A171" s="468"/>
      <c r="B171" s="469"/>
      <c r="C171" s="469"/>
      <c r="D171" s="470"/>
      <c r="E171" s="470"/>
      <c r="F171" s="470"/>
      <c r="G171" s="216"/>
      <c r="H171" s="216"/>
      <c r="I171" s="216"/>
      <c r="J171" s="216"/>
      <c r="K171" s="216"/>
      <c r="L171" s="239"/>
      <c r="M171" s="593"/>
      <c r="N171" s="397"/>
      <c r="O171" s="397"/>
      <c r="P171" s="397"/>
      <c r="Q171" s="397"/>
      <c r="R171" s="397"/>
      <c r="S171" s="397"/>
      <c r="T171" s="397"/>
      <c r="U171" s="397"/>
      <c r="V171" s="397"/>
      <c r="W171" s="397"/>
      <c r="X171" s="397"/>
      <c r="Y171" s="397"/>
      <c r="Z171" s="397"/>
      <c r="AA171" s="397"/>
      <c r="AB171" s="397"/>
    </row>
    <row r="172" spans="1:28" s="162" customFormat="1" ht="12.75">
      <c r="A172" s="468"/>
      <c r="B172" s="469"/>
      <c r="C172" s="469"/>
      <c r="D172" s="470"/>
      <c r="E172" s="470"/>
      <c r="F172" s="470"/>
      <c r="G172" s="216"/>
      <c r="H172" s="216"/>
      <c r="I172" s="216"/>
      <c r="J172" s="216"/>
      <c r="K172" s="216"/>
      <c r="L172" s="239"/>
      <c r="M172" s="593"/>
      <c r="N172" s="397"/>
      <c r="O172" s="397"/>
      <c r="P172" s="397"/>
      <c r="Q172" s="397"/>
      <c r="R172" s="397"/>
      <c r="S172" s="397"/>
      <c r="T172" s="397"/>
      <c r="U172" s="397"/>
      <c r="V172" s="397"/>
      <c r="W172" s="397"/>
      <c r="X172" s="397"/>
      <c r="Y172" s="397"/>
      <c r="Z172" s="397"/>
      <c r="AA172" s="397"/>
      <c r="AB172" s="397"/>
    </row>
    <row r="173" spans="1:28" s="162" customFormat="1" ht="12.75">
      <c r="A173" s="468"/>
      <c r="B173" s="469"/>
      <c r="C173" s="469"/>
      <c r="D173" s="470"/>
      <c r="E173" s="470"/>
      <c r="F173" s="470"/>
      <c r="G173" s="216"/>
      <c r="H173" s="216"/>
      <c r="I173" s="216"/>
      <c r="J173" s="216"/>
      <c r="K173" s="216"/>
      <c r="L173" s="239"/>
      <c r="M173" s="593"/>
      <c r="N173" s="397"/>
      <c r="O173" s="397"/>
      <c r="P173" s="397"/>
      <c r="Q173" s="397"/>
      <c r="R173" s="397"/>
      <c r="S173" s="397"/>
      <c r="T173" s="397"/>
      <c r="U173" s="397"/>
      <c r="V173" s="397"/>
      <c r="W173" s="397"/>
      <c r="X173" s="397"/>
      <c r="Y173" s="397"/>
      <c r="Z173" s="397"/>
      <c r="AA173" s="397"/>
      <c r="AB173" s="397"/>
    </row>
    <row r="174" spans="1:28" s="162" customFormat="1" ht="12.75">
      <c r="A174" s="468"/>
      <c r="B174" s="469"/>
      <c r="C174" s="469"/>
      <c r="D174" s="470"/>
      <c r="E174" s="470"/>
      <c r="F174" s="470"/>
      <c r="G174" s="216"/>
      <c r="H174" s="216"/>
      <c r="I174" s="216"/>
      <c r="J174" s="216"/>
      <c r="K174" s="216"/>
      <c r="L174" s="239"/>
      <c r="M174" s="593"/>
      <c r="N174" s="397"/>
      <c r="O174" s="397"/>
      <c r="P174" s="397"/>
      <c r="Q174" s="397"/>
      <c r="R174" s="397"/>
      <c r="S174" s="397"/>
      <c r="T174" s="397"/>
      <c r="U174" s="397"/>
      <c r="V174" s="397"/>
      <c r="W174" s="397"/>
      <c r="X174" s="397"/>
      <c r="Y174" s="397"/>
      <c r="Z174" s="397"/>
      <c r="AA174" s="397"/>
      <c r="AB174" s="397"/>
    </row>
    <row r="175" spans="1:28" s="162" customFormat="1" ht="12.75">
      <c r="A175" s="464"/>
      <c r="B175" s="465"/>
      <c r="C175" s="465"/>
      <c r="D175" s="466"/>
      <c r="E175" s="466"/>
      <c r="F175" s="466"/>
      <c r="G175" s="216"/>
      <c r="H175" s="216"/>
      <c r="I175" s="216"/>
      <c r="J175" s="216"/>
      <c r="K175" s="216"/>
      <c r="L175" s="239"/>
      <c r="M175" s="593"/>
      <c r="N175" s="397"/>
      <c r="O175" s="397"/>
      <c r="P175" s="397"/>
      <c r="Q175" s="397"/>
      <c r="R175" s="397"/>
      <c r="S175" s="397"/>
      <c r="T175" s="397"/>
      <c r="U175" s="397"/>
      <c r="V175" s="397"/>
      <c r="W175" s="397"/>
      <c r="X175" s="397"/>
      <c r="Y175" s="397"/>
      <c r="Z175" s="397"/>
      <c r="AA175" s="397"/>
      <c r="AB175" s="397"/>
    </row>
    <row r="176" spans="1:28" s="162" customFormat="1" ht="12.75">
      <c r="A176" s="204"/>
      <c r="B176" s="216"/>
      <c r="C176" s="216"/>
      <c r="D176" s="216"/>
      <c r="E176" s="216"/>
      <c r="F176" s="216"/>
      <c r="G176" s="216"/>
      <c r="H176" s="216"/>
      <c r="I176" s="216"/>
      <c r="J176" s="216"/>
      <c r="K176" s="216"/>
      <c r="L176" s="239"/>
      <c r="M176" s="593"/>
      <c r="N176" s="397"/>
      <c r="O176" s="397"/>
      <c r="P176" s="397"/>
      <c r="Q176" s="397"/>
      <c r="R176" s="397"/>
      <c r="S176" s="397"/>
      <c r="T176" s="397"/>
      <c r="U176" s="397"/>
      <c r="V176" s="397"/>
      <c r="W176" s="397"/>
      <c r="X176" s="397"/>
      <c r="Y176" s="397"/>
      <c r="Z176" s="397"/>
      <c r="AA176" s="397"/>
      <c r="AB176" s="397"/>
    </row>
    <row r="177" spans="1:28" s="162" customFormat="1" ht="12.75">
      <c r="A177" s="204"/>
      <c r="B177" s="216"/>
      <c r="C177" s="216"/>
      <c r="D177" s="216"/>
      <c r="E177" s="216"/>
      <c r="F177" s="216"/>
      <c r="G177" s="216"/>
      <c r="H177" s="216"/>
      <c r="I177" s="216"/>
      <c r="J177" s="216"/>
      <c r="K177" s="216"/>
      <c r="L177" s="239"/>
      <c r="M177" s="593"/>
      <c r="N177" s="397"/>
      <c r="O177" s="397"/>
      <c r="P177" s="397"/>
      <c r="Q177" s="397"/>
      <c r="R177" s="397"/>
      <c r="S177" s="397"/>
      <c r="T177" s="397"/>
      <c r="U177" s="397"/>
      <c r="V177" s="397"/>
      <c r="W177" s="397"/>
      <c r="X177" s="397"/>
      <c r="Y177" s="397"/>
      <c r="Z177" s="397"/>
      <c r="AA177" s="397"/>
      <c r="AB177" s="397"/>
    </row>
    <row r="178" spans="1:28" s="162" customFormat="1" ht="12.75">
      <c r="A178" s="204"/>
      <c r="B178" s="216"/>
      <c r="C178" s="216"/>
      <c r="D178" s="216"/>
      <c r="E178" s="216"/>
      <c r="F178" s="216"/>
      <c r="G178" s="216"/>
      <c r="H178" s="216"/>
      <c r="I178" s="216"/>
      <c r="J178" s="216"/>
      <c r="K178" s="216"/>
      <c r="L178" s="239"/>
      <c r="M178" s="593"/>
      <c r="N178" s="397"/>
      <c r="O178" s="397"/>
      <c r="P178" s="397"/>
      <c r="Q178" s="397"/>
      <c r="R178" s="397"/>
      <c r="S178" s="397"/>
      <c r="T178" s="397"/>
      <c r="U178" s="397"/>
      <c r="V178" s="397"/>
      <c r="W178" s="397"/>
      <c r="X178" s="397"/>
      <c r="Y178" s="397"/>
      <c r="Z178" s="397"/>
      <c r="AA178" s="397"/>
      <c r="AB178" s="397"/>
    </row>
    <row r="179" spans="1:28" s="171" customFormat="1" ht="12" customHeight="1">
      <c r="A179" s="235"/>
      <c r="B179" s="216"/>
      <c r="C179" s="216"/>
      <c r="D179" s="216"/>
      <c r="E179" s="216"/>
      <c r="F179" s="216"/>
      <c r="G179" s="219"/>
      <c r="H179" s="219"/>
      <c r="I179" s="219"/>
      <c r="J179" s="221"/>
      <c r="K179" s="221"/>
      <c r="L179" s="221"/>
      <c r="M179" s="596"/>
      <c r="N179" s="398"/>
      <c r="O179" s="398"/>
      <c r="P179" s="398"/>
      <c r="Q179" s="398"/>
      <c r="R179" s="398"/>
      <c r="S179" s="398"/>
      <c r="T179" s="398"/>
      <c r="U179" s="398"/>
      <c r="V179" s="398"/>
      <c r="W179" s="398"/>
      <c r="X179" s="398"/>
      <c r="Y179" s="398"/>
      <c r="Z179" s="398"/>
      <c r="AA179" s="398"/>
      <c r="AB179" s="398"/>
    </row>
    <row r="180" spans="1:28" s="169" customFormat="1" ht="14.1" customHeight="1">
      <c r="A180" s="172"/>
      <c r="B180" s="173"/>
      <c r="C180" s="173"/>
      <c r="D180" s="173"/>
      <c r="E180" s="173"/>
      <c r="F180" s="173"/>
      <c r="G180" s="173"/>
      <c r="H180" s="171"/>
      <c r="I180" s="173"/>
      <c r="J180" s="170"/>
      <c r="K180" s="170"/>
      <c r="L180" s="219"/>
      <c r="M180" s="399"/>
      <c r="N180" s="399"/>
      <c r="O180" s="399"/>
      <c r="P180" s="399"/>
      <c r="Q180" s="399"/>
      <c r="R180" s="399"/>
      <c r="S180" s="399"/>
      <c r="T180" s="399"/>
      <c r="U180" s="399"/>
      <c r="V180" s="399"/>
      <c r="W180" s="399"/>
      <c r="X180" s="399"/>
      <c r="Y180" s="399"/>
      <c r="Z180" s="399"/>
      <c r="AA180" s="399"/>
      <c r="AB180" s="399"/>
    </row>
    <row r="181" spans="1:28" s="140" customFormat="1" ht="12" customHeight="1">
      <c r="A181" s="175"/>
      <c r="B181" s="176"/>
      <c r="C181" s="176"/>
      <c r="D181" s="176"/>
      <c r="E181" s="176"/>
      <c r="F181" s="176"/>
      <c r="G181" s="177"/>
      <c r="J181" s="157"/>
      <c r="K181" s="157"/>
      <c r="L181" s="239"/>
      <c r="M181" s="593"/>
      <c r="N181" s="400"/>
      <c r="O181" s="400"/>
      <c r="P181" s="400"/>
      <c r="Q181" s="400"/>
      <c r="R181" s="400"/>
      <c r="S181" s="400"/>
      <c r="T181" s="400"/>
      <c r="U181" s="400"/>
      <c r="V181" s="400"/>
      <c r="W181" s="400"/>
      <c r="X181" s="400"/>
      <c r="Y181" s="400"/>
      <c r="Z181" s="400"/>
      <c r="AA181" s="400"/>
      <c r="AB181" s="400"/>
    </row>
    <row r="182" spans="1:28" s="140" customFormat="1" ht="12" customHeight="1">
      <c r="B182" s="176"/>
      <c r="C182" s="176"/>
      <c r="D182" s="176"/>
      <c r="E182" s="176"/>
      <c r="F182" s="176"/>
      <c r="G182" s="176"/>
      <c r="H182" s="176"/>
      <c r="I182" s="176"/>
      <c r="J182" s="157"/>
      <c r="K182" s="157"/>
      <c r="L182" s="239"/>
      <c r="M182" s="593"/>
      <c r="N182" s="400"/>
      <c r="O182" s="400"/>
      <c r="P182" s="400"/>
      <c r="Q182" s="400"/>
      <c r="R182" s="400"/>
      <c r="S182" s="400"/>
      <c r="T182" s="400"/>
      <c r="U182" s="400"/>
      <c r="V182" s="400"/>
      <c r="W182" s="400"/>
      <c r="X182" s="400"/>
      <c r="Y182" s="400"/>
      <c r="Z182" s="400"/>
      <c r="AA182" s="400"/>
      <c r="AB182" s="400"/>
    </row>
    <row r="183" spans="1:28" s="140" customFormat="1" ht="12" customHeight="1">
      <c r="B183" s="178"/>
      <c r="C183" s="178"/>
      <c r="D183" s="178"/>
      <c r="E183" s="178"/>
      <c r="F183" s="178"/>
      <c r="G183" s="178"/>
      <c r="H183" s="178"/>
      <c r="J183" s="157"/>
      <c r="K183" s="157"/>
      <c r="L183" s="239"/>
      <c r="M183" s="593"/>
      <c r="N183" s="400"/>
      <c r="O183" s="400"/>
      <c r="P183" s="400"/>
      <c r="Q183" s="400"/>
      <c r="R183" s="400"/>
      <c r="S183" s="400"/>
      <c r="T183" s="400"/>
      <c r="U183" s="400"/>
      <c r="V183" s="400"/>
      <c r="W183" s="400"/>
      <c r="X183" s="400"/>
      <c r="Y183" s="400"/>
      <c r="Z183" s="400"/>
      <c r="AA183" s="400"/>
      <c r="AB183" s="400"/>
    </row>
    <row r="184" spans="1:28" s="179" customFormat="1" ht="12" customHeight="1">
      <c r="L184" s="240"/>
      <c r="M184" s="401"/>
      <c r="N184" s="401"/>
      <c r="O184" s="401"/>
      <c r="P184" s="401"/>
      <c r="Q184" s="401"/>
      <c r="R184" s="401"/>
      <c r="S184" s="401"/>
      <c r="T184" s="401"/>
      <c r="U184" s="401"/>
      <c r="V184" s="401"/>
      <c r="W184" s="401"/>
      <c r="X184" s="401"/>
      <c r="Y184" s="401"/>
      <c r="Z184" s="401"/>
      <c r="AA184" s="401"/>
      <c r="AB184" s="401"/>
    </row>
    <row r="185" spans="1:28" s="140" customFormat="1" ht="12" customHeight="1">
      <c r="A185" s="180"/>
      <c r="B185" s="178"/>
      <c r="C185" s="178"/>
      <c r="D185" s="178"/>
      <c r="E185" s="178"/>
      <c r="F185" s="178"/>
      <c r="G185" s="178"/>
      <c r="H185" s="178"/>
      <c r="J185" s="157"/>
      <c r="K185" s="157"/>
      <c r="L185" s="239"/>
      <c r="M185" s="593"/>
      <c r="N185" s="400"/>
      <c r="O185" s="400"/>
      <c r="P185" s="400"/>
      <c r="Q185" s="400"/>
      <c r="R185" s="400"/>
      <c r="S185" s="400"/>
      <c r="T185" s="400"/>
      <c r="U185" s="400"/>
      <c r="V185" s="400"/>
      <c r="W185" s="400"/>
      <c r="X185" s="400"/>
      <c r="Y185" s="400"/>
      <c r="Z185" s="400"/>
      <c r="AA185" s="400"/>
      <c r="AB185" s="400"/>
    </row>
    <row r="186" spans="1:28" s="140" customFormat="1" ht="12" customHeight="1">
      <c r="J186" s="144"/>
      <c r="K186" s="144"/>
      <c r="L186" s="242"/>
      <c r="M186" s="589"/>
      <c r="N186" s="400"/>
      <c r="O186" s="400"/>
      <c r="P186" s="400"/>
      <c r="Q186" s="400"/>
      <c r="R186" s="400"/>
      <c r="S186" s="400"/>
      <c r="T186" s="400"/>
      <c r="U186" s="400"/>
      <c r="V186" s="400"/>
      <c r="W186" s="400"/>
      <c r="X186" s="400"/>
      <c r="Y186" s="400"/>
      <c r="Z186" s="400"/>
      <c r="AA186" s="400"/>
      <c r="AB186" s="400"/>
    </row>
    <row r="187" spans="1:28" s="140" customFormat="1" ht="12" customHeight="1">
      <c r="A187" s="139"/>
      <c r="B187" s="139"/>
      <c r="C187" s="139"/>
      <c r="D187" s="139"/>
      <c r="E187" s="139"/>
      <c r="F187" s="139"/>
      <c r="G187" s="139"/>
      <c r="H187" s="139"/>
      <c r="I187" s="139"/>
      <c r="L187" s="195"/>
      <c r="M187" s="400"/>
      <c r="N187" s="400"/>
      <c r="O187" s="400"/>
      <c r="P187" s="400"/>
      <c r="Q187" s="400"/>
      <c r="R187" s="400"/>
      <c r="S187" s="400"/>
      <c r="T187" s="400"/>
      <c r="U187" s="400"/>
      <c r="V187" s="400"/>
      <c r="W187" s="400"/>
      <c r="X187" s="400"/>
      <c r="Y187" s="400"/>
      <c r="Z187" s="400"/>
      <c r="AA187" s="400"/>
      <c r="AB187" s="400"/>
    </row>
    <row r="188" spans="1:28" s="140" customFormat="1" ht="12" customHeight="1">
      <c r="A188" s="139"/>
      <c r="B188" s="139"/>
      <c r="C188" s="139"/>
      <c r="D188" s="139"/>
      <c r="E188" s="139"/>
      <c r="F188" s="139"/>
      <c r="G188" s="139"/>
      <c r="H188" s="139"/>
      <c r="I188" s="139"/>
      <c r="L188" s="195"/>
      <c r="M188" s="400"/>
      <c r="N188" s="400"/>
      <c r="O188" s="400"/>
      <c r="P188" s="400"/>
      <c r="Q188" s="400"/>
      <c r="R188" s="400"/>
      <c r="S188" s="400"/>
      <c r="T188" s="400"/>
      <c r="U188" s="400"/>
      <c r="V188" s="400"/>
      <c r="W188" s="400"/>
      <c r="X188" s="400"/>
      <c r="Y188" s="400"/>
      <c r="Z188" s="400"/>
      <c r="AA188" s="400"/>
      <c r="AB188" s="400"/>
    </row>
    <row r="189" spans="1:28" s="140" customFormat="1" ht="12" customHeight="1">
      <c r="A189" s="139"/>
      <c r="B189" s="139"/>
      <c r="C189" s="139"/>
      <c r="D189" s="139"/>
      <c r="E189" s="139"/>
      <c r="F189" s="139"/>
      <c r="G189" s="139"/>
      <c r="H189" s="139"/>
      <c r="I189" s="139"/>
      <c r="L189" s="195"/>
      <c r="M189" s="400"/>
      <c r="N189" s="400"/>
      <c r="O189" s="400"/>
      <c r="P189" s="400"/>
      <c r="Q189" s="400"/>
      <c r="R189" s="400"/>
      <c r="S189" s="400"/>
      <c r="T189" s="400"/>
      <c r="U189" s="400"/>
      <c r="V189" s="400"/>
      <c r="W189" s="400"/>
      <c r="X189" s="400"/>
      <c r="Y189" s="400"/>
      <c r="Z189" s="400"/>
      <c r="AA189" s="400"/>
      <c r="AB189" s="400"/>
    </row>
    <row r="190" spans="1:28" s="140" customFormat="1" ht="12" customHeight="1">
      <c r="A190" s="139"/>
      <c r="B190" s="139"/>
      <c r="C190" s="139"/>
      <c r="D190" s="139"/>
      <c r="E190" s="139"/>
      <c r="F190" s="139"/>
      <c r="G190" s="139"/>
      <c r="H190" s="139"/>
      <c r="I190" s="139"/>
      <c r="L190" s="195"/>
      <c r="M190" s="400"/>
      <c r="N190" s="400"/>
      <c r="O190" s="400"/>
      <c r="P190" s="400"/>
      <c r="Q190" s="400"/>
      <c r="R190" s="400"/>
      <c r="S190" s="400"/>
      <c r="T190" s="400"/>
      <c r="U190" s="400"/>
      <c r="V190" s="400"/>
      <c r="W190" s="400"/>
      <c r="X190" s="400"/>
      <c r="Y190" s="400"/>
      <c r="Z190" s="400"/>
      <c r="AA190" s="400"/>
      <c r="AB190" s="400"/>
    </row>
    <row r="191" spans="1:28" s="140" customFormat="1" ht="12" customHeight="1">
      <c r="A191" s="139"/>
      <c r="B191" s="139"/>
      <c r="C191" s="139"/>
      <c r="D191" s="139"/>
      <c r="E191" s="139"/>
      <c r="F191" s="139"/>
      <c r="G191" s="139"/>
      <c r="H191" s="139"/>
      <c r="I191" s="139"/>
      <c r="L191" s="195"/>
      <c r="M191" s="400"/>
      <c r="N191" s="400"/>
      <c r="O191" s="400"/>
      <c r="P191" s="400"/>
      <c r="Q191" s="400"/>
      <c r="R191" s="400"/>
      <c r="S191" s="400"/>
      <c r="T191" s="400"/>
      <c r="U191" s="400"/>
      <c r="V191" s="400"/>
      <c r="W191" s="400"/>
      <c r="X191" s="400"/>
      <c r="Y191" s="400"/>
      <c r="Z191" s="400"/>
      <c r="AA191" s="400"/>
      <c r="AB191" s="400"/>
    </row>
    <row r="192" spans="1:28" s="140" customFormat="1" ht="12" customHeight="1">
      <c r="A192" s="139"/>
      <c r="B192" s="139"/>
      <c r="C192" s="139"/>
      <c r="D192" s="139"/>
      <c r="E192" s="139"/>
      <c r="F192" s="139"/>
      <c r="G192" s="139"/>
      <c r="H192" s="139"/>
      <c r="I192" s="139"/>
      <c r="L192" s="195"/>
      <c r="M192" s="400"/>
      <c r="N192" s="400"/>
      <c r="O192" s="400"/>
      <c r="P192" s="400"/>
      <c r="Q192" s="400"/>
      <c r="R192" s="400"/>
      <c r="S192" s="400"/>
      <c r="T192" s="400"/>
      <c r="U192" s="400"/>
      <c r="V192" s="400"/>
      <c r="W192" s="400"/>
      <c r="X192" s="400"/>
      <c r="Y192" s="400"/>
      <c r="Z192" s="400"/>
      <c r="AA192" s="400"/>
      <c r="AB192" s="400"/>
    </row>
    <row r="193" spans="1:28" s="179" customFormat="1" ht="12" customHeight="1">
      <c r="A193" s="139"/>
      <c r="B193" s="139"/>
      <c r="C193" s="139"/>
      <c r="D193" s="139"/>
      <c r="E193" s="139"/>
      <c r="F193" s="139"/>
      <c r="G193" s="139"/>
      <c r="H193" s="139"/>
      <c r="I193" s="139"/>
      <c r="L193" s="240"/>
      <c r="M193" s="401"/>
      <c r="N193" s="401"/>
      <c r="O193" s="401"/>
      <c r="P193" s="401"/>
      <c r="Q193" s="401"/>
      <c r="R193" s="401"/>
      <c r="S193" s="401"/>
      <c r="T193" s="401"/>
      <c r="U193" s="401"/>
      <c r="V193" s="401"/>
      <c r="W193" s="401"/>
      <c r="X193" s="401"/>
      <c r="Y193" s="401"/>
      <c r="Z193" s="401"/>
      <c r="AA193" s="401"/>
      <c r="AB193" s="401"/>
    </row>
    <row r="194" spans="1:28" s="140" customFormat="1" ht="12" customHeight="1">
      <c r="A194" s="139"/>
      <c r="B194" s="139"/>
      <c r="C194" s="139"/>
      <c r="D194" s="139"/>
      <c r="E194" s="139"/>
      <c r="F194" s="139"/>
      <c r="G194" s="139"/>
      <c r="H194" s="139"/>
      <c r="I194" s="139"/>
      <c r="L194" s="195"/>
      <c r="M194" s="400"/>
      <c r="N194" s="400"/>
      <c r="O194" s="400"/>
      <c r="P194" s="400"/>
      <c r="Q194" s="400"/>
      <c r="R194" s="400"/>
      <c r="S194" s="400"/>
      <c r="T194" s="400"/>
      <c r="U194" s="400"/>
      <c r="V194" s="400"/>
      <c r="W194" s="400"/>
      <c r="X194" s="400"/>
      <c r="Y194" s="400"/>
      <c r="Z194" s="400"/>
      <c r="AA194" s="400"/>
      <c r="AB194" s="400"/>
    </row>
    <row r="195" spans="1:28" s="179" customFormat="1" ht="12" customHeight="1">
      <c r="A195" s="139"/>
      <c r="B195" s="139"/>
      <c r="C195" s="139"/>
      <c r="D195" s="139"/>
      <c r="E195" s="139"/>
      <c r="F195" s="139"/>
      <c r="G195" s="139"/>
      <c r="H195" s="139"/>
      <c r="I195" s="139"/>
      <c r="J195" s="176"/>
      <c r="K195" s="176"/>
      <c r="L195" s="238"/>
      <c r="M195" s="597"/>
      <c r="N195" s="401"/>
      <c r="O195" s="401"/>
      <c r="P195" s="401"/>
      <c r="Q195" s="401"/>
      <c r="R195" s="401"/>
      <c r="S195" s="401"/>
      <c r="T195" s="401"/>
      <c r="U195" s="401"/>
      <c r="V195" s="401"/>
      <c r="W195" s="401"/>
      <c r="X195" s="401"/>
      <c r="Y195" s="401"/>
      <c r="Z195" s="401"/>
      <c r="AA195" s="401"/>
      <c r="AB195" s="401"/>
    </row>
    <row r="196" spans="1:28" s="140" customFormat="1" ht="12" customHeight="1">
      <c r="A196" s="139"/>
      <c r="B196" s="139"/>
      <c r="C196" s="139"/>
      <c r="D196" s="139"/>
      <c r="E196" s="139"/>
      <c r="F196" s="139"/>
      <c r="G196" s="139"/>
      <c r="H196" s="139"/>
      <c r="I196" s="139"/>
      <c r="J196" s="181"/>
      <c r="K196" s="181"/>
      <c r="L196" s="243"/>
      <c r="M196" s="598"/>
      <c r="N196" s="400"/>
      <c r="O196" s="400"/>
      <c r="P196" s="400"/>
      <c r="Q196" s="400"/>
      <c r="R196" s="400"/>
      <c r="S196" s="400"/>
      <c r="T196" s="400"/>
      <c r="U196" s="400"/>
      <c r="V196" s="400"/>
      <c r="W196" s="400"/>
      <c r="X196" s="400"/>
      <c r="Y196" s="400"/>
      <c r="Z196" s="400"/>
      <c r="AA196" s="400"/>
      <c r="AB196" s="400"/>
    </row>
    <row r="197" spans="1:28" ht="12" customHeight="1"/>
    <row r="198" spans="1:28" ht="12" customHeight="1"/>
    <row r="199" spans="1:28" ht="12" customHeight="1"/>
    <row r="200" spans="1:28" ht="12" customHeight="1"/>
    <row r="201" spans="1:28" ht="12" customHeight="1"/>
    <row r="202" spans="1:28" ht="12" customHeight="1"/>
    <row r="203" spans="1:28" ht="12" customHeight="1"/>
    <row r="204" spans="1:28" ht="12" customHeight="1"/>
    <row r="205" spans="1:28" ht="12" customHeight="1">
      <c r="A205" s="162"/>
    </row>
    <row r="206" spans="1:28" ht="12" customHeight="1"/>
    <row r="207" spans="1:28" ht="12" customHeight="1"/>
    <row r="208" spans="1:28" ht="12" customHeight="1"/>
    <row r="209" ht="12" customHeight="1"/>
    <row r="210" ht="12" customHeight="1"/>
    <row r="211" ht="12" customHeight="1"/>
    <row r="212" ht="12" customHeight="1"/>
    <row r="213" ht="12" customHeight="1"/>
    <row r="214" ht="12" customHeight="1"/>
    <row r="215" ht="12" customHeight="1"/>
    <row r="216" ht="8.25" customHeight="1"/>
    <row r="217" ht="8.25" customHeight="1"/>
    <row r="218" ht="8.25" customHeight="1"/>
    <row r="219" ht="8.25" customHeight="1"/>
    <row r="220" ht="8.25" customHeight="1"/>
    <row r="221" ht="8.25" customHeight="1"/>
    <row r="222" ht="11.45" customHeight="1"/>
    <row r="223" ht="11.45" customHeight="1"/>
    <row r="224" ht="11.45" customHeight="1"/>
    <row r="225" ht="9"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sheetData>
  <mergeCells count="10">
    <mergeCell ref="A121:A122"/>
    <mergeCell ref="B121:D121"/>
    <mergeCell ref="I121:K121"/>
    <mergeCell ref="B7:D7"/>
    <mergeCell ref="A4:K4"/>
    <mergeCell ref="E7:F7"/>
    <mergeCell ref="G7:K7"/>
    <mergeCell ref="B69:D69"/>
    <mergeCell ref="G69:I69"/>
    <mergeCell ref="J69:K69"/>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Mayo 2017
INFSGI-MES-05-2017
12/06/2017
Versión: 01</oddHeader>
    <oddFooter>&amp;L&amp;"Calibri Light,Regular"&amp;10COES SINAC, 2017&amp;C&amp;"Calibri Light,Regular"&amp;10 4&amp;R&amp;"Calibri Light,Regular"&amp;10Dirección Ejecutiva
Sub Dirección de Gestión de Información</oddFooter>
  </headerFooter>
  <rowBreaks count="2" manualBreakCount="2">
    <brk id="64" max="10" man="1"/>
    <brk id="119" max="9" man="1"/>
  </rowBreaks>
  <ignoredErrors>
    <ignoredError sqref="F2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Y394"/>
  <sheetViews>
    <sheetView view="pageBreakPreview" zoomScale="160" zoomScaleNormal="100" zoomScaleSheetLayoutView="160" workbookViewId="0"/>
  </sheetViews>
  <sheetFormatPr defaultRowHeight="11.25"/>
  <cols>
    <col min="1" max="1" width="29.6640625" style="139" customWidth="1"/>
    <col min="2" max="4" width="9.1640625" style="139" customWidth="1"/>
    <col min="5" max="5" width="9.33203125" style="139" bestFit="1" customWidth="1"/>
    <col min="6" max="6" width="10.5" style="139" customWidth="1"/>
    <col min="7" max="7" width="9" style="139" customWidth="1"/>
    <col min="8" max="8" width="8.83203125" style="139" customWidth="1"/>
    <col min="9" max="9" width="12.6640625" style="139" customWidth="1"/>
    <col min="10" max="10" width="9.83203125" style="139" customWidth="1"/>
    <col min="11" max="11" width="12" style="139" customWidth="1"/>
    <col min="12" max="12" width="12.83203125" style="197" customWidth="1"/>
    <col min="13" max="13" width="1.5" style="139" customWidth="1"/>
    <col min="14" max="14" width="9.33203125" style="402"/>
    <col min="15" max="15" width="11.33203125" style="402" customWidth="1"/>
    <col min="16" max="22" width="10.33203125" style="402" bestFit="1" customWidth="1"/>
    <col min="23" max="23" width="7.1640625" style="402" bestFit="1" customWidth="1"/>
    <col min="24" max="24" width="9.33203125" style="402"/>
    <col min="25" max="25" width="52.6640625" style="402" bestFit="1" customWidth="1"/>
    <col min="26" max="16384" width="9.33203125" style="139"/>
  </cols>
  <sheetData>
    <row r="1" spans="1:25" ht="14.1" customHeight="1">
      <c r="A1" s="190"/>
      <c r="B1" s="191"/>
      <c r="C1" s="191"/>
      <c r="D1" s="191"/>
      <c r="E1" s="191"/>
      <c r="F1" s="191"/>
      <c r="G1" s="191"/>
      <c r="H1" s="191"/>
      <c r="I1" s="192"/>
      <c r="J1" s="192"/>
      <c r="K1" s="193"/>
      <c r="L1" s="193"/>
      <c r="M1" s="138"/>
    </row>
    <row r="2" spans="1:25" ht="14.1" customHeight="1">
      <c r="A2" s="194"/>
      <c r="B2" s="195"/>
      <c r="C2" s="195"/>
      <c r="D2" s="195"/>
      <c r="E2" s="195"/>
      <c r="F2" s="195"/>
      <c r="G2" s="195"/>
      <c r="H2" s="195"/>
      <c r="I2" s="196"/>
      <c r="J2" s="196"/>
      <c r="K2" s="196"/>
      <c r="L2" s="196"/>
      <c r="M2" s="141"/>
    </row>
    <row r="3" spans="1:25" ht="14.1" customHeight="1">
      <c r="A3" s="194"/>
      <c r="B3" s="195"/>
      <c r="C3" s="195"/>
      <c r="D3" s="195"/>
      <c r="E3" s="195"/>
      <c r="F3" s="195"/>
      <c r="G3" s="195"/>
      <c r="H3" s="195"/>
      <c r="I3" s="196"/>
      <c r="J3" s="196"/>
      <c r="K3" s="196"/>
      <c r="L3" s="196"/>
      <c r="M3" s="141"/>
    </row>
    <row r="4" spans="1:25" ht="17.25" customHeight="1">
      <c r="A4" s="1297" t="s">
        <v>657</v>
      </c>
      <c r="B4" s="1297"/>
      <c r="C4" s="1297"/>
      <c r="D4" s="1297"/>
      <c r="E4" s="1297"/>
      <c r="F4" s="1297"/>
      <c r="G4" s="1297"/>
      <c r="H4" s="1297"/>
      <c r="I4" s="1297"/>
      <c r="J4" s="1297"/>
      <c r="K4" s="1297"/>
      <c r="L4" s="199"/>
      <c r="M4" s="1230"/>
      <c r="N4" s="1231"/>
      <c r="O4" s="1231"/>
      <c r="P4" s="1231"/>
      <c r="Q4" s="1231"/>
      <c r="R4" s="1231"/>
      <c r="S4" s="1231"/>
      <c r="T4" s="1231"/>
      <c r="U4" s="1231"/>
      <c r="V4" s="1231"/>
      <c r="W4" s="1231"/>
      <c r="X4" s="1231"/>
      <c r="Y4" s="1231"/>
    </row>
    <row r="5" spans="1:25" s="162" customFormat="1" ht="3" customHeight="1">
      <c r="A5" s="204"/>
      <c r="B5" s="216"/>
      <c r="C5" s="216"/>
      <c r="D5" s="216"/>
      <c r="E5" s="216"/>
      <c r="F5" s="216"/>
      <c r="G5" s="216"/>
      <c r="H5" s="216"/>
      <c r="I5" s="216"/>
      <c r="J5" s="216"/>
      <c r="K5" s="216"/>
      <c r="L5" s="239"/>
      <c r="M5" s="1232"/>
      <c r="N5" s="1233"/>
      <c r="O5" s="1233"/>
      <c r="P5" s="1233"/>
      <c r="Q5" s="1233"/>
      <c r="R5" s="1233"/>
      <c r="S5" s="1233"/>
      <c r="T5" s="1233"/>
      <c r="U5" s="1233"/>
      <c r="V5" s="1233"/>
      <c r="W5" s="1233"/>
      <c r="X5" s="1233"/>
      <c r="Y5" s="1233"/>
    </row>
    <row r="6" spans="1:25" s="162" customFormat="1" ht="3" customHeight="1">
      <c r="A6" s="204"/>
      <c r="B6" s="216"/>
      <c r="C6" s="216"/>
      <c r="D6" s="216"/>
      <c r="E6" s="216"/>
      <c r="F6" s="216"/>
      <c r="G6" s="216"/>
      <c r="H6" s="216"/>
      <c r="I6" s="216"/>
      <c r="J6" s="216"/>
      <c r="K6" s="216"/>
      <c r="L6" s="239"/>
      <c r="M6" s="1232"/>
      <c r="N6" s="1233"/>
      <c r="O6" s="1233"/>
      <c r="P6" s="1233"/>
      <c r="Q6" s="1233"/>
      <c r="R6" s="1233"/>
      <c r="S6" s="1233"/>
      <c r="T6" s="1233"/>
      <c r="U6" s="1233"/>
      <c r="V6" s="1233"/>
      <c r="W6" s="1233"/>
      <c r="X6" s="1233"/>
      <c r="Y6" s="1233"/>
    </row>
    <row r="7" spans="1:25" s="162" customFormat="1" ht="7.5" customHeight="1">
      <c r="A7" s="277"/>
      <c r="B7" s="278"/>
      <c r="C7" s="279"/>
      <c r="D7" s="280"/>
      <c r="E7" s="530"/>
      <c r="F7" s="531"/>
      <c r="G7" s="281"/>
      <c r="H7" s="282"/>
      <c r="I7" s="282"/>
      <c r="J7" s="277"/>
      <c r="K7" s="1012"/>
      <c r="L7" s="239"/>
      <c r="M7" s="1232"/>
      <c r="N7" s="1233"/>
      <c r="O7" s="1233"/>
      <c r="P7" s="1233"/>
      <c r="Q7" s="1233"/>
      <c r="R7" s="1233"/>
      <c r="S7" s="1233"/>
      <c r="T7" s="1233"/>
      <c r="U7" s="1233"/>
      <c r="V7" s="1233"/>
      <c r="W7" s="1233"/>
      <c r="X7" s="1233"/>
      <c r="Y7" s="1233"/>
    </row>
    <row r="8" spans="1:25" s="162" customFormat="1" ht="27" customHeight="1">
      <c r="A8" s="654" t="s">
        <v>64</v>
      </c>
      <c r="B8" s="1276" t="s">
        <v>50</v>
      </c>
      <c r="C8" s="1277"/>
      <c r="D8" s="1277"/>
      <c r="E8" s="1278" t="s">
        <v>458</v>
      </c>
      <c r="F8" s="1279"/>
      <c r="G8" s="1280" t="s">
        <v>704</v>
      </c>
      <c r="H8" s="1281"/>
      <c r="I8" s="1281"/>
      <c r="J8" s="1281"/>
      <c r="K8" s="1298"/>
      <c r="L8" s="534"/>
      <c r="M8" s="1232"/>
      <c r="N8" s="1233"/>
      <c r="O8" s="1233"/>
      <c r="P8" s="1233"/>
      <c r="Q8" s="1233"/>
      <c r="R8" s="1233"/>
      <c r="S8" s="1233"/>
      <c r="T8" s="1233"/>
      <c r="U8" s="1233"/>
      <c r="V8" s="1233"/>
      <c r="W8" s="1233"/>
      <c r="X8" s="1233"/>
      <c r="Y8" s="1233"/>
    </row>
    <row r="9" spans="1:25" s="162" customFormat="1" ht="29.25" customHeight="1">
      <c r="A9" s="501"/>
      <c r="B9" s="646">
        <v>42796</v>
      </c>
      <c r="C9" s="647">
        <v>42826</v>
      </c>
      <c r="D9" s="647">
        <v>42856</v>
      </c>
      <c r="E9" s="648">
        <v>42491</v>
      </c>
      <c r="F9" s="649" t="s">
        <v>51</v>
      </c>
      <c r="G9" s="650">
        <v>2017</v>
      </c>
      <c r="H9" s="651">
        <f>+G9-1</f>
        <v>2016</v>
      </c>
      <c r="I9" s="652" t="s">
        <v>574</v>
      </c>
      <c r="J9" s="650">
        <f>+H9-1</f>
        <v>2015</v>
      </c>
      <c r="K9" s="1013" t="s">
        <v>575</v>
      </c>
      <c r="L9" s="534"/>
      <c r="M9" s="1232"/>
      <c r="N9" s="397"/>
      <c r="O9" s="397"/>
      <c r="P9" s="397"/>
      <c r="Q9" s="397"/>
      <c r="R9" s="397"/>
      <c r="S9" s="397"/>
      <c r="T9" s="397"/>
      <c r="U9" s="397"/>
      <c r="V9" s="397"/>
      <c r="W9" s="397"/>
      <c r="X9" s="397"/>
      <c r="Y9" s="397"/>
    </row>
    <row r="10" spans="1:25" s="162" customFormat="1" ht="7.5" customHeight="1">
      <c r="A10" s="502"/>
      <c r="B10" s="289"/>
      <c r="C10" s="289"/>
      <c r="D10" s="289"/>
      <c r="E10" s="290"/>
      <c r="F10" s="291"/>
      <c r="G10" s="290"/>
      <c r="H10" s="289"/>
      <c r="I10" s="291"/>
      <c r="J10" s="289"/>
      <c r="K10" s="291"/>
      <c r="L10" s="534"/>
      <c r="M10" s="1232"/>
      <c r="N10" s="397"/>
      <c r="O10" s="397"/>
      <c r="P10" s="892">
        <f>+'5. MatrizGeneraciónSEIN (1)'!O10</f>
        <v>42798</v>
      </c>
      <c r="Q10" s="892">
        <f>+'5. MatrizGeneraciónSEIN (1)'!P10</f>
        <v>42828</v>
      </c>
      <c r="R10" s="892">
        <f>+'5. MatrizGeneraciónSEIN (1)'!Q10</f>
        <v>42856</v>
      </c>
      <c r="S10" s="892">
        <f>+'5. MatrizGeneraciónSEIN (1)'!R10</f>
        <v>42491</v>
      </c>
      <c r="T10" s="588">
        <f>+'5. MatrizGeneraciónSEIN (1)'!S10</f>
        <v>2017</v>
      </c>
      <c r="U10" s="588">
        <f>+'5. MatrizGeneraciónSEIN (1)'!T10</f>
        <v>2016</v>
      </c>
      <c r="V10" s="588">
        <f>+'5. MatrizGeneraciónSEIN (1)'!U10</f>
        <v>2015</v>
      </c>
      <c r="W10" s="397"/>
      <c r="X10" s="588" t="s">
        <v>459</v>
      </c>
      <c r="Y10" s="397"/>
    </row>
    <row r="11" spans="1:25" s="162" customFormat="1" ht="12.75">
      <c r="A11" s="147" t="s">
        <v>29</v>
      </c>
      <c r="B11" s="148">
        <f t="shared" ref="B11:B15" si="0">+P11</f>
        <v>103.0018968</v>
      </c>
      <c r="C11" s="148">
        <f t="shared" ref="C11:C15" si="1">+Q11</f>
        <v>90.345274965036964</v>
      </c>
      <c r="D11" s="148">
        <f>+R11</f>
        <v>103.48708999999999</v>
      </c>
      <c r="E11" s="273">
        <f>+S11</f>
        <v>68.668230344546203</v>
      </c>
      <c r="F11" s="293">
        <f t="shared" ref="F11:F16" si="2">IF(E11=0,"",D11/E11-1)</f>
        <v>0.5070592249246626</v>
      </c>
      <c r="G11" s="553">
        <f>+T11</f>
        <v>536.79570569310192</v>
      </c>
      <c r="H11" s="292">
        <f t="shared" ref="H11:H15" si="3">+U11</f>
        <v>443.04026480347284</v>
      </c>
      <c r="I11" s="293">
        <f t="shared" ref="I11:I16" si="4">IF(H11=0,"",G11/H11-1)</f>
        <v>0.21161832984010576</v>
      </c>
      <c r="J11" s="148">
        <f>+V11</f>
        <v>504.63366144171999</v>
      </c>
      <c r="K11" s="293">
        <f t="shared" ref="K11:K16" si="5">IF(J11=0,"",H11/J11-1)</f>
        <v>-0.12205566402819235</v>
      </c>
      <c r="L11" s="1078"/>
      <c r="M11" s="1232"/>
      <c r="N11" s="1181">
        <f>+T11/$T$17</f>
        <v>2.6292964325540642E-2</v>
      </c>
      <c r="O11" s="588" t="s">
        <v>29</v>
      </c>
      <c r="P11" s="588">
        <f>+'5. MatrizGeneraciónSEIN (1)'!O19</f>
        <v>103.0018968</v>
      </c>
      <c r="Q11" s="588">
        <f>+'5. MatrizGeneraciónSEIN (1)'!P19</f>
        <v>90.345274965036964</v>
      </c>
      <c r="R11" s="588">
        <f>+'5. MatrizGeneraciónSEIN (1)'!Q19</f>
        <v>103.48708999999999</v>
      </c>
      <c r="S11" s="588">
        <f>+'5. MatrizGeneraciónSEIN (1)'!R19</f>
        <v>68.668230344546203</v>
      </c>
      <c r="T11" s="588">
        <f>+'5. MatrizGeneraciónSEIN (1)'!S19</f>
        <v>536.79570569310192</v>
      </c>
      <c r="U11" s="588">
        <f>+'5. MatrizGeneraciónSEIN (1)'!T19</f>
        <v>443.04026480347284</v>
      </c>
      <c r="V11" s="588">
        <f>+'5. MatrizGeneraciónSEIN (1)'!U19</f>
        <v>504.63366144171999</v>
      </c>
      <c r="W11" s="397"/>
      <c r="X11" s="1181">
        <f>+T11/$T$17</f>
        <v>2.6292964325540642E-2</v>
      </c>
      <c r="Y11" s="397"/>
    </row>
    <row r="12" spans="1:25" s="162" customFormat="1" ht="12.75">
      <c r="A12" s="246" t="s">
        <v>506</v>
      </c>
      <c r="B12" s="248">
        <f t="shared" si="0"/>
        <v>72.430997319999989</v>
      </c>
      <c r="C12" s="248">
        <f t="shared" si="1"/>
        <v>92.967202730385409</v>
      </c>
      <c r="D12" s="248">
        <f t="shared" ref="D12:D15" si="6">+R12</f>
        <v>93.012600000000006</v>
      </c>
      <c r="E12" s="284">
        <f t="shared" ref="E12:E15" si="7">+S12</f>
        <v>107.56867426127801</v>
      </c>
      <c r="F12" s="294">
        <f t="shared" si="2"/>
        <v>-0.13531889614928361</v>
      </c>
      <c r="G12" s="554">
        <f t="shared" ref="G12:G15" si="8">+T12</f>
        <v>374.96231662886089</v>
      </c>
      <c r="H12" s="247">
        <f t="shared" si="3"/>
        <v>367.61989082192804</v>
      </c>
      <c r="I12" s="294">
        <f t="shared" si="4"/>
        <v>1.9972874129625007E-2</v>
      </c>
      <c r="J12" s="248">
        <f t="shared" ref="J12:J15" si="9">+V12</f>
        <v>233.84833285113402</v>
      </c>
      <c r="K12" s="294">
        <f t="shared" si="5"/>
        <v>0.5720440951612511</v>
      </c>
      <c r="L12" s="1078"/>
      <c r="M12" s="1232"/>
      <c r="N12" s="1181">
        <f>+T12/$T$17</f>
        <v>1.8366150678897665E-2</v>
      </c>
      <c r="O12" s="588" t="s">
        <v>41</v>
      </c>
      <c r="P12" s="588">
        <f>+'5. MatrizGeneraciónSEIN (1)'!O23</f>
        <v>72.430997319999989</v>
      </c>
      <c r="Q12" s="588">
        <f>+'5. MatrizGeneraciónSEIN (1)'!P23</f>
        <v>92.967202730385409</v>
      </c>
      <c r="R12" s="894">
        <f>+'5. MatrizGeneraciónSEIN (1)'!Q23</f>
        <v>93.012600000000006</v>
      </c>
      <c r="S12" s="894">
        <f>+'5. MatrizGeneraciónSEIN (1)'!R23</f>
        <v>107.56867426127801</v>
      </c>
      <c r="T12" s="894">
        <f>+'5. MatrizGeneraciónSEIN (1)'!S23</f>
        <v>374.96231662886089</v>
      </c>
      <c r="U12" s="894">
        <f>+'5. MatrizGeneraciónSEIN (1)'!T23</f>
        <v>367.61989082192804</v>
      </c>
      <c r="V12" s="894">
        <f>+'5. MatrizGeneraciónSEIN (1)'!U23</f>
        <v>233.84833285113402</v>
      </c>
      <c r="W12" s="397"/>
      <c r="X12" s="1181">
        <f t="shared" ref="X12:X17" si="10">+T12/$T$17</f>
        <v>1.8366150678897665E-2</v>
      </c>
      <c r="Y12" s="397"/>
    </row>
    <row r="13" spans="1:25" s="162" customFormat="1" ht="12.75">
      <c r="A13" s="147" t="s">
        <v>40</v>
      </c>
      <c r="B13" s="148">
        <f t="shared" si="0"/>
        <v>18.513546030000001</v>
      </c>
      <c r="C13" s="148">
        <f t="shared" si="1"/>
        <v>19.088536792355001</v>
      </c>
      <c r="D13" s="148">
        <f t="shared" si="6"/>
        <v>15.975</v>
      </c>
      <c r="E13" s="273">
        <f t="shared" si="7"/>
        <v>19.064031273249999</v>
      </c>
      <c r="F13" s="293">
        <f t="shared" si="2"/>
        <v>-0.16203452611748614</v>
      </c>
      <c r="G13" s="553">
        <f t="shared" si="8"/>
        <v>89.413169573797987</v>
      </c>
      <c r="H13" s="292">
        <f t="shared" si="3"/>
        <v>100.0134284609999</v>
      </c>
      <c r="I13" s="293">
        <f t="shared" si="4"/>
        <v>-0.10598835626693348</v>
      </c>
      <c r="J13" s="148">
        <f t="shared" si="9"/>
        <v>92.337004210999993</v>
      </c>
      <c r="K13" s="293">
        <f t="shared" si="5"/>
        <v>8.3134863596597164E-2</v>
      </c>
      <c r="L13" s="1078"/>
      <c r="M13" s="1232"/>
      <c r="N13" s="1181">
        <f>+T13/$T$17</f>
        <v>4.3795754192964241E-3</v>
      </c>
      <c r="O13" s="588" t="s">
        <v>40</v>
      </c>
      <c r="P13" s="588">
        <f>+'5. MatrizGeneraciónSEIN (1)'!O22</f>
        <v>18.513546030000001</v>
      </c>
      <c r="Q13" s="588">
        <f>+'5. MatrizGeneraciónSEIN (1)'!P22</f>
        <v>19.088536792355001</v>
      </c>
      <c r="R13" s="894">
        <f>+'5. MatrizGeneraciónSEIN (1)'!Q22</f>
        <v>15.975</v>
      </c>
      <c r="S13" s="894">
        <f>+'5. MatrizGeneraciónSEIN (1)'!R22</f>
        <v>19.064031273249999</v>
      </c>
      <c r="T13" s="894">
        <f>+'5. MatrizGeneraciónSEIN (1)'!S22</f>
        <v>89.413169573797987</v>
      </c>
      <c r="U13" s="894">
        <f>+'5. MatrizGeneraciónSEIN (1)'!T22</f>
        <v>100.0134284609999</v>
      </c>
      <c r="V13" s="894">
        <f>+'5. MatrizGeneraciónSEIN (1)'!U22</f>
        <v>92.337004210999993</v>
      </c>
      <c r="W13" s="397"/>
      <c r="X13" s="1181">
        <f t="shared" si="10"/>
        <v>4.3795754192964241E-3</v>
      </c>
      <c r="Y13" s="397"/>
    </row>
    <row r="14" spans="1:25" s="162" customFormat="1" ht="12.75">
      <c r="A14" s="246" t="s">
        <v>62</v>
      </c>
      <c r="B14" s="248">
        <f t="shared" si="0"/>
        <v>5.2430928640000003</v>
      </c>
      <c r="C14" s="248">
        <f t="shared" si="1"/>
        <v>4.3071128636017502</v>
      </c>
      <c r="D14" s="248">
        <f t="shared" si="6"/>
        <v>8.8779760000000003</v>
      </c>
      <c r="E14" s="284">
        <f t="shared" si="7"/>
        <v>7.8877363482930001</v>
      </c>
      <c r="F14" s="294">
        <f t="shared" si="2"/>
        <v>0.1255416773560516</v>
      </c>
      <c r="G14" s="554">
        <f t="shared" si="8"/>
        <v>31.258542788801751</v>
      </c>
      <c r="H14" s="247">
        <f t="shared" si="3"/>
        <v>38.165598833766403</v>
      </c>
      <c r="I14" s="294">
        <f t="shared" si="4"/>
        <v>-0.18097596411493333</v>
      </c>
      <c r="J14" s="248">
        <f t="shared" si="9"/>
        <v>35.530569283691001</v>
      </c>
      <c r="K14" s="294">
        <f t="shared" si="5"/>
        <v>7.4162322844765427E-2</v>
      </c>
      <c r="L14" s="1078"/>
      <c r="M14" s="1232"/>
      <c r="N14" s="1181">
        <f>+T14/$T$17</f>
        <v>1.5310848087973289E-3</v>
      </c>
      <c r="O14" s="588" t="s">
        <v>62</v>
      </c>
      <c r="P14" s="588">
        <f>+'5. MatrizGeneraciónSEIN (1)'!O21</f>
        <v>5.2430928640000003</v>
      </c>
      <c r="Q14" s="588">
        <f>+'5. MatrizGeneraciónSEIN (1)'!P21</f>
        <v>4.3071128636017502</v>
      </c>
      <c r="R14" s="894">
        <f>+'5. MatrizGeneraciónSEIN (1)'!Q21</f>
        <v>8.8779760000000003</v>
      </c>
      <c r="S14" s="894">
        <f>+'5. MatrizGeneraciónSEIN (1)'!R21</f>
        <v>7.8877363482930001</v>
      </c>
      <c r="T14" s="894">
        <f>+'5. MatrizGeneraciónSEIN (1)'!S21</f>
        <v>31.258542788801751</v>
      </c>
      <c r="U14" s="894">
        <f>+'5. MatrizGeneraciónSEIN (1)'!T21</f>
        <v>38.165598833766403</v>
      </c>
      <c r="V14" s="894">
        <f>+'5. MatrizGeneraciónSEIN (1)'!U21</f>
        <v>35.530569283691001</v>
      </c>
      <c r="W14" s="397"/>
      <c r="X14" s="1182">
        <f t="shared" si="10"/>
        <v>1.5310848087973289E-3</v>
      </c>
      <c r="Y14" s="397"/>
    </row>
    <row r="15" spans="1:25" s="162" customFormat="1" ht="12.75">
      <c r="A15" s="147" t="s">
        <v>63</v>
      </c>
      <c r="B15" s="148">
        <f t="shared" si="0"/>
        <v>3.2537027849999998</v>
      </c>
      <c r="C15" s="148">
        <f t="shared" si="1"/>
        <v>2.8657664250000003</v>
      </c>
      <c r="D15" s="148">
        <f t="shared" si="6"/>
        <v>4.2103199999999994</v>
      </c>
      <c r="E15" s="273">
        <f t="shared" si="7"/>
        <v>3.3793380801500001</v>
      </c>
      <c r="F15" s="293">
        <f t="shared" si="2"/>
        <v>0.24590079481278604</v>
      </c>
      <c r="G15" s="553">
        <f t="shared" si="8"/>
        <v>16.708239334999998</v>
      </c>
      <c r="H15" s="292">
        <f t="shared" si="3"/>
        <v>21.07624768705</v>
      </c>
      <c r="I15" s="293">
        <f t="shared" si="4"/>
        <v>-0.20724791323902791</v>
      </c>
      <c r="J15" s="148">
        <f t="shared" si="9"/>
        <v>11.8508558</v>
      </c>
      <c r="K15" s="293">
        <f t="shared" si="5"/>
        <v>0.77845786352830326</v>
      </c>
      <c r="L15" s="1078"/>
      <c r="M15" s="1232"/>
      <c r="N15" s="1181">
        <f>+T15/$T$17</f>
        <v>8.1839168256854999E-4</v>
      </c>
      <c r="O15" s="588" t="s">
        <v>63</v>
      </c>
      <c r="P15" s="1183">
        <f>+'5. MatrizGeneraciónSEIN (1)'!O20</f>
        <v>3.2537027849999998</v>
      </c>
      <c r="Q15" s="588">
        <f>+'5. MatrizGeneraciónSEIN (1)'!P20</f>
        <v>2.8657664250000003</v>
      </c>
      <c r="R15" s="894">
        <f>+'5. MatrizGeneraciónSEIN (1)'!Q20</f>
        <v>4.2103199999999994</v>
      </c>
      <c r="S15" s="894">
        <f>+'5. MatrizGeneraciónSEIN (1)'!R20</f>
        <v>3.3793380801500001</v>
      </c>
      <c r="T15" s="894">
        <f>+'5. MatrizGeneraciónSEIN (1)'!S20</f>
        <v>16.708239334999998</v>
      </c>
      <c r="U15" s="894">
        <f>+'5. MatrizGeneraciónSEIN (1)'!T20</f>
        <v>21.07624768705</v>
      </c>
      <c r="V15" s="894">
        <f>+'5. MatrizGeneraciónSEIN (1)'!U20</f>
        <v>11.8508558</v>
      </c>
      <c r="W15" s="397"/>
      <c r="X15" s="1181">
        <f t="shared" si="10"/>
        <v>8.1839168256854999E-4</v>
      </c>
      <c r="Y15" s="397"/>
    </row>
    <row r="16" spans="1:25" s="162" customFormat="1" ht="12.75">
      <c r="A16" s="153" t="s">
        <v>573</v>
      </c>
      <c r="B16" s="154">
        <f>+SUM(B11:B15)</f>
        <v>202.44323579900001</v>
      </c>
      <c r="C16" s="155">
        <f>+SUM(C11:C15)</f>
        <v>209.57389377637915</v>
      </c>
      <c r="D16" s="155">
        <f>+SUM(D11:D15)</f>
        <v>225.56298599999997</v>
      </c>
      <c r="E16" s="275">
        <f>+SUM(E11:E15)</f>
        <v>206.56801030751723</v>
      </c>
      <c r="F16" s="276">
        <f t="shared" si="2"/>
        <v>9.1955069249129995E-2</v>
      </c>
      <c r="G16" s="555">
        <f>+SUM(G11:G15)</f>
        <v>1049.1379740195625</v>
      </c>
      <c r="H16" s="155">
        <f>+SUM(H11:H15)</f>
        <v>969.9154306072171</v>
      </c>
      <c r="I16" s="276">
        <f t="shared" si="4"/>
        <v>8.1679846419958624E-2</v>
      </c>
      <c r="J16" s="155">
        <f>+SUM(J11:J15)</f>
        <v>878.20042358754495</v>
      </c>
      <c r="K16" s="276">
        <f t="shared" si="5"/>
        <v>0.10443516600118041</v>
      </c>
      <c r="L16" s="1078"/>
      <c r="M16" s="1232"/>
      <c r="N16" s="1181"/>
      <c r="O16" s="588"/>
      <c r="P16" s="1184">
        <f>+SUM(P11:P15)</f>
        <v>202.44323579900001</v>
      </c>
      <c r="Q16" s="1184">
        <f t="shared" ref="Q16:V16" si="11">+SUM(Q11:Q15)</f>
        <v>209.57389377637915</v>
      </c>
      <c r="R16" s="1185">
        <f t="shared" si="11"/>
        <v>225.56298599999997</v>
      </c>
      <c r="S16" s="1185">
        <f t="shared" si="11"/>
        <v>206.56801030751723</v>
      </c>
      <c r="T16" s="1185">
        <f t="shared" si="11"/>
        <v>1049.1379740195625</v>
      </c>
      <c r="U16" s="1185">
        <f t="shared" si="11"/>
        <v>969.9154306072171</v>
      </c>
      <c r="V16" s="1185">
        <f t="shared" si="11"/>
        <v>878.20042358754495</v>
      </c>
      <c r="W16" s="397"/>
      <c r="X16" s="1181">
        <f t="shared" si="10"/>
        <v>5.1388166915100612E-2</v>
      </c>
      <c r="Y16" s="397"/>
    </row>
    <row r="17" spans="1:25" s="162" customFormat="1" ht="12.75">
      <c r="A17" s="153" t="s">
        <v>65</v>
      </c>
      <c r="B17" s="706">
        <f>+B16/P17</f>
        <v>4.8611521113541549E-2</v>
      </c>
      <c r="C17" s="552">
        <f>+C16/Q17</f>
        <v>5.287282956664071E-2</v>
      </c>
      <c r="D17" s="552">
        <f>+D16/R17</f>
        <v>5.4168931084490127E-2</v>
      </c>
      <c r="E17" s="707">
        <f>+E16/S17</f>
        <v>5.1263423021631296E-2</v>
      </c>
      <c r="F17" s="276"/>
      <c r="G17" s="707">
        <f>+G16/T17</f>
        <v>5.1388166915100612E-2</v>
      </c>
      <c r="H17" s="552">
        <f>+H16/U17</f>
        <v>4.8263191628977499E-2</v>
      </c>
      <c r="I17" s="276"/>
      <c r="J17" s="552">
        <f>+J16/V17</f>
        <v>4.840561466550717E-2</v>
      </c>
      <c r="K17" s="276"/>
      <c r="L17" s="534"/>
      <c r="M17" s="1232"/>
      <c r="N17" s="594"/>
      <c r="O17" s="968" t="s">
        <v>54</v>
      </c>
      <c r="P17" s="1186">
        <f>+'5. MatrizGeneraciónSEIN (1)'!O26</f>
        <v>4164.5114401204382</v>
      </c>
      <c r="Q17" s="1186">
        <f>+'5. MatrizGeneraciónSEIN (1)'!P26</f>
        <v>3963.7351640549714</v>
      </c>
      <c r="R17" s="1187">
        <f>+'5. MatrizGeneraciónSEIN (1)'!Q26</f>
        <v>4164.0656642860004</v>
      </c>
      <c r="S17" s="1187">
        <f>+'5. MatrizGeneraciónSEIN (1)'!R26</f>
        <v>4029.5399357228457</v>
      </c>
      <c r="T17" s="1187">
        <f>+'5. MatrizGeneraciónSEIN (1)'!S26</f>
        <v>20415.944700904856</v>
      </c>
      <c r="U17" s="1187">
        <f>+'5. MatrizGeneraciónSEIN (1)'!T26</f>
        <v>20096.379826336935</v>
      </c>
      <c r="V17" s="1187">
        <f>+'5. MatrizGeneraciónSEIN (1)'!U26</f>
        <v>18142.532217720855</v>
      </c>
      <c r="W17" s="397"/>
      <c r="X17" s="1181">
        <f t="shared" si="10"/>
        <v>1</v>
      </c>
      <c r="Y17" s="1188"/>
    </row>
    <row r="18" spans="1:25" s="162" customFormat="1" ht="16.5" customHeight="1">
      <c r="A18" s="875" t="s">
        <v>659</v>
      </c>
      <c r="B18" s="873"/>
      <c r="C18" s="873"/>
      <c r="D18" s="873"/>
      <c r="E18" s="873"/>
      <c r="F18" s="873"/>
      <c r="G18" s="873"/>
      <c r="H18" s="873"/>
      <c r="I18" s="873"/>
      <c r="J18" s="873"/>
      <c r="K18" s="874"/>
      <c r="L18" s="534"/>
      <c r="M18" s="1232"/>
      <c r="N18" s="594"/>
      <c r="O18" s="968"/>
      <c r="P18" s="1186"/>
      <c r="Q18" s="1186"/>
      <c r="R18" s="1187"/>
      <c r="S18" s="1187"/>
      <c r="T18" s="1187"/>
      <c r="U18" s="1187"/>
      <c r="V18" s="1187"/>
      <c r="W18" s="397"/>
      <c r="X18" s="1181"/>
      <c r="Y18" s="397"/>
    </row>
    <row r="19" spans="1:25" s="162" customFormat="1" ht="29.25" customHeight="1">
      <c r="A19" s="1299" t="s">
        <v>509</v>
      </c>
      <c r="B19" s="1299"/>
      <c r="C19" s="1299"/>
      <c r="D19" s="1299"/>
      <c r="E19" s="1299"/>
      <c r="F19" s="1299"/>
      <c r="G19" s="1299"/>
      <c r="H19" s="1299"/>
      <c r="I19" s="1299"/>
      <c r="J19" s="1299"/>
      <c r="K19" s="1299"/>
      <c r="L19" s="534"/>
      <c r="M19" s="1232"/>
      <c r="N19" s="594"/>
      <c r="O19" s="397"/>
      <c r="P19" s="397"/>
      <c r="Q19" s="397"/>
      <c r="R19" s="582"/>
      <c r="S19" s="582"/>
      <c r="T19" s="1189">
        <f>+T17-T16</f>
        <v>19366.806726885294</v>
      </c>
      <c r="U19" s="582"/>
      <c r="V19" s="582"/>
      <c r="W19" s="397"/>
      <c r="X19" s="397"/>
      <c r="Y19" s="397"/>
    </row>
    <row r="20" spans="1:25" s="162" customFormat="1" ht="12.75">
      <c r="A20" s="204"/>
      <c r="B20" s="216"/>
      <c r="C20" s="216"/>
      <c r="D20" s="216"/>
      <c r="E20" s="216"/>
      <c r="F20" s="216"/>
      <c r="G20" s="216"/>
      <c r="H20" s="216"/>
      <c r="I20" s="216"/>
      <c r="J20" s="216"/>
      <c r="K20" s="216"/>
      <c r="L20" s="1079"/>
      <c r="M20" s="1232"/>
      <c r="N20" s="594"/>
      <c r="O20" s="397"/>
      <c r="P20" s="397"/>
      <c r="Q20" s="397"/>
      <c r="R20" s="582"/>
      <c r="S20" s="582"/>
      <c r="T20" s="582"/>
      <c r="U20" s="582"/>
      <c r="V20" s="582"/>
      <c r="W20" s="397"/>
      <c r="X20" s="397"/>
      <c r="Y20" s="397"/>
    </row>
    <row r="21" spans="1:25" s="162" customFormat="1" ht="12.75">
      <c r="A21" s="204"/>
      <c r="B21" s="216"/>
      <c r="C21" s="216"/>
      <c r="D21" s="216"/>
      <c r="E21" s="216"/>
      <c r="F21" s="216"/>
      <c r="G21" s="216"/>
      <c r="H21" s="216"/>
      <c r="I21" s="216"/>
      <c r="J21" s="216"/>
      <c r="K21" s="216"/>
      <c r="L21" s="239"/>
      <c r="M21" s="1232"/>
      <c r="N21" s="397"/>
      <c r="O21" s="397"/>
      <c r="P21" s="397"/>
      <c r="Q21" s="397"/>
      <c r="R21" s="582"/>
      <c r="S21" s="582"/>
      <c r="T21" s="985"/>
      <c r="U21" s="582"/>
      <c r="V21" s="582"/>
      <c r="W21" s="397"/>
      <c r="X21" s="397"/>
      <c r="Y21" s="397"/>
    </row>
    <row r="22" spans="1:25" s="162" customFormat="1" ht="12.75">
      <c r="A22" s="204"/>
      <c r="B22" s="216"/>
      <c r="C22" s="216"/>
      <c r="D22" s="216"/>
      <c r="E22" s="216"/>
      <c r="F22" s="216"/>
      <c r="G22" s="216"/>
      <c r="H22" s="216"/>
      <c r="I22" s="216"/>
      <c r="J22" s="216"/>
      <c r="K22" s="216"/>
      <c r="L22" s="239"/>
      <c r="M22" s="1232"/>
      <c r="N22" s="1233"/>
      <c r="O22" s="1233"/>
      <c r="P22" s="1233"/>
      <c r="Q22" s="1233"/>
      <c r="R22" s="1234"/>
      <c r="S22" s="1234"/>
      <c r="T22" s="1234"/>
      <c r="U22" s="1234"/>
      <c r="V22" s="1234"/>
      <c r="W22" s="1233"/>
      <c r="X22" s="1233"/>
      <c r="Y22" s="1233"/>
    </row>
    <row r="23" spans="1:25" s="162" customFormat="1" ht="12.75">
      <c r="A23" s="204"/>
      <c r="B23" s="216"/>
      <c r="C23" s="216"/>
      <c r="D23" s="216"/>
      <c r="E23" s="216"/>
      <c r="F23" s="216"/>
      <c r="G23" s="216"/>
      <c r="H23" s="216"/>
      <c r="I23" s="216"/>
      <c r="J23" s="216"/>
      <c r="K23" s="216"/>
      <c r="L23" s="239"/>
      <c r="M23" s="1232"/>
      <c r="N23" s="1233"/>
      <c r="O23" s="1233"/>
      <c r="P23" s="1233"/>
      <c r="Q23" s="1233"/>
      <c r="R23" s="1234"/>
      <c r="S23" s="1234"/>
      <c r="T23" s="1234"/>
      <c r="U23" s="1234"/>
      <c r="V23" s="1234"/>
      <c r="W23" s="1233"/>
      <c r="X23" s="1233"/>
      <c r="Y23" s="1233"/>
    </row>
    <row r="24" spans="1:25" s="162" customFormat="1" ht="12.75">
      <c r="A24" s="204"/>
      <c r="B24" s="216"/>
      <c r="C24" s="216"/>
      <c r="D24" s="216"/>
      <c r="E24" s="216"/>
      <c r="F24" s="216"/>
      <c r="G24" s="216"/>
      <c r="H24" s="216"/>
      <c r="I24" s="216"/>
      <c r="J24" s="216"/>
      <c r="K24" s="216"/>
      <c r="L24" s="239"/>
      <c r="M24" s="157"/>
      <c r="N24" s="397"/>
      <c r="O24" s="397"/>
      <c r="P24" s="397"/>
      <c r="Q24" s="397"/>
      <c r="R24" s="582"/>
      <c r="S24" s="582"/>
      <c r="T24" s="582"/>
      <c r="U24" s="582"/>
      <c r="V24" s="582"/>
      <c r="W24" s="397"/>
      <c r="X24" s="397"/>
      <c r="Y24" s="397"/>
    </row>
    <row r="25" spans="1:25" s="162" customFormat="1" ht="12.75">
      <c r="A25" s="204"/>
      <c r="B25" s="216"/>
      <c r="C25" s="216"/>
      <c r="D25" s="216"/>
      <c r="E25" s="216"/>
      <c r="F25" s="216"/>
      <c r="G25" s="216"/>
      <c r="H25" s="216"/>
      <c r="I25" s="216"/>
      <c r="J25" s="216"/>
      <c r="K25" s="216"/>
      <c r="L25" s="239"/>
      <c r="M25" s="157"/>
      <c r="N25" s="397"/>
      <c r="O25" s="397"/>
      <c r="P25" s="397"/>
      <c r="Q25" s="397"/>
      <c r="R25" s="582"/>
      <c r="S25" s="582"/>
      <c r="T25" s="582"/>
      <c r="U25" s="582"/>
      <c r="V25" s="582"/>
      <c r="W25" s="397"/>
      <c r="X25" s="397"/>
      <c r="Y25" s="397"/>
    </row>
    <row r="26" spans="1:25" s="162" customFormat="1" ht="12.75">
      <c r="A26" s="204"/>
      <c r="B26" s="216"/>
      <c r="C26" s="216"/>
      <c r="D26" s="216"/>
      <c r="E26" s="216"/>
      <c r="F26" s="216"/>
      <c r="G26" s="216"/>
      <c r="H26" s="216"/>
      <c r="I26" s="216"/>
      <c r="J26" s="216"/>
      <c r="K26" s="216"/>
      <c r="L26" s="239"/>
      <c r="M26" s="157"/>
      <c r="N26" s="397"/>
      <c r="O26" s="397"/>
      <c r="P26" s="397"/>
      <c r="Q26" s="397"/>
      <c r="R26" s="582"/>
      <c r="S26" s="582"/>
      <c r="T26" s="582"/>
      <c r="U26" s="582"/>
      <c r="V26" s="582"/>
      <c r="W26" s="397"/>
      <c r="X26" s="397"/>
      <c r="Y26" s="397"/>
    </row>
    <row r="27" spans="1:25" s="162" customFormat="1" ht="12.75">
      <c r="A27" s="204"/>
      <c r="B27" s="216"/>
      <c r="C27" s="216"/>
      <c r="D27" s="216"/>
      <c r="E27" s="216"/>
      <c r="F27" s="216"/>
      <c r="G27" s="216"/>
      <c r="H27" s="216"/>
      <c r="I27" s="216"/>
      <c r="J27" s="216"/>
      <c r="K27" s="216"/>
      <c r="L27" s="239"/>
      <c r="M27" s="157"/>
      <c r="N27" s="397"/>
      <c r="O27" s="397"/>
      <c r="P27" s="397"/>
      <c r="Q27" s="397"/>
      <c r="R27" s="582"/>
      <c r="S27" s="582"/>
      <c r="T27" s="582"/>
      <c r="U27" s="582"/>
      <c r="V27" s="582"/>
      <c r="W27" s="397"/>
      <c r="X27" s="397"/>
      <c r="Y27" s="397"/>
    </row>
    <row r="28" spans="1:25" s="162" customFormat="1" ht="12.75">
      <c r="A28" s="204"/>
      <c r="B28" s="216"/>
      <c r="C28" s="216"/>
      <c r="D28" s="216"/>
      <c r="E28" s="216"/>
      <c r="F28" s="216"/>
      <c r="G28" s="216"/>
      <c r="H28" s="216"/>
      <c r="I28" s="216"/>
      <c r="J28" s="216"/>
      <c r="K28" s="216"/>
      <c r="L28" s="239"/>
      <c r="M28" s="157"/>
      <c r="N28" s="397"/>
      <c r="O28" s="397"/>
      <c r="P28" s="397"/>
      <c r="Q28" s="397"/>
      <c r="R28" s="397"/>
      <c r="S28" s="397"/>
      <c r="T28" s="397"/>
      <c r="U28" s="397"/>
      <c r="V28" s="397"/>
      <c r="W28" s="397"/>
      <c r="X28" s="397"/>
      <c r="Y28" s="397"/>
    </row>
    <row r="29" spans="1:25" s="162" customFormat="1" ht="12.75">
      <c r="A29" s="204"/>
      <c r="B29" s="216"/>
      <c r="C29" s="216"/>
      <c r="D29" s="216"/>
      <c r="E29" s="216"/>
      <c r="F29" s="216"/>
      <c r="G29" s="216"/>
      <c r="H29" s="216"/>
      <c r="I29" s="216"/>
      <c r="J29" s="216"/>
      <c r="K29" s="216"/>
      <c r="L29" s="239"/>
      <c r="M29" s="157"/>
      <c r="N29" s="397"/>
      <c r="O29" s="397"/>
      <c r="P29" s="397"/>
      <c r="Q29" s="397"/>
      <c r="R29" s="397"/>
      <c r="S29" s="397"/>
      <c r="T29" s="397"/>
      <c r="U29" s="397"/>
      <c r="V29" s="397"/>
      <c r="W29" s="397"/>
      <c r="X29" s="397"/>
      <c r="Y29" s="397"/>
    </row>
    <row r="30" spans="1:25" s="162" customFormat="1" ht="12.75">
      <c r="A30" s="204"/>
      <c r="B30" s="216"/>
      <c r="C30" s="216"/>
      <c r="D30" s="216"/>
      <c r="E30" s="216"/>
      <c r="F30" s="216"/>
      <c r="G30" s="216"/>
      <c r="H30" s="216"/>
      <c r="I30" s="216"/>
      <c r="J30" s="216"/>
      <c r="K30" s="216"/>
      <c r="L30" s="239"/>
      <c r="M30" s="157"/>
      <c r="N30" s="397"/>
      <c r="O30" s="397"/>
      <c r="P30" s="397"/>
      <c r="Q30" s="397"/>
      <c r="R30" s="397"/>
      <c r="S30" s="397"/>
      <c r="T30" s="397"/>
      <c r="U30" s="397"/>
      <c r="V30" s="397"/>
      <c r="W30" s="397"/>
      <c r="X30" s="397"/>
      <c r="Y30" s="397"/>
    </row>
    <row r="31" spans="1:25" s="162" customFormat="1" ht="12.75">
      <c r="A31" s="204"/>
      <c r="B31" s="216"/>
      <c r="C31" s="216"/>
      <c r="D31" s="216"/>
      <c r="E31" s="216"/>
      <c r="F31" s="216"/>
      <c r="G31" s="216"/>
      <c r="H31" s="216"/>
      <c r="I31" s="216"/>
      <c r="J31" s="216"/>
      <c r="K31" s="216"/>
      <c r="L31" s="239"/>
      <c r="M31" s="157"/>
      <c r="N31" s="397"/>
      <c r="O31" s="397"/>
      <c r="P31" s="397"/>
      <c r="Q31" s="397"/>
      <c r="R31" s="397"/>
      <c r="S31" s="397"/>
      <c r="T31" s="397"/>
      <c r="U31" s="397"/>
      <c r="V31" s="397"/>
      <c r="W31" s="397"/>
      <c r="X31" s="397"/>
      <c r="Y31" s="397"/>
    </row>
    <row r="32" spans="1:25" s="162" customFormat="1" ht="12.75">
      <c r="A32" s="204"/>
      <c r="B32" s="216"/>
      <c r="C32" s="216"/>
      <c r="D32" s="216"/>
      <c r="E32" s="216"/>
      <c r="F32" s="216"/>
      <c r="G32" s="216"/>
      <c r="H32" s="216"/>
      <c r="I32" s="216"/>
      <c r="J32" s="216"/>
      <c r="K32" s="216"/>
      <c r="L32" s="239"/>
      <c r="M32" s="157"/>
      <c r="N32" s="397"/>
      <c r="O32" s="397"/>
      <c r="P32" s="397"/>
      <c r="Q32" s="397"/>
      <c r="R32" s="397"/>
      <c r="S32" s="397"/>
      <c r="T32" s="397"/>
      <c r="U32" s="397"/>
      <c r="V32" s="397"/>
      <c r="W32" s="397"/>
      <c r="X32" s="397"/>
      <c r="Y32" s="397"/>
    </row>
    <row r="33" spans="1:25" s="162" customFormat="1" ht="12.75">
      <c r="A33" s="204"/>
      <c r="B33" s="216"/>
      <c r="C33" s="216"/>
      <c r="D33" s="216"/>
      <c r="E33" s="216"/>
      <c r="F33" s="216"/>
      <c r="G33" s="216"/>
      <c r="H33" s="216"/>
      <c r="I33" s="216"/>
      <c r="J33" s="216"/>
      <c r="K33" s="216"/>
      <c r="L33" s="239"/>
      <c r="M33" s="157"/>
      <c r="N33" s="397"/>
      <c r="O33" s="397"/>
      <c r="P33" s="397"/>
      <c r="Q33" s="397"/>
      <c r="R33" s="397"/>
      <c r="S33" s="397"/>
      <c r="T33" s="397"/>
      <c r="U33" s="397"/>
      <c r="V33" s="397"/>
      <c r="W33" s="397"/>
      <c r="X33" s="397"/>
      <c r="Y33" s="397"/>
    </row>
    <row r="34" spans="1:25" s="162" customFormat="1" ht="12.75">
      <c r="A34" s="204"/>
      <c r="B34" s="216"/>
      <c r="C34" s="216"/>
      <c r="D34" s="216"/>
      <c r="E34" s="216"/>
      <c r="F34" s="216"/>
      <c r="G34" s="216"/>
      <c r="H34" s="216"/>
      <c r="I34" s="216"/>
      <c r="J34" s="216"/>
      <c r="K34" s="216"/>
      <c r="L34" s="239"/>
      <c r="M34" s="157"/>
      <c r="N34" s="397"/>
      <c r="O34" s="397"/>
      <c r="P34" s="397"/>
      <c r="Q34" s="397"/>
      <c r="R34" s="397"/>
      <c r="S34" s="397"/>
      <c r="T34" s="397"/>
      <c r="U34" s="397"/>
      <c r="V34" s="397"/>
      <c r="W34" s="397"/>
      <c r="X34" s="397"/>
      <c r="Y34" s="397"/>
    </row>
    <row r="35" spans="1:25" s="162" customFormat="1" ht="12.75">
      <c r="A35" s="204"/>
      <c r="B35" s="216"/>
      <c r="C35" s="216"/>
      <c r="D35" s="216"/>
      <c r="E35" s="216"/>
      <c r="F35" s="216"/>
      <c r="G35" s="216"/>
      <c r="H35" s="216"/>
      <c r="I35" s="216"/>
      <c r="J35" s="216"/>
      <c r="K35" s="216"/>
      <c r="L35" s="239"/>
      <c r="M35" s="157"/>
      <c r="N35" s="397"/>
      <c r="O35" s="397"/>
      <c r="P35" s="397"/>
      <c r="Q35" s="397"/>
      <c r="R35" s="397"/>
      <c r="S35" s="397"/>
      <c r="T35" s="397"/>
      <c r="U35" s="397"/>
      <c r="V35" s="397"/>
      <c r="W35" s="397"/>
      <c r="X35" s="397"/>
      <c r="Y35" s="397"/>
    </row>
    <row r="36" spans="1:25" s="162" customFormat="1" ht="23.25" customHeight="1">
      <c r="A36" s="1300" t="s">
        <v>705</v>
      </c>
      <c r="B36" s="1300"/>
      <c r="C36" s="1300"/>
      <c r="D36" s="1300"/>
      <c r="E36" s="1300"/>
      <c r="F36" s="1300"/>
      <c r="G36" s="1300"/>
      <c r="H36" s="1300"/>
      <c r="I36" s="1300"/>
      <c r="J36" s="1300"/>
      <c r="K36" s="1300"/>
      <c r="L36" s="239"/>
      <c r="M36" s="157"/>
      <c r="N36" s="397"/>
      <c r="O36" s="397"/>
      <c r="P36" s="397"/>
      <c r="Q36" s="397"/>
      <c r="R36" s="397"/>
      <c r="S36" s="397"/>
      <c r="T36" s="397"/>
      <c r="U36" s="397"/>
      <c r="V36" s="397"/>
      <c r="W36" s="397"/>
      <c r="X36" s="397"/>
      <c r="Y36" s="397"/>
    </row>
    <row r="37" spans="1:25" s="162" customFormat="1" ht="12.75">
      <c r="A37" s="204"/>
      <c r="B37" s="216"/>
      <c r="C37" s="216"/>
      <c r="D37" s="216"/>
      <c r="E37" s="216"/>
      <c r="F37" s="216"/>
      <c r="G37" s="216"/>
      <c r="H37" s="216"/>
      <c r="I37" s="216"/>
      <c r="J37" s="216"/>
      <c r="K37" s="216"/>
      <c r="L37" s="239"/>
      <c r="M37" s="157"/>
      <c r="N37" s="397"/>
      <c r="O37" s="397"/>
      <c r="P37" s="397"/>
      <c r="Q37" s="397"/>
      <c r="R37" s="397"/>
      <c r="S37" s="397"/>
      <c r="T37" s="397"/>
      <c r="U37" s="397"/>
      <c r="V37" s="397"/>
      <c r="W37" s="397"/>
      <c r="X37" s="397"/>
      <c r="Y37" s="397"/>
    </row>
    <row r="38" spans="1:25" s="162" customFormat="1" ht="12.75">
      <c r="A38" s="204"/>
      <c r="B38" s="216"/>
      <c r="C38" s="216"/>
      <c r="D38" s="216"/>
      <c r="E38" s="216"/>
      <c r="F38" s="216"/>
      <c r="G38" s="216"/>
      <c r="H38" s="216"/>
      <c r="I38" s="216"/>
      <c r="J38" s="216"/>
      <c r="K38" s="216"/>
      <c r="L38" s="239"/>
      <c r="M38" s="157"/>
      <c r="N38" s="397"/>
      <c r="O38" s="397"/>
      <c r="P38" s="397"/>
      <c r="Q38" s="397"/>
      <c r="R38" s="397"/>
      <c r="S38" s="397"/>
      <c r="T38" s="397"/>
      <c r="U38" s="397"/>
      <c r="V38" s="397"/>
      <c r="W38" s="397"/>
      <c r="X38" s="397"/>
      <c r="Y38" s="397"/>
    </row>
    <row r="39" spans="1:25" s="162" customFormat="1" ht="12.75">
      <c r="A39" s="204"/>
      <c r="B39" s="216"/>
      <c r="C39" s="216"/>
      <c r="D39" s="216"/>
      <c r="E39" s="216"/>
      <c r="F39" s="216"/>
      <c r="G39" s="216"/>
      <c r="H39" s="216"/>
      <c r="I39" s="216"/>
      <c r="J39" s="216"/>
      <c r="K39" s="216"/>
      <c r="L39" s="239"/>
      <c r="M39" s="157"/>
      <c r="N39" s="397"/>
      <c r="O39" s="397"/>
      <c r="P39" s="397"/>
      <c r="Q39" s="397"/>
      <c r="R39" s="397"/>
      <c r="S39" s="397"/>
      <c r="T39" s="397"/>
      <c r="U39" s="397"/>
      <c r="V39" s="397"/>
      <c r="W39" s="397"/>
      <c r="X39" s="397"/>
      <c r="Y39" s="397"/>
    </row>
    <row r="40" spans="1:25" s="162" customFormat="1" ht="12.75">
      <c r="A40" s="204"/>
      <c r="B40" s="216"/>
      <c r="C40" s="216"/>
      <c r="D40" s="216"/>
      <c r="E40" s="216"/>
      <c r="F40" s="216"/>
      <c r="G40" s="216"/>
      <c r="H40" s="216"/>
      <c r="I40" s="216"/>
      <c r="J40" s="216"/>
      <c r="K40" s="216"/>
      <c r="L40" s="239"/>
      <c r="M40" s="157"/>
      <c r="N40" s="397"/>
      <c r="O40" s="397"/>
      <c r="P40" s="397"/>
      <c r="Q40" s="397"/>
      <c r="R40" s="397"/>
      <c r="S40" s="397"/>
      <c r="T40" s="397"/>
      <c r="U40" s="397"/>
      <c r="V40" s="397"/>
      <c r="W40" s="397"/>
      <c r="X40" s="397"/>
      <c r="Y40" s="397"/>
    </row>
    <row r="41" spans="1:25" s="162" customFormat="1" ht="12.75">
      <c r="A41" s="204"/>
      <c r="B41" s="216"/>
      <c r="C41" s="216"/>
      <c r="D41" s="216"/>
      <c r="E41" s="216"/>
      <c r="F41" s="216"/>
      <c r="G41" s="216"/>
      <c r="H41" s="216"/>
      <c r="I41" s="216"/>
      <c r="J41" s="216"/>
      <c r="K41" s="216"/>
      <c r="L41" s="239"/>
      <c r="M41" s="157"/>
      <c r="N41" s="397"/>
      <c r="O41" s="397"/>
      <c r="P41" s="397"/>
      <c r="Q41" s="397"/>
      <c r="R41" s="397"/>
      <c r="S41" s="397"/>
      <c r="T41" s="397"/>
      <c r="U41" s="397"/>
      <c r="V41" s="397"/>
      <c r="W41" s="397"/>
      <c r="X41" s="397"/>
      <c r="Y41" s="397"/>
    </row>
    <row r="42" spans="1:25" s="162" customFormat="1" ht="12.75">
      <c r="A42" s="204"/>
      <c r="B42" s="216"/>
      <c r="C42" s="216"/>
      <c r="D42" s="216"/>
      <c r="E42" s="216"/>
      <c r="F42" s="216"/>
      <c r="G42" s="216"/>
      <c r="H42" s="216"/>
      <c r="I42" s="216"/>
      <c r="J42" s="216"/>
      <c r="K42" s="216"/>
      <c r="L42" s="239"/>
      <c r="M42" s="157"/>
      <c r="N42" s="397"/>
      <c r="O42" s="397"/>
      <c r="P42" s="397"/>
      <c r="Q42" s="397"/>
      <c r="R42" s="397"/>
      <c r="S42" s="397"/>
      <c r="T42" s="397"/>
      <c r="U42" s="397"/>
      <c r="V42" s="397"/>
      <c r="W42" s="397"/>
      <c r="X42" s="397"/>
      <c r="Y42" s="397"/>
    </row>
    <row r="43" spans="1:25" s="162" customFormat="1" ht="12.75">
      <c r="A43" s="204"/>
      <c r="B43" s="216"/>
      <c r="C43" s="216"/>
      <c r="D43" s="216"/>
      <c r="E43" s="216"/>
      <c r="F43" s="216"/>
      <c r="G43" s="216"/>
      <c r="H43" s="216"/>
      <c r="I43" s="216"/>
      <c r="J43" s="216"/>
      <c r="K43" s="216"/>
      <c r="L43" s="239"/>
      <c r="M43" s="157"/>
      <c r="N43" s="397"/>
      <c r="O43" s="397"/>
      <c r="P43" s="397"/>
      <c r="Q43" s="397"/>
      <c r="R43" s="397"/>
      <c r="S43" s="397"/>
      <c r="T43" s="397"/>
      <c r="U43" s="397"/>
      <c r="V43" s="397"/>
      <c r="W43" s="397"/>
      <c r="X43" s="397"/>
      <c r="Y43" s="397"/>
    </row>
    <row r="44" spans="1:25" s="162" customFormat="1" ht="12.75">
      <c r="A44" s="204"/>
      <c r="B44" s="216"/>
      <c r="C44" s="216"/>
      <c r="D44" s="216"/>
      <c r="E44" s="216"/>
      <c r="F44" s="216"/>
      <c r="G44" s="216"/>
      <c r="H44" s="216"/>
      <c r="I44" s="216"/>
      <c r="J44" s="216"/>
      <c r="K44" s="216"/>
      <c r="L44" s="239"/>
      <c r="M44" s="157"/>
      <c r="N44" s="397"/>
      <c r="O44" s="599"/>
      <c r="P44" s="599"/>
      <c r="Q44" s="599"/>
      <c r="R44" s="599"/>
      <c r="S44" s="599"/>
      <c r="T44" s="599"/>
      <c r="U44" s="599"/>
      <c r="V44" s="599"/>
      <c r="W44" s="599"/>
      <c r="X44" s="599"/>
      <c r="Y44" s="599"/>
    </row>
    <row r="45" spans="1:25" s="162" customFormat="1" ht="12.75">
      <c r="A45" s="204"/>
      <c r="B45" s="216"/>
      <c r="C45" s="216"/>
      <c r="D45" s="216"/>
      <c r="E45" s="216"/>
      <c r="F45" s="216"/>
      <c r="G45" s="216"/>
      <c r="H45" s="216"/>
      <c r="I45" s="216"/>
      <c r="J45" s="216"/>
      <c r="K45" s="216"/>
      <c r="L45" s="239"/>
      <c r="M45" s="157"/>
      <c r="N45" s="397"/>
      <c r="O45" s="599"/>
      <c r="P45" s="599"/>
      <c r="Q45" s="599"/>
      <c r="R45" s="599"/>
      <c r="S45" s="599"/>
      <c r="T45" s="599"/>
      <c r="U45" s="599"/>
      <c r="V45" s="599"/>
      <c r="W45" s="599"/>
      <c r="X45" s="599"/>
      <c r="Y45" s="599"/>
    </row>
    <row r="46" spans="1:25" s="162" customFormat="1" ht="12.75">
      <c r="A46" s="204"/>
      <c r="B46" s="216"/>
      <c r="C46" s="216"/>
      <c r="D46" s="216"/>
      <c r="E46" s="216"/>
      <c r="F46" s="216"/>
      <c r="G46" s="216"/>
      <c r="H46" s="216"/>
      <c r="I46" s="216"/>
      <c r="J46" s="216"/>
      <c r="K46" s="216"/>
      <c r="L46" s="239"/>
      <c r="M46" s="157"/>
      <c r="N46" s="397"/>
      <c r="O46" s="599"/>
      <c r="P46" s="599"/>
      <c r="Q46" s="599"/>
      <c r="R46" s="599"/>
      <c r="S46" s="599"/>
      <c r="T46" s="599"/>
      <c r="U46" s="599"/>
      <c r="V46" s="599"/>
      <c r="W46" s="599"/>
      <c r="X46" s="599"/>
      <c r="Y46" s="599"/>
    </row>
    <row r="47" spans="1:25" s="162" customFormat="1" ht="15">
      <c r="A47" s="204"/>
      <c r="B47" s="216"/>
      <c r="C47" s="216"/>
      <c r="D47" s="216"/>
      <c r="E47" s="216"/>
      <c r="F47" s="216"/>
      <c r="G47" s="216"/>
      <c r="H47" s="216"/>
      <c r="I47" s="216"/>
      <c r="J47" s="216"/>
      <c r="K47" s="216"/>
      <c r="L47" s="239"/>
      <c r="M47" s="157"/>
      <c r="N47" s="397"/>
      <c r="O47" s="600"/>
      <c r="P47" s="601"/>
      <c r="Q47" s="602"/>
      <c r="R47" s="603"/>
      <c r="S47" s="604"/>
      <c r="T47" s="604"/>
      <c r="U47" s="604"/>
      <c r="V47" s="600"/>
      <c r="W47" s="600"/>
      <c r="X47" s="599"/>
      <c r="Y47" s="599"/>
    </row>
    <row r="48" spans="1:25" s="162" customFormat="1" ht="12.75">
      <c r="A48" s="204"/>
      <c r="B48" s="216"/>
      <c r="C48" s="216"/>
      <c r="D48" s="216"/>
      <c r="E48" s="216"/>
      <c r="F48" s="216"/>
      <c r="G48" s="216"/>
      <c r="H48" s="216"/>
      <c r="I48" s="216"/>
      <c r="J48" s="216"/>
      <c r="K48" s="216"/>
      <c r="L48" s="239"/>
      <c r="M48" s="157"/>
      <c r="N48" s="397"/>
      <c r="O48" s="605"/>
      <c r="P48" s="1302"/>
      <c r="Q48" s="1302"/>
      <c r="R48" s="1302"/>
      <c r="S48" s="1301"/>
      <c r="T48" s="1301"/>
      <c r="U48" s="1301"/>
      <c r="V48" s="1301"/>
      <c r="W48" s="1301"/>
      <c r="X48" s="599"/>
      <c r="Y48" s="599"/>
    </row>
    <row r="49" spans="1:25" s="162" customFormat="1" ht="12.75">
      <c r="A49" s="204"/>
      <c r="B49" s="216"/>
      <c r="C49" s="216"/>
      <c r="D49" s="216"/>
      <c r="E49" s="216"/>
      <c r="F49" s="216"/>
      <c r="G49" s="216"/>
      <c r="H49" s="216"/>
      <c r="I49" s="216"/>
      <c r="J49" s="216"/>
      <c r="K49" s="216"/>
      <c r="L49" s="239"/>
      <c r="M49" s="157"/>
      <c r="N49" s="397"/>
      <c r="O49" s="606"/>
      <c r="P49" s="607"/>
      <c r="Q49" s="607"/>
      <c r="R49" s="607"/>
      <c r="S49" s="608"/>
      <c r="T49" s="608"/>
      <c r="U49" s="609"/>
      <c r="V49" s="608"/>
      <c r="W49" s="608"/>
      <c r="X49" s="599"/>
      <c r="Y49" s="599"/>
    </row>
    <row r="50" spans="1:25" s="162" customFormat="1" ht="12.75">
      <c r="A50" s="204"/>
      <c r="B50" s="216"/>
      <c r="C50" s="216"/>
      <c r="D50" s="216"/>
      <c r="E50" s="216"/>
      <c r="F50" s="216"/>
      <c r="G50" s="216"/>
      <c r="H50" s="216"/>
      <c r="I50" s="216"/>
      <c r="J50" s="216"/>
      <c r="K50" s="216"/>
      <c r="L50" s="239"/>
      <c r="M50" s="157"/>
      <c r="N50" s="397"/>
      <c r="O50" s="610"/>
      <c r="P50" s="611"/>
      <c r="Q50" s="612"/>
      <c r="R50" s="612"/>
      <c r="S50" s="612"/>
      <c r="T50" s="612"/>
      <c r="U50" s="612"/>
      <c r="V50" s="612"/>
      <c r="W50" s="612"/>
      <c r="X50" s="599"/>
      <c r="Y50" s="599"/>
    </row>
    <row r="51" spans="1:25" s="162" customFormat="1" ht="12.75">
      <c r="A51" s="204"/>
      <c r="B51" s="216"/>
      <c r="C51" s="216"/>
      <c r="D51" s="216"/>
      <c r="E51" s="216"/>
      <c r="F51" s="216"/>
      <c r="G51" s="216"/>
      <c r="H51" s="216"/>
      <c r="I51" s="216"/>
      <c r="J51" s="216"/>
      <c r="K51" s="216"/>
      <c r="L51" s="239"/>
      <c r="M51" s="157"/>
      <c r="N51" s="397"/>
      <c r="O51" s="613"/>
      <c r="P51" s="614"/>
      <c r="Q51" s="614"/>
      <c r="R51" s="614"/>
      <c r="S51" s="614"/>
      <c r="T51" s="614"/>
      <c r="U51" s="615"/>
      <c r="V51" s="614"/>
      <c r="W51" s="616"/>
      <c r="X51" s="599"/>
      <c r="Y51" s="599"/>
    </row>
    <row r="52" spans="1:25" s="162" customFormat="1" ht="12.75">
      <c r="A52" s="204"/>
      <c r="B52" s="216"/>
      <c r="C52" s="216"/>
      <c r="D52" s="216"/>
      <c r="E52" s="216"/>
      <c r="F52" s="216"/>
      <c r="G52" s="216"/>
      <c r="H52" s="216"/>
      <c r="I52" s="216"/>
      <c r="J52" s="216"/>
      <c r="K52" s="216"/>
      <c r="L52" s="239"/>
      <c r="M52" s="157"/>
      <c r="N52" s="397"/>
      <c r="O52" s="599"/>
      <c r="P52" s="599"/>
      <c r="Q52" s="599"/>
      <c r="R52" s="599"/>
      <c r="S52" s="599"/>
      <c r="T52" s="599"/>
      <c r="U52" s="599"/>
      <c r="V52" s="599"/>
      <c r="W52" s="599"/>
      <c r="X52" s="599"/>
      <c r="Y52" s="599"/>
    </row>
    <row r="53" spans="1:25" s="162" customFormat="1" ht="12.75">
      <c r="A53" s="204"/>
      <c r="B53" s="216"/>
      <c r="C53" s="216"/>
      <c r="D53" s="216"/>
      <c r="E53" s="216"/>
      <c r="F53" s="216"/>
      <c r="G53" s="216"/>
      <c r="H53" s="216"/>
      <c r="I53" s="216"/>
      <c r="J53" s="216"/>
      <c r="K53" s="216"/>
      <c r="L53" s="239"/>
      <c r="M53" s="157"/>
      <c r="N53" s="397"/>
      <c r="O53" s="599"/>
      <c r="P53" s="599"/>
      <c r="Q53" s="599"/>
      <c r="R53" s="599"/>
      <c r="S53" s="599"/>
      <c r="T53" s="599"/>
      <c r="U53" s="599"/>
      <c r="V53" s="599"/>
      <c r="W53" s="599"/>
      <c r="X53" s="599"/>
      <c r="Y53" s="599"/>
    </row>
    <row r="54" spans="1:25" s="162" customFormat="1" ht="12.75">
      <c r="A54" s="204"/>
      <c r="B54" s="216"/>
      <c r="C54" s="216"/>
      <c r="D54" s="216"/>
      <c r="E54" s="216"/>
      <c r="F54" s="216"/>
      <c r="G54" s="216"/>
      <c r="H54" s="216"/>
      <c r="I54" s="216"/>
      <c r="J54" s="216"/>
      <c r="K54" s="216"/>
      <c r="L54" s="239"/>
      <c r="M54" s="157"/>
      <c r="N54" s="397"/>
      <c r="O54" s="599"/>
      <c r="P54" s="599"/>
      <c r="Q54" s="599"/>
      <c r="R54" s="599"/>
      <c r="S54" s="599"/>
      <c r="T54" s="599"/>
      <c r="U54" s="599"/>
      <c r="V54" s="599"/>
      <c r="W54" s="599"/>
      <c r="X54" s="599"/>
      <c r="Y54" s="599"/>
    </row>
    <row r="55" spans="1:25" s="162" customFormat="1" ht="12.75">
      <c r="A55" s="204"/>
      <c r="B55" s="216"/>
      <c r="C55" s="216"/>
      <c r="D55" s="216"/>
      <c r="E55" s="216"/>
      <c r="F55" s="216"/>
      <c r="G55" s="216"/>
      <c r="H55" s="216"/>
      <c r="I55" s="216"/>
      <c r="J55" s="216"/>
      <c r="K55" s="216"/>
      <c r="L55" s="239"/>
      <c r="M55" s="157"/>
      <c r="N55" s="397"/>
      <c r="O55" s="599"/>
      <c r="P55" s="599"/>
      <c r="Q55" s="599"/>
      <c r="R55" s="599"/>
      <c r="S55" s="599"/>
      <c r="T55" s="599"/>
      <c r="U55" s="599"/>
      <c r="V55" s="599"/>
      <c r="W55" s="599"/>
      <c r="X55" s="599"/>
      <c r="Y55" s="599"/>
    </row>
    <row r="56" spans="1:25" s="162" customFormat="1" ht="12.75">
      <c r="A56" s="204"/>
      <c r="B56" s="216"/>
      <c r="C56" s="216"/>
      <c r="D56" s="216"/>
      <c r="E56" s="216"/>
      <c r="F56" s="216"/>
      <c r="G56" s="216"/>
      <c r="H56" s="216"/>
      <c r="I56" s="216"/>
      <c r="J56" s="216"/>
      <c r="K56" s="216"/>
      <c r="L56" s="239"/>
      <c r="M56" s="157"/>
      <c r="N56" s="397"/>
      <c r="O56" s="599"/>
      <c r="P56" s="599"/>
      <c r="Q56" s="599"/>
      <c r="R56" s="599"/>
      <c r="S56" s="599"/>
      <c r="T56" s="599"/>
      <c r="U56" s="599"/>
      <c r="V56" s="599"/>
      <c r="W56" s="599"/>
      <c r="X56" s="599"/>
      <c r="Y56" s="599"/>
    </row>
    <row r="57" spans="1:25" s="162" customFormat="1" ht="12.75">
      <c r="A57" s="204"/>
      <c r="B57" s="216"/>
      <c r="C57" s="216"/>
      <c r="D57" s="216"/>
      <c r="E57" s="216"/>
      <c r="F57" s="216"/>
      <c r="G57" s="216"/>
      <c r="H57" s="216"/>
      <c r="I57" s="216"/>
      <c r="J57" s="216"/>
      <c r="K57" s="216"/>
      <c r="L57" s="239"/>
      <c r="M57" s="157"/>
      <c r="N57" s="397"/>
      <c r="O57" s="599"/>
      <c r="P57" s="599"/>
      <c r="Q57" s="599"/>
      <c r="R57" s="599"/>
      <c r="S57" s="599"/>
      <c r="T57" s="599"/>
      <c r="U57" s="599"/>
      <c r="V57" s="599"/>
      <c r="W57" s="599"/>
      <c r="X57" s="599"/>
      <c r="Y57" s="599"/>
    </row>
    <row r="58" spans="1:25" s="162" customFormat="1" ht="12.75">
      <c r="A58" s="204"/>
      <c r="B58" s="216"/>
      <c r="C58" s="216"/>
      <c r="D58" s="216"/>
      <c r="E58" s="216"/>
      <c r="F58" s="216"/>
      <c r="G58" s="216"/>
      <c r="H58" s="216"/>
      <c r="I58" s="216"/>
      <c r="J58" s="216"/>
      <c r="K58" s="216"/>
      <c r="L58" s="239"/>
      <c r="M58" s="157"/>
      <c r="N58" s="397"/>
      <c r="O58" s="397"/>
      <c r="P58" s="397"/>
      <c r="Q58" s="397"/>
      <c r="R58" s="397"/>
      <c r="S58" s="397"/>
      <c r="T58" s="397"/>
      <c r="U58" s="397"/>
      <c r="V58" s="397"/>
      <c r="W58" s="397"/>
      <c r="X58" s="397"/>
      <c r="Y58" s="397"/>
    </row>
    <row r="59" spans="1:25" s="162" customFormat="1" ht="22.5" customHeight="1">
      <c r="A59" s="197" t="s">
        <v>706</v>
      </c>
      <c r="B59" s="216"/>
      <c r="C59" s="216"/>
      <c r="D59" s="216"/>
      <c r="E59" s="216"/>
      <c r="F59" s="216"/>
      <c r="G59" s="216"/>
      <c r="H59" s="216"/>
      <c r="I59" s="216"/>
      <c r="J59" s="216"/>
      <c r="K59" s="216"/>
      <c r="L59" s="239"/>
      <c r="M59" s="157"/>
      <c r="N59" s="397"/>
      <c r="O59" s="397"/>
      <c r="P59" s="397"/>
      <c r="Q59" s="397"/>
      <c r="R59" s="397"/>
      <c r="S59" s="397"/>
      <c r="T59" s="397"/>
      <c r="U59" s="397"/>
      <c r="V59" s="397"/>
      <c r="W59" s="397"/>
      <c r="X59" s="397"/>
      <c r="Y59" s="397"/>
    </row>
    <row r="60" spans="1:25" s="162" customFormat="1" ht="12.75">
      <c r="A60" s="204"/>
      <c r="B60" s="216"/>
      <c r="C60" s="216"/>
      <c r="D60" s="216"/>
      <c r="E60" s="216"/>
      <c r="F60" s="216"/>
      <c r="G60" s="216"/>
      <c r="H60" s="216"/>
      <c r="I60" s="216"/>
      <c r="J60" s="216"/>
      <c r="K60" s="216"/>
      <c r="L60" s="239"/>
      <c r="M60" s="157"/>
      <c r="N60" s="397"/>
      <c r="O60" s="397"/>
      <c r="P60" s="397"/>
      <c r="Q60" s="397"/>
      <c r="R60" s="397"/>
      <c r="S60" s="397"/>
      <c r="T60" s="397"/>
      <c r="U60" s="397"/>
      <c r="V60" s="397"/>
      <c r="W60" s="397"/>
      <c r="X60" s="397"/>
      <c r="Y60" s="397"/>
    </row>
    <row r="61" spans="1:25" s="162" customFormat="1" ht="12.75">
      <c r="A61" s="204"/>
      <c r="B61" s="216"/>
      <c r="C61" s="216"/>
      <c r="D61" s="216"/>
      <c r="E61" s="216"/>
      <c r="F61" s="216"/>
      <c r="G61" s="216"/>
      <c r="H61" s="216"/>
      <c r="I61" s="216"/>
      <c r="J61" s="216"/>
      <c r="K61" s="216"/>
      <c r="L61" s="239"/>
      <c r="M61" s="157"/>
      <c r="N61" s="397"/>
      <c r="O61" s="397"/>
      <c r="P61" s="397"/>
      <c r="Q61" s="397"/>
      <c r="R61" s="397"/>
      <c r="S61" s="397"/>
      <c r="T61" s="397"/>
      <c r="U61" s="397"/>
      <c r="V61" s="397"/>
      <c r="W61" s="397"/>
      <c r="X61" s="397"/>
      <c r="Y61" s="397"/>
    </row>
    <row r="62" spans="1:25" s="162" customFormat="1" ht="12.75">
      <c r="A62" s="204"/>
      <c r="B62" s="216"/>
      <c r="C62" s="216"/>
      <c r="D62" s="216"/>
      <c r="E62" s="216"/>
      <c r="F62" s="216"/>
      <c r="G62" s="216"/>
      <c r="H62" s="216"/>
      <c r="I62" s="216"/>
      <c r="J62" s="216"/>
      <c r="K62" s="216"/>
      <c r="L62" s="239"/>
      <c r="M62" s="157"/>
      <c r="N62" s="397"/>
      <c r="O62" s="397"/>
      <c r="P62" s="397"/>
      <c r="Q62" s="397"/>
      <c r="R62" s="397"/>
      <c r="S62" s="397"/>
      <c r="T62" s="397"/>
      <c r="U62" s="397"/>
      <c r="V62" s="397"/>
      <c r="W62" s="397"/>
      <c r="X62" s="397"/>
      <c r="Y62" s="397"/>
    </row>
    <row r="63" spans="1:25" s="162" customFormat="1" ht="12.75">
      <c r="A63" s="1287"/>
      <c r="B63" s="1288"/>
      <c r="C63" s="1288"/>
      <c r="D63" s="1288"/>
      <c r="E63" s="510"/>
      <c r="F63" s="510"/>
      <c r="G63" s="216"/>
      <c r="H63" s="216"/>
      <c r="I63" s="1284"/>
      <c r="J63" s="1284"/>
      <c r="K63" s="1284"/>
      <c r="L63" s="239"/>
      <c r="M63" s="157"/>
      <c r="N63" s="397"/>
      <c r="O63" s="397"/>
      <c r="P63" s="397"/>
      <c r="Q63" s="397"/>
      <c r="R63" s="397"/>
      <c r="S63" s="397"/>
      <c r="T63" s="397"/>
      <c r="U63" s="397"/>
      <c r="V63" s="397"/>
      <c r="W63" s="397"/>
      <c r="X63" s="397"/>
      <c r="Y63" s="397"/>
    </row>
    <row r="64" spans="1:25" s="162" customFormat="1" ht="12.75">
      <c r="A64" s="1287"/>
      <c r="B64" s="467"/>
      <c r="C64" s="467"/>
      <c r="D64" s="467"/>
      <c r="E64" s="467"/>
      <c r="F64" s="467"/>
      <c r="G64" s="216"/>
      <c r="H64" s="216"/>
      <c r="I64" s="216"/>
      <c r="J64" s="216"/>
      <c r="K64" s="216"/>
      <c r="L64" s="239"/>
      <c r="M64" s="157"/>
      <c r="N64" s="397"/>
      <c r="O64" s="595"/>
      <c r="P64" s="595"/>
      <c r="Q64" s="595"/>
      <c r="R64" s="397"/>
      <c r="S64" s="397"/>
      <c r="T64" s="397"/>
      <c r="U64" s="397"/>
      <c r="V64" s="397"/>
      <c r="W64" s="397"/>
      <c r="X64" s="397"/>
      <c r="Y64" s="397"/>
    </row>
    <row r="65" spans="1:25" s="162" customFormat="1" ht="12.75">
      <c r="A65" s="468"/>
      <c r="B65" s="469"/>
      <c r="C65" s="469"/>
      <c r="D65" s="470"/>
      <c r="E65" s="470"/>
      <c r="F65" s="470"/>
      <c r="G65" s="216"/>
      <c r="H65" s="216"/>
      <c r="I65" s="216"/>
      <c r="J65" s="216"/>
      <c r="K65" s="216"/>
      <c r="L65" s="239"/>
      <c r="M65" s="157"/>
      <c r="N65" s="397"/>
      <c r="O65" s="397"/>
      <c r="P65" s="397"/>
      <c r="Q65" s="397"/>
      <c r="R65" s="397"/>
      <c r="S65" s="397"/>
      <c r="T65" s="397"/>
      <c r="U65" s="397"/>
      <c r="V65" s="397"/>
      <c r="W65" s="397"/>
      <c r="X65" s="397"/>
      <c r="Y65" s="397"/>
    </row>
    <row r="66" spans="1:25" s="162" customFormat="1" ht="12.75">
      <c r="A66" s="468"/>
      <c r="B66" s="469"/>
      <c r="C66" s="469"/>
      <c r="D66" s="470"/>
      <c r="E66" s="470"/>
      <c r="F66" s="470"/>
      <c r="G66" s="216"/>
      <c r="H66" s="216"/>
      <c r="I66" s="216"/>
      <c r="J66" s="216"/>
      <c r="K66" s="216"/>
      <c r="L66" s="239"/>
      <c r="M66" s="157"/>
      <c r="N66" s="397"/>
      <c r="O66" s="397"/>
      <c r="P66" s="397"/>
      <c r="Q66" s="397"/>
      <c r="R66" s="397"/>
      <c r="S66" s="397"/>
      <c r="T66" s="397"/>
      <c r="U66" s="397"/>
      <c r="V66" s="397"/>
      <c r="W66" s="397"/>
      <c r="X66" s="397"/>
      <c r="Y66" s="397"/>
    </row>
    <row r="67" spans="1:25" s="162" customFormat="1" ht="12.75">
      <c r="A67" s="468"/>
      <c r="B67" s="469"/>
      <c r="C67" s="469"/>
      <c r="D67" s="470"/>
      <c r="E67" s="470"/>
      <c r="F67" s="470"/>
      <c r="G67" s="216"/>
      <c r="H67" s="216"/>
      <c r="I67" s="216"/>
      <c r="J67" s="216"/>
      <c r="K67" s="216"/>
      <c r="L67" s="239"/>
      <c r="M67" s="157"/>
      <c r="N67" s="397"/>
      <c r="O67" s="397"/>
      <c r="P67" s="397"/>
      <c r="Q67" s="397"/>
      <c r="R67" s="397"/>
      <c r="S67" s="397"/>
      <c r="T67" s="397"/>
      <c r="U67" s="397"/>
      <c r="V67" s="397"/>
      <c r="W67" s="397"/>
      <c r="X67" s="397"/>
      <c r="Y67" s="397"/>
    </row>
    <row r="68" spans="1:25" s="162" customFormat="1" ht="12.75">
      <c r="A68" s="468"/>
      <c r="B68" s="469"/>
      <c r="C68" s="469"/>
      <c r="D68" s="470"/>
      <c r="E68" s="470"/>
      <c r="F68" s="470"/>
      <c r="G68" s="216"/>
      <c r="H68" s="216"/>
      <c r="I68" s="216"/>
      <c r="J68" s="216"/>
      <c r="K68" s="216"/>
      <c r="L68" s="239"/>
      <c r="M68" s="157"/>
      <c r="N68" s="397"/>
      <c r="O68" s="397"/>
      <c r="P68" s="397"/>
      <c r="Q68" s="397"/>
      <c r="R68" s="397"/>
      <c r="S68" s="397"/>
      <c r="T68" s="397"/>
      <c r="U68" s="397"/>
      <c r="V68" s="397"/>
      <c r="W68" s="397"/>
      <c r="X68" s="397"/>
      <c r="Y68" s="397"/>
    </row>
    <row r="69" spans="1:25" s="162" customFormat="1" ht="12.75">
      <c r="A69" s="468"/>
      <c r="B69" s="469"/>
      <c r="C69" s="469"/>
      <c r="D69" s="470"/>
      <c r="E69" s="470"/>
      <c r="F69" s="470"/>
      <c r="G69" s="216"/>
      <c r="H69" s="216"/>
      <c r="I69" s="216"/>
      <c r="J69" s="216"/>
      <c r="K69" s="216"/>
      <c r="L69" s="239"/>
      <c r="M69" s="157"/>
      <c r="N69" s="397"/>
      <c r="O69" s="397"/>
      <c r="P69" s="397"/>
      <c r="Q69" s="397"/>
      <c r="R69" s="397"/>
      <c r="S69" s="397"/>
      <c r="T69" s="397"/>
      <c r="U69" s="397"/>
      <c r="V69" s="397"/>
      <c r="W69" s="397"/>
      <c r="X69" s="397"/>
      <c r="Y69" s="397"/>
    </row>
    <row r="70" spans="1:25" s="162" customFormat="1" ht="12.75">
      <c r="A70" s="468"/>
      <c r="B70" s="469"/>
      <c r="C70" s="469"/>
      <c r="D70" s="470"/>
      <c r="E70" s="470"/>
      <c r="F70" s="470"/>
      <c r="G70" s="216"/>
      <c r="H70" s="216"/>
      <c r="I70" s="216"/>
      <c r="J70" s="216"/>
      <c r="K70" s="216"/>
      <c r="L70" s="239"/>
      <c r="M70" s="157"/>
      <c r="N70" s="397"/>
      <c r="O70" s="397"/>
      <c r="P70" s="397"/>
      <c r="Q70" s="397"/>
      <c r="R70" s="397"/>
      <c r="S70" s="397"/>
      <c r="T70" s="397"/>
      <c r="U70" s="397"/>
      <c r="V70" s="397"/>
      <c r="W70" s="397"/>
      <c r="X70" s="397"/>
      <c r="Y70" s="397"/>
    </row>
    <row r="71" spans="1:25" s="162" customFormat="1" ht="12.75">
      <c r="A71" s="468"/>
      <c r="B71" s="469"/>
      <c r="C71" s="469"/>
      <c r="D71" s="470"/>
      <c r="E71" s="470"/>
      <c r="F71" s="470"/>
      <c r="G71" s="216"/>
      <c r="H71" s="216"/>
      <c r="I71" s="216"/>
      <c r="J71" s="216"/>
      <c r="K71" s="216"/>
      <c r="L71" s="239"/>
      <c r="M71" s="157"/>
      <c r="N71" s="397"/>
      <c r="O71" s="397"/>
      <c r="P71" s="397"/>
      <c r="Q71" s="397"/>
      <c r="R71" s="397"/>
      <c r="S71" s="397"/>
      <c r="T71" s="397"/>
      <c r="U71" s="397"/>
      <c r="V71" s="397"/>
      <c r="W71" s="397"/>
      <c r="X71" s="397"/>
      <c r="Y71" s="397"/>
    </row>
    <row r="72" spans="1:25" s="162" customFormat="1" ht="12.75">
      <c r="A72" s="468"/>
      <c r="B72" s="469"/>
      <c r="C72" s="469"/>
      <c r="D72" s="470"/>
      <c r="E72" s="470"/>
      <c r="F72" s="470"/>
      <c r="G72" s="216"/>
      <c r="H72" s="216"/>
      <c r="I72" s="216"/>
      <c r="J72" s="216"/>
      <c r="K72" s="216"/>
      <c r="L72" s="239"/>
      <c r="M72" s="157"/>
      <c r="N72" s="397"/>
      <c r="O72" s="397"/>
      <c r="P72" s="397"/>
      <c r="Q72" s="397"/>
      <c r="R72" s="397"/>
      <c r="S72" s="397"/>
      <c r="T72" s="397"/>
      <c r="U72" s="397"/>
      <c r="V72" s="397"/>
      <c r="W72" s="397"/>
      <c r="X72" s="397"/>
      <c r="Y72" s="397"/>
    </row>
    <row r="73" spans="1:25" s="162" customFormat="1" ht="12.75">
      <c r="A73" s="468"/>
      <c r="B73" s="469"/>
      <c r="C73" s="469"/>
      <c r="D73" s="470"/>
      <c r="E73" s="470"/>
      <c r="F73" s="470"/>
      <c r="G73" s="216"/>
      <c r="H73" s="216"/>
      <c r="I73" s="216"/>
      <c r="J73" s="216"/>
      <c r="K73" s="216"/>
      <c r="L73" s="239"/>
      <c r="M73" s="157"/>
      <c r="N73" s="397"/>
      <c r="O73" s="397"/>
      <c r="P73" s="397"/>
      <c r="Q73" s="397"/>
      <c r="R73" s="397"/>
      <c r="S73" s="397"/>
      <c r="T73" s="397"/>
      <c r="U73" s="397"/>
      <c r="V73" s="397"/>
      <c r="W73" s="397"/>
      <c r="X73" s="397"/>
      <c r="Y73" s="397"/>
    </row>
    <row r="74" spans="1:25" s="162" customFormat="1" ht="12.75">
      <c r="A74" s="468"/>
      <c r="B74" s="469"/>
      <c r="C74" s="469"/>
      <c r="D74" s="470"/>
      <c r="E74" s="470"/>
      <c r="F74" s="470"/>
      <c r="G74" s="216"/>
      <c r="H74" s="216"/>
      <c r="I74" s="216"/>
      <c r="J74" s="216"/>
      <c r="K74" s="216"/>
      <c r="L74" s="239"/>
      <c r="M74" s="157"/>
      <c r="N74" s="397"/>
      <c r="O74" s="397"/>
      <c r="P74" s="397"/>
      <c r="Q74" s="397"/>
      <c r="R74" s="397"/>
      <c r="S74" s="397"/>
      <c r="T74" s="397"/>
      <c r="U74" s="397"/>
      <c r="V74" s="397"/>
      <c r="W74" s="397"/>
      <c r="X74" s="397"/>
      <c r="Y74" s="397"/>
    </row>
    <row r="75" spans="1:25" s="162" customFormat="1" ht="12.75">
      <c r="A75" s="468"/>
      <c r="B75" s="469"/>
      <c r="C75" s="469"/>
      <c r="D75" s="470"/>
      <c r="E75" s="470"/>
      <c r="F75" s="470"/>
      <c r="G75" s="216"/>
      <c r="H75" s="216"/>
      <c r="I75" s="216"/>
      <c r="J75" s="216"/>
      <c r="K75" s="216"/>
      <c r="L75" s="239"/>
      <c r="M75" s="157"/>
      <c r="N75" s="397"/>
      <c r="O75" s="397"/>
      <c r="P75" s="397"/>
      <c r="Q75" s="397"/>
      <c r="R75" s="397"/>
      <c r="S75" s="397"/>
      <c r="T75" s="397"/>
      <c r="U75" s="397"/>
      <c r="V75" s="397"/>
      <c r="W75" s="397"/>
      <c r="X75" s="397"/>
      <c r="Y75" s="397"/>
    </row>
    <row r="76" spans="1:25" s="162" customFormat="1" ht="12.75">
      <c r="A76" s="468"/>
      <c r="B76" s="469"/>
      <c r="C76" s="469"/>
      <c r="D76" s="470"/>
      <c r="E76" s="470"/>
      <c r="F76" s="470"/>
      <c r="G76" s="216"/>
      <c r="H76" s="216"/>
      <c r="I76" s="216"/>
      <c r="J76" s="216"/>
      <c r="K76" s="216"/>
      <c r="L76" s="239"/>
      <c r="M76" s="157"/>
      <c r="N76" s="397"/>
      <c r="O76" s="397"/>
      <c r="P76" s="397"/>
      <c r="Q76" s="397"/>
      <c r="R76" s="397"/>
      <c r="S76" s="397"/>
      <c r="T76" s="397"/>
      <c r="U76" s="397"/>
      <c r="V76" s="397"/>
      <c r="W76" s="397"/>
      <c r="X76" s="397"/>
      <c r="Y76" s="397"/>
    </row>
    <row r="77" spans="1:25" s="162" customFormat="1" ht="12.75">
      <c r="A77" s="468"/>
      <c r="B77" s="469"/>
      <c r="C77" s="469"/>
      <c r="D77" s="470"/>
      <c r="E77" s="470"/>
      <c r="F77" s="470"/>
      <c r="G77" s="216"/>
      <c r="H77" s="216"/>
      <c r="I77" s="216"/>
      <c r="J77" s="216"/>
      <c r="K77" s="216"/>
      <c r="L77" s="239"/>
      <c r="M77" s="157"/>
      <c r="N77" s="397"/>
      <c r="O77" s="397"/>
      <c r="P77" s="397"/>
      <c r="Q77" s="397"/>
      <c r="R77" s="397"/>
      <c r="S77" s="397"/>
      <c r="T77" s="397"/>
      <c r="U77" s="397"/>
      <c r="V77" s="397"/>
      <c r="W77" s="397"/>
      <c r="X77" s="397"/>
      <c r="Y77" s="397"/>
    </row>
    <row r="78" spans="1:25" s="162" customFormat="1" ht="12.75">
      <c r="A78" s="468"/>
      <c r="B78" s="469"/>
      <c r="C78" s="469"/>
      <c r="D78" s="470"/>
      <c r="E78" s="470"/>
      <c r="F78" s="470"/>
      <c r="G78" s="216"/>
      <c r="H78" s="216"/>
      <c r="I78" s="216"/>
      <c r="J78" s="216"/>
      <c r="K78" s="216"/>
      <c r="L78" s="239"/>
      <c r="M78" s="157"/>
      <c r="N78" s="397"/>
      <c r="O78" s="397"/>
      <c r="P78" s="397"/>
      <c r="Q78" s="397"/>
      <c r="R78" s="397"/>
      <c r="S78" s="397"/>
      <c r="T78" s="397"/>
      <c r="U78" s="397"/>
      <c r="V78" s="397"/>
      <c r="W78" s="397"/>
      <c r="X78" s="397"/>
      <c r="Y78" s="397"/>
    </row>
    <row r="79" spans="1:25" s="162" customFormat="1" ht="12.75">
      <c r="A79" s="468"/>
      <c r="B79" s="469"/>
      <c r="C79" s="469"/>
      <c r="D79" s="470"/>
      <c r="E79" s="470"/>
      <c r="F79" s="470"/>
      <c r="G79" s="216"/>
      <c r="H79" s="216"/>
      <c r="I79" s="216"/>
      <c r="J79" s="216"/>
      <c r="K79" s="216"/>
      <c r="L79" s="239"/>
      <c r="M79" s="157"/>
      <c r="N79" s="397"/>
      <c r="O79" s="397"/>
      <c r="P79" s="397"/>
      <c r="Q79" s="397"/>
      <c r="R79" s="397"/>
      <c r="S79" s="397"/>
      <c r="T79" s="397"/>
      <c r="U79" s="397"/>
      <c r="V79" s="397"/>
      <c r="W79" s="397"/>
      <c r="X79" s="397"/>
      <c r="Y79" s="397"/>
    </row>
    <row r="80" spans="1:25" s="162" customFormat="1" ht="12.75">
      <c r="A80" s="468"/>
      <c r="B80" s="469"/>
      <c r="C80" s="469"/>
      <c r="D80" s="470"/>
      <c r="E80" s="470"/>
      <c r="F80" s="470"/>
      <c r="G80" s="216"/>
      <c r="H80" s="216"/>
      <c r="I80" s="216"/>
      <c r="J80" s="216"/>
      <c r="K80" s="216"/>
      <c r="L80" s="239"/>
      <c r="M80" s="157"/>
      <c r="N80" s="397"/>
      <c r="O80" s="397"/>
      <c r="P80" s="397"/>
      <c r="Q80" s="397"/>
      <c r="R80" s="397"/>
      <c r="S80" s="397"/>
      <c r="T80" s="397"/>
      <c r="U80" s="397"/>
      <c r="V80" s="397"/>
      <c r="W80" s="397"/>
      <c r="X80" s="397"/>
      <c r="Y80" s="397"/>
    </row>
    <row r="81" spans="1:25" s="162" customFormat="1" ht="12.75">
      <c r="A81" s="468"/>
      <c r="B81" s="469"/>
      <c r="C81" s="469"/>
      <c r="D81" s="470"/>
      <c r="E81" s="470"/>
      <c r="F81" s="470"/>
      <c r="G81" s="216"/>
      <c r="H81" s="216"/>
      <c r="I81" s="216"/>
      <c r="J81" s="216"/>
      <c r="K81" s="216"/>
      <c r="L81" s="239"/>
      <c r="M81" s="157"/>
      <c r="N81" s="397"/>
      <c r="O81" s="397"/>
      <c r="P81" s="397"/>
      <c r="Q81" s="397"/>
      <c r="R81" s="397"/>
      <c r="S81" s="397"/>
      <c r="T81" s="397"/>
      <c r="U81" s="397"/>
      <c r="V81" s="397"/>
      <c r="W81" s="397"/>
      <c r="X81" s="397"/>
      <c r="Y81" s="397"/>
    </row>
    <row r="82" spans="1:25" s="162" customFormat="1" ht="12.75">
      <c r="A82" s="468"/>
      <c r="B82" s="469"/>
      <c r="C82" s="469"/>
      <c r="D82" s="470"/>
      <c r="E82" s="470"/>
      <c r="F82" s="470"/>
      <c r="G82" s="216"/>
      <c r="H82" s="216"/>
      <c r="I82" s="216"/>
      <c r="J82" s="216"/>
      <c r="K82" s="216"/>
      <c r="L82" s="239"/>
      <c r="M82" s="157"/>
      <c r="N82" s="397"/>
      <c r="O82" s="397"/>
      <c r="P82" s="397"/>
      <c r="Q82" s="397"/>
      <c r="R82" s="397"/>
      <c r="S82" s="397"/>
      <c r="T82" s="397"/>
      <c r="U82" s="397"/>
      <c r="V82" s="397"/>
      <c r="W82" s="397"/>
      <c r="X82" s="397"/>
      <c r="Y82" s="397"/>
    </row>
    <row r="83" spans="1:25" s="162" customFormat="1" ht="12.75">
      <c r="A83" s="468"/>
      <c r="B83" s="469"/>
      <c r="C83" s="469"/>
      <c r="D83" s="470"/>
      <c r="E83" s="470"/>
      <c r="F83" s="470"/>
      <c r="G83" s="216"/>
      <c r="H83" s="216"/>
      <c r="I83" s="216"/>
      <c r="J83" s="216"/>
      <c r="K83" s="216"/>
      <c r="L83" s="239"/>
      <c r="M83" s="157"/>
      <c r="N83" s="397"/>
      <c r="O83" s="397"/>
      <c r="P83" s="397"/>
      <c r="Q83" s="397"/>
      <c r="R83" s="397"/>
      <c r="S83" s="397"/>
      <c r="T83" s="397"/>
      <c r="U83" s="397"/>
      <c r="V83" s="397"/>
      <c r="W83" s="397"/>
      <c r="X83" s="397"/>
      <c r="Y83" s="397"/>
    </row>
    <row r="84" spans="1:25" s="162" customFormat="1" ht="12.75">
      <c r="A84" s="468"/>
      <c r="B84" s="469"/>
      <c r="C84" s="469"/>
      <c r="D84" s="470"/>
      <c r="E84" s="470"/>
      <c r="F84" s="470"/>
      <c r="G84" s="216"/>
      <c r="H84" s="216"/>
      <c r="I84" s="216"/>
      <c r="J84" s="216"/>
      <c r="K84" s="216"/>
      <c r="L84" s="239"/>
      <c r="M84" s="157"/>
      <c r="N84" s="397"/>
      <c r="O84" s="397"/>
      <c r="P84" s="397"/>
      <c r="Q84" s="397"/>
      <c r="R84" s="397"/>
      <c r="S84" s="397"/>
      <c r="T84" s="397"/>
      <c r="U84" s="397"/>
      <c r="V84" s="397"/>
      <c r="W84" s="397"/>
      <c r="X84" s="397"/>
      <c r="Y84" s="397"/>
    </row>
    <row r="85" spans="1:25" s="162" customFormat="1" ht="12.75">
      <c r="A85" s="468"/>
      <c r="B85" s="469"/>
      <c r="C85" s="469"/>
      <c r="D85" s="470"/>
      <c r="E85" s="470"/>
      <c r="F85" s="470"/>
      <c r="G85" s="216"/>
      <c r="H85" s="216"/>
      <c r="I85" s="216"/>
      <c r="J85" s="216"/>
      <c r="K85" s="216"/>
      <c r="L85" s="239"/>
      <c r="M85" s="157"/>
      <c r="N85" s="397"/>
      <c r="O85" s="397"/>
      <c r="P85" s="397"/>
      <c r="Q85" s="397"/>
      <c r="R85" s="397"/>
      <c r="S85" s="397"/>
      <c r="T85" s="397"/>
      <c r="U85" s="397"/>
      <c r="V85" s="397"/>
      <c r="W85" s="397"/>
      <c r="X85" s="397"/>
      <c r="Y85" s="397"/>
    </row>
    <row r="86" spans="1:25" s="162" customFormat="1" ht="12.75">
      <c r="A86" s="468"/>
      <c r="B86" s="469"/>
      <c r="C86" s="469"/>
      <c r="D86" s="470"/>
      <c r="E86" s="470"/>
      <c r="F86" s="470"/>
      <c r="G86" s="216"/>
      <c r="H86" s="216"/>
      <c r="I86" s="216"/>
      <c r="J86" s="216"/>
      <c r="K86" s="216"/>
      <c r="L86" s="239"/>
      <c r="M86" s="157"/>
      <c r="N86" s="397"/>
      <c r="O86" s="397"/>
      <c r="P86" s="397"/>
      <c r="Q86" s="397"/>
      <c r="R86" s="397"/>
      <c r="S86" s="397"/>
      <c r="T86" s="397"/>
      <c r="U86" s="397"/>
      <c r="V86" s="397"/>
      <c r="W86" s="397"/>
      <c r="X86" s="397"/>
      <c r="Y86" s="397"/>
    </row>
    <row r="87" spans="1:25" s="162" customFormat="1" ht="12.75">
      <c r="A87" s="468"/>
      <c r="B87" s="469"/>
      <c r="C87" s="469"/>
      <c r="D87" s="470"/>
      <c r="E87" s="470"/>
      <c r="F87" s="470"/>
      <c r="G87" s="216"/>
      <c r="H87" s="216"/>
      <c r="I87" s="216"/>
      <c r="J87" s="216"/>
      <c r="K87" s="216"/>
      <c r="L87" s="239"/>
      <c r="M87" s="157"/>
      <c r="N87" s="397"/>
      <c r="O87" s="397"/>
      <c r="P87" s="397"/>
      <c r="Q87" s="397"/>
      <c r="R87" s="397"/>
      <c r="S87" s="397"/>
      <c r="T87" s="397"/>
      <c r="U87" s="397"/>
      <c r="V87" s="397"/>
      <c r="W87" s="397"/>
      <c r="X87" s="397"/>
      <c r="Y87" s="397"/>
    </row>
    <row r="88" spans="1:25" s="162" customFormat="1" ht="12.75">
      <c r="A88" s="468"/>
      <c r="B88" s="469"/>
      <c r="C88" s="469"/>
      <c r="D88" s="470"/>
      <c r="E88" s="470"/>
      <c r="F88" s="470"/>
      <c r="G88" s="216"/>
      <c r="H88" s="216"/>
      <c r="I88" s="216"/>
      <c r="J88" s="216"/>
      <c r="K88" s="216"/>
      <c r="L88" s="239"/>
      <c r="M88" s="157"/>
      <c r="N88" s="397"/>
      <c r="O88" s="397"/>
      <c r="P88" s="397"/>
      <c r="Q88" s="397"/>
      <c r="R88" s="397"/>
      <c r="S88" s="397"/>
      <c r="T88" s="397"/>
      <c r="U88" s="397"/>
      <c r="V88" s="397"/>
      <c r="W88" s="397"/>
      <c r="X88" s="397"/>
      <c r="Y88" s="397"/>
    </row>
    <row r="89" spans="1:25" s="162" customFormat="1" ht="12.75">
      <c r="A89" s="468"/>
      <c r="B89" s="469"/>
      <c r="C89" s="469"/>
      <c r="D89" s="470"/>
      <c r="E89" s="470"/>
      <c r="F89" s="470"/>
      <c r="G89" s="216"/>
      <c r="H89" s="216"/>
      <c r="I89" s="216"/>
      <c r="J89" s="216"/>
      <c r="K89" s="216"/>
      <c r="L89" s="239"/>
      <c r="M89" s="157"/>
      <c r="N89" s="397"/>
      <c r="O89" s="397"/>
      <c r="P89" s="397"/>
      <c r="Q89" s="397"/>
      <c r="R89" s="397"/>
      <c r="S89" s="397"/>
      <c r="T89" s="397"/>
      <c r="U89" s="397"/>
      <c r="V89" s="397"/>
      <c r="W89" s="397"/>
      <c r="X89" s="397"/>
      <c r="Y89" s="397"/>
    </row>
    <row r="90" spans="1:25" s="162" customFormat="1" ht="12.75">
      <c r="A90" s="468"/>
      <c r="B90" s="469"/>
      <c r="C90" s="469"/>
      <c r="D90" s="470"/>
      <c r="E90" s="470"/>
      <c r="F90" s="470"/>
      <c r="G90" s="216"/>
      <c r="H90" s="216"/>
      <c r="I90" s="216"/>
      <c r="J90" s="216"/>
      <c r="K90" s="216"/>
      <c r="L90" s="239"/>
      <c r="M90" s="157"/>
      <c r="N90" s="397"/>
      <c r="O90" s="397"/>
      <c r="P90" s="397"/>
      <c r="Q90" s="397"/>
      <c r="R90" s="397"/>
      <c r="S90" s="397"/>
      <c r="T90" s="397"/>
      <c r="U90" s="397"/>
      <c r="V90" s="397"/>
      <c r="W90" s="397"/>
      <c r="X90" s="397"/>
      <c r="Y90" s="397"/>
    </row>
    <row r="91" spans="1:25" s="162" customFormat="1" ht="12.75">
      <c r="A91" s="468"/>
      <c r="B91" s="469"/>
      <c r="C91" s="469"/>
      <c r="D91" s="470"/>
      <c r="E91" s="470"/>
      <c r="F91" s="470"/>
      <c r="G91" s="216"/>
      <c r="H91" s="216"/>
      <c r="I91" s="216"/>
      <c r="J91" s="216"/>
      <c r="K91" s="216"/>
      <c r="L91" s="239"/>
      <c r="M91" s="157"/>
      <c r="N91" s="397"/>
      <c r="O91" s="397"/>
      <c r="P91" s="397"/>
      <c r="Q91" s="397"/>
      <c r="R91" s="397"/>
      <c r="S91" s="397"/>
      <c r="T91" s="397"/>
      <c r="U91" s="397"/>
      <c r="V91" s="397"/>
      <c r="W91" s="397"/>
      <c r="X91" s="397"/>
      <c r="Y91" s="397"/>
    </row>
    <row r="92" spans="1:25" s="162" customFormat="1" ht="12.75">
      <c r="A92" s="468"/>
      <c r="B92" s="469"/>
      <c r="C92" s="469"/>
      <c r="D92" s="470"/>
      <c r="E92" s="470"/>
      <c r="F92" s="470"/>
      <c r="G92" s="216"/>
      <c r="H92" s="216"/>
      <c r="I92" s="216"/>
      <c r="J92" s="216"/>
      <c r="K92" s="216"/>
      <c r="L92" s="239"/>
      <c r="M92" s="157"/>
      <c r="N92" s="397"/>
      <c r="O92" s="397"/>
      <c r="P92" s="397"/>
      <c r="Q92" s="397"/>
      <c r="R92" s="397"/>
      <c r="S92" s="397"/>
      <c r="T92" s="397"/>
      <c r="U92" s="397"/>
      <c r="V92" s="397"/>
      <c r="W92" s="397"/>
      <c r="X92" s="397"/>
      <c r="Y92" s="397"/>
    </row>
    <row r="93" spans="1:25" s="162" customFormat="1" ht="12.75">
      <c r="A93" s="468"/>
      <c r="B93" s="469"/>
      <c r="C93" s="469"/>
      <c r="D93" s="470"/>
      <c r="E93" s="470"/>
      <c r="F93" s="470"/>
      <c r="G93" s="216"/>
      <c r="H93" s="216"/>
      <c r="I93" s="216"/>
      <c r="J93" s="216"/>
      <c r="K93" s="216"/>
      <c r="L93" s="239"/>
      <c r="M93" s="157"/>
      <c r="N93" s="397"/>
      <c r="O93" s="397"/>
      <c r="P93" s="397"/>
      <c r="Q93" s="397"/>
      <c r="R93" s="397"/>
      <c r="S93" s="397"/>
      <c r="T93" s="397"/>
      <c r="U93" s="397"/>
      <c r="V93" s="397"/>
      <c r="W93" s="397"/>
      <c r="X93" s="397"/>
      <c r="Y93" s="397"/>
    </row>
    <row r="94" spans="1:25" s="162" customFormat="1" ht="12.75">
      <c r="A94" s="468"/>
      <c r="B94" s="469"/>
      <c r="C94" s="469"/>
      <c r="D94" s="470"/>
      <c r="E94" s="470"/>
      <c r="F94" s="470"/>
      <c r="G94" s="216"/>
      <c r="H94" s="216"/>
      <c r="I94" s="216"/>
      <c r="J94" s="216"/>
      <c r="K94" s="216"/>
      <c r="L94" s="239"/>
      <c r="M94" s="157"/>
      <c r="N94" s="397"/>
      <c r="O94" s="397"/>
      <c r="P94" s="397"/>
      <c r="Q94" s="397"/>
      <c r="R94" s="397"/>
      <c r="S94" s="397"/>
      <c r="T94" s="397"/>
      <c r="U94" s="397"/>
      <c r="V94" s="397"/>
      <c r="W94" s="397"/>
      <c r="X94" s="397"/>
      <c r="Y94" s="397"/>
    </row>
    <row r="95" spans="1:25" s="162" customFormat="1" ht="12.75">
      <c r="A95" s="468"/>
      <c r="B95" s="469"/>
      <c r="C95" s="469"/>
      <c r="D95" s="470"/>
      <c r="E95" s="470"/>
      <c r="F95" s="470"/>
      <c r="G95" s="216"/>
      <c r="H95" s="216"/>
      <c r="I95" s="216"/>
      <c r="J95" s="216"/>
      <c r="K95" s="216"/>
      <c r="L95" s="239"/>
      <c r="M95" s="157"/>
      <c r="N95" s="397"/>
      <c r="O95" s="397"/>
      <c r="P95" s="397"/>
      <c r="Q95" s="397"/>
      <c r="R95" s="397"/>
      <c r="S95" s="397"/>
      <c r="T95" s="397"/>
      <c r="U95" s="397"/>
      <c r="V95" s="397"/>
      <c r="W95" s="397"/>
      <c r="X95" s="397"/>
      <c r="Y95" s="397"/>
    </row>
    <row r="96" spans="1:25" s="162" customFormat="1" ht="12.75">
      <c r="A96" s="468"/>
      <c r="B96" s="469"/>
      <c r="C96" s="469"/>
      <c r="D96" s="470"/>
      <c r="E96" s="470"/>
      <c r="F96" s="470"/>
      <c r="G96" s="216"/>
      <c r="H96" s="216"/>
      <c r="I96" s="216"/>
      <c r="J96" s="216"/>
      <c r="K96" s="216"/>
      <c r="L96" s="239"/>
      <c r="M96" s="157"/>
      <c r="N96" s="397"/>
      <c r="O96" s="397"/>
      <c r="P96" s="397"/>
      <c r="Q96" s="397"/>
      <c r="R96" s="397"/>
      <c r="S96" s="397"/>
      <c r="T96" s="397"/>
      <c r="U96" s="397"/>
      <c r="V96" s="397"/>
      <c r="W96" s="397"/>
      <c r="X96" s="397"/>
      <c r="Y96" s="397"/>
    </row>
    <row r="97" spans="1:25" s="162" customFormat="1" ht="12.75">
      <c r="A97" s="468"/>
      <c r="B97" s="469"/>
      <c r="C97" s="469"/>
      <c r="D97" s="470"/>
      <c r="E97" s="470"/>
      <c r="F97" s="470"/>
      <c r="G97" s="216"/>
      <c r="H97" s="216"/>
      <c r="I97" s="216"/>
      <c r="J97" s="216"/>
      <c r="K97" s="216"/>
      <c r="L97" s="239"/>
      <c r="M97" s="157"/>
      <c r="N97" s="397"/>
      <c r="O97" s="397"/>
      <c r="P97" s="397"/>
      <c r="Q97" s="397"/>
      <c r="R97" s="397"/>
      <c r="S97" s="397"/>
      <c r="T97" s="397"/>
      <c r="U97" s="397"/>
      <c r="V97" s="397"/>
      <c r="W97" s="397"/>
      <c r="X97" s="397"/>
      <c r="Y97" s="397"/>
    </row>
    <row r="98" spans="1:25" s="162" customFormat="1" ht="12.75">
      <c r="A98" s="468"/>
      <c r="B98" s="469"/>
      <c r="C98" s="469"/>
      <c r="D98" s="470"/>
      <c r="E98" s="470"/>
      <c r="F98" s="470"/>
      <c r="G98" s="216"/>
      <c r="H98" s="216"/>
      <c r="I98" s="216"/>
      <c r="J98" s="216"/>
      <c r="K98" s="216"/>
      <c r="L98" s="239"/>
      <c r="M98" s="157"/>
      <c r="N98" s="397"/>
      <c r="O98" s="397"/>
      <c r="P98" s="397"/>
      <c r="Q98" s="397"/>
      <c r="R98" s="397"/>
      <c r="S98" s="397"/>
      <c r="T98" s="397"/>
      <c r="U98" s="397"/>
      <c r="V98" s="397"/>
      <c r="W98" s="397"/>
      <c r="X98" s="397"/>
      <c r="Y98" s="397"/>
    </row>
    <row r="99" spans="1:25" s="162" customFormat="1" ht="12.75">
      <c r="A99" s="468"/>
      <c r="B99" s="469"/>
      <c r="C99" s="469"/>
      <c r="D99" s="470"/>
      <c r="E99" s="470"/>
      <c r="F99" s="470"/>
      <c r="G99" s="216"/>
      <c r="H99" s="216"/>
      <c r="I99" s="216"/>
      <c r="J99" s="216"/>
      <c r="K99" s="216"/>
      <c r="L99" s="239"/>
      <c r="M99" s="157"/>
      <c r="N99" s="397"/>
      <c r="O99" s="397"/>
      <c r="P99" s="397"/>
      <c r="Q99" s="397"/>
      <c r="R99" s="397"/>
      <c r="S99" s="397"/>
      <c r="T99" s="397"/>
      <c r="U99" s="397"/>
      <c r="V99" s="397"/>
      <c r="W99" s="397"/>
      <c r="X99" s="397"/>
      <c r="Y99" s="397"/>
    </row>
    <row r="100" spans="1:25" s="162" customFormat="1" ht="12.75">
      <c r="A100" s="468"/>
      <c r="B100" s="469"/>
      <c r="C100" s="469"/>
      <c r="D100" s="470"/>
      <c r="E100" s="470"/>
      <c r="F100" s="470"/>
      <c r="G100" s="216"/>
      <c r="H100" s="216"/>
      <c r="I100" s="216"/>
      <c r="J100" s="216"/>
      <c r="K100" s="216"/>
      <c r="L100" s="239"/>
      <c r="M100" s="157"/>
      <c r="N100" s="397"/>
      <c r="O100" s="397"/>
      <c r="P100" s="397"/>
      <c r="Q100" s="397"/>
      <c r="R100" s="397"/>
      <c r="S100" s="397"/>
      <c r="T100" s="397"/>
      <c r="U100" s="397"/>
      <c r="V100" s="397"/>
      <c r="W100" s="397"/>
      <c r="X100" s="397"/>
      <c r="Y100" s="397"/>
    </row>
    <row r="101" spans="1:25" s="162" customFormat="1" ht="12.75">
      <c r="A101" s="468"/>
      <c r="B101" s="469"/>
      <c r="C101" s="469"/>
      <c r="D101" s="470"/>
      <c r="E101" s="470"/>
      <c r="F101" s="470"/>
      <c r="G101" s="216"/>
      <c r="H101" s="216"/>
      <c r="I101" s="216"/>
      <c r="J101" s="216"/>
      <c r="K101" s="216"/>
      <c r="L101" s="239"/>
      <c r="M101" s="157"/>
      <c r="N101" s="397"/>
      <c r="O101" s="397"/>
      <c r="P101" s="397"/>
      <c r="Q101" s="397"/>
      <c r="R101" s="397"/>
      <c r="S101" s="397"/>
      <c r="T101" s="397"/>
      <c r="U101" s="397"/>
      <c r="V101" s="397"/>
      <c r="W101" s="397"/>
      <c r="X101" s="397"/>
      <c r="Y101" s="397"/>
    </row>
    <row r="102" spans="1:25" s="162" customFormat="1" ht="12.75">
      <c r="A102" s="468"/>
      <c r="B102" s="469"/>
      <c r="C102" s="469"/>
      <c r="D102" s="470"/>
      <c r="E102" s="470"/>
      <c r="F102" s="470"/>
      <c r="G102" s="216"/>
      <c r="H102" s="216"/>
      <c r="I102" s="216"/>
      <c r="J102" s="216"/>
      <c r="K102" s="216"/>
      <c r="L102" s="239"/>
      <c r="M102" s="157"/>
      <c r="N102" s="397"/>
      <c r="O102" s="397"/>
      <c r="P102" s="397"/>
      <c r="Q102" s="397"/>
      <c r="R102" s="397"/>
      <c r="S102" s="397"/>
      <c r="T102" s="397"/>
      <c r="U102" s="397"/>
      <c r="V102" s="397"/>
      <c r="W102" s="397"/>
      <c r="X102" s="397"/>
      <c r="Y102" s="397"/>
    </row>
    <row r="103" spans="1:25" s="162" customFormat="1" ht="12.75">
      <c r="A103" s="468"/>
      <c r="B103" s="469"/>
      <c r="C103" s="469"/>
      <c r="D103" s="470"/>
      <c r="E103" s="470"/>
      <c r="F103" s="470"/>
      <c r="G103" s="216"/>
      <c r="H103" s="216"/>
      <c r="I103" s="216"/>
      <c r="J103" s="216"/>
      <c r="K103" s="216"/>
      <c r="L103" s="239"/>
      <c r="M103" s="157"/>
      <c r="N103" s="397"/>
      <c r="O103" s="397"/>
      <c r="P103" s="397"/>
      <c r="Q103" s="397"/>
      <c r="R103" s="397"/>
      <c r="S103" s="397"/>
      <c r="T103" s="397"/>
      <c r="U103" s="397"/>
      <c r="V103" s="397"/>
      <c r="W103" s="397"/>
      <c r="X103" s="397"/>
      <c r="Y103" s="397"/>
    </row>
    <row r="104" spans="1:25" s="162" customFormat="1" ht="12.75">
      <c r="A104" s="468"/>
      <c r="B104" s="469"/>
      <c r="C104" s="469"/>
      <c r="D104" s="470"/>
      <c r="E104" s="470"/>
      <c r="F104" s="470"/>
      <c r="G104" s="216"/>
      <c r="H104" s="216"/>
      <c r="I104" s="216"/>
      <c r="J104" s="216"/>
      <c r="K104" s="216"/>
      <c r="L104" s="239"/>
      <c r="M104" s="157"/>
      <c r="N104" s="397"/>
      <c r="O104" s="397"/>
      <c r="P104" s="397"/>
      <c r="Q104" s="397"/>
      <c r="R104" s="397"/>
      <c r="S104" s="397"/>
      <c r="T104" s="397"/>
      <c r="U104" s="397"/>
      <c r="V104" s="397"/>
      <c r="W104" s="397"/>
      <c r="X104" s="397"/>
      <c r="Y104" s="397"/>
    </row>
    <row r="105" spans="1:25" s="162" customFormat="1" ht="12.75">
      <c r="A105" s="468"/>
      <c r="B105" s="469"/>
      <c r="C105" s="469"/>
      <c r="D105" s="470"/>
      <c r="E105" s="470"/>
      <c r="F105" s="470"/>
      <c r="G105" s="216"/>
      <c r="H105" s="216"/>
      <c r="I105" s="216"/>
      <c r="J105" s="216"/>
      <c r="K105" s="216"/>
      <c r="L105" s="239"/>
      <c r="M105" s="157"/>
      <c r="N105" s="397"/>
      <c r="O105" s="397"/>
      <c r="P105" s="397"/>
      <c r="Q105" s="397"/>
      <c r="R105" s="397"/>
      <c r="S105" s="397"/>
      <c r="T105" s="397"/>
      <c r="U105" s="397"/>
      <c r="V105" s="397"/>
      <c r="W105" s="397"/>
      <c r="X105" s="397"/>
      <c r="Y105" s="397"/>
    </row>
    <row r="106" spans="1:25" s="162" customFormat="1" ht="12.75">
      <c r="A106" s="468"/>
      <c r="B106" s="469"/>
      <c r="C106" s="469"/>
      <c r="D106" s="470"/>
      <c r="E106" s="470"/>
      <c r="F106" s="470"/>
      <c r="G106" s="216"/>
      <c r="H106" s="216"/>
      <c r="I106" s="216"/>
      <c r="J106" s="216"/>
      <c r="K106" s="216"/>
      <c r="L106" s="239"/>
      <c r="M106" s="157"/>
      <c r="N106" s="397"/>
      <c r="O106" s="397"/>
      <c r="P106" s="397"/>
      <c r="Q106" s="397"/>
      <c r="R106" s="397"/>
      <c r="S106" s="397"/>
      <c r="T106" s="397"/>
      <c r="U106" s="397"/>
      <c r="V106" s="397"/>
      <c r="W106" s="397"/>
      <c r="X106" s="397"/>
      <c r="Y106" s="397"/>
    </row>
    <row r="107" spans="1:25" s="162" customFormat="1" ht="12.75">
      <c r="A107" s="468"/>
      <c r="B107" s="469"/>
      <c r="C107" s="469"/>
      <c r="D107" s="470"/>
      <c r="E107" s="470"/>
      <c r="F107" s="470"/>
      <c r="G107" s="216"/>
      <c r="H107" s="216"/>
      <c r="I107" s="216"/>
      <c r="J107" s="216"/>
      <c r="K107" s="216"/>
      <c r="L107" s="239"/>
      <c r="M107" s="157"/>
      <c r="N107" s="397"/>
      <c r="O107" s="397"/>
      <c r="P107" s="397"/>
      <c r="Q107" s="397"/>
      <c r="R107" s="397"/>
      <c r="S107" s="397"/>
      <c r="T107" s="397"/>
      <c r="U107" s="397"/>
      <c r="V107" s="397"/>
      <c r="W107" s="397"/>
      <c r="X107" s="397"/>
      <c r="Y107" s="397"/>
    </row>
    <row r="108" spans="1:25" s="162" customFormat="1" ht="12.75">
      <c r="A108" s="468"/>
      <c r="B108" s="469"/>
      <c r="C108" s="469"/>
      <c r="D108" s="470"/>
      <c r="E108" s="470"/>
      <c r="F108" s="470"/>
      <c r="G108" s="216"/>
      <c r="H108" s="216"/>
      <c r="I108" s="216"/>
      <c r="J108" s="216"/>
      <c r="K108" s="216"/>
      <c r="L108" s="239"/>
      <c r="M108" s="157"/>
      <c r="N108" s="397"/>
      <c r="O108" s="397"/>
      <c r="P108" s="397"/>
      <c r="Q108" s="397"/>
      <c r="R108" s="397"/>
      <c r="S108" s="397"/>
      <c r="T108" s="397"/>
      <c r="U108" s="397"/>
      <c r="V108" s="397"/>
      <c r="W108" s="397"/>
      <c r="X108" s="397"/>
      <c r="Y108" s="397"/>
    </row>
    <row r="109" spans="1:25" s="162" customFormat="1" ht="12.75">
      <c r="A109" s="468"/>
      <c r="B109" s="469"/>
      <c r="C109" s="469"/>
      <c r="D109" s="470"/>
      <c r="E109" s="470"/>
      <c r="F109" s="470"/>
      <c r="G109" s="216"/>
      <c r="H109" s="216"/>
      <c r="I109" s="216"/>
      <c r="J109" s="216"/>
      <c r="K109" s="216"/>
      <c r="L109" s="239"/>
      <c r="M109" s="157"/>
      <c r="N109" s="397"/>
      <c r="O109" s="397"/>
      <c r="P109" s="397"/>
      <c r="Q109" s="397"/>
      <c r="R109" s="397"/>
      <c r="S109" s="397"/>
      <c r="T109" s="397"/>
      <c r="U109" s="397"/>
      <c r="V109" s="397"/>
      <c r="W109" s="397"/>
      <c r="X109" s="397"/>
      <c r="Y109" s="397"/>
    </row>
    <row r="110" spans="1:25" s="162" customFormat="1" ht="12.75">
      <c r="A110" s="468"/>
      <c r="B110" s="469"/>
      <c r="C110" s="469"/>
      <c r="D110" s="470"/>
      <c r="E110" s="470"/>
      <c r="F110" s="470"/>
      <c r="G110" s="216"/>
      <c r="H110" s="216"/>
      <c r="I110" s="216"/>
      <c r="J110" s="216"/>
      <c r="K110" s="216"/>
      <c r="L110" s="239"/>
      <c r="M110" s="157"/>
      <c r="N110" s="397"/>
      <c r="O110" s="397"/>
      <c r="P110" s="397"/>
      <c r="Q110" s="397"/>
      <c r="R110" s="397"/>
      <c r="S110" s="397"/>
      <c r="T110" s="397"/>
      <c r="U110" s="397"/>
      <c r="V110" s="397"/>
      <c r="W110" s="397"/>
      <c r="X110" s="397"/>
      <c r="Y110" s="397"/>
    </row>
    <row r="111" spans="1:25" s="162" customFormat="1" ht="12.75">
      <c r="A111" s="468"/>
      <c r="B111" s="469"/>
      <c r="C111" s="469"/>
      <c r="D111" s="470"/>
      <c r="E111" s="470"/>
      <c r="F111" s="470"/>
      <c r="G111" s="216"/>
      <c r="H111" s="216"/>
      <c r="I111" s="216"/>
      <c r="J111" s="216"/>
      <c r="K111" s="216"/>
      <c r="L111" s="239"/>
      <c r="M111" s="157"/>
      <c r="N111" s="397"/>
      <c r="O111" s="397"/>
      <c r="P111" s="397"/>
      <c r="Q111" s="397"/>
      <c r="R111" s="397"/>
      <c r="S111" s="397"/>
      <c r="T111" s="397"/>
      <c r="U111" s="397"/>
      <c r="V111" s="397"/>
      <c r="W111" s="397"/>
      <c r="X111" s="397"/>
      <c r="Y111" s="397"/>
    </row>
    <row r="112" spans="1:25" s="162" customFormat="1" ht="12.75">
      <c r="A112" s="468"/>
      <c r="B112" s="469"/>
      <c r="C112" s="469"/>
      <c r="D112" s="470"/>
      <c r="E112" s="470"/>
      <c r="F112" s="470"/>
      <c r="G112" s="216"/>
      <c r="H112" s="216"/>
      <c r="I112" s="216"/>
      <c r="J112" s="216"/>
      <c r="K112" s="216"/>
      <c r="L112" s="239"/>
      <c r="M112" s="157"/>
      <c r="N112" s="397"/>
      <c r="O112" s="397"/>
      <c r="P112" s="397"/>
      <c r="Q112" s="397"/>
      <c r="R112" s="397"/>
      <c r="S112" s="397"/>
      <c r="T112" s="397"/>
      <c r="U112" s="397"/>
      <c r="V112" s="397"/>
      <c r="W112" s="397"/>
      <c r="X112" s="397"/>
      <c r="Y112" s="397"/>
    </row>
    <row r="113" spans="1:25" s="162" customFormat="1" ht="12.75">
      <c r="A113" s="468"/>
      <c r="B113" s="469"/>
      <c r="C113" s="469"/>
      <c r="D113" s="470"/>
      <c r="E113" s="470"/>
      <c r="F113" s="470"/>
      <c r="G113" s="216"/>
      <c r="H113" s="216"/>
      <c r="I113" s="216"/>
      <c r="J113" s="216"/>
      <c r="K113" s="216"/>
      <c r="L113" s="239"/>
      <c r="M113" s="157"/>
      <c r="N113" s="397"/>
      <c r="O113" s="397"/>
      <c r="P113" s="397"/>
      <c r="Q113" s="397"/>
      <c r="R113" s="397"/>
      <c r="S113" s="397"/>
      <c r="T113" s="397"/>
      <c r="U113" s="397"/>
      <c r="V113" s="397"/>
      <c r="W113" s="397"/>
      <c r="X113" s="397"/>
      <c r="Y113" s="397"/>
    </row>
    <row r="114" spans="1:25" s="162" customFormat="1" ht="12.75">
      <c r="A114" s="468"/>
      <c r="B114" s="469"/>
      <c r="C114" s="469"/>
      <c r="D114" s="470"/>
      <c r="E114" s="470"/>
      <c r="F114" s="470"/>
      <c r="G114" s="216"/>
      <c r="H114" s="216"/>
      <c r="I114" s="216"/>
      <c r="J114" s="216"/>
      <c r="K114" s="216"/>
      <c r="L114" s="239"/>
      <c r="M114" s="157"/>
      <c r="N114" s="397"/>
      <c r="O114" s="397"/>
      <c r="P114" s="397"/>
      <c r="Q114" s="397"/>
      <c r="R114" s="397"/>
      <c r="S114" s="397"/>
      <c r="T114" s="397"/>
      <c r="U114" s="397"/>
      <c r="V114" s="397"/>
      <c r="W114" s="397"/>
      <c r="X114" s="397"/>
      <c r="Y114" s="397"/>
    </row>
    <row r="115" spans="1:25" s="162" customFormat="1" ht="12.75">
      <c r="A115" s="468"/>
      <c r="B115" s="469"/>
      <c r="C115" s="469"/>
      <c r="D115" s="470"/>
      <c r="E115" s="470"/>
      <c r="F115" s="470"/>
      <c r="G115" s="216"/>
      <c r="H115" s="216"/>
      <c r="I115" s="216"/>
      <c r="J115" s="216"/>
      <c r="K115" s="216"/>
      <c r="L115" s="239"/>
      <c r="M115" s="157"/>
      <c r="N115" s="397"/>
      <c r="O115" s="397"/>
      <c r="P115" s="397"/>
      <c r="Q115" s="397"/>
      <c r="R115" s="397"/>
      <c r="S115" s="397"/>
      <c r="T115" s="397"/>
      <c r="U115" s="397"/>
      <c r="V115" s="397"/>
      <c r="W115" s="397"/>
      <c r="X115" s="397"/>
      <c r="Y115" s="397"/>
    </row>
    <row r="116" spans="1:25" s="162" customFormat="1" ht="12.75">
      <c r="A116" s="468"/>
      <c r="B116" s="469"/>
      <c r="C116" s="469"/>
      <c r="D116" s="470"/>
      <c r="E116" s="470"/>
      <c r="F116" s="470"/>
      <c r="G116" s="216"/>
      <c r="H116" s="216"/>
      <c r="I116" s="216"/>
      <c r="J116" s="216"/>
      <c r="K116" s="216"/>
      <c r="L116" s="239"/>
      <c r="M116" s="157"/>
      <c r="N116" s="397"/>
      <c r="O116" s="397"/>
      <c r="P116" s="397"/>
      <c r="Q116" s="397"/>
      <c r="R116" s="397"/>
      <c r="S116" s="397"/>
      <c r="T116" s="397"/>
      <c r="U116" s="397"/>
      <c r="V116" s="397"/>
      <c r="W116" s="397"/>
      <c r="X116" s="397"/>
      <c r="Y116" s="397"/>
    </row>
    <row r="117" spans="1:25" s="162" customFormat="1" ht="12.75">
      <c r="A117" s="464"/>
      <c r="B117" s="465"/>
      <c r="C117" s="465"/>
      <c r="D117" s="466"/>
      <c r="E117" s="466"/>
      <c r="F117" s="466"/>
      <c r="G117" s="216"/>
      <c r="H117" s="216"/>
      <c r="I117" s="216"/>
      <c r="J117" s="216"/>
      <c r="K117" s="216"/>
      <c r="L117" s="239"/>
      <c r="M117" s="157"/>
      <c r="N117" s="397"/>
      <c r="O117" s="397"/>
      <c r="P117" s="397"/>
      <c r="Q117" s="397"/>
      <c r="R117" s="397"/>
      <c r="S117" s="397"/>
      <c r="T117" s="397"/>
      <c r="U117" s="397"/>
      <c r="V117" s="397"/>
      <c r="W117" s="397"/>
      <c r="X117" s="397"/>
      <c r="Y117" s="397"/>
    </row>
    <row r="118" spans="1:25" s="162" customFormat="1" ht="12.75">
      <c r="A118" s="204"/>
      <c r="B118" s="216"/>
      <c r="C118" s="216"/>
      <c r="D118" s="216"/>
      <c r="E118" s="216"/>
      <c r="F118" s="216"/>
      <c r="G118" s="216"/>
      <c r="H118" s="216"/>
      <c r="I118" s="216"/>
      <c r="J118" s="216"/>
      <c r="K118" s="216"/>
      <c r="L118" s="239"/>
      <c r="M118" s="157"/>
      <c r="N118" s="397"/>
      <c r="O118" s="397"/>
      <c r="P118" s="397"/>
      <c r="Q118" s="397"/>
      <c r="R118" s="397"/>
      <c r="S118" s="397"/>
      <c r="T118" s="397"/>
      <c r="U118" s="397"/>
      <c r="V118" s="397"/>
      <c r="W118" s="397"/>
      <c r="X118" s="397"/>
      <c r="Y118" s="397"/>
    </row>
    <row r="119" spans="1:25" s="162" customFormat="1" ht="12.75">
      <c r="A119" s="204"/>
      <c r="B119" s="216"/>
      <c r="C119" s="216"/>
      <c r="D119" s="216"/>
      <c r="E119" s="216"/>
      <c r="F119" s="216"/>
      <c r="G119" s="216"/>
      <c r="H119" s="216"/>
      <c r="I119" s="216"/>
      <c r="J119" s="216"/>
      <c r="K119" s="216"/>
      <c r="L119" s="239"/>
      <c r="M119" s="157"/>
      <c r="N119" s="397"/>
      <c r="O119" s="397"/>
      <c r="P119" s="397"/>
      <c r="Q119" s="397"/>
      <c r="R119" s="397"/>
      <c r="S119" s="397"/>
      <c r="T119" s="397"/>
      <c r="U119" s="397"/>
      <c r="V119" s="397"/>
      <c r="W119" s="397"/>
      <c r="X119" s="397"/>
      <c r="Y119" s="397"/>
    </row>
    <row r="120" spans="1:25" s="162" customFormat="1" ht="12.75">
      <c r="A120" s="204"/>
      <c r="B120" s="216"/>
      <c r="C120" s="216"/>
      <c r="D120" s="216"/>
      <c r="E120" s="216"/>
      <c r="F120" s="216"/>
      <c r="G120" s="216"/>
      <c r="H120" s="216"/>
      <c r="I120" s="216"/>
      <c r="J120" s="216"/>
      <c r="K120" s="216"/>
      <c r="L120" s="239"/>
      <c r="M120" s="157"/>
      <c r="N120" s="397"/>
      <c r="O120" s="397"/>
      <c r="P120" s="397"/>
      <c r="Q120" s="397"/>
      <c r="R120" s="397"/>
      <c r="S120" s="397"/>
      <c r="T120" s="397"/>
      <c r="U120" s="397"/>
      <c r="V120" s="397"/>
      <c r="W120" s="397"/>
      <c r="X120" s="397"/>
      <c r="Y120" s="397"/>
    </row>
    <row r="121" spans="1:25" s="171" customFormat="1" ht="12" customHeight="1">
      <c r="A121" s="235"/>
      <c r="B121" s="216"/>
      <c r="C121" s="216"/>
      <c r="D121" s="216"/>
      <c r="E121" s="216"/>
      <c r="F121" s="216"/>
      <c r="G121" s="219"/>
      <c r="H121" s="219"/>
      <c r="I121" s="219"/>
      <c r="J121" s="221"/>
      <c r="K121" s="221"/>
      <c r="L121" s="221"/>
      <c r="M121" s="170"/>
      <c r="N121" s="398"/>
      <c r="O121" s="398"/>
      <c r="P121" s="398"/>
      <c r="Q121" s="398"/>
      <c r="R121" s="398"/>
      <c r="S121" s="398"/>
      <c r="T121" s="398"/>
      <c r="U121" s="398"/>
      <c r="V121" s="398"/>
      <c r="W121" s="398"/>
      <c r="X121" s="398"/>
      <c r="Y121" s="398"/>
    </row>
    <row r="122" spans="1:25" s="169" customFormat="1" ht="14.1" customHeight="1">
      <c r="A122" s="172"/>
      <c r="B122" s="173"/>
      <c r="C122" s="173"/>
      <c r="D122" s="173"/>
      <c r="E122" s="173"/>
      <c r="F122" s="173"/>
      <c r="G122" s="173"/>
      <c r="H122" s="171"/>
      <c r="I122" s="173"/>
      <c r="J122" s="170"/>
      <c r="K122" s="170"/>
      <c r="L122" s="219"/>
      <c r="M122" s="174"/>
      <c r="N122" s="399"/>
      <c r="O122" s="399"/>
      <c r="P122" s="399"/>
      <c r="Q122" s="399"/>
      <c r="R122" s="399"/>
      <c r="S122" s="399"/>
      <c r="T122" s="399"/>
      <c r="U122" s="399"/>
      <c r="V122" s="399"/>
      <c r="W122" s="399"/>
      <c r="X122" s="399"/>
      <c r="Y122" s="399"/>
    </row>
    <row r="123" spans="1:25" s="140" customFormat="1" ht="12" customHeight="1">
      <c r="A123" s="175"/>
      <c r="B123" s="176"/>
      <c r="C123" s="176"/>
      <c r="D123" s="176"/>
      <c r="E123" s="176"/>
      <c r="F123" s="176"/>
      <c r="G123" s="177"/>
      <c r="J123" s="157"/>
      <c r="K123" s="157"/>
      <c r="L123" s="239"/>
      <c r="M123" s="157"/>
      <c r="N123" s="400"/>
      <c r="O123" s="400"/>
      <c r="P123" s="400"/>
      <c r="Q123" s="400"/>
      <c r="R123" s="400"/>
      <c r="S123" s="400"/>
      <c r="T123" s="400"/>
      <c r="U123" s="400"/>
      <c r="V123" s="400"/>
      <c r="W123" s="400"/>
      <c r="X123" s="400"/>
      <c r="Y123" s="400"/>
    </row>
    <row r="124" spans="1:25" s="140" customFormat="1" ht="12" customHeight="1">
      <c r="B124" s="176"/>
      <c r="C124" s="176"/>
      <c r="D124" s="176"/>
      <c r="E124" s="176"/>
      <c r="F124" s="176"/>
      <c r="G124" s="176"/>
      <c r="H124" s="176"/>
      <c r="I124" s="176"/>
      <c r="J124" s="157"/>
      <c r="K124" s="157"/>
      <c r="L124" s="239"/>
      <c r="M124" s="157"/>
      <c r="N124" s="400"/>
      <c r="O124" s="400"/>
      <c r="P124" s="400"/>
      <c r="Q124" s="400"/>
      <c r="R124" s="400"/>
      <c r="S124" s="400"/>
      <c r="T124" s="400"/>
      <c r="U124" s="400"/>
      <c r="V124" s="400"/>
      <c r="W124" s="400"/>
      <c r="X124" s="400"/>
      <c r="Y124" s="400"/>
    </row>
    <row r="125" spans="1:25" s="140" customFormat="1" ht="12" customHeight="1">
      <c r="B125" s="178"/>
      <c r="C125" s="178"/>
      <c r="D125" s="178"/>
      <c r="E125" s="178"/>
      <c r="F125" s="178"/>
      <c r="G125" s="178"/>
      <c r="H125" s="178"/>
      <c r="J125" s="157"/>
      <c r="K125" s="157"/>
      <c r="L125" s="239"/>
      <c r="M125" s="157"/>
      <c r="N125" s="400"/>
      <c r="O125" s="400"/>
      <c r="P125" s="400"/>
      <c r="Q125" s="400"/>
      <c r="R125" s="400"/>
      <c r="S125" s="400"/>
      <c r="T125" s="400"/>
      <c r="U125" s="400"/>
      <c r="V125" s="400"/>
      <c r="W125" s="400"/>
      <c r="X125" s="400"/>
      <c r="Y125" s="400"/>
    </row>
    <row r="126" spans="1:25" s="179" customFormat="1" ht="12" customHeight="1">
      <c r="L126" s="240"/>
      <c r="N126" s="401"/>
      <c r="O126" s="401"/>
      <c r="P126" s="401"/>
      <c r="Q126" s="401"/>
      <c r="R126" s="401"/>
      <c r="S126" s="401"/>
      <c r="T126" s="401"/>
      <c r="U126" s="401"/>
      <c r="V126" s="401"/>
      <c r="W126" s="401"/>
      <c r="X126" s="401"/>
      <c r="Y126" s="401"/>
    </row>
    <row r="127" spans="1:25" s="140" customFormat="1" ht="12" customHeight="1">
      <c r="A127" s="180"/>
      <c r="B127" s="178"/>
      <c r="C127" s="178"/>
      <c r="D127" s="178"/>
      <c r="E127" s="178"/>
      <c r="F127" s="178"/>
      <c r="G127" s="178"/>
      <c r="H127" s="178"/>
      <c r="J127" s="157"/>
      <c r="K127" s="157"/>
      <c r="L127" s="239"/>
      <c r="M127" s="157"/>
      <c r="N127" s="400"/>
      <c r="O127" s="400"/>
      <c r="P127" s="400"/>
      <c r="Q127" s="400"/>
      <c r="R127" s="400"/>
      <c r="S127" s="400"/>
      <c r="T127" s="400"/>
      <c r="U127" s="400"/>
      <c r="V127" s="400"/>
      <c r="W127" s="400"/>
      <c r="X127" s="400"/>
      <c r="Y127" s="400"/>
    </row>
    <row r="128" spans="1:25" s="140" customFormat="1" ht="12" customHeight="1">
      <c r="J128" s="144"/>
      <c r="K128" s="144"/>
      <c r="L128" s="242"/>
      <c r="M128" s="144"/>
      <c r="N128" s="400"/>
      <c r="O128" s="400"/>
      <c r="P128" s="400"/>
      <c r="Q128" s="400"/>
      <c r="R128" s="400"/>
      <c r="S128" s="400"/>
      <c r="T128" s="400"/>
      <c r="U128" s="400"/>
      <c r="V128" s="400"/>
      <c r="W128" s="400"/>
      <c r="X128" s="400"/>
      <c r="Y128" s="400"/>
    </row>
    <row r="129" spans="1:25" s="140" customFormat="1" ht="12" customHeight="1">
      <c r="A129" s="139"/>
      <c r="B129" s="139"/>
      <c r="C129" s="139"/>
      <c r="D129" s="139"/>
      <c r="E129" s="139"/>
      <c r="F129" s="139"/>
      <c r="G129" s="139"/>
      <c r="H129" s="139"/>
      <c r="I129" s="139"/>
      <c r="L129" s="195"/>
      <c r="N129" s="400"/>
      <c r="O129" s="400"/>
      <c r="P129" s="400"/>
      <c r="Q129" s="400"/>
      <c r="R129" s="400"/>
      <c r="S129" s="400"/>
      <c r="T129" s="400"/>
      <c r="U129" s="400"/>
      <c r="V129" s="400"/>
      <c r="W129" s="400"/>
      <c r="X129" s="400"/>
      <c r="Y129" s="400"/>
    </row>
    <row r="130" spans="1:25" s="140" customFormat="1" ht="12" customHeight="1">
      <c r="A130" s="139"/>
      <c r="B130" s="139"/>
      <c r="C130" s="139"/>
      <c r="D130" s="139"/>
      <c r="E130" s="139"/>
      <c r="F130" s="139"/>
      <c r="G130" s="139"/>
      <c r="H130" s="139"/>
      <c r="I130" s="139"/>
      <c r="L130" s="195"/>
      <c r="N130" s="400"/>
      <c r="O130" s="400"/>
      <c r="P130" s="400"/>
      <c r="Q130" s="400"/>
      <c r="R130" s="400"/>
      <c r="S130" s="400"/>
      <c r="T130" s="400"/>
      <c r="U130" s="400"/>
      <c r="V130" s="400"/>
      <c r="W130" s="400"/>
      <c r="X130" s="400"/>
      <c r="Y130" s="400"/>
    </row>
    <row r="131" spans="1:25" s="140" customFormat="1" ht="12" customHeight="1">
      <c r="A131" s="139"/>
      <c r="B131" s="139"/>
      <c r="C131" s="139"/>
      <c r="D131" s="139"/>
      <c r="E131" s="139"/>
      <c r="F131" s="139"/>
      <c r="G131" s="139"/>
      <c r="H131" s="139"/>
      <c r="I131" s="139"/>
      <c r="L131" s="195"/>
      <c r="N131" s="400"/>
      <c r="O131" s="400"/>
      <c r="P131" s="400"/>
      <c r="Q131" s="400"/>
      <c r="R131" s="400"/>
      <c r="S131" s="400"/>
      <c r="T131" s="400"/>
      <c r="U131" s="400"/>
      <c r="V131" s="400"/>
      <c r="W131" s="400"/>
      <c r="X131" s="400"/>
      <c r="Y131" s="400"/>
    </row>
    <row r="132" spans="1:25" s="140" customFormat="1" ht="12" customHeight="1">
      <c r="A132" s="139"/>
      <c r="B132" s="139"/>
      <c r="C132" s="139"/>
      <c r="D132" s="139"/>
      <c r="E132" s="139"/>
      <c r="F132" s="139"/>
      <c r="G132" s="139"/>
      <c r="H132" s="139"/>
      <c r="I132" s="139"/>
      <c r="L132" s="195"/>
      <c r="N132" s="400"/>
      <c r="O132" s="400"/>
      <c r="P132" s="400"/>
      <c r="Q132" s="400"/>
      <c r="R132" s="400"/>
      <c r="S132" s="400"/>
      <c r="T132" s="400"/>
      <c r="U132" s="400"/>
      <c r="V132" s="400"/>
      <c r="W132" s="400"/>
      <c r="X132" s="400"/>
      <c r="Y132" s="400"/>
    </row>
    <row r="133" spans="1:25" s="140" customFormat="1" ht="12" customHeight="1">
      <c r="A133" s="139"/>
      <c r="B133" s="139"/>
      <c r="C133" s="139"/>
      <c r="D133" s="139"/>
      <c r="E133" s="139"/>
      <c r="F133" s="139"/>
      <c r="G133" s="139"/>
      <c r="H133" s="139"/>
      <c r="I133" s="139"/>
      <c r="L133" s="195"/>
      <c r="N133" s="400"/>
      <c r="O133" s="400"/>
      <c r="P133" s="400"/>
      <c r="Q133" s="400"/>
      <c r="R133" s="400"/>
      <c r="S133" s="400"/>
      <c r="T133" s="400"/>
      <c r="U133" s="400"/>
      <c r="V133" s="400"/>
      <c r="W133" s="400"/>
      <c r="X133" s="400"/>
      <c r="Y133" s="400"/>
    </row>
    <row r="134" spans="1:25" s="140" customFormat="1" ht="12" customHeight="1">
      <c r="A134" s="139"/>
      <c r="B134" s="139"/>
      <c r="C134" s="139"/>
      <c r="D134" s="139"/>
      <c r="E134" s="139"/>
      <c r="F134" s="139"/>
      <c r="G134" s="139"/>
      <c r="H134" s="139"/>
      <c r="I134" s="139"/>
      <c r="L134" s="195"/>
      <c r="N134" s="400"/>
      <c r="O134" s="400"/>
      <c r="P134" s="400"/>
      <c r="Q134" s="400"/>
      <c r="R134" s="400"/>
      <c r="S134" s="400"/>
      <c r="T134" s="400"/>
      <c r="U134" s="400"/>
      <c r="V134" s="400"/>
      <c r="W134" s="400"/>
      <c r="X134" s="400"/>
      <c r="Y134" s="400"/>
    </row>
    <row r="135" spans="1:25" s="179" customFormat="1" ht="12" customHeight="1">
      <c r="A135" s="139"/>
      <c r="B135" s="139"/>
      <c r="C135" s="139"/>
      <c r="D135" s="139"/>
      <c r="E135" s="139"/>
      <c r="F135" s="139"/>
      <c r="G135" s="139"/>
      <c r="H135" s="139"/>
      <c r="I135" s="139"/>
      <c r="L135" s="240"/>
      <c r="N135" s="401"/>
      <c r="O135" s="401"/>
      <c r="P135" s="401"/>
      <c r="Q135" s="401"/>
      <c r="R135" s="401"/>
      <c r="S135" s="401"/>
      <c r="T135" s="401"/>
      <c r="U135" s="401"/>
      <c r="V135" s="401"/>
      <c r="W135" s="401"/>
      <c r="X135" s="401"/>
      <c r="Y135" s="401"/>
    </row>
    <row r="136" spans="1:25" s="140" customFormat="1" ht="12" customHeight="1">
      <c r="A136" s="139"/>
      <c r="B136" s="139"/>
      <c r="C136" s="139"/>
      <c r="D136" s="139"/>
      <c r="E136" s="139"/>
      <c r="F136" s="139"/>
      <c r="G136" s="139"/>
      <c r="H136" s="139"/>
      <c r="I136" s="139"/>
      <c r="L136" s="195"/>
      <c r="N136" s="400"/>
      <c r="O136" s="400"/>
      <c r="P136" s="400"/>
      <c r="Q136" s="400"/>
      <c r="R136" s="400"/>
      <c r="S136" s="400"/>
      <c r="T136" s="400"/>
      <c r="U136" s="400"/>
      <c r="V136" s="400"/>
      <c r="W136" s="400"/>
      <c r="X136" s="400"/>
      <c r="Y136" s="400"/>
    </row>
    <row r="137" spans="1:25" s="179" customFormat="1" ht="12" customHeight="1">
      <c r="A137" s="139"/>
      <c r="B137" s="139"/>
      <c r="C137" s="139"/>
      <c r="D137" s="139"/>
      <c r="E137" s="139"/>
      <c r="F137" s="139"/>
      <c r="G137" s="139"/>
      <c r="H137" s="139"/>
      <c r="I137" s="139"/>
      <c r="J137" s="176"/>
      <c r="K137" s="176"/>
      <c r="L137" s="238"/>
      <c r="M137" s="176"/>
      <c r="N137" s="401"/>
      <c r="O137" s="401"/>
      <c r="P137" s="401"/>
      <c r="Q137" s="401"/>
      <c r="R137" s="401"/>
      <c r="S137" s="401"/>
      <c r="T137" s="401"/>
      <c r="U137" s="401"/>
      <c r="V137" s="401"/>
      <c r="W137" s="401"/>
      <c r="X137" s="401"/>
      <c r="Y137" s="401"/>
    </row>
    <row r="138" spans="1:25" s="140" customFormat="1" ht="12" customHeight="1">
      <c r="A138" s="139"/>
      <c r="B138" s="139"/>
      <c r="C138" s="139"/>
      <c r="D138" s="139"/>
      <c r="E138" s="139"/>
      <c r="F138" s="139"/>
      <c r="G138" s="139"/>
      <c r="H138" s="139"/>
      <c r="I138" s="139"/>
      <c r="J138" s="181"/>
      <c r="K138" s="181"/>
      <c r="L138" s="243"/>
      <c r="M138" s="181"/>
      <c r="N138" s="400"/>
      <c r="O138" s="400"/>
      <c r="P138" s="400"/>
      <c r="Q138" s="400"/>
      <c r="R138" s="400"/>
      <c r="S138" s="400"/>
      <c r="T138" s="400"/>
      <c r="U138" s="400"/>
      <c r="V138" s="400"/>
      <c r="W138" s="400"/>
      <c r="X138" s="400"/>
      <c r="Y138" s="400"/>
    </row>
    <row r="139" spans="1:25" ht="12" customHeight="1"/>
    <row r="140" spans="1:25" ht="12" customHeight="1"/>
    <row r="141" spans="1:25" ht="12" customHeight="1"/>
    <row r="142" spans="1:25" ht="12" customHeight="1"/>
    <row r="143" spans="1:25" ht="12" customHeight="1"/>
    <row r="144" spans="1:25" ht="12" customHeight="1"/>
    <row r="145" spans="1:1" ht="12" customHeight="1"/>
    <row r="146" spans="1:1" ht="12" customHeight="1"/>
    <row r="147" spans="1:1" ht="12" customHeight="1">
      <c r="A147" s="162"/>
    </row>
    <row r="148" spans="1:1" ht="12" customHeight="1"/>
    <row r="149" spans="1:1" ht="12" customHeight="1"/>
    <row r="150" spans="1:1" ht="12" customHeight="1"/>
    <row r="151" spans="1:1" ht="12" customHeight="1"/>
    <row r="152" spans="1:1" ht="12" customHeight="1"/>
    <row r="153" spans="1:1" ht="12" customHeight="1"/>
    <row r="154" spans="1:1" ht="12" customHeight="1"/>
    <row r="155" spans="1:1" ht="12" customHeight="1"/>
    <row r="156" spans="1:1" ht="12" customHeight="1"/>
    <row r="157" spans="1:1" ht="12" customHeight="1"/>
    <row r="158" spans="1:1" ht="8.25" customHeight="1"/>
    <row r="159" spans="1:1" ht="8.25" customHeight="1"/>
    <row r="160" spans="1:1" ht="8.25" customHeight="1"/>
    <row r="161" ht="8.25" customHeight="1"/>
    <row r="162" ht="8.25" customHeight="1"/>
    <row r="163" ht="8.25" customHeight="1"/>
    <row r="164" ht="11.45" customHeight="1"/>
    <row r="165" ht="11.45" customHeight="1"/>
    <row r="166" ht="11.45" customHeight="1"/>
    <row r="167" ht="9"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sheetData>
  <mergeCells count="12">
    <mergeCell ref="A36:K36"/>
    <mergeCell ref="A63:A64"/>
    <mergeCell ref="B63:D63"/>
    <mergeCell ref="I63:K63"/>
    <mergeCell ref="V48:W48"/>
    <mergeCell ref="P48:R48"/>
    <mergeCell ref="S48:U48"/>
    <mergeCell ref="A4:K4"/>
    <mergeCell ref="B8:D8"/>
    <mergeCell ref="E8:F8"/>
    <mergeCell ref="G8:K8"/>
    <mergeCell ref="A19:K19"/>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Mayo 2017
INFSGI-MES-05-2017
12/06/2017
Versión: 01</oddHeader>
    <oddFooter>&amp;L&amp;"Calibri Light,Regular"&amp;10COES SINAC, 2017&amp;C&amp;"Calibri Light,Regular"&amp;10 5&amp;R&amp;"Calibri Light,Regular"&amp;10Dirección Ejecutiva
Sub Dirección de Gestión de Información</oddFooter>
  </headerFooter>
  <rowBreaks count="1" manualBreakCount="1">
    <brk id="61" max="9" man="1"/>
  </rowBreaks>
  <ignoredErrors>
    <ignoredError sqref="F16 I16"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sheetPr>
  <dimension ref="A1:AM423"/>
  <sheetViews>
    <sheetView view="pageBreakPreview" zoomScale="145" zoomScaleNormal="100" zoomScaleSheetLayoutView="145" workbookViewId="0">
      <selection sqref="A1:K1"/>
    </sheetView>
  </sheetViews>
  <sheetFormatPr defaultRowHeight="11.25"/>
  <cols>
    <col min="1" max="1" width="26.1640625" style="139" customWidth="1"/>
    <col min="2" max="2" width="15.33203125" style="139" customWidth="1"/>
    <col min="3" max="3" width="13" style="139" customWidth="1"/>
    <col min="4" max="7" width="11.6640625" style="139" customWidth="1"/>
    <col min="8" max="11" width="13.33203125" style="139" customWidth="1"/>
    <col min="12" max="12" width="1.5" style="139" customWidth="1"/>
    <col min="13" max="13" width="9.33203125" style="402"/>
    <col min="14" max="14" width="13" style="977" bestFit="1" customWidth="1"/>
    <col min="15" max="15" width="19" style="977" bestFit="1" customWidth="1"/>
    <col min="16" max="16" width="12.1640625" style="977" bestFit="1" customWidth="1"/>
    <col min="17" max="17" width="12.6640625" style="977" bestFit="1" customWidth="1"/>
    <col min="18" max="18" width="13" style="977" bestFit="1" customWidth="1"/>
    <col min="19" max="20" width="9.33203125" style="977"/>
    <col min="21" max="23" width="9.33203125" style="402"/>
    <col min="24" max="24" width="15.33203125" style="402" bestFit="1" customWidth="1"/>
    <col min="25" max="30" width="9.33203125" style="402"/>
    <col min="31" max="16384" width="9.33203125" style="139"/>
  </cols>
  <sheetData>
    <row r="1" spans="1:39" ht="15.75" customHeight="1">
      <c r="A1" s="1303" t="s">
        <v>658</v>
      </c>
      <c r="B1" s="1303"/>
      <c r="C1" s="1303"/>
      <c r="D1" s="1303"/>
      <c r="E1" s="1303"/>
      <c r="F1" s="1303"/>
      <c r="G1" s="1303"/>
      <c r="H1" s="1303"/>
      <c r="I1" s="1303"/>
      <c r="J1" s="1303"/>
      <c r="K1" s="1303"/>
      <c r="L1" s="141"/>
    </row>
    <row r="2" spans="1:39" ht="27" customHeight="1">
      <c r="A2" s="1307" t="s">
        <v>361</v>
      </c>
      <c r="B2" s="1305" t="s">
        <v>505</v>
      </c>
      <c r="C2" s="1307" t="s">
        <v>708</v>
      </c>
      <c r="D2" s="1309" t="s">
        <v>707</v>
      </c>
      <c r="E2" s="1310"/>
      <c r="F2" s="1309" t="s">
        <v>711</v>
      </c>
      <c r="G2" s="1310"/>
      <c r="H2" s="1309" t="s">
        <v>709</v>
      </c>
      <c r="I2" s="1310"/>
      <c r="J2" s="1309" t="s">
        <v>710</v>
      </c>
      <c r="K2" s="1310"/>
      <c r="L2" s="142"/>
      <c r="Q2" s="1190"/>
      <c r="R2" s="1190"/>
      <c r="S2" s="1190"/>
    </row>
    <row r="3" spans="1:39" ht="36" customHeight="1">
      <c r="A3" s="1308"/>
      <c r="B3" s="1306"/>
      <c r="C3" s="1308"/>
      <c r="D3" s="641" t="s">
        <v>507</v>
      </c>
      <c r="E3" s="641" t="s">
        <v>508</v>
      </c>
      <c r="F3" s="641" t="s">
        <v>507</v>
      </c>
      <c r="G3" s="641" t="s">
        <v>508</v>
      </c>
      <c r="H3" s="641" t="s">
        <v>507</v>
      </c>
      <c r="I3" s="641" t="s">
        <v>508</v>
      </c>
      <c r="J3" s="641" t="s">
        <v>507</v>
      </c>
      <c r="K3" s="641" t="s">
        <v>508</v>
      </c>
      <c r="L3" s="143"/>
      <c r="Q3" s="1190">
        <v>2017</v>
      </c>
      <c r="R3" s="1190">
        <v>2016</v>
      </c>
      <c r="S3" s="1190"/>
    </row>
    <row r="4" spans="1:39" ht="10.5" customHeight="1">
      <c r="A4" s="623" t="s">
        <v>520</v>
      </c>
      <c r="B4" s="626" t="s">
        <v>29</v>
      </c>
      <c r="C4" s="708">
        <v>19.1995</v>
      </c>
      <c r="D4" s="709">
        <v>14.177150790000001</v>
      </c>
      <c r="E4" s="710">
        <v>0.99248991900000005</v>
      </c>
      <c r="F4" s="711">
        <v>9.5336223859999993</v>
      </c>
      <c r="G4" s="708">
        <v>0.66741366099999999</v>
      </c>
      <c r="H4" s="709">
        <v>64.628697959999997</v>
      </c>
      <c r="I4" s="710">
        <v>0.92885366400000002</v>
      </c>
      <c r="J4" s="711">
        <v>57.326465679999998</v>
      </c>
      <c r="K4" s="708">
        <v>0.81848442300000002</v>
      </c>
      <c r="L4" s="144"/>
      <c r="N4" s="1191" t="str">
        <f>+B4</f>
        <v>Hidroeléctrica</v>
      </c>
      <c r="O4" s="977" t="s">
        <v>519</v>
      </c>
      <c r="P4" s="977" t="s">
        <v>29</v>
      </c>
      <c r="Q4" s="1192">
        <v>0.98330200000000001</v>
      </c>
      <c r="R4" s="1192">
        <v>0.85638920500000004</v>
      </c>
      <c r="S4" s="1190"/>
      <c r="U4" s="1193" t="s">
        <v>520</v>
      </c>
    </row>
    <row r="5" spans="1:39" ht="10.5" customHeight="1">
      <c r="A5" s="624" t="s">
        <v>519</v>
      </c>
      <c r="B5" s="627" t="s">
        <v>29</v>
      </c>
      <c r="C5" s="712">
        <v>19.966000000000001</v>
      </c>
      <c r="D5" s="713">
        <v>14.06799221</v>
      </c>
      <c r="E5" s="714">
        <v>0.94703955100000003</v>
      </c>
      <c r="F5" s="715">
        <v>6.7816476300000001</v>
      </c>
      <c r="G5" s="712">
        <v>0.456531994</v>
      </c>
      <c r="H5" s="713">
        <v>71.148570449999994</v>
      </c>
      <c r="I5" s="714">
        <v>0.98330200000000001</v>
      </c>
      <c r="J5" s="715">
        <v>62.375936719999999</v>
      </c>
      <c r="K5" s="712">
        <v>0.85638920500000004</v>
      </c>
      <c r="L5" s="145"/>
      <c r="M5" s="585"/>
      <c r="N5" s="1194"/>
      <c r="O5" s="977" t="s">
        <v>523</v>
      </c>
      <c r="P5" s="1195" t="s">
        <v>29</v>
      </c>
      <c r="Q5" s="1196">
        <v>0.96614675100000003</v>
      </c>
      <c r="R5" s="1196">
        <v>0.97841948700000003</v>
      </c>
      <c r="S5" s="1190"/>
      <c r="U5" s="1193" t="s">
        <v>519</v>
      </c>
    </row>
    <row r="6" spans="1:39" ht="10.5" customHeight="1">
      <c r="A6" s="625" t="s">
        <v>521</v>
      </c>
      <c r="B6" s="628" t="s">
        <v>29</v>
      </c>
      <c r="C6" s="716">
        <v>19.966999999999999</v>
      </c>
      <c r="D6" s="717">
        <v>10.98913252</v>
      </c>
      <c r="E6" s="718">
        <v>0.739737537</v>
      </c>
      <c r="F6" s="719">
        <v>4.8580514800000003</v>
      </c>
      <c r="G6" s="716">
        <v>0.32702154</v>
      </c>
      <c r="H6" s="717">
        <v>60.670292879999998</v>
      </c>
      <c r="I6" s="718">
        <v>0.83844597600000004</v>
      </c>
      <c r="J6" s="719">
        <v>54.806928980000002</v>
      </c>
      <c r="K6" s="716">
        <v>0.75243297499999995</v>
      </c>
      <c r="L6" s="145"/>
      <c r="M6" s="585"/>
      <c r="N6" s="1197"/>
      <c r="O6" s="977" t="s">
        <v>522</v>
      </c>
      <c r="P6" s="977" t="s">
        <v>29</v>
      </c>
      <c r="Q6" s="1192">
        <v>0.94557000899999999</v>
      </c>
      <c r="R6" s="1192">
        <v>0.83746080099999998</v>
      </c>
      <c r="S6" s="1190"/>
      <c r="U6" s="1193" t="s">
        <v>521</v>
      </c>
    </row>
    <row r="7" spans="1:39" ht="10.5" customHeight="1">
      <c r="A7" s="624" t="s">
        <v>596</v>
      </c>
      <c r="B7" s="627" t="s">
        <v>29</v>
      </c>
      <c r="C7" s="712">
        <v>19.899999999999999</v>
      </c>
      <c r="D7" s="713">
        <v>9.3126504069999996</v>
      </c>
      <c r="E7" s="714">
        <v>0.62899513699999998</v>
      </c>
      <c r="F7" s="715"/>
      <c r="G7" s="712"/>
      <c r="H7" s="713">
        <v>9.3432504069999993</v>
      </c>
      <c r="I7" s="714">
        <v>0.59281574599999998</v>
      </c>
      <c r="J7" s="715"/>
      <c r="K7" s="712"/>
      <c r="L7" s="146"/>
      <c r="M7" s="585"/>
      <c r="O7" s="1194" t="s">
        <v>520</v>
      </c>
      <c r="P7" s="977" t="s">
        <v>29</v>
      </c>
      <c r="Q7" s="1192">
        <v>0.92885366400000002</v>
      </c>
      <c r="R7" s="1192">
        <v>0.81848442300000002</v>
      </c>
      <c r="S7" s="1190"/>
      <c r="U7" s="1193" t="s">
        <v>596</v>
      </c>
      <c r="AB7" s="970"/>
      <c r="AC7" s="970"/>
      <c r="AD7" s="970"/>
      <c r="AE7" s="557"/>
      <c r="AF7" s="557"/>
      <c r="AG7" s="557"/>
      <c r="AH7" s="557"/>
      <c r="AI7" s="557"/>
      <c r="AJ7" s="557"/>
      <c r="AK7" s="557"/>
      <c r="AL7" s="557"/>
      <c r="AM7" s="557"/>
    </row>
    <row r="8" spans="1:39" ht="10.5" customHeight="1">
      <c r="A8" s="625" t="s">
        <v>522</v>
      </c>
      <c r="B8" s="628" t="s">
        <v>29</v>
      </c>
      <c r="C8" s="716">
        <v>11.99296</v>
      </c>
      <c r="D8" s="717">
        <v>8.8477390000000007</v>
      </c>
      <c r="E8" s="718">
        <v>0.99159192699999998</v>
      </c>
      <c r="F8" s="719">
        <v>6.9507681879999996</v>
      </c>
      <c r="G8" s="716">
        <v>0.778992872</v>
      </c>
      <c r="H8" s="717">
        <v>41.096824249999997</v>
      </c>
      <c r="I8" s="718">
        <v>0.94557000899999999</v>
      </c>
      <c r="J8" s="719">
        <v>36.63917644</v>
      </c>
      <c r="K8" s="716">
        <v>0.83746080099999998</v>
      </c>
      <c r="L8" s="149"/>
      <c r="M8" s="585"/>
      <c r="O8" s="1197" t="s">
        <v>526</v>
      </c>
      <c r="P8" s="977" t="s">
        <v>29</v>
      </c>
      <c r="Q8" s="1192">
        <v>0.85628158200000004</v>
      </c>
      <c r="R8" s="1192">
        <v>0.83376688700000001</v>
      </c>
      <c r="S8" s="1195"/>
      <c r="T8" s="1195"/>
      <c r="U8" s="1198" t="s">
        <v>522</v>
      </c>
      <c r="V8" s="971"/>
      <c r="W8" s="971"/>
      <c r="X8" s="971"/>
    </row>
    <row r="9" spans="1:39" ht="10.5" customHeight="1">
      <c r="A9" s="624" t="s">
        <v>523</v>
      </c>
      <c r="B9" s="627" t="s">
        <v>29</v>
      </c>
      <c r="C9" s="712">
        <v>9.9830000000000005</v>
      </c>
      <c r="D9" s="713">
        <v>7.379112686</v>
      </c>
      <c r="E9" s="714">
        <v>0.99350517999999999</v>
      </c>
      <c r="F9" s="715">
        <v>7.3050505970000001</v>
      </c>
      <c r="G9" s="712">
        <v>0.98353364700000001</v>
      </c>
      <c r="H9" s="713">
        <v>34.953635869999999</v>
      </c>
      <c r="I9" s="714">
        <v>0.96614675100000003</v>
      </c>
      <c r="J9" s="715">
        <v>35.632065230000002</v>
      </c>
      <c r="K9" s="712">
        <v>0.97841948700000003</v>
      </c>
      <c r="L9" s="149"/>
      <c r="M9" s="585"/>
      <c r="O9" s="977" t="s">
        <v>521</v>
      </c>
      <c r="P9" s="978" t="s">
        <v>29</v>
      </c>
      <c r="Q9" s="1199">
        <v>0.83844597600000004</v>
      </c>
      <c r="R9" s="1199">
        <v>0.75243297499999995</v>
      </c>
      <c r="S9" s="979"/>
      <c r="T9" s="1200"/>
      <c r="U9" s="1201" t="s">
        <v>523</v>
      </c>
      <c r="V9" s="972"/>
      <c r="W9" s="972"/>
      <c r="X9" s="584"/>
    </row>
    <row r="10" spans="1:39" ht="10.5" customHeight="1">
      <c r="A10" s="625" t="s">
        <v>532</v>
      </c>
      <c r="B10" s="628" t="s">
        <v>29</v>
      </c>
      <c r="C10" s="716">
        <v>10.003</v>
      </c>
      <c r="D10" s="717">
        <v>6.3659966089999998</v>
      </c>
      <c r="E10" s="718">
        <v>0.85538808899999996</v>
      </c>
      <c r="F10" s="719">
        <v>6.935380104</v>
      </c>
      <c r="G10" s="716">
        <v>0.93189517700000002</v>
      </c>
      <c r="H10" s="717">
        <v>11.1395596</v>
      </c>
      <c r="I10" s="718">
        <v>0.30729080399999997</v>
      </c>
      <c r="J10" s="719">
        <v>24.702475490000001</v>
      </c>
      <c r="K10" s="716">
        <v>0.67694810800000005</v>
      </c>
      <c r="L10" s="149"/>
      <c r="M10" s="585"/>
      <c r="O10" s="977" t="s">
        <v>528</v>
      </c>
      <c r="P10" s="978" t="s">
        <v>29</v>
      </c>
      <c r="Q10" s="1199">
        <v>0.82316459399999997</v>
      </c>
      <c r="R10" s="1199">
        <v>0.82610509899999995</v>
      </c>
      <c r="S10" s="979"/>
      <c r="T10" s="980"/>
      <c r="U10" s="1202" t="s">
        <v>532</v>
      </c>
      <c r="V10" s="974"/>
      <c r="W10" s="973"/>
      <c r="X10" s="969"/>
    </row>
    <row r="11" spans="1:39" ht="10.5" customHeight="1">
      <c r="A11" s="624" t="s">
        <v>525</v>
      </c>
      <c r="B11" s="627" t="s">
        <v>29</v>
      </c>
      <c r="C11" s="712">
        <v>10.052</v>
      </c>
      <c r="D11" s="713">
        <v>5.2096051220000001</v>
      </c>
      <c r="E11" s="714">
        <v>0.696593456</v>
      </c>
      <c r="F11" s="715">
        <v>2.6058213509999999</v>
      </c>
      <c r="G11" s="712">
        <v>0.34843295400000002</v>
      </c>
      <c r="H11" s="713">
        <v>29.110892629999999</v>
      </c>
      <c r="I11" s="714">
        <v>0.79912525099999998</v>
      </c>
      <c r="J11" s="715">
        <v>24.648980380000001</v>
      </c>
      <c r="K11" s="712">
        <v>0.67218938399999995</v>
      </c>
      <c r="L11" s="149"/>
      <c r="M11" s="585"/>
      <c r="O11" s="977" t="s">
        <v>336</v>
      </c>
      <c r="P11" s="978" t="s">
        <v>29</v>
      </c>
      <c r="Q11" s="1199">
        <v>0.815503749</v>
      </c>
      <c r="R11" s="1199">
        <v>0.83573542199999995</v>
      </c>
      <c r="S11" s="979"/>
      <c r="T11" s="980"/>
      <c r="U11" s="1202" t="s">
        <v>525</v>
      </c>
      <c r="V11" s="974"/>
      <c r="W11" s="973"/>
      <c r="X11" s="969"/>
    </row>
    <row r="12" spans="1:39" ht="10.5" customHeight="1">
      <c r="A12" s="625" t="s">
        <v>334</v>
      </c>
      <c r="B12" s="628" t="s">
        <v>29</v>
      </c>
      <c r="C12" s="716">
        <v>9.6470000000000002</v>
      </c>
      <c r="D12" s="717">
        <v>4.6826604840000003</v>
      </c>
      <c r="E12" s="718">
        <v>0.65242028600000002</v>
      </c>
      <c r="F12" s="719">
        <v>2.2934756190000001</v>
      </c>
      <c r="G12" s="716">
        <v>0.31954271000000001</v>
      </c>
      <c r="H12" s="717">
        <v>28.363768790000002</v>
      </c>
      <c r="I12" s="718">
        <v>0.81130372299999998</v>
      </c>
      <c r="J12" s="719">
        <v>23.438029759999999</v>
      </c>
      <c r="K12" s="716">
        <v>0.66599963799999995</v>
      </c>
      <c r="L12" s="149"/>
      <c r="M12" s="585"/>
      <c r="O12" s="977" t="s">
        <v>334</v>
      </c>
      <c r="P12" s="978" t="s">
        <v>29</v>
      </c>
      <c r="Q12" s="1199">
        <v>0.81130372299999998</v>
      </c>
      <c r="R12" s="1199">
        <v>0.66599963799999995</v>
      </c>
      <c r="S12" s="979"/>
      <c r="T12" s="980"/>
      <c r="U12" s="1202" t="s">
        <v>334</v>
      </c>
      <c r="V12" s="974"/>
      <c r="W12" s="973"/>
      <c r="X12" s="969"/>
    </row>
    <row r="13" spans="1:39" ht="10.5" customHeight="1">
      <c r="A13" s="624" t="s">
        <v>527</v>
      </c>
      <c r="B13" s="627" t="s">
        <v>29</v>
      </c>
      <c r="C13" s="712">
        <v>7.7450000000000001</v>
      </c>
      <c r="D13" s="713">
        <v>4.258260484</v>
      </c>
      <c r="E13" s="714">
        <v>0.73898881800000005</v>
      </c>
      <c r="F13" s="715">
        <v>4.347523325</v>
      </c>
      <c r="G13" s="712">
        <v>0.754479707</v>
      </c>
      <c r="H13" s="713">
        <v>18.555526870000001</v>
      </c>
      <c r="I13" s="714">
        <v>0.66109470599999998</v>
      </c>
      <c r="J13" s="715">
        <v>19.49376728</v>
      </c>
      <c r="K13" s="712">
        <v>0.689953029</v>
      </c>
      <c r="L13" s="149"/>
      <c r="M13" s="585"/>
      <c r="O13" s="977" t="s">
        <v>525</v>
      </c>
      <c r="P13" s="978" t="s">
        <v>29</v>
      </c>
      <c r="Q13" s="1199">
        <v>0.79912525099999998</v>
      </c>
      <c r="R13" s="1199">
        <v>0.67218938399999995</v>
      </c>
      <c r="S13" s="979"/>
      <c r="T13" s="980"/>
      <c r="U13" s="1202" t="s">
        <v>527</v>
      </c>
      <c r="V13" s="974"/>
      <c r="W13" s="973"/>
      <c r="X13" s="969"/>
    </row>
    <row r="14" spans="1:39" ht="10.5" customHeight="1">
      <c r="A14" s="625" t="s">
        <v>526</v>
      </c>
      <c r="B14" s="628" t="s">
        <v>29</v>
      </c>
      <c r="C14" s="716">
        <v>5.7110000000000003</v>
      </c>
      <c r="D14" s="717">
        <v>3.877943261</v>
      </c>
      <c r="E14" s="718">
        <v>0.91267542099999999</v>
      </c>
      <c r="F14" s="719">
        <v>3.381288214</v>
      </c>
      <c r="G14" s="716">
        <v>0.79578746700000003</v>
      </c>
      <c r="H14" s="717">
        <v>17.722172199999999</v>
      </c>
      <c r="I14" s="718">
        <v>0.85628158200000004</v>
      </c>
      <c r="J14" s="719">
        <v>17.370472540000002</v>
      </c>
      <c r="K14" s="716">
        <v>0.83376688700000001</v>
      </c>
      <c r="L14" s="149"/>
      <c r="M14" s="585"/>
      <c r="O14" s="977" t="s">
        <v>337</v>
      </c>
      <c r="P14" s="978" t="s">
        <v>29</v>
      </c>
      <c r="Q14" s="1199">
        <v>0.79502259200000003</v>
      </c>
      <c r="R14" s="1199">
        <v>0.79896493800000001</v>
      </c>
      <c r="S14" s="979"/>
      <c r="T14" s="980"/>
      <c r="U14" s="1202" t="s">
        <v>526</v>
      </c>
      <c r="V14" s="974"/>
      <c r="W14" s="973"/>
      <c r="X14" s="969"/>
    </row>
    <row r="15" spans="1:39" ht="10.5" customHeight="1">
      <c r="A15" s="624" t="s">
        <v>337</v>
      </c>
      <c r="B15" s="627" t="s">
        <v>29</v>
      </c>
      <c r="C15" s="712">
        <v>7.4245999999999999</v>
      </c>
      <c r="D15" s="713">
        <v>3.2660024060000001</v>
      </c>
      <c r="E15" s="714">
        <v>0.59124911499999999</v>
      </c>
      <c r="F15" s="715">
        <v>2.9585476399999999</v>
      </c>
      <c r="G15" s="712">
        <v>0.53559013600000005</v>
      </c>
      <c r="H15" s="713">
        <v>21.39147444</v>
      </c>
      <c r="I15" s="714">
        <v>0.79502259200000003</v>
      </c>
      <c r="J15" s="715">
        <v>21.639918040000001</v>
      </c>
      <c r="K15" s="712">
        <v>0.79896493800000001</v>
      </c>
      <c r="L15" s="149"/>
      <c r="M15" s="585"/>
      <c r="O15" s="977" t="s">
        <v>529</v>
      </c>
      <c r="P15" s="978" t="s">
        <v>29</v>
      </c>
      <c r="Q15" s="1199">
        <v>0.70921126800000001</v>
      </c>
      <c r="R15" s="1199">
        <v>0.78936857199999999</v>
      </c>
      <c r="S15" s="979"/>
      <c r="T15" s="980"/>
      <c r="U15" s="1202" t="s">
        <v>337</v>
      </c>
      <c r="V15" s="974"/>
      <c r="W15" s="973"/>
      <c r="X15" s="969"/>
    </row>
    <row r="16" spans="1:39" ht="10.5" customHeight="1">
      <c r="A16" s="625" t="s">
        <v>336</v>
      </c>
      <c r="B16" s="1154" t="s">
        <v>29</v>
      </c>
      <c r="C16" s="716">
        <v>6.9588000000000001</v>
      </c>
      <c r="D16" s="717">
        <v>2.8973055680000002</v>
      </c>
      <c r="E16" s="718">
        <v>0.55961198999999995</v>
      </c>
      <c r="F16" s="719">
        <v>2.654588666</v>
      </c>
      <c r="G16" s="716">
        <v>0.51273143600000004</v>
      </c>
      <c r="H16" s="717">
        <v>20.565937229999999</v>
      </c>
      <c r="I16" s="718">
        <v>0.815503749</v>
      </c>
      <c r="J16" s="719">
        <v>21.215730700000002</v>
      </c>
      <c r="K16" s="716">
        <v>0.83573542199999995</v>
      </c>
      <c r="L16" s="161"/>
      <c r="M16" s="585"/>
      <c r="O16" s="977" t="s">
        <v>527</v>
      </c>
      <c r="P16" s="978" t="s">
        <v>29</v>
      </c>
      <c r="Q16" s="1199">
        <v>0.66109470599999998</v>
      </c>
      <c r="R16" s="1199">
        <v>0.689953029</v>
      </c>
      <c r="S16" s="1203"/>
      <c r="T16" s="980"/>
      <c r="U16" s="1202" t="s">
        <v>336</v>
      </c>
      <c r="V16" s="974"/>
      <c r="W16" s="973"/>
      <c r="X16" s="969"/>
    </row>
    <row r="17" spans="1:39" s="162" customFormat="1" ht="10.5" customHeight="1">
      <c r="A17" s="624" t="s">
        <v>528</v>
      </c>
      <c r="B17" s="1155" t="s">
        <v>29</v>
      </c>
      <c r="C17" s="712">
        <v>3.64</v>
      </c>
      <c r="D17" s="713">
        <v>2.4977619999999998</v>
      </c>
      <c r="E17" s="714">
        <v>0.92230961199999995</v>
      </c>
      <c r="F17" s="715">
        <v>2.0911222999999999</v>
      </c>
      <c r="G17" s="712">
        <v>0.77215611299999998</v>
      </c>
      <c r="H17" s="713">
        <v>10.858660499999999</v>
      </c>
      <c r="I17" s="714">
        <v>0.82316459399999997</v>
      </c>
      <c r="J17" s="715">
        <v>10.9696183</v>
      </c>
      <c r="K17" s="712">
        <v>0.82610509899999995</v>
      </c>
      <c r="L17" s="157"/>
      <c r="M17" s="588"/>
      <c r="N17" s="977"/>
      <c r="O17" s="977" t="s">
        <v>596</v>
      </c>
      <c r="P17" s="978" t="s">
        <v>29</v>
      </c>
      <c r="Q17" s="1199">
        <v>0.59281574599999998</v>
      </c>
      <c r="R17" s="1199"/>
      <c r="S17" s="979"/>
      <c r="T17" s="980"/>
      <c r="U17" s="1202" t="s">
        <v>528</v>
      </c>
      <c r="V17" s="974"/>
      <c r="W17" s="973"/>
      <c r="X17" s="969"/>
      <c r="Y17" s="397"/>
      <c r="Z17" s="397"/>
      <c r="AA17" s="397"/>
      <c r="AB17" s="397"/>
      <c r="AC17" s="397"/>
      <c r="AD17" s="397"/>
    </row>
    <row r="18" spans="1:39" s="162" customFormat="1" ht="10.5" customHeight="1">
      <c r="A18" s="625" t="s">
        <v>531</v>
      </c>
      <c r="B18" s="1154" t="s">
        <v>29</v>
      </c>
      <c r="C18" s="716">
        <v>3.91621</v>
      </c>
      <c r="D18" s="717">
        <v>2.210035247</v>
      </c>
      <c r="E18" s="718">
        <v>0.75850822100000004</v>
      </c>
      <c r="F18" s="719">
        <v>1.9497457570000001</v>
      </c>
      <c r="G18" s="716">
        <v>0.66917402699999995</v>
      </c>
      <c r="H18" s="717">
        <v>8.1578173280000001</v>
      </c>
      <c r="I18" s="718">
        <v>0.57480404399999996</v>
      </c>
      <c r="J18" s="719">
        <v>7.5193736610000004</v>
      </c>
      <c r="K18" s="716">
        <v>0.52633332099999997</v>
      </c>
      <c r="L18" s="157"/>
      <c r="M18" s="588"/>
      <c r="N18" s="977"/>
      <c r="O18" s="977" t="s">
        <v>531</v>
      </c>
      <c r="P18" s="978" t="s">
        <v>29</v>
      </c>
      <c r="Q18" s="1199">
        <v>0.57480404399999996</v>
      </c>
      <c r="R18" s="1199">
        <v>0.52633332099999997</v>
      </c>
      <c r="S18" s="979"/>
      <c r="T18" s="980"/>
      <c r="U18" s="1202" t="s">
        <v>531</v>
      </c>
      <c r="V18" s="974"/>
      <c r="W18" s="973"/>
      <c r="X18" s="969"/>
      <c r="Y18" s="397"/>
      <c r="Z18" s="397"/>
      <c r="AA18" s="397"/>
      <c r="AB18" s="636"/>
      <c r="AC18" s="636"/>
      <c r="AD18" s="636"/>
      <c r="AE18" s="556"/>
      <c r="AF18" s="556"/>
      <c r="AG18" s="556"/>
      <c r="AH18" s="556"/>
      <c r="AI18" s="556"/>
      <c r="AJ18" s="556"/>
      <c r="AK18" s="556"/>
      <c r="AL18" s="556"/>
      <c r="AM18" s="556"/>
    </row>
    <row r="19" spans="1:39" s="162" customFormat="1" ht="10.5" customHeight="1">
      <c r="A19" s="624" t="s">
        <v>529</v>
      </c>
      <c r="B19" s="1155" t="s">
        <v>29</v>
      </c>
      <c r="C19" s="712">
        <v>3.964</v>
      </c>
      <c r="D19" s="713">
        <v>2.0819000000000001</v>
      </c>
      <c r="E19" s="714">
        <v>0.70591641999999999</v>
      </c>
      <c r="F19" s="715">
        <v>1.8895999999999999</v>
      </c>
      <c r="G19" s="712">
        <v>0.64071264999999999</v>
      </c>
      <c r="H19" s="713">
        <v>10.1882</v>
      </c>
      <c r="I19" s="714">
        <v>0.70921126800000001</v>
      </c>
      <c r="J19" s="715" t="s">
        <v>842</v>
      </c>
      <c r="K19" s="712">
        <v>0.78936857199999999</v>
      </c>
      <c r="L19" s="157"/>
      <c r="M19" s="588"/>
      <c r="N19" s="977"/>
      <c r="O19" s="977" t="s">
        <v>530</v>
      </c>
      <c r="P19" s="978" t="s">
        <v>29</v>
      </c>
      <c r="Q19" s="1199">
        <v>0.52137159600000005</v>
      </c>
      <c r="R19" s="1199">
        <v>0.64618680299999998</v>
      </c>
      <c r="S19" s="979"/>
      <c r="T19" s="980"/>
      <c r="U19" s="1202" t="s">
        <v>529</v>
      </c>
      <c r="V19" s="974"/>
      <c r="W19" s="973"/>
      <c r="X19" s="969"/>
      <c r="Y19" s="397"/>
      <c r="Z19" s="397"/>
      <c r="AA19" s="397"/>
      <c r="AB19" s="397"/>
      <c r="AC19" s="397"/>
      <c r="AD19" s="397"/>
    </row>
    <row r="20" spans="1:39" s="162" customFormat="1" ht="10.5" customHeight="1">
      <c r="A20" s="625" t="s">
        <v>530</v>
      </c>
      <c r="B20" s="1154" t="s">
        <v>29</v>
      </c>
      <c r="C20" s="716">
        <v>5.1890000000000001</v>
      </c>
      <c r="D20" s="717">
        <v>1.09345</v>
      </c>
      <c r="E20" s="718">
        <v>0.28323200199999998</v>
      </c>
      <c r="F20" s="719">
        <v>1.8649912500000001</v>
      </c>
      <c r="G20" s="716">
        <v>0.48308126200000001</v>
      </c>
      <c r="H20" s="717">
        <v>9.8043595000000003</v>
      </c>
      <c r="I20" s="718">
        <v>0.52137159600000005</v>
      </c>
      <c r="J20" s="719">
        <v>12.231975</v>
      </c>
      <c r="K20" s="716">
        <v>0.64618680299999998</v>
      </c>
      <c r="L20" s="157"/>
      <c r="M20" s="588"/>
      <c r="N20" s="977"/>
      <c r="O20" s="977" t="s">
        <v>524</v>
      </c>
      <c r="P20" s="1204" t="s">
        <v>29</v>
      </c>
      <c r="Q20" s="1199">
        <v>0.47669670200000003</v>
      </c>
      <c r="R20" s="1199"/>
      <c r="S20" s="979"/>
      <c r="T20" s="980"/>
      <c r="U20" s="1202" t="s">
        <v>530</v>
      </c>
      <c r="V20" s="974"/>
      <c r="W20" s="973"/>
      <c r="X20" s="969"/>
      <c r="Y20" s="397"/>
      <c r="Z20" s="397"/>
      <c r="AA20" s="397"/>
      <c r="AB20" s="397"/>
      <c r="AC20" s="397"/>
      <c r="AD20" s="397"/>
    </row>
    <row r="21" spans="1:39" s="162" customFormat="1" ht="10.5" customHeight="1">
      <c r="A21" s="624" t="s">
        <v>533</v>
      </c>
      <c r="B21" s="1155" t="s">
        <v>29</v>
      </c>
      <c r="C21" s="712">
        <v>1.79</v>
      </c>
      <c r="D21" s="713">
        <v>0.25850817599999998</v>
      </c>
      <c r="E21" s="714">
        <v>0.19411018199999999</v>
      </c>
      <c r="F21" s="715">
        <v>0.267005838</v>
      </c>
      <c r="G21" s="712">
        <v>0.200490958</v>
      </c>
      <c r="H21" s="713">
        <v>0.47020162799999998</v>
      </c>
      <c r="I21" s="714">
        <v>7.2484125999999996E-2</v>
      </c>
      <c r="J21" s="715">
        <v>1.6145505979999999</v>
      </c>
      <c r="K21" s="712">
        <v>0.247254269</v>
      </c>
      <c r="L21" s="157"/>
      <c r="M21" s="588"/>
      <c r="N21" s="981"/>
      <c r="O21" s="981" t="s">
        <v>90</v>
      </c>
      <c r="P21" s="978" t="s">
        <v>29</v>
      </c>
      <c r="Q21" s="1199">
        <v>0.46993657799999999</v>
      </c>
      <c r="R21" s="1199"/>
      <c r="S21" s="979"/>
      <c r="T21" s="980"/>
      <c r="U21" s="1202" t="s">
        <v>533</v>
      </c>
      <c r="V21" s="974"/>
      <c r="W21" s="973"/>
      <c r="X21" s="969"/>
      <c r="Y21" s="397"/>
      <c r="Z21" s="397"/>
      <c r="AA21" s="397"/>
      <c r="AB21" s="397"/>
      <c r="AC21" s="397"/>
      <c r="AD21" s="397"/>
    </row>
    <row r="22" spans="1:39" s="162" customFormat="1" ht="10.5" customHeight="1">
      <c r="A22" s="625" t="s">
        <v>713</v>
      </c>
      <c r="B22" s="1154" t="s">
        <v>29</v>
      </c>
      <c r="C22" s="716">
        <v>20</v>
      </c>
      <c r="D22" s="717">
        <v>1.3879203E-2</v>
      </c>
      <c r="E22" s="718">
        <v>0</v>
      </c>
      <c r="F22" s="719"/>
      <c r="G22" s="716"/>
      <c r="H22" s="717">
        <v>1.3879203E-2</v>
      </c>
      <c r="I22" s="718">
        <v>0</v>
      </c>
      <c r="J22" s="719"/>
      <c r="K22" s="716"/>
      <c r="L22" s="157"/>
      <c r="M22" s="588"/>
      <c r="N22" s="981"/>
      <c r="O22" s="981" t="s">
        <v>532</v>
      </c>
      <c r="P22" s="978" t="s">
        <v>29</v>
      </c>
      <c r="Q22" s="1199">
        <v>0.30729080399999997</v>
      </c>
      <c r="R22" s="1199">
        <v>0.67694810800000005</v>
      </c>
      <c r="S22" s="979"/>
      <c r="T22" s="980"/>
      <c r="U22" s="1202" t="s">
        <v>713</v>
      </c>
      <c r="V22" s="974"/>
      <c r="W22" s="973"/>
      <c r="X22" s="975"/>
      <c r="Y22" s="397"/>
      <c r="Z22" s="397"/>
      <c r="AA22" s="397"/>
      <c r="AB22" s="397"/>
      <c r="AC22" s="397"/>
      <c r="AD22" s="397"/>
    </row>
    <row r="23" spans="1:39" s="162" customFormat="1" ht="10.5" customHeight="1">
      <c r="A23" s="624" t="s">
        <v>90</v>
      </c>
      <c r="B23" s="1155" t="s">
        <v>29</v>
      </c>
      <c r="C23" s="712">
        <v>20</v>
      </c>
      <c r="D23" s="713">
        <v>0</v>
      </c>
      <c r="E23" s="714">
        <v>0</v>
      </c>
      <c r="F23" s="715"/>
      <c r="G23" s="712"/>
      <c r="H23" s="713">
        <v>34.061003159999999</v>
      </c>
      <c r="I23" s="714">
        <v>0.46993657799999999</v>
      </c>
      <c r="J23" s="715"/>
      <c r="K23" s="712"/>
      <c r="L23" s="157"/>
      <c r="M23" s="588"/>
      <c r="N23" s="981"/>
      <c r="O23" s="981" t="s">
        <v>533</v>
      </c>
      <c r="P23" s="978" t="s">
        <v>29</v>
      </c>
      <c r="Q23" s="1199">
        <v>7.2484125999999996E-2</v>
      </c>
      <c r="R23" s="1199">
        <v>0.247254269</v>
      </c>
      <c r="S23" s="979"/>
      <c r="T23" s="980"/>
      <c r="U23" s="1202" t="s">
        <v>90</v>
      </c>
      <c r="V23" s="974"/>
      <c r="W23" s="973"/>
      <c r="X23" s="975"/>
      <c r="Y23" s="397"/>
      <c r="Z23" s="397"/>
      <c r="AA23" s="397"/>
      <c r="AB23" s="397"/>
      <c r="AC23" s="397"/>
      <c r="AD23" s="397"/>
    </row>
    <row r="24" spans="1:39" s="162" customFormat="1" ht="10.5" customHeight="1">
      <c r="A24" s="625" t="s">
        <v>524</v>
      </c>
      <c r="B24" s="1154" t="s">
        <v>29</v>
      </c>
      <c r="C24" s="716">
        <v>20</v>
      </c>
      <c r="D24" s="717">
        <v>0</v>
      </c>
      <c r="E24" s="718">
        <v>0</v>
      </c>
      <c r="F24" s="719"/>
      <c r="G24" s="716"/>
      <c r="H24" s="717">
        <v>34.550976939999998</v>
      </c>
      <c r="I24" s="718">
        <v>0.47669670200000003</v>
      </c>
      <c r="J24" s="719"/>
      <c r="K24" s="716"/>
      <c r="L24" s="157"/>
      <c r="M24" s="588"/>
      <c r="N24" s="1205"/>
      <c r="O24" s="981" t="s">
        <v>713</v>
      </c>
      <c r="P24" s="978" t="s">
        <v>29</v>
      </c>
      <c r="Q24" s="1199">
        <v>0</v>
      </c>
      <c r="R24" s="1199"/>
      <c r="S24" s="979"/>
      <c r="T24" s="980"/>
      <c r="U24" s="1202" t="s">
        <v>524</v>
      </c>
      <c r="V24" s="974"/>
      <c r="W24" s="973"/>
      <c r="X24" s="975"/>
      <c r="Y24" s="397"/>
      <c r="Z24" s="397"/>
      <c r="AA24" s="397"/>
      <c r="AB24" s="397"/>
      <c r="AC24" s="397"/>
      <c r="AD24" s="397"/>
    </row>
    <row r="25" spans="1:39" s="162" customFormat="1" ht="10.5" customHeight="1">
      <c r="A25" s="624" t="s">
        <v>534</v>
      </c>
      <c r="B25" s="1155" t="s">
        <v>506</v>
      </c>
      <c r="C25" s="712">
        <v>97.15</v>
      </c>
      <c r="D25" s="713">
        <v>37.884903909999998</v>
      </c>
      <c r="E25" s="714">
        <v>0.52414379600000005</v>
      </c>
      <c r="F25" s="715">
        <v>47.736444579999997</v>
      </c>
      <c r="G25" s="712">
        <v>0.66044146000000004</v>
      </c>
      <c r="H25" s="713">
        <v>188.60082070000001</v>
      </c>
      <c r="I25" s="714">
        <v>0.53568882200000001</v>
      </c>
      <c r="J25" s="715">
        <v>126.49673610000001</v>
      </c>
      <c r="K25" s="712">
        <v>0.35692887699999998</v>
      </c>
      <c r="L25" s="157"/>
      <c r="M25" s="397"/>
      <c r="N25" s="981" t="s">
        <v>506</v>
      </c>
      <c r="O25" s="981" t="s">
        <v>535</v>
      </c>
      <c r="P25" s="978" t="s">
        <v>506</v>
      </c>
      <c r="Q25" s="1199">
        <v>0.55288335799999999</v>
      </c>
      <c r="R25" s="1199">
        <v>0.58113827600000001</v>
      </c>
      <c r="S25" s="979"/>
      <c r="T25" s="980"/>
      <c r="U25" s="1202" t="s">
        <v>534</v>
      </c>
      <c r="V25" s="974"/>
      <c r="W25" s="973"/>
      <c r="X25" s="975"/>
      <c r="Y25" s="397"/>
      <c r="Z25" s="397"/>
      <c r="AA25" s="397"/>
      <c r="AB25" s="397"/>
      <c r="AC25" s="397"/>
      <c r="AD25" s="397"/>
    </row>
    <row r="26" spans="1:39" s="162" customFormat="1" ht="10.5" customHeight="1">
      <c r="A26" s="625" t="s">
        <v>536</v>
      </c>
      <c r="B26" s="1154" t="s">
        <v>506</v>
      </c>
      <c r="C26" s="716">
        <v>83.15</v>
      </c>
      <c r="D26" s="717">
        <v>29.273216659999999</v>
      </c>
      <c r="E26" s="718">
        <v>0.47318967299999998</v>
      </c>
      <c r="F26" s="719">
        <v>30.45192934</v>
      </c>
      <c r="G26" s="716">
        <v>0.49224308500000002</v>
      </c>
      <c r="H26" s="717">
        <v>92.071960200000007</v>
      </c>
      <c r="I26" s="718">
        <v>0.30554624200000002</v>
      </c>
      <c r="J26" s="719">
        <v>132.7961602</v>
      </c>
      <c r="K26" s="716">
        <v>0.43779261800000002</v>
      </c>
      <c r="L26" s="157"/>
      <c r="M26" s="397"/>
      <c r="N26" s="981"/>
      <c r="O26" s="981" t="s">
        <v>534</v>
      </c>
      <c r="P26" s="978" t="s">
        <v>506</v>
      </c>
      <c r="Q26" s="1199">
        <v>0.53568882200000001</v>
      </c>
      <c r="R26" s="1199">
        <v>0.35692887699999998</v>
      </c>
      <c r="S26" s="979"/>
      <c r="T26" s="980"/>
      <c r="U26" s="1202" t="s">
        <v>536</v>
      </c>
      <c r="V26" s="974"/>
      <c r="W26" s="973"/>
      <c r="X26" s="975"/>
      <c r="Y26" s="397"/>
      <c r="Z26" s="397"/>
      <c r="AA26" s="397"/>
      <c r="AB26" s="397"/>
      <c r="AC26" s="397"/>
      <c r="AD26" s="397"/>
    </row>
    <row r="27" spans="1:39" s="162" customFormat="1" ht="10.5" customHeight="1">
      <c r="A27" s="624" t="s">
        <v>537</v>
      </c>
      <c r="B27" s="1155" t="s">
        <v>506</v>
      </c>
      <c r="C27" s="712">
        <v>30.86</v>
      </c>
      <c r="D27" s="713">
        <v>13.38937192</v>
      </c>
      <c r="E27" s="714">
        <v>0.58316486199999995</v>
      </c>
      <c r="F27" s="715">
        <v>12.07944563</v>
      </c>
      <c r="G27" s="712">
        <v>0.52611192500000004</v>
      </c>
      <c r="H27" s="713">
        <v>30.17279005</v>
      </c>
      <c r="I27" s="714">
        <v>0.269793424</v>
      </c>
      <c r="J27" s="715">
        <v>40.487236780000003</v>
      </c>
      <c r="K27" s="712">
        <v>0.35963950099999997</v>
      </c>
      <c r="L27" s="157"/>
      <c r="M27" s="397"/>
      <c r="N27" s="981"/>
      <c r="O27" s="981" t="s">
        <v>536</v>
      </c>
      <c r="P27" s="978" t="s">
        <v>506</v>
      </c>
      <c r="Q27" s="1199">
        <v>0.30554624200000002</v>
      </c>
      <c r="R27" s="1199">
        <v>0.43779261800000002</v>
      </c>
      <c r="S27" s="979"/>
      <c r="T27" s="980"/>
      <c r="U27" s="1202" t="s">
        <v>537</v>
      </c>
      <c r="V27" s="974"/>
      <c r="W27" s="973"/>
      <c r="X27" s="975"/>
      <c r="Y27" s="397"/>
      <c r="Z27" s="397"/>
      <c r="AA27" s="397"/>
      <c r="AB27" s="397"/>
      <c r="AC27" s="397"/>
      <c r="AD27" s="397"/>
    </row>
    <row r="28" spans="1:39" s="162" customFormat="1" ht="10.5" customHeight="1">
      <c r="A28" s="625" t="s">
        <v>535</v>
      </c>
      <c r="B28" s="1154" t="s">
        <v>506</v>
      </c>
      <c r="C28" s="716">
        <v>32</v>
      </c>
      <c r="D28" s="717">
        <v>12.465139020000001</v>
      </c>
      <c r="E28" s="718">
        <v>0.52356934700000002</v>
      </c>
      <c r="F28" s="719">
        <v>17.300854709999999</v>
      </c>
      <c r="G28" s="716">
        <v>0.726682406</v>
      </c>
      <c r="H28" s="717">
        <v>64.116777229999997</v>
      </c>
      <c r="I28" s="718">
        <v>0.55288335799999999</v>
      </c>
      <c r="J28" s="719">
        <v>67.839757809999995</v>
      </c>
      <c r="K28" s="716">
        <v>0.58113827600000001</v>
      </c>
      <c r="L28" s="157"/>
      <c r="M28" s="397"/>
      <c r="N28" s="1205"/>
      <c r="O28" s="981" t="s">
        <v>537</v>
      </c>
      <c r="P28" s="978" t="s">
        <v>506</v>
      </c>
      <c r="Q28" s="1199">
        <v>0.269793424</v>
      </c>
      <c r="R28" s="1199">
        <v>0.35963950099999997</v>
      </c>
      <c r="S28" s="979"/>
      <c r="T28" s="980"/>
      <c r="U28" s="1202" t="s">
        <v>535</v>
      </c>
      <c r="V28" s="974"/>
      <c r="W28" s="973"/>
      <c r="X28" s="975"/>
      <c r="Y28" s="397"/>
      <c r="Z28" s="397"/>
      <c r="AA28" s="397"/>
      <c r="AB28" s="397"/>
      <c r="AC28" s="397"/>
      <c r="AD28" s="397"/>
    </row>
    <row r="29" spans="1:39" s="162" customFormat="1" ht="10.5" customHeight="1">
      <c r="A29" s="624" t="s">
        <v>541</v>
      </c>
      <c r="B29" s="1155" t="s">
        <v>40</v>
      </c>
      <c r="C29" s="712">
        <v>20</v>
      </c>
      <c r="D29" s="713">
        <v>3.3449545629999999</v>
      </c>
      <c r="E29" s="714">
        <v>0.22479533400000001</v>
      </c>
      <c r="F29" s="715">
        <v>3.75130396</v>
      </c>
      <c r="G29" s="712">
        <v>0.25210376099999998</v>
      </c>
      <c r="H29" s="713">
        <v>17.411753820000001</v>
      </c>
      <c r="I29" s="714">
        <v>0.24022839200000001</v>
      </c>
      <c r="J29" s="715">
        <v>19.564546490000001</v>
      </c>
      <c r="K29" s="712">
        <v>0.26815442</v>
      </c>
      <c r="L29" s="157"/>
      <c r="M29" s="397"/>
      <c r="N29" s="981" t="s">
        <v>40</v>
      </c>
      <c r="O29" s="981" t="s">
        <v>540</v>
      </c>
      <c r="P29" s="978" t="s">
        <v>40</v>
      </c>
      <c r="Q29" s="1199">
        <v>0.30288449000000001</v>
      </c>
      <c r="R29" s="1199">
        <v>0.33975456999999998</v>
      </c>
      <c r="S29" s="979"/>
      <c r="T29" s="980"/>
      <c r="U29" s="1202" t="s">
        <v>541</v>
      </c>
      <c r="V29" s="974"/>
      <c r="W29" s="973"/>
      <c r="X29" s="975"/>
      <c r="Y29" s="397"/>
      <c r="Z29" s="397"/>
      <c r="AA29" s="397"/>
      <c r="AB29" s="397"/>
      <c r="AC29" s="397"/>
      <c r="AD29" s="397"/>
    </row>
    <row r="30" spans="1:39" s="162" customFormat="1" ht="10.5" customHeight="1">
      <c r="A30" s="625" t="s">
        <v>539</v>
      </c>
      <c r="B30" s="1154" t="s">
        <v>40</v>
      </c>
      <c r="C30" s="716">
        <v>20</v>
      </c>
      <c r="D30" s="717">
        <v>3.3325972500000001</v>
      </c>
      <c r="E30" s="718">
        <v>0.22396486900000001</v>
      </c>
      <c r="F30" s="719">
        <v>4.1177487499999996</v>
      </c>
      <c r="G30" s="716">
        <v>0.276730427</v>
      </c>
      <c r="H30" s="717">
        <v>19.058724999999999</v>
      </c>
      <c r="I30" s="718">
        <v>0.262951504</v>
      </c>
      <c r="J30" s="719">
        <v>21.141852</v>
      </c>
      <c r="K30" s="716">
        <v>0.28977319099999999</v>
      </c>
      <c r="L30" s="157"/>
      <c r="M30" s="397"/>
      <c r="N30" s="981"/>
      <c r="O30" s="981" t="s">
        <v>538</v>
      </c>
      <c r="P30" s="978" t="s">
        <v>40</v>
      </c>
      <c r="Q30" s="1199">
        <v>0.27163977700000003</v>
      </c>
      <c r="R30" s="1199">
        <v>0.28100638</v>
      </c>
      <c r="S30" s="979"/>
      <c r="T30" s="980"/>
      <c r="U30" s="1202" t="s">
        <v>539</v>
      </c>
      <c r="V30" s="974"/>
      <c r="W30" s="973"/>
      <c r="X30" s="975"/>
      <c r="Y30" s="397"/>
      <c r="Z30" s="397"/>
      <c r="AA30" s="397"/>
      <c r="AB30" s="397"/>
      <c r="AC30" s="397"/>
      <c r="AD30" s="397"/>
    </row>
    <row r="31" spans="1:39" s="162" customFormat="1" ht="10.5" customHeight="1">
      <c r="A31" s="624" t="s">
        <v>542</v>
      </c>
      <c r="B31" s="1155" t="s">
        <v>40</v>
      </c>
      <c r="C31" s="712">
        <v>20</v>
      </c>
      <c r="D31" s="713">
        <v>3.2463342989999999</v>
      </c>
      <c r="E31" s="714">
        <v>0.218167628</v>
      </c>
      <c r="F31" s="715">
        <v>3.658282061</v>
      </c>
      <c r="G31" s="712">
        <v>0.245852289</v>
      </c>
      <c r="H31" s="713">
        <v>15.69160379</v>
      </c>
      <c r="I31" s="714">
        <v>0.21649563699999999</v>
      </c>
      <c r="J31" s="715">
        <v>18.974009720000002</v>
      </c>
      <c r="K31" s="712">
        <v>0.26006044</v>
      </c>
      <c r="L31" s="157"/>
      <c r="M31" s="397"/>
      <c r="N31" s="981"/>
      <c r="O31" s="981" t="s">
        <v>539</v>
      </c>
      <c r="P31" s="978" t="s">
        <v>40</v>
      </c>
      <c r="Q31" s="1199">
        <v>0.262951504</v>
      </c>
      <c r="R31" s="1199">
        <v>0.28977319099999999</v>
      </c>
      <c r="S31" s="979"/>
      <c r="T31" s="980"/>
      <c r="U31" s="1202" t="s">
        <v>542</v>
      </c>
      <c r="V31" s="974"/>
      <c r="W31" s="973"/>
      <c r="X31" s="975"/>
      <c r="Y31" s="397"/>
      <c r="Z31" s="397"/>
      <c r="AA31" s="397"/>
      <c r="AB31" s="397"/>
      <c r="AC31" s="397"/>
      <c r="AD31" s="397"/>
    </row>
    <row r="32" spans="1:39" s="162" customFormat="1" ht="10.5" customHeight="1">
      <c r="A32" s="625" t="s">
        <v>540</v>
      </c>
      <c r="B32" s="1154" t="s">
        <v>40</v>
      </c>
      <c r="C32" s="716">
        <v>16</v>
      </c>
      <c r="D32" s="717">
        <v>3.047668367</v>
      </c>
      <c r="E32" s="718">
        <v>0.25602052800000002</v>
      </c>
      <c r="F32" s="719">
        <v>3.9477695019999999</v>
      </c>
      <c r="G32" s="716">
        <v>0.33163386299999997</v>
      </c>
      <c r="H32" s="717">
        <v>17.562454280000001</v>
      </c>
      <c r="I32" s="718">
        <v>0.30288449000000001</v>
      </c>
      <c r="J32" s="719">
        <v>19.83079476</v>
      </c>
      <c r="K32" s="716">
        <v>0.33975456999999998</v>
      </c>
      <c r="L32" s="157"/>
      <c r="M32" s="397"/>
      <c r="N32" s="981"/>
      <c r="O32" s="981" t="s">
        <v>541</v>
      </c>
      <c r="P32" s="978" t="s">
        <v>40</v>
      </c>
      <c r="Q32" s="1199">
        <v>0.24022839200000001</v>
      </c>
      <c r="R32" s="1199">
        <v>0.26815442</v>
      </c>
      <c r="S32" s="979"/>
      <c r="T32" s="980"/>
      <c r="U32" s="1202" t="s">
        <v>540</v>
      </c>
      <c r="V32" s="974"/>
      <c r="W32" s="973"/>
      <c r="X32" s="975"/>
      <c r="Y32" s="397"/>
      <c r="Z32" s="397"/>
      <c r="AA32" s="397"/>
      <c r="AB32" s="397"/>
      <c r="AC32" s="397"/>
      <c r="AD32" s="397"/>
    </row>
    <row r="33" spans="1:30" s="162" customFormat="1" ht="10.5" customHeight="1">
      <c r="A33" s="624" t="s">
        <v>538</v>
      </c>
      <c r="B33" s="1155" t="s">
        <v>40</v>
      </c>
      <c r="C33" s="712">
        <v>20</v>
      </c>
      <c r="D33" s="713">
        <v>3.0032638729999999</v>
      </c>
      <c r="E33" s="714">
        <v>0.20183224999999999</v>
      </c>
      <c r="F33" s="715">
        <v>3.588927</v>
      </c>
      <c r="G33" s="712">
        <v>0.24119133100000001</v>
      </c>
      <c r="H33" s="713">
        <v>19.68845104</v>
      </c>
      <c r="I33" s="714">
        <v>0.27163977700000003</v>
      </c>
      <c r="J33" s="715">
        <v>20.502225500000002</v>
      </c>
      <c r="K33" s="712">
        <v>0.28100638</v>
      </c>
      <c r="L33" s="157"/>
      <c r="M33" s="397"/>
      <c r="N33" s="1205"/>
      <c r="O33" s="977" t="s">
        <v>542</v>
      </c>
      <c r="P33" s="978" t="s">
        <v>40</v>
      </c>
      <c r="Q33" s="1199">
        <v>0.21649563699999999</v>
      </c>
      <c r="R33" s="1199">
        <v>0.26006044</v>
      </c>
      <c r="S33" s="979"/>
      <c r="T33" s="980"/>
      <c r="U33" s="1202" t="s">
        <v>538</v>
      </c>
      <c r="V33" s="974"/>
      <c r="W33" s="973"/>
      <c r="X33" s="975"/>
      <c r="Y33" s="397"/>
      <c r="Z33" s="397"/>
      <c r="AA33" s="397"/>
      <c r="AB33" s="397"/>
      <c r="AC33" s="397"/>
      <c r="AD33" s="397"/>
    </row>
    <row r="34" spans="1:30" s="162" customFormat="1" ht="10.5" customHeight="1">
      <c r="A34" s="625" t="s">
        <v>233</v>
      </c>
      <c r="B34" s="1154" t="s">
        <v>30</v>
      </c>
      <c r="C34" s="716">
        <v>12.656459999999999</v>
      </c>
      <c r="D34" s="717">
        <v>8.8779759980000001</v>
      </c>
      <c r="E34" s="718">
        <v>0.94281998600000005</v>
      </c>
      <c r="F34" s="719">
        <v>7.8877363479999998</v>
      </c>
      <c r="G34" s="716">
        <v>0.83765888499999996</v>
      </c>
      <c r="H34" s="717">
        <v>31.25854279</v>
      </c>
      <c r="I34" s="718">
        <v>0.68150381000000004</v>
      </c>
      <c r="J34" s="719">
        <v>37.664684800000003</v>
      </c>
      <c r="K34" s="716">
        <v>0.81576911100000005</v>
      </c>
      <c r="L34" s="157"/>
      <c r="M34" s="397"/>
      <c r="N34" s="977" t="s">
        <v>30</v>
      </c>
      <c r="O34" s="981" t="s">
        <v>545</v>
      </c>
      <c r="P34" s="977" t="s">
        <v>30</v>
      </c>
      <c r="Q34" s="1199">
        <v>0.85507883100000004</v>
      </c>
      <c r="R34" s="1199">
        <v>0.84023820299999996</v>
      </c>
      <c r="S34" s="979"/>
      <c r="T34" s="980"/>
      <c r="U34" s="1202" t="s">
        <v>233</v>
      </c>
      <c r="V34" s="974"/>
      <c r="W34" s="973"/>
      <c r="X34" s="975"/>
      <c r="Y34" s="397"/>
      <c r="Z34" s="397"/>
      <c r="AA34" s="397"/>
      <c r="AB34" s="397"/>
      <c r="AC34" s="397"/>
      <c r="AD34" s="397"/>
    </row>
    <row r="35" spans="1:30" s="162" customFormat="1" ht="10.5" customHeight="1">
      <c r="A35" s="624" t="s">
        <v>545</v>
      </c>
      <c r="B35" s="1155" t="s">
        <v>30</v>
      </c>
      <c r="C35" s="712">
        <v>4.2625000000000002</v>
      </c>
      <c r="D35" s="713">
        <v>2.5898964000000002</v>
      </c>
      <c r="E35" s="714">
        <v>0.81666710799999997</v>
      </c>
      <c r="F35" s="715">
        <v>1.5536225290000001</v>
      </c>
      <c r="G35" s="712">
        <v>0.48990083899999998</v>
      </c>
      <c r="H35" s="713">
        <v>13.20865923</v>
      </c>
      <c r="I35" s="714">
        <v>0.85507883100000004</v>
      </c>
      <c r="J35" s="715">
        <v>13.06536796</v>
      </c>
      <c r="K35" s="712">
        <v>0.84023820299999996</v>
      </c>
      <c r="L35" s="157"/>
      <c r="M35" s="397"/>
      <c r="N35" s="977"/>
      <c r="O35" s="982" t="s">
        <v>233</v>
      </c>
      <c r="P35" s="977" t="s">
        <v>30</v>
      </c>
      <c r="Q35" s="1199">
        <v>0.68150381000000004</v>
      </c>
      <c r="R35" s="1199">
        <v>0.81576911100000005</v>
      </c>
      <c r="S35" s="979"/>
      <c r="T35" s="980"/>
      <c r="U35" s="1202" t="s">
        <v>545</v>
      </c>
      <c r="V35" s="974"/>
      <c r="W35" s="973"/>
      <c r="X35" s="975"/>
      <c r="Y35" s="636"/>
      <c r="Z35" s="636"/>
      <c r="AA35" s="397"/>
      <c r="AB35" s="397"/>
      <c r="AC35" s="397"/>
      <c r="AD35" s="397"/>
    </row>
    <row r="36" spans="1:30" s="162" customFormat="1" ht="10.5" customHeight="1">
      <c r="A36" s="625" t="s">
        <v>543</v>
      </c>
      <c r="B36" s="1154" t="s">
        <v>30</v>
      </c>
      <c r="C36" s="716">
        <v>2.9942700000000002</v>
      </c>
      <c r="D36" s="717">
        <v>1.6204282210000001</v>
      </c>
      <c r="E36" s="718">
        <v>0.72738761699999999</v>
      </c>
      <c r="F36" s="719">
        <v>1.825715551</v>
      </c>
      <c r="G36" s="716">
        <v>0.819538235</v>
      </c>
      <c r="H36" s="717">
        <v>3.4995847219999998</v>
      </c>
      <c r="I36" s="718">
        <v>0.32250567699999999</v>
      </c>
      <c r="J36" s="719">
        <v>8.0108797260000006</v>
      </c>
      <c r="K36" s="716">
        <v>0.73338905200000004</v>
      </c>
      <c r="L36" s="157"/>
      <c r="M36" s="397"/>
      <c r="N36" s="977"/>
      <c r="O36" s="982" t="s">
        <v>543</v>
      </c>
      <c r="P36" s="977" t="s">
        <v>30</v>
      </c>
      <c r="Q36" s="1199">
        <v>0.32250567699999999</v>
      </c>
      <c r="R36" s="1199">
        <v>0.73338905200000004</v>
      </c>
      <c r="S36" s="979"/>
      <c r="T36" s="980"/>
      <c r="U36" s="1202" t="s">
        <v>543</v>
      </c>
      <c r="V36" s="974"/>
      <c r="W36" s="973"/>
      <c r="X36" s="975"/>
      <c r="Y36" s="636"/>
      <c r="Z36" s="636"/>
      <c r="AA36" s="397"/>
      <c r="AB36" s="397"/>
      <c r="AC36" s="397"/>
      <c r="AD36" s="397"/>
    </row>
    <row r="37" spans="1:30" s="162" customFormat="1" ht="10.5" customHeight="1">
      <c r="A37" s="624" t="s">
        <v>544</v>
      </c>
      <c r="B37" s="1155" t="s">
        <v>30</v>
      </c>
      <c r="C37" s="712">
        <v>16.05958</v>
      </c>
      <c r="D37" s="713">
        <v>0</v>
      </c>
      <c r="E37" s="714">
        <v>0</v>
      </c>
      <c r="F37" s="715">
        <v>0</v>
      </c>
      <c r="G37" s="712">
        <v>0</v>
      </c>
      <c r="H37" s="713">
        <v>0</v>
      </c>
      <c r="I37" s="714">
        <v>0</v>
      </c>
      <c r="J37" s="715">
        <v>0.50091403499999998</v>
      </c>
      <c r="K37" s="712">
        <v>8.5501589999999999E-3</v>
      </c>
      <c r="L37" s="157"/>
      <c r="M37" s="397"/>
      <c r="N37" s="977"/>
      <c r="O37" s="982" t="s">
        <v>544</v>
      </c>
      <c r="P37" s="977" t="s">
        <v>30</v>
      </c>
      <c r="Q37" s="1199">
        <v>0</v>
      </c>
      <c r="R37" s="1199">
        <v>8.5501589999999999E-3</v>
      </c>
      <c r="S37" s="979"/>
      <c r="T37" s="980"/>
      <c r="U37" s="1202" t="s">
        <v>544</v>
      </c>
      <c r="V37" s="974"/>
      <c r="W37" s="973"/>
      <c r="X37" s="975"/>
      <c r="Y37" s="397"/>
      <c r="Z37" s="397"/>
      <c r="AA37" s="397"/>
      <c r="AB37" s="397"/>
      <c r="AC37" s="397"/>
      <c r="AD37" s="397"/>
    </row>
    <row r="38" spans="1:30" s="162" customFormat="1" ht="26.25" customHeight="1">
      <c r="A38" s="1311" t="s">
        <v>661</v>
      </c>
      <c r="B38" s="1311"/>
      <c r="C38" s="1311"/>
      <c r="D38" s="1311"/>
      <c r="E38" s="1311"/>
      <c r="F38" s="1311"/>
      <c r="G38" s="1311"/>
      <c r="H38" s="1311"/>
      <c r="I38" s="1311"/>
      <c r="J38" s="1311"/>
      <c r="K38" s="1311"/>
      <c r="L38" s="157"/>
      <c r="M38" s="397"/>
      <c r="N38" s="977"/>
      <c r="O38" s="982"/>
      <c r="P38" s="978"/>
      <c r="Q38" s="1199"/>
      <c r="R38" s="1199"/>
      <c r="S38" s="979"/>
      <c r="T38" s="980"/>
      <c r="U38" s="1202"/>
      <c r="V38" s="974"/>
      <c r="W38" s="973"/>
      <c r="X38" s="975"/>
      <c r="Y38" s="397"/>
      <c r="Z38" s="397"/>
      <c r="AA38" s="397"/>
      <c r="AB38" s="397"/>
      <c r="AC38" s="397"/>
      <c r="AD38" s="397"/>
    </row>
    <row r="39" spans="1:30" s="162" customFormat="1" ht="14.25" customHeight="1">
      <c r="A39" s="566"/>
      <c r="B39" s="216"/>
      <c r="C39" s="216"/>
      <c r="D39" s="216"/>
      <c r="E39" s="216"/>
      <c r="F39" s="216"/>
      <c r="G39" s="216"/>
      <c r="H39" s="216"/>
      <c r="I39" s="216"/>
      <c r="J39" s="216"/>
      <c r="K39" s="216"/>
      <c r="L39" s="157"/>
      <c r="M39" s="397"/>
      <c r="N39" s="977"/>
      <c r="O39" s="397"/>
      <c r="P39" s="397"/>
      <c r="Q39" s="397"/>
      <c r="R39" s="397"/>
      <c r="S39" s="979"/>
      <c r="T39" s="980"/>
      <c r="U39" s="1202"/>
      <c r="V39" s="974"/>
      <c r="W39" s="973"/>
      <c r="X39" s="975"/>
      <c r="Y39" s="397"/>
      <c r="Z39" s="397"/>
      <c r="AA39" s="397"/>
      <c r="AB39" s="397"/>
      <c r="AC39" s="397"/>
      <c r="AD39" s="397"/>
    </row>
    <row r="40" spans="1:30" s="162" customFormat="1" ht="11.25" customHeight="1">
      <c r="B40" s="216"/>
      <c r="C40" s="216"/>
      <c r="D40" s="216"/>
      <c r="E40" s="216"/>
      <c r="F40" s="216"/>
      <c r="G40" s="216"/>
      <c r="H40" s="216"/>
      <c r="I40" s="216"/>
      <c r="J40" s="216"/>
      <c r="K40" s="216"/>
      <c r="L40" s="157"/>
      <c r="M40" s="397"/>
      <c r="N40" s="977"/>
      <c r="O40" s="397"/>
      <c r="P40" s="397"/>
      <c r="Q40" s="397"/>
      <c r="R40" s="397"/>
      <c r="S40" s="979"/>
      <c r="T40" s="980"/>
      <c r="U40" s="974"/>
      <c r="V40" s="974"/>
      <c r="W40" s="973"/>
      <c r="X40" s="975"/>
      <c r="Y40" s="397"/>
      <c r="Z40" s="397"/>
      <c r="AA40" s="397"/>
      <c r="AB40" s="397"/>
      <c r="AC40" s="397"/>
      <c r="AD40" s="397"/>
    </row>
    <row r="41" spans="1:30" s="162" customFormat="1" ht="11.25" customHeight="1">
      <c r="A41" s="204"/>
      <c r="B41" s="216"/>
      <c r="C41" s="216"/>
      <c r="D41" s="216"/>
      <c r="E41" s="216"/>
      <c r="F41" s="216"/>
      <c r="G41" s="216"/>
      <c r="H41" s="216"/>
      <c r="I41" s="216"/>
      <c r="J41" s="216"/>
      <c r="K41" s="216"/>
      <c r="L41" s="157"/>
      <c r="M41" s="397"/>
      <c r="N41" s="977"/>
      <c r="O41" s="397"/>
      <c r="P41" s="397"/>
      <c r="Q41" s="397"/>
      <c r="R41" s="397"/>
      <c r="S41" s="979"/>
      <c r="T41" s="980"/>
      <c r="U41" s="974"/>
      <c r="V41" s="974"/>
      <c r="W41" s="973"/>
      <c r="X41" s="975"/>
      <c r="Y41" s="397"/>
      <c r="Z41" s="397"/>
      <c r="AA41" s="397"/>
      <c r="AB41" s="397"/>
      <c r="AC41" s="397"/>
      <c r="AD41" s="397"/>
    </row>
    <row r="42" spans="1:30" s="162" customFormat="1" ht="11.25" customHeight="1">
      <c r="A42" s="204"/>
      <c r="B42" s="216"/>
      <c r="C42" s="216"/>
      <c r="D42" s="216"/>
      <c r="E42" s="216"/>
      <c r="F42" s="216"/>
      <c r="G42" s="216"/>
      <c r="H42" s="216"/>
      <c r="I42" s="216"/>
      <c r="J42" s="216"/>
      <c r="K42" s="216"/>
      <c r="L42" s="157"/>
      <c r="M42" s="397"/>
      <c r="N42" s="977"/>
      <c r="O42" s="397"/>
      <c r="P42" s="397"/>
      <c r="Q42" s="397"/>
      <c r="R42" s="397"/>
      <c r="S42" s="979"/>
      <c r="T42" s="980"/>
      <c r="U42" s="974"/>
      <c r="V42" s="974"/>
      <c r="W42" s="973"/>
      <c r="X42" s="975"/>
      <c r="Y42" s="397"/>
      <c r="Z42" s="397"/>
      <c r="AA42" s="397"/>
      <c r="AB42" s="397"/>
      <c r="AC42" s="397"/>
      <c r="AD42" s="397"/>
    </row>
    <row r="43" spans="1:30" s="162" customFormat="1" ht="11.25" customHeight="1">
      <c r="A43" s="204"/>
      <c r="B43" s="216"/>
      <c r="C43" s="216"/>
      <c r="D43" s="216"/>
      <c r="E43" s="216"/>
      <c r="F43" s="216"/>
      <c r="G43" s="216"/>
      <c r="H43" s="216"/>
      <c r="I43" s="216"/>
      <c r="J43" s="216"/>
      <c r="K43" s="216"/>
      <c r="L43" s="157"/>
      <c r="M43" s="397"/>
      <c r="N43" s="977"/>
      <c r="O43" s="397"/>
      <c r="P43" s="397"/>
      <c r="Q43" s="397"/>
      <c r="R43" s="397"/>
      <c r="S43" s="979"/>
      <c r="T43" s="980"/>
      <c r="U43" s="974"/>
      <c r="V43" s="974"/>
      <c r="W43" s="973"/>
      <c r="X43" s="975"/>
      <c r="Y43" s="397"/>
      <c r="Z43" s="397"/>
      <c r="AA43" s="397"/>
      <c r="AB43" s="397"/>
      <c r="AC43" s="397"/>
      <c r="AD43" s="397"/>
    </row>
    <row r="44" spans="1:30" s="162" customFormat="1" ht="11.25" customHeight="1">
      <c r="A44" s="204"/>
      <c r="B44" s="216"/>
      <c r="C44" s="216"/>
      <c r="D44" s="216"/>
      <c r="E44" s="216"/>
      <c r="F44" s="216"/>
      <c r="G44" s="216"/>
      <c r="H44" s="216"/>
      <c r="I44" s="216"/>
      <c r="J44" s="216"/>
      <c r="K44" s="216"/>
      <c r="L44" s="157"/>
      <c r="M44" s="397"/>
      <c r="N44" s="977"/>
      <c r="O44" s="397"/>
      <c r="P44" s="397"/>
      <c r="Q44" s="397"/>
      <c r="R44" s="397"/>
      <c r="S44" s="979"/>
      <c r="T44" s="980"/>
      <c r="U44" s="974"/>
      <c r="V44" s="974"/>
      <c r="W44" s="973"/>
      <c r="X44" s="975"/>
      <c r="Y44" s="397"/>
      <c r="Z44" s="397"/>
      <c r="AA44" s="397"/>
      <c r="AB44" s="397"/>
      <c r="AC44" s="397"/>
      <c r="AD44" s="397"/>
    </row>
    <row r="45" spans="1:30" s="162" customFormat="1" ht="11.25" customHeight="1">
      <c r="A45" s="204"/>
      <c r="B45" s="216"/>
      <c r="C45" s="216"/>
      <c r="D45" s="216"/>
      <c r="E45" s="216"/>
      <c r="F45" s="216"/>
      <c r="G45" s="216"/>
      <c r="H45" s="216"/>
      <c r="I45" s="216"/>
      <c r="J45" s="216"/>
      <c r="K45" s="216"/>
      <c r="L45" s="157"/>
      <c r="M45" s="397"/>
      <c r="N45" s="977"/>
      <c r="O45" s="397"/>
      <c r="P45" s="397"/>
      <c r="Q45" s="397"/>
      <c r="R45" s="397"/>
      <c r="S45" s="978"/>
      <c r="T45" s="980"/>
      <c r="U45" s="974"/>
      <c r="V45" s="974"/>
      <c r="W45" s="973"/>
      <c r="X45" s="975"/>
      <c r="Y45" s="397"/>
      <c r="Z45" s="397"/>
      <c r="AA45" s="397"/>
      <c r="AB45" s="397"/>
      <c r="AC45" s="397"/>
      <c r="AD45" s="397"/>
    </row>
    <row r="46" spans="1:30" s="162" customFormat="1" ht="11.25" customHeight="1">
      <c r="A46" s="204"/>
      <c r="B46" s="216"/>
      <c r="C46" s="216"/>
      <c r="D46" s="216"/>
      <c r="E46" s="216"/>
      <c r="F46" s="216"/>
      <c r="G46" s="216"/>
      <c r="H46" s="216"/>
      <c r="I46" s="216"/>
      <c r="J46" s="216"/>
      <c r="K46" s="216"/>
      <c r="L46" s="157"/>
      <c r="M46" s="397"/>
      <c r="N46" s="977"/>
      <c r="O46" s="397"/>
      <c r="P46" s="397"/>
      <c r="Q46" s="397"/>
      <c r="R46" s="397"/>
      <c r="S46" s="978"/>
      <c r="T46" s="980"/>
      <c r="U46" s="974"/>
      <c r="V46" s="974"/>
      <c r="W46" s="973"/>
      <c r="X46" s="975"/>
      <c r="Y46" s="397"/>
      <c r="Z46" s="397"/>
      <c r="AA46" s="397"/>
      <c r="AB46" s="397"/>
      <c r="AC46" s="397"/>
      <c r="AD46" s="397"/>
    </row>
    <row r="47" spans="1:30" s="162" customFormat="1" ht="11.25" customHeight="1">
      <c r="A47" s="204"/>
      <c r="B47" s="216"/>
      <c r="C47" s="216"/>
      <c r="D47" s="216"/>
      <c r="E47" s="216"/>
      <c r="F47" s="216"/>
      <c r="G47" s="216"/>
      <c r="H47" s="216"/>
      <c r="I47" s="216"/>
      <c r="J47" s="216"/>
      <c r="K47" s="216"/>
      <c r="L47" s="157"/>
      <c r="M47" s="397"/>
      <c r="N47" s="977"/>
      <c r="O47" s="397"/>
      <c r="P47" s="397"/>
      <c r="Q47" s="397"/>
      <c r="R47" s="397"/>
      <c r="S47" s="978"/>
      <c r="T47" s="980"/>
      <c r="U47" s="974"/>
      <c r="V47" s="974"/>
      <c r="W47" s="973"/>
      <c r="X47" s="975"/>
      <c r="Y47" s="397"/>
      <c r="Z47" s="397"/>
      <c r="AA47" s="397"/>
      <c r="AB47" s="397"/>
      <c r="AC47" s="397"/>
      <c r="AD47" s="397"/>
    </row>
    <row r="48" spans="1:30" s="162" customFormat="1" ht="11.25" customHeight="1">
      <c r="A48" s="204"/>
      <c r="B48" s="216"/>
      <c r="C48" s="216"/>
      <c r="D48" s="216"/>
      <c r="E48" s="216"/>
      <c r="F48" s="216"/>
      <c r="G48" s="216"/>
      <c r="H48" s="216"/>
      <c r="I48" s="216"/>
      <c r="J48" s="216"/>
      <c r="K48" s="216"/>
      <c r="L48" s="157"/>
      <c r="M48" s="397"/>
      <c r="N48" s="977"/>
      <c r="O48" s="397"/>
      <c r="P48" s="397"/>
      <c r="Q48" s="397"/>
      <c r="R48" s="397"/>
      <c r="S48" s="978"/>
      <c r="T48" s="980"/>
      <c r="U48" s="974"/>
      <c r="V48" s="974"/>
      <c r="W48" s="973"/>
      <c r="X48" s="975"/>
      <c r="Y48" s="397"/>
      <c r="Z48" s="397"/>
      <c r="AA48" s="397"/>
      <c r="AB48" s="397"/>
      <c r="AC48" s="397"/>
      <c r="AD48" s="397"/>
    </row>
    <row r="49" spans="1:30" s="162" customFormat="1" ht="11.25" customHeight="1">
      <c r="A49" s="204"/>
      <c r="B49" s="216"/>
      <c r="C49" s="216"/>
      <c r="D49" s="216"/>
      <c r="E49" s="216"/>
      <c r="F49" s="216"/>
      <c r="G49" s="216"/>
      <c r="H49" s="216"/>
      <c r="I49" s="216"/>
      <c r="J49" s="216"/>
      <c r="K49" s="216"/>
      <c r="L49" s="157"/>
      <c r="M49" s="397"/>
      <c r="N49" s="977"/>
      <c r="O49" s="397"/>
      <c r="P49" s="397"/>
      <c r="Q49" s="397"/>
      <c r="R49" s="397"/>
      <c r="S49" s="978"/>
      <c r="T49" s="980"/>
      <c r="U49" s="974"/>
      <c r="V49" s="974"/>
      <c r="W49" s="973"/>
      <c r="X49" s="975"/>
      <c r="Y49" s="397"/>
      <c r="Z49" s="397"/>
      <c r="AA49" s="397"/>
      <c r="AB49" s="397"/>
      <c r="AC49" s="397"/>
      <c r="AD49" s="397"/>
    </row>
    <row r="50" spans="1:30" s="162" customFormat="1" ht="11.25" customHeight="1">
      <c r="A50" s="204"/>
      <c r="B50" s="216"/>
      <c r="C50" s="216"/>
      <c r="D50" s="216"/>
      <c r="E50" s="216"/>
      <c r="F50" s="216"/>
      <c r="G50" s="216"/>
      <c r="H50" s="216"/>
      <c r="I50" s="216"/>
      <c r="J50" s="216"/>
      <c r="K50" s="216"/>
      <c r="L50" s="157"/>
      <c r="M50" s="397"/>
      <c r="N50" s="977"/>
      <c r="O50" s="397"/>
      <c r="P50" s="397"/>
      <c r="Q50" s="397"/>
      <c r="R50" s="397"/>
      <c r="S50" s="978"/>
      <c r="T50" s="980"/>
      <c r="U50" s="974"/>
      <c r="V50" s="974"/>
      <c r="W50" s="973"/>
      <c r="X50" s="975"/>
      <c r="Y50" s="397"/>
      <c r="Z50" s="397"/>
      <c r="AA50" s="397"/>
      <c r="AB50" s="397"/>
      <c r="AC50" s="397"/>
      <c r="AD50" s="397"/>
    </row>
    <row r="51" spans="1:30" s="162" customFormat="1" ht="11.25" customHeight="1">
      <c r="A51" s="204"/>
      <c r="B51" s="216"/>
      <c r="C51" s="216"/>
      <c r="D51" s="216"/>
      <c r="E51" s="216"/>
      <c r="F51" s="216"/>
      <c r="G51" s="216"/>
      <c r="H51" s="216"/>
      <c r="I51" s="216"/>
      <c r="J51" s="216"/>
      <c r="K51" s="216"/>
      <c r="L51" s="157"/>
      <c r="M51" s="397"/>
      <c r="N51" s="977"/>
      <c r="O51" s="397"/>
      <c r="P51" s="397"/>
      <c r="Q51" s="397"/>
      <c r="R51" s="397"/>
      <c r="S51" s="978"/>
      <c r="T51" s="980"/>
      <c r="U51" s="974"/>
      <c r="V51" s="974"/>
      <c r="W51" s="973"/>
      <c r="X51" s="975"/>
      <c r="Y51" s="397"/>
      <c r="Z51" s="397"/>
      <c r="AA51" s="397"/>
      <c r="AB51" s="397"/>
      <c r="AC51" s="397"/>
      <c r="AD51" s="397"/>
    </row>
    <row r="52" spans="1:30" s="162" customFormat="1" ht="11.25" customHeight="1">
      <c r="A52" s="204"/>
      <c r="B52" s="216"/>
      <c r="C52" s="216"/>
      <c r="D52" s="216"/>
      <c r="E52" s="216"/>
      <c r="F52" s="216"/>
      <c r="G52" s="216"/>
      <c r="H52" s="216"/>
      <c r="I52" s="216"/>
      <c r="J52" s="216"/>
      <c r="K52" s="216"/>
      <c r="L52" s="157"/>
      <c r="M52" s="397"/>
      <c r="N52" s="977"/>
      <c r="O52" s="397"/>
      <c r="P52" s="397"/>
      <c r="Q52" s="397"/>
      <c r="R52" s="397"/>
      <c r="S52" s="978"/>
      <c r="T52" s="980"/>
      <c r="U52" s="974"/>
      <c r="V52" s="974"/>
      <c r="W52" s="973"/>
      <c r="X52" s="975"/>
      <c r="Y52" s="397"/>
      <c r="Z52" s="397"/>
      <c r="AA52" s="397"/>
      <c r="AB52" s="397"/>
      <c r="AC52" s="397"/>
      <c r="AD52" s="397"/>
    </row>
    <row r="53" spans="1:30" s="162" customFormat="1" ht="11.25" customHeight="1">
      <c r="A53" s="204"/>
      <c r="B53" s="216"/>
      <c r="C53" s="216"/>
      <c r="D53" s="216"/>
      <c r="E53" s="216"/>
      <c r="F53" s="216"/>
      <c r="G53" s="216"/>
      <c r="H53" s="216"/>
      <c r="I53" s="216"/>
      <c r="J53" s="216"/>
      <c r="K53" s="216"/>
      <c r="L53" s="157"/>
      <c r="M53" s="397"/>
      <c r="N53" s="977"/>
      <c r="O53" s="397"/>
      <c r="P53" s="397"/>
      <c r="Q53" s="397"/>
      <c r="R53" s="397"/>
      <c r="S53" s="978"/>
      <c r="T53" s="980"/>
      <c r="U53" s="974"/>
      <c r="V53" s="974"/>
      <c r="W53" s="973"/>
      <c r="X53" s="975"/>
      <c r="Y53" s="397"/>
      <c r="Z53" s="397"/>
      <c r="AA53" s="397"/>
      <c r="AB53" s="397"/>
      <c r="AC53" s="397"/>
      <c r="AD53" s="397"/>
    </row>
    <row r="54" spans="1:30" s="162" customFormat="1" ht="11.25" customHeight="1">
      <c r="A54" s="204"/>
      <c r="B54" s="216"/>
      <c r="C54" s="216"/>
      <c r="D54" s="216"/>
      <c r="E54" s="216"/>
      <c r="F54" s="216"/>
      <c r="G54" s="216"/>
      <c r="H54" s="216"/>
      <c r="I54" s="216"/>
      <c r="J54" s="216"/>
      <c r="K54" s="216"/>
      <c r="L54" s="157"/>
      <c r="M54" s="397"/>
      <c r="N54" s="977"/>
      <c r="O54" s="397"/>
      <c r="P54" s="397"/>
      <c r="Q54" s="397"/>
      <c r="R54" s="397"/>
      <c r="S54" s="978"/>
      <c r="T54" s="980"/>
      <c r="U54" s="974"/>
      <c r="V54" s="974"/>
      <c r="W54" s="973"/>
      <c r="X54" s="975"/>
      <c r="Y54" s="397"/>
      <c r="Z54" s="397"/>
      <c r="AA54" s="397"/>
      <c r="AB54" s="397"/>
      <c r="AC54" s="397"/>
      <c r="AD54" s="397"/>
    </row>
    <row r="55" spans="1:30" s="162" customFormat="1" ht="11.25" customHeight="1">
      <c r="A55" s="204"/>
      <c r="B55" s="216"/>
      <c r="C55" s="216"/>
      <c r="D55" s="216"/>
      <c r="E55" s="216"/>
      <c r="F55" s="216"/>
      <c r="G55" s="216"/>
      <c r="H55" s="216"/>
      <c r="I55" s="216"/>
      <c r="J55" s="216"/>
      <c r="K55" s="216"/>
      <c r="L55" s="157"/>
      <c r="M55" s="397"/>
      <c r="N55" s="977"/>
      <c r="O55" s="982"/>
      <c r="P55" s="978"/>
      <c r="Q55" s="978"/>
      <c r="R55" s="978"/>
      <c r="S55" s="978"/>
      <c r="T55" s="980"/>
      <c r="U55" s="974"/>
      <c r="V55" s="974"/>
      <c r="W55" s="973"/>
      <c r="X55" s="975"/>
      <c r="Y55" s="397"/>
      <c r="Z55" s="397"/>
      <c r="AA55" s="397"/>
      <c r="AB55" s="397"/>
      <c r="AC55" s="397"/>
      <c r="AD55" s="397"/>
    </row>
    <row r="56" spans="1:30" s="162" customFormat="1" ht="11.25" customHeight="1">
      <c r="A56" s="204"/>
      <c r="B56" s="216"/>
      <c r="C56" s="216"/>
      <c r="D56" s="216"/>
      <c r="E56" s="216"/>
      <c r="F56" s="216"/>
      <c r="G56" s="216"/>
      <c r="H56" s="216"/>
      <c r="I56" s="216"/>
      <c r="J56" s="216"/>
      <c r="K56" s="216"/>
      <c r="L56" s="157"/>
      <c r="M56" s="397"/>
      <c r="N56" s="977"/>
      <c r="O56" s="982"/>
      <c r="P56" s="978"/>
      <c r="Q56" s="978"/>
      <c r="R56" s="978"/>
      <c r="S56" s="978"/>
      <c r="T56" s="980"/>
      <c r="U56" s="974"/>
      <c r="V56" s="974"/>
      <c r="W56" s="973"/>
      <c r="X56" s="975"/>
      <c r="Y56" s="397"/>
      <c r="Z56" s="397"/>
      <c r="AA56" s="397"/>
      <c r="AB56" s="397"/>
      <c r="AC56" s="397"/>
      <c r="AD56" s="397"/>
    </row>
    <row r="57" spans="1:30" s="162" customFormat="1" ht="11.25" customHeight="1">
      <c r="A57" s="204"/>
      <c r="B57" s="216"/>
      <c r="C57" s="216"/>
      <c r="D57" s="216"/>
      <c r="E57" s="216"/>
      <c r="F57" s="216"/>
      <c r="G57" s="216"/>
      <c r="H57" s="216"/>
      <c r="I57" s="216"/>
      <c r="J57" s="216"/>
      <c r="K57" s="216"/>
      <c r="L57" s="157"/>
      <c r="M57" s="397"/>
      <c r="N57" s="977"/>
      <c r="O57" s="982"/>
      <c r="P57" s="978"/>
      <c r="Q57" s="978"/>
      <c r="R57" s="978"/>
      <c r="S57" s="978"/>
      <c r="T57" s="980"/>
      <c r="U57" s="974"/>
      <c r="V57" s="974"/>
      <c r="W57" s="973"/>
      <c r="X57" s="975"/>
      <c r="Y57" s="397"/>
      <c r="Z57" s="397"/>
      <c r="AA57" s="397"/>
      <c r="AB57" s="397"/>
      <c r="AC57" s="397"/>
      <c r="AD57" s="397"/>
    </row>
    <row r="58" spans="1:30" s="162" customFormat="1" ht="11.25" customHeight="1">
      <c r="A58" s="204"/>
      <c r="B58" s="216"/>
      <c r="C58" s="216"/>
      <c r="D58" s="216"/>
      <c r="E58" s="216"/>
      <c r="F58" s="216"/>
      <c r="G58" s="216"/>
      <c r="H58" s="216"/>
      <c r="I58" s="216"/>
      <c r="J58" s="216"/>
      <c r="K58" s="216"/>
      <c r="L58" s="157"/>
      <c r="M58" s="397"/>
      <c r="N58" s="977"/>
      <c r="O58" s="982"/>
      <c r="P58" s="978"/>
      <c r="Q58" s="978"/>
      <c r="R58" s="978"/>
      <c r="S58" s="978"/>
      <c r="T58" s="980"/>
      <c r="U58" s="974"/>
      <c r="V58" s="974"/>
      <c r="W58" s="973"/>
      <c r="X58" s="975"/>
      <c r="Y58" s="397"/>
      <c r="Z58" s="397"/>
      <c r="AA58" s="397"/>
      <c r="AB58" s="397"/>
      <c r="AC58" s="397"/>
      <c r="AD58" s="397"/>
    </row>
    <row r="59" spans="1:30" s="162" customFormat="1" ht="11.25" customHeight="1">
      <c r="A59" s="204"/>
      <c r="B59" s="216"/>
      <c r="C59" s="216"/>
      <c r="D59" s="216"/>
      <c r="E59" s="216"/>
      <c r="F59" s="216"/>
      <c r="G59" s="216"/>
      <c r="H59" s="216"/>
      <c r="I59" s="216"/>
      <c r="J59" s="216"/>
      <c r="K59" s="216"/>
      <c r="L59" s="157"/>
      <c r="M59" s="397"/>
      <c r="N59" s="977"/>
      <c r="O59" s="982"/>
      <c r="P59" s="978"/>
      <c r="Q59" s="978"/>
      <c r="R59" s="978"/>
      <c r="S59" s="978"/>
      <c r="T59" s="980"/>
      <c r="U59" s="974"/>
      <c r="V59" s="974"/>
      <c r="W59" s="973"/>
      <c r="X59" s="975"/>
      <c r="Y59" s="397"/>
      <c r="Z59" s="397"/>
      <c r="AA59" s="397"/>
      <c r="AB59" s="397"/>
      <c r="AC59" s="397"/>
      <c r="AD59" s="397"/>
    </row>
    <row r="60" spans="1:30" s="162" customFormat="1" ht="11.25" customHeight="1">
      <c r="A60" s="204"/>
      <c r="B60" s="216"/>
      <c r="C60" s="216"/>
      <c r="D60" s="216"/>
      <c r="E60" s="216"/>
      <c r="F60" s="216"/>
      <c r="G60" s="216"/>
      <c r="H60" s="216"/>
      <c r="I60" s="216"/>
      <c r="J60" s="216"/>
      <c r="K60" s="216"/>
      <c r="L60" s="157"/>
      <c r="M60" s="397"/>
      <c r="N60" s="977"/>
      <c r="O60" s="982"/>
      <c r="P60" s="978"/>
      <c r="Q60" s="978"/>
      <c r="R60" s="978"/>
      <c r="S60" s="978"/>
      <c r="T60" s="980"/>
      <c r="U60" s="974"/>
      <c r="V60" s="974"/>
      <c r="W60" s="973"/>
      <c r="X60" s="975"/>
      <c r="Y60" s="397"/>
      <c r="Z60" s="397"/>
      <c r="AA60" s="397"/>
      <c r="AB60" s="397"/>
      <c r="AC60" s="397"/>
      <c r="AD60" s="397"/>
    </row>
    <row r="61" spans="1:30" s="162" customFormat="1" ht="11.25" customHeight="1">
      <c r="A61" s="204"/>
      <c r="B61" s="216"/>
      <c r="C61" s="216"/>
      <c r="D61" s="216"/>
      <c r="E61" s="216"/>
      <c r="F61" s="216"/>
      <c r="G61" s="216"/>
      <c r="H61" s="216"/>
      <c r="I61" s="216"/>
      <c r="J61" s="216"/>
      <c r="K61" s="216"/>
      <c r="L61" s="157"/>
      <c r="M61" s="397"/>
      <c r="N61" s="977"/>
      <c r="O61" s="982"/>
      <c r="P61" s="978"/>
      <c r="Q61" s="978"/>
      <c r="R61" s="978"/>
      <c r="S61" s="978"/>
      <c r="T61" s="980"/>
      <c r="U61" s="974"/>
      <c r="V61" s="974"/>
      <c r="W61" s="973"/>
      <c r="X61" s="975"/>
      <c r="Y61" s="397"/>
      <c r="Z61" s="397"/>
      <c r="AA61" s="397"/>
      <c r="AB61" s="397"/>
      <c r="AC61" s="397"/>
      <c r="AD61" s="397"/>
    </row>
    <row r="62" spans="1:30" s="162" customFormat="1" ht="11.25" customHeight="1">
      <c r="A62" s="204"/>
      <c r="B62" s="216"/>
      <c r="C62" s="216"/>
      <c r="D62" s="216"/>
      <c r="E62" s="216"/>
      <c r="F62" s="216"/>
      <c r="G62" s="216"/>
      <c r="H62" s="216"/>
      <c r="I62" s="216"/>
      <c r="J62" s="216"/>
      <c r="K62" s="216"/>
      <c r="L62" s="157"/>
      <c r="M62" s="397"/>
      <c r="N62" s="977"/>
      <c r="O62" s="982"/>
      <c r="P62" s="978"/>
      <c r="Q62" s="978"/>
      <c r="R62" s="978"/>
      <c r="S62" s="978"/>
      <c r="T62" s="980"/>
      <c r="U62" s="974"/>
      <c r="V62" s="974"/>
      <c r="W62" s="973"/>
      <c r="X62" s="975"/>
      <c r="Y62" s="397"/>
      <c r="Z62" s="397"/>
      <c r="AA62" s="397"/>
      <c r="AB62" s="397"/>
      <c r="AC62" s="397"/>
      <c r="AD62" s="397"/>
    </row>
    <row r="63" spans="1:30" s="162" customFormat="1" ht="11.25" customHeight="1">
      <c r="A63" s="204"/>
      <c r="B63" s="216"/>
      <c r="C63" s="216"/>
      <c r="D63" s="216"/>
      <c r="E63" s="216"/>
      <c r="F63" s="216"/>
      <c r="G63" s="216"/>
      <c r="H63" s="216"/>
      <c r="I63" s="216"/>
      <c r="J63" s="216"/>
      <c r="K63" s="216"/>
      <c r="L63" s="157"/>
      <c r="M63" s="397"/>
      <c r="N63" s="977"/>
      <c r="O63" s="982"/>
      <c r="P63" s="978"/>
      <c r="Q63" s="978"/>
      <c r="R63" s="978"/>
      <c r="S63" s="978"/>
      <c r="T63" s="980"/>
      <c r="U63" s="974"/>
      <c r="V63" s="974"/>
      <c r="W63" s="973"/>
      <c r="X63" s="975"/>
      <c r="Y63" s="397"/>
      <c r="Z63" s="397"/>
      <c r="AA63" s="397"/>
      <c r="AB63" s="397"/>
      <c r="AC63" s="397"/>
      <c r="AD63" s="397"/>
    </row>
    <row r="64" spans="1:30" s="162" customFormat="1" ht="11.25" customHeight="1">
      <c r="A64" s="204"/>
      <c r="B64" s="216"/>
      <c r="C64" s="216"/>
      <c r="D64" s="216"/>
      <c r="E64" s="216"/>
      <c r="F64" s="216"/>
      <c r="G64" s="216"/>
      <c r="H64" s="216"/>
      <c r="I64" s="216"/>
      <c r="J64" s="216"/>
      <c r="K64" s="216"/>
      <c r="L64" s="157"/>
      <c r="M64" s="397"/>
      <c r="N64" s="977"/>
      <c r="O64" s="982"/>
      <c r="P64" s="978"/>
      <c r="Q64" s="978"/>
      <c r="R64" s="978"/>
      <c r="S64" s="978"/>
      <c r="T64" s="980"/>
      <c r="U64" s="974"/>
      <c r="V64" s="974"/>
      <c r="W64" s="973"/>
      <c r="X64" s="975"/>
      <c r="Y64" s="397"/>
      <c r="Z64" s="397"/>
      <c r="AA64" s="397"/>
      <c r="AB64" s="397"/>
      <c r="AC64" s="397"/>
      <c r="AD64" s="397"/>
    </row>
    <row r="65" spans="1:30" s="162" customFormat="1" ht="11.25" customHeight="1">
      <c r="A65" s="204"/>
      <c r="B65" s="216"/>
      <c r="C65" s="216"/>
      <c r="D65" s="216"/>
      <c r="E65" s="216"/>
      <c r="F65" s="216"/>
      <c r="G65" s="216"/>
      <c r="H65" s="216"/>
      <c r="I65" s="216"/>
      <c r="J65" s="216"/>
      <c r="K65" s="216"/>
      <c r="L65" s="157"/>
      <c r="M65" s="397"/>
      <c r="N65" s="977"/>
      <c r="O65" s="982"/>
      <c r="P65" s="978"/>
      <c r="Q65" s="978"/>
      <c r="R65" s="978"/>
      <c r="S65" s="978"/>
      <c r="T65" s="980"/>
      <c r="U65" s="974"/>
      <c r="V65" s="974"/>
      <c r="W65" s="973"/>
      <c r="X65" s="975"/>
      <c r="Y65" s="397"/>
      <c r="Z65" s="397"/>
      <c r="AA65" s="397"/>
      <c r="AB65" s="397"/>
      <c r="AC65" s="397"/>
      <c r="AD65" s="397"/>
    </row>
    <row r="66" spans="1:30" s="162" customFormat="1" ht="11.25" customHeight="1">
      <c r="A66" s="204"/>
      <c r="B66" s="216"/>
      <c r="C66" s="216"/>
      <c r="D66" s="216"/>
      <c r="E66" s="216"/>
      <c r="F66" s="216"/>
      <c r="G66" s="216"/>
      <c r="H66" s="216"/>
      <c r="I66" s="216"/>
      <c r="J66" s="216"/>
      <c r="K66" s="216"/>
      <c r="L66" s="157"/>
      <c r="M66" s="397"/>
      <c r="N66" s="977"/>
      <c r="O66" s="982"/>
      <c r="P66" s="978"/>
      <c r="Q66" s="978"/>
      <c r="R66" s="978"/>
      <c r="S66" s="978"/>
      <c r="T66" s="980"/>
      <c r="U66" s="974"/>
      <c r="V66" s="974"/>
      <c r="W66" s="973"/>
      <c r="X66" s="975"/>
      <c r="Y66" s="397"/>
      <c r="Z66" s="397"/>
      <c r="AA66" s="397"/>
      <c r="AB66" s="397"/>
      <c r="AC66" s="397"/>
      <c r="AD66" s="397"/>
    </row>
    <row r="67" spans="1:30" s="162" customFormat="1" ht="11.25" customHeight="1">
      <c r="A67" s="204"/>
      <c r="B67" s="216"/>
      <c r="C67" s="216"/>
      <c r="D67" s="216"/>
      <c r="E67" s="216"/>
      <c r="F67" s="216"/>
      <c r="G67" s="216"/>
      <c r="H67" s="216"/>
      <c r="I67" s="216"/>
      <c r="J67" s="216"/>
      <c r="K67" s="216"/>
      <c r="L67" s="157"/>
      <c r="M67" s="397"/>
      <c r="N67" s="977"/>
      <c r="O67" s="982"/>
      <c r="P67" s="978"/>
      <c r="Q67" s="978"/>
      <c r="R67" s="978"/>
      <c r="S67" s="978"/>
      <c r="T67" s="980"/>
      <c r="U67" s="974"/>
      <c r="V67" s="974"/>
      <c r="W67" s="973"/>
      <c r="X67" s="975"/>
      <c r="Y67" s="397"/>
      <c r="Z67" s="397"/>
      <c r="AA67" s="397"/>
      <c r="AB67" s="397"/>
      <c r="AC67" s="397"/>
      <c r="AD67" s="397"/>
    </row>
    <row r="68" spans="1:30" s="162" customFormat="1" ht="11.25" customHeight="1">
      <c r="A68" s="197" t="s">
        <v>714</v>
      </c>
      <c r="B68" s="216"/>
      <c r="C68" s="216"/>
      <c r="D68" s="216"/>
      <c r="E68" s="216"/>
      <c r="F68" s="216"/>
      <c r="G68" s="216"/>
      <c r="H68" s="216"/>
      <c r="I68" s="216"/>
      <c r="J68" s="216"/>
      <c r="K68" s="216"/>
      <c r="L68" s="157"/>
      <c r="M68" s="397"/>
      <c r="N68" s="977"/>
      <c r="O68" s="982"/>
      <c r="P68" s="978"/>
      <c r="Q68" s="978"/>
      <c r="R68" s="978"/>
      <c r="S68" s="978"/>
      <c r="T68" s="980"/>
      <c r="U68" s="974"/>
      <c r="V68" s="974"/>
      <c r="W68" s="973"/>
      <c r="X68" s="975"/>
      <c r="Y68" s="397"/>
      <c r="Z68" s="397"/>
      <c r="AA68" s="397"/>
      <c r="AB68" s="397"/>
      <c r="AC68" s="397"/>
      <c r="AD68" s="397"/>
    </row>
    <row r="69" spans="1:30" s="162" customFormat="1" ht="11.25" customHeight="1">
      <c r="A69" s="204"/>
      <c r="B69" s="216"/>
      <c r="C69" s="216"/>
      <c r="D69" s="216"/>
      <c r="E69" s="216"/>
      <c r="F69" s="216"/>
      <c r="G69" s="216"/>
      <c r="H69" s="216"/>
      <c r="I69" s="216"/>
      <c r="J69" s="216"/>
      <c r="K69" s="216"/>
      <c r="L69" s="157"/>
      <c r="M69" s="397"/>
      <c r="N69" s="977"/>
      <c r="O69" s="982"/>
      <c r="P69" s="978"/>
      <c r="Q69" s="978"/>
      <c r="R69" s="978"/>
      <c r="S69" s="978"/>
      <c r="T69" s="980"/>
      <c r="U69" s="974"/>
      <c r="V69" s="974"/>
      <c r="W69" s="973"/>
      <c r="X69" s="975"/>
      <c r="Y69" s="397"/>
      <c r="Z69" s="397"/>
      <c r="AA69" s="397"/>
      <c r="AB69" s="397"/>
      <c r="AC69" s="397"/>
      <c r="AD69" s="397"/>
    </row>
    <row r="70" spans="1:30" s="162" customFormat="1" ht="11.25" customHeight="1">
      <c r="A70" s="204"/>
      <c r="B70" s="216"/>
      <c r="C70" s="216"/>
      <c r="D70" s="216"/>
      <c r="E70" s="216"/>
      <c r="F70" s="216"/>
      <c r="G70" s="216"/>
      <c r="H70" s="216"/>
      <c r="I70" s="216"/>
      <c r="J70" s="216"/>
      <c r="K70" s="216"/>
      <c r="L70" s="157"/>
      <c r="M70" s="397"/>
      <c r="N70" s="977"/>
      <c r="O70" s="982"/>
      <c r="P70" s="978"/>
      <c r="Q70" s="978"/>
      <c r="R70" s="978"/>
      <c r="S70" s="978"/>
      <c r="T70" s="980"/>
      <c r="U70" s="974"/>
      <c r="V70" s="974"/>
      <c r="W70" s="973"/>
      <c r="X70" s="975"/>
      <c r="Y70" s="397"/>
      <c r="Z70" s="397"/>
      <c r="AA70" s="397"/>
      <c r="AB70" s="397"/>
      <c r="AC70" s="397"/>
      <c r="AD70" s="397"/>
    </row>
    <row r="71" spans="1:30" s="162" customFormat="1" ht="11.25" customHeight="1">
      <c r="A71" s="204"/>
      <c r="B71" s="216"/>
      <c r="C71" s="216"/>
      <c r="D71" s="216"/>
      <c r="E71" s="216"/>
      <c r="F71" s="216"/>
      <c r="G71" s="216"/>
      <c r="H71" s="216"/>
      <c r="I71" s="216"/>
      <c r="J71" s="216"/>
      <c r="K71" s="216"/>
      <c r="L71" s="157"/>
      <c r="M71" s="397"/>
      <c r="N71" s="977"/>
      <c r="O71" s="982"/>
      <c r="P71" s="978"/>
      <c r="Q71" s="978"/>
      <c r="R71" s="978"/>
      <c r="S71" s="978"/>
      <c r="T71" s="980"/>
      <c r="U71" s="974"/>
      <c r="V71" s="974"/>
      <c r="W71" s="973"/>
      <c r="X71" s="975"/>
      <c r="Y71" s="397"/>
      <c r="Z71" s="397"/>
      <c r="AA71" s="397"/>
      <c r="AB71" s="397"/>
      <c r="AC71" s="397"/>
      <c r="AD71" s="397"/>
    </row>
    <row r="72" spans="1:30" s="162" customFormat="1" ht="12" customHeight="1">
      <c r="A72" s="204"/>
      <c r="B72" s="216"/>
      <c r="C72" s="216"/>
      <c r="D72" s="216"/>
      <c r="E72" s="216"/>
      <c r="F72" s="216"/>
      <c r="G72" s="216"/>
      <c r="H72" s="216"/>
      <c r="I72" s="216"/>
      <c r="J72" s="216"/>
      <c r="K72" s="216"/>
      <c r="L72" s="157"/>
      <c r="M72" s="397"/>
      <c r="N72" s="977"/>
      <c r="O72" s="982"/>
      <c r="P72" s="978"/>
      <c r="Q72" s="978"/>
      <c r="R72" s="978"/>
      <c r="S72" s="978"/>
      <c r="T72" s="980"/>
      <c r="U72" s="974"/>
      <c r="V72" s="974"/>
      <c r="W72" s="973"/>
      <c r="X72" s="975"/>
      <c r="Y72" s="397"/>
      <c r="Z72" s="397"/>
      <c r="AA72" s="397"/>
      <c r="AB72" s="397"/>
      <c r="AC72" s="397"/>
      <c r="AD72" s="397"/>
    </row>
    <row r="73" spans="1:30" s="162" customFormat="1" ht="11.25" customHeight="1">
      <c r="A73" s="204"/>
      <c r="B73" s="216"/>
      <c r="C73" s="216"/>
      <c r="D73" s="216"/>
      <c r="E73" s="216"/>
      <c r="F73" s="216"/>
      <c r="G73" s="216"/>
      <c r="H73" s="216"/>
      <c r="I73" s="216"/>
      <c r="J73" s="216"/>
      <c r="K73" s="216"/>
      <c r="L73" s="157"/>
      <c r="M73" s="397"/>
      <c r="N73" s="977"/>
      <c r="O73" s="982"/>
      <c r="P73" s="978"/>
      <c r="Q73" s="978"/>
      <c r="R73" s="978"/>
      <c r="S73" s="978"/>
      <c r="T73" s="980"/>
      <c r="U73" s="974"/>
      <c r="V73" s="974"/>
      <c r="W73" s="973"/>
      <c r="X73" s="975"/>
      <c r="Y73" s="397"/>
      <c r="Z73" s="397"/>
      <c r="AA73" s="397"/>
      <c r="AB73" s="397"/>
      <c r="AC73" s="397"/>
      <c r="AD73" s="397"/>
    </row>
    <row r="74" spans="1:30" s="162" customFormat="1" ht="11.25" customHeight="1">
      <c r="A74" s="204"/>
      <c r="B74" s="216"/>
      <c r="C74" s="216"/>
      <c r="D74" s="216"/>
      <c r="E74" s="216"/>
      <c r="F74" s="216"/>
      <c r="G74" s="216"/>
      <c r="H74" s="216"/>
      <c r="I74" s="216"/>
      <c r="J74" s="216"/>
      <c r="K74" s="216"/>
      <c r="L74" s="157"/>
      <c r="M74" s="397"/>
      <c r="N74" s="977"/>
      <c r="O74" s="982"/>
      <c r="P74" s="978"/>
      <c r="Q74" s="978"/>
      <c r="R74" s="978"/>
      <c r="S74" s="978"/>
      <c r="T74" s="980"/>
      <c r="U74" s="974"/>
      <c r="V74" s="974"/>
      <c r="W74" s="973"/>
      <c r="X74" s="975"/>
      <c r="Y74" s="397"/>
      <c r="Z74" s="397"/>
      <c r="AA74" s="397"/>
      <c r="AB74" s="397"/>
      <c r="AC74" s="397"/>
      <c r="AD74" s="397"/>
    </row>
    <row r="75" spans="1:30" s="162" customFormat="1" ht="11.25" customHeight="1">
      <c r="A75" s="204"/>
      <c r="B75" s="216"/>
      <c r="C75" s="216"/>
      <c r="D75" s="216"/>
      <c r="E75" s="216"/>
      <c r="F75" s="216"/>
      <c r="G75" s="216"/>
      <c r="H75" s="216"/>
      <c r="I75" s="216"/>
      <c r="J75" s="216"/>
      <c r="K75" s="216"/>
      <c r="L75" s="157"/>
      <c r="M75" s="397"/>
      <c r="N75" s="977"/>
      <c r="O75" s="982"/>
      <c r="P75" s="978"/>
      <c r="Q75" s="978"/>
      <c r="R75" s="978"/>
      <c r="S75" s="978"/>
      <c r="T75" s="980"/>
      <c r="U75" s="974"/>
      <c r="V75" s="974"/>
      <c r="W75" s="973"/>
      <c r="X75" s="975"/>
      <c r="Y75" s="397"/>
      <c r="Z75" s="397"/>
      <c r="AA75" s="397"/>
      <c r="AB75" s="397"/>
      <c r="AC75" s="397"/>
      <c r="AD75" s="397"/>
    </row>
    <row r="76" spans="1:30" s="162" customFormat="1" ht="11.25" customHeight="1">
      <c r="A76" s="204"/>
      <c r="B76" s="216"/>
      <c r="C76" s="216"/>
      <c r="D76" s="216"/>
      <c r="E76" s="216"/>
      <c r="F76" s="216"/>
      <c r="G76" s="216"/>
      <c r="H76" s="216"/>
      <c r="I76" s="216"/>
      <c r="J76" s="216"/>
      <c r="K76" s="216"/>
      <c r="L76" s="157"/>
      <c r="M76" s="397"/>
      <c r="N76" s="977"/>
      <c r="O76" s="982"/>
      <c r="P76" s="978"/>
      <c r="Q76" s="978"/>
      <c r="R76" s="978"/>
      <c r="S76" s="978"/>
      <c r="T76" s="980"/>
      <c r="U76" s="974"/>
      <c r="V76" s="974"/>
      <c r="W76" s="973"/>
      <c r="X76" s="975"/>
      <c r="Y76" s="397"/>
      <c r="Z76" s="397"/>
      <c r="AA76" s="397"/>
      <c r="AB76" s="397"/>
      <c r="AC76" s="397"/>
      <c r="AD76" s="397"/>
    </row>
    <row r="77" spans="1:30" s="162" customFormat="1" ht="11.25" customHeight="1">
      <c r="A77" s="204"/>
      <c r="B77" s="216"/>
      <c r="C77" s="216"/>
      <c r="D77" s="216"/>
      <c r="E77" s="216"/>
      <c r="F77" s="216"/>
      <c r="G77" s="216"/>
      <c r="H77" s="216"/>
      <c r="I77" s="216"/>
      <c r="J77" s="216"/>
      <c r="K77" s="216"/>
      <c r="L77" s="157"/>
      <c r="M77" s="397"/>
      <c r="N77" s="977"/>
      <c r="O77" s="982"/>
      <c r="P77" s="978"/>
      <c r="Q77" s="978"/>
      <c r="R77" s="978"/>
      <c r="S77" s="978"/>
      <c r="T77" s="980"/>
      <c r="U77" s="974"/>
      <c r="V77" s="974"/>
      <c r="W77" s="973"/>
      <c r="X77" s="975"/>
      <c r="Y77" s="397"/>
      <c r="Z77" s="397"/>
      <c r="AA77" s="397"/>
      <c r="AB77" s="397"/>
      <c r="AC77" s="397"/>
      <c r="AD77" s="397"/>
    </row>
    <row r="78" spans="1:30" s="162" customFormat="1" ht="11.25" customHeight="1">
      <c r="A78" s="204"/>
      <c r="B78" s="216"/>
      <c r="C78" s="216"/>
      <c r="D78" s="216"/>
      <c r="E78" s="216"/>
      <c r="F78" s="216"/>
      <c r="G78" s="216"/>
      <c r="H78" s="216"/>
      <c r="I78" s="216"/>
      <c r="J78" s="216"/>
      <c r="K78" s="216"/>
      <c r="L78" s="157"/>
      <c r="M78" s="397"/>
      <c r="N78" s="977"/>
      <c r="O78" s="982"/>
      <c r="P78" s="978"/>
      <c r="Q78" s="978"/>
      <c r="R78" s="978"/>
      <c r="S78" s="978"/>
      <c r="T78" s="980"/>
      <c r="U78" s="974"/>
      <c r="V78" s="974"/>
      <c r="W78" s="973"/>
      <c r="X78" s="975"/>
      <c r="Y78" s="397"/>
      <c r="Z78" s="397"/>
      <c r="AA78" s="397"/>
      <c r="AB78" s="397"/>
      <c r="AC78" s="397"/>
      <c r="AD78" s="397"/>
    </row>
    <row r="79" spans="1:30" s="162" customFormat="1" ht="11.25" customHeight="1">
      <c r="A79" s="204"/>
      <c r="B79" s="216"/>
      <c r="C79" s="216"/>
      <c r="D79" s="216"/>
      <c r="E79" s="216"/>
      <c r="F79" s="216"/>
      <c r="G79" s="216"/>
      <c r="H79" s="216"/>
      <c r="I79" s="216"/>
      <c r="J79" s="216"/>
      <c r="K79" s="216"/>
      <c r="L79" s="157"/>
      <c r="M79" s="397"/>
      <c r="N79" s="977"/>
      <c r="O79" s="982"/>
      <c r="P79" s="978"/>
      <c r="Q79" s="978"/>
      <c r="R79" s="978"/>
      <c r="S79" s="978"/>
      <c r="T79" s="980"/>
      <c r="U79" s="974"/>
      <c r="V79" s="974"/>
      <c r="W79" s="973"/>
      <c r="X79" s="975"/>
      <c r="Y79" s="397"/>
      <c r="Z79" s="397"/>
      <c r="AA79" s="397"/>
      <c r="AB79" s="397"/>
      <c r="AC79" s="397"/>
      <c r="AD79" s="397"/>
    </row>
    <row r="80" spans="1:30" s="162" customFormat="1" ht="11.25" customHeight="1">
      <c r="A80" s="204"/>
      <c r="B80" s="216"/>
      <c r="C80" s="216"/>
      <c r="D80" s="216"/>
      <c r="E80" s="216"/>
      <c r="F80" s="216"/>
      <c r="G80" s="216"/>
      <c r="H80" s="216"/>
      <c r="I80" s="216"/>
      <c r="J80" s="216"/>
      <c r="K80" s="216"/>
      <c r="L80" s="157"/>
      <c r="M80" s="397"/>
      <c r="N80" s="977"/>
      <c r="O80" s="982"/>
      <c r="P80" s="978"/>
      <c r="Q80" s="978"/>
      <c r="R80" s="978"/>
      <c r="S80" s="978"/>
      <c r="T80" s="980"/>
      <c r="U80" s="974"/>
      <c r="V80" s="974"/>
      <c r="W80" s="973"/>
      <c r="X80" s="975"/>
      <c r="Y80" s="397"/>
      <c r="Z80" s="397"/>
      <c r="AA80" s="397"/>
      <c r="AB80" s="397"/>
      <c r="AC80" s="397"/>
      <c r="AD80" s="397"/>
    </row>
    <row r="81" spans="1:30" s="162" customFormat="1" ht="11.25" customHeight="1">
      <c r="A81" s="204"/>
      <c r="B81" s="216"/>
      <c r="C81" s="216"/>
      <c r="D81" s="216"/>
      <c r="E81" s="216"/>
      <c r="F81" s="216"/>
      <c r="G81" s="216"/>
      <c r="H81" s="216"/>
      <c r="I81" s="216"/>
      <c r="J81" s="216"/>
      <c r="K81" s="216"/>
      <c r="L81" s="157"/>
      <c r="M81" s="397"/>
      <c r="N81" s="977"/>
      <c r="O81" s="982"/>
      <c r="P81" s="978"/>
      <c r="Q81" s="978"/>
      <c r="R81" s="978"/>
      <c r="S81" s="978"/>
      <c r="T81" s="980"/>
      <c r="U81" s="974"/>
      <c r="V81" s="974"/>
      <c r="W81" s="973"/>
      <c r="X81" s="975"/>
      <c r="Y81" s="397"/>
      <c r="Z81" s="397"/>
      <c r="AA81" s="397"/>
      <c r="AB81" s="397"/>
      <c r="AC81" s="397"/>
      <c r="AD81" s="397"/>
    </row>
    <row r="82" spans="1:30" s="162" customFormat="1" ht="11.25" customHeight="1">
      <c r="A82" s="204"/>
      <c r="B82" s="216"/>
      <c r="C82" s="216"/>
      <c r="D82" s="216"/>
      <c r="E82" s="216"/>
      <c r="F82" s="216"/>
      <c r="G82" s="216"/>
      <c r="H82" s="216"/>
      <c r="I82" s="216"/>
      <c r="J82" s="216"/>
      <c r="K82" s="216"/>
      <c r="L82" s="157"/>
      <c r="M82" s="397"/>
      <c r="N82" s="977"/>
      <c r="O82" s="982"/>
      <c r="P82" s="978"/>
      <c r="Q82" s="978"/>
      <c r="R82" s="978"/>
      <c r="S82" s="978"/>
      <c r="T82" s="980"/>
      <c r="U82" s="974"/>
      <c r="V82" s="974"/>
      <c r="W82" s="973"/>
      <c r="X82" s="975"/>
      <c r="Y82" s="397"/>
      <c r="Z82" s="397"/>
      <c r="AA82" s="397"/>
      <c r="AB82" s="397"/>
      <c r="AC82" s="397"/>
      <c r="AD82" s="397"/>
    </row>
    <row r="83" spans="1:30" s="162" customFormat="1" ht="11.25" customHeight="1">
      <c r="A83" s="204"/>
      <c r="B83" s="216"/>
      <c r="C83" s="216"/>
      <c r="D83" s="216"/>
      <c r="E83" s="216"/>
      <c r="F83" s="216"/>
      <c r="G83" s="216"/>
      <c r="H83" s="216"/>
      <c r="I83" s="216"/>
      <c r="J83" s="216"/>
      <c r="K83" s="216"/>
      <c r="L83" s="157"/>
      <c r="M83" s="397"/>
      <c r="N83" s="977"/>
      <c r="O83" s="982"/>
      <c r="P83" s="978"/>
      <c r="Q83" s="978"/>
      <c r="R83" s="978"/>
      <c r="S83" s="978"/>
      <c r="T83" s="980"/>
      <c r="U83" s="974"/>
      <c r="V83" s="974"/>
      <c r="W83" s="973"/>
      <c r="X83" s="975"/>
      <c r="Y83" s="397"/>
      <c r="Z83" s="397"/>
      <c r="AA83" s="397"/>
      <c r="AB83" s="397"/>
      <c r="AC83" s="397"/>
      <c r="AD83" s="397"/>
    </row>
    <row r="84" spans="1:30" s="162" customFormat="1" ht="11.25" customHeight="1">
      <c r="A84" s="204"/>
      <c r="B84" s="216"/>
      <c r="C84" s="216"/>
      <c r="D84" s="216"/>
      <c r="E84" s="216"/>
      <c r="F84" s="216"/>
      <c r="G84" s="216"/>
      <c r="H84" s="216"/>
      <c r="I84" s="216"/>
      <c r="J84" s="216"/>
      <c r="K84" s="216"/>
      <c r="L84" s="157"/>
      <c r="M84" s="397"/>
      <c r="N84" s="977"/>
      <c r="O84" s="982"/>
      <c r="P84" s="978"/>
      <c r="Q84" s="978"/>
      <c r="R84" s="978"/>
      <c r="S84" s="978"/>
      <c r="T84" s="980"/>
      <c r="U84" s="974"/>
      <c r="V84" s="974"/>
      <c r="W84" s="973"/>
      <c r="X84" s="975"/>
      <c r="Y84" s="397"/>
      <c r="Z84" s="397"/>
      <c r="AA84" s="397"/>
      <c r="AB84" s="397"/>
      <c r="AC84" s="397"/>
      <c r="AD84" s="397"/>
    </row>
    <row r="85" spans="1:30" s="162" customFormat="1" ht="11.25" customHeight="1">
      <c r="A85" s="204"/>
      <c r="B85" s="216"/>
      <c r="C85" s="216"/>
      <c r="D85" s="216"/>
      <c r="E85" s="216"/>
      <c r="F85" s="216"/>
      <c r="G85" s="216"/>
      <c r="H85" s="216"/>
      <c r="I85" s="216"/>
      <c r="J85" s="216"/>
      <c r="K85" s="216"/>
      <c r="L85" s="157"/>
      <c r="M85" s="397"/>
      <c r="N85" s="977"/>
      <c r="O85" s="982"/>
      <c r="P85" s="978"/>
      <c r="Q85" s="978"/>
      <c r="R85" s="978"/>
      <c r="S85" s="978"/>
      <c r="T85" s="980"/>
      <c r="U85" s="974"/>
      <c r="V85" s="974"/>
      <c r="W85" s="973"/>
      <c r="X85" s="975"/>
      <c r="Y85" s="397"/>
      <c r="Z85" s="397"/>
      <c r="AA85" s="397"/>
      <c r="AB85" s="397"/>
      <c r="AC85" s="397"/>
      <c r="AD85" s="397"/>
    </row>
    <row r="86" spans="1:30" s="162" customFormat="1" ht="6.75" customHeight="1">
      <c r="A86" s="204"/>
      <c r="B86" s="216"/>
      <c r="C86" s="216"/>
      <c r="D86" s="216"/>
      <c r="E86" s="216"/>
      <c r="F86" s="216"/>
      <c r="G86" s="216"/>
      <c r="H86" s="216"/>
      <c r="I86" s="216"/>
      <c r="J86" s="216"/>
      <c r="K86" s="216"/>
      <c r="L86" s="157"/>
      <c r="M86" s="397"/>
      <c r="N86" s="977"/>
      <c r="O86" s="982"/>
      <c r="P86" s="978"/>
      <c r="Q86" s="978"/>
      <c r="R86" s="978"/>
      <c r="S86" s="978"/>
      <c r="T86" s="980"/>
      <c r="U86" s="974"/>
      <c r="V86" s="974"/>
      <c r="W86" s="973"/>
      <c r="X86" s="975"/>
      <c r="Y86" s="397"/>
      <c r="Z86" s="397"/>
      <c r="AA86" s="397"/>
      <c r="AB86" s="397"/>
      <c r="AC86" s="397"/>
      <c r="AD86" s="397"/>
    </row>
    <row r="87" spans="1:30" s="162" customFormat="1" ht="4.5" customHeight="1">
      <c r="A87" s="204"/>
      <c r="B87" s="216"/>
      <c r="C87" s="216"/>
      <c r="D87" s="216"/>
      <c r="E87" s="216"/>
      <c r="F87" s="216"/>
      <c r="G87" s="216"/>
      <c r="H87" s="216"/>
      <c r="I87" s="216"/>
      <c r="J87" s="216"/>
      <c r="K87" s="216"/>
      <c r="L87" s="157"/>
      <c r="M87" s="397"/>
      <c r="N87" s="977"/>
      <c r="O87" s="982"/>
      <c r="P87" s="978"/>
      <c r="Q87" s="978"/>
      <c r="R87" s="978"/>
      <c r="S87" s="978"/>
      <c r="T87" s="980"/>
      <c r="U87" s="974"/>
      <c r="V87" s="974"/>
      <c r="W87" s="973"/>
      <c r="X87" s="975"/>
      <c r="Y87" s="397"/>
      <c r="Z87" s="397"/>
      <c r="AA87" s="397"/>
      <c r="AB87" s="397"/>
      <c r="AC87" s="397"/>
      <c r="AD87" s="397"/>
    </row>
    <row r="88" spans="1:30" s="162" customFormat="1" ht="3" customHeight="1">
      <c r="A88" s="204"/>
      <c r="B88" s="216"/>
      <c r="C88" s="216"/>
      <c r="D88" s="216"/>
      <c r="E88" s="216"/>
      <c r="F88" s="216"/>
      <c r="G88" s="216"/>
      <c r="H88" s="216"/>
      <c r="I88" s="216"/>
      <c r="J88" s="216"/>
      <c r="K88" s="216"/>
      <c r="L88" s="157"/>
      <c r="M88" s="397"/>
      <c r="N88" s="977"/>
      <c r="O88" s="982"/>
      <c r="P88" s="978"/>
      <c r="Q88" s="978"/>
      <c r="R88" s="978"/>
      <c r="S88" s="978"/>
      <c r="T88" s="980"/>
      <c r="U88" s="974"/>
      <c r="V88" s="974"/>
      <c r="W88" s="973"/>
      <c r="X88" s="975"/>
      <c r="Y88" s="397"/>
      <c r="Z88" s="397"/>
      <c r="AA88" s="397"/>
      <c r="AB88" s="397"/>
      <c r="AC88" s="397"/>
      <c r="AD88" s="397"/>
    </row>
    <row r="89" spans="1:30" s="162" customFormat="1" ht="5.25" customHeight="1">
      <c r="A89" s="204"/>
      <c r="B89" s="216"/>
      <c r="C89" s="216"/>
      <c r="D89" s="216"/>
      <c r="E89" s="216"/>
      <c r="F89" s="216"/>
      <c r="G89" s="216"/>
      <c r="H89" s="216"/>
      <c r="I89" s="216"/>
      <c r="J89" s="216"/>
      <c r="K89" s="216"/>
      <c r="L89" s="157"/>
      <c r="M89" s="397"/>
      <c r="N89" s="977"/>
      <c r="O89" s="982"/>
      <c r="P89" s="981"/>
      <c r="Q89" s="981"/>
      <c r="R89" s="981"/>
      <c r="S89" s="981"/>
      <c r="T89" s="981"/>
      <c r="U89" s="397"/>
      <c r="V89" s="397"/>
      <c r="W89" s="973"/>
      <c r="X89" s="397"/>
      <c r="Y89" s="397"/>
      <c r="Z89" s="397"/>
      <c r="AA89" s="397"/>
      <c r="AB89" s="397"/>
      <c r="AC89" s="397"/>
      <c r="AD89" s="397"/>
    </row>
    <row r="90" spans="1:30" s="162" customFormat="1" ht="11.25" customHeight="1">
      <c r="A90" s="197" t="s">
        <v>712</v>
      </c>
      <c r="B90" s="216"/>
      <c r="C90" s="216"/>
      <c r="D90" s="216"/>
      <c r="E90" s="216"/>
      <c r="F90" s="216"/>
      <c r="G90" s="216"/>
      <c r="H90" s="216"/>
      <c r="I90" s="216"/>
      <c r="J90" s="216"/>
      <c r="K90" s="216"/>
      <c r="L90" s="157"/>
      <c r="M90" s="397"/>
      <c r="N90" s="977"/>
      <c r="O90" s="982"/>
      <c r="P90" s="981"/>
      <c r="Q90" s="981"/>
      <c r="R90" s="981"/>
      <c r="S90" s="981"/>
      <c r="T90" s="981"/>
      <c r="U90" s="397"/>
      <c r="V90" s="397"/>
      <c r="W90" s="973"/>
      <c r="X90" s="397"/>
      <c r="Y90" s="397"/>
      <c r="Z90" s="397"/>
      <c r="AA90" s="397"/>
      <c r="AB90" s="397"/>
      <c r="AC90" s="397"/>
      <c r="AD90" s="397"/>
    </row>
    <row r="91" spans="1:30" s="162" customFormat="1" ht="11.25" customHeight="1">
      <c r="A91" s="204"/>
      <c r="B91" s="216"/>
      <c r="C91" s="216"/>
      <c r="D91" s="216"/>
      <c r="E91" s="216"/>
      <c r="F91" s="216"/>
      <c r="G91" s="216"/>
      <c r="H91" s="216"/>
      <c r="I91" s="216"/>
      <c r="J91" s="216"/>
      <c r="K91" s="216"/>
      <c r="L91" s="157"/>
      <c r="M91" s="397"/>
      <c r="N91" s="977"/>
      <c r="O91" s="982"/>
      <c r="P91" s="981"/>
      <c r="Q91" s="981"/>
      <c r="R91" s="981"/>
      <c r="S91" s="981"/>
      <c r="T91" s="981"/>
      <c r="U91" s="397"/>
      <c r="V91" s="397"/>
      <c r="W91" s="973"/>
      <c r="X91" s="397"/>
      <c r="Y91" s="397"/>
      <c r="Z91" s="397"/>
      <c r="AA91" s="397"/>
      <c r="AB91" s="397"/>
      <c r="AC91" s="397"/>
      <c r="AD91" s="397"/>
    </row>
    <row r="92" spans="1:30" s="162" customFormat="1" ht="11.25" customHeight="1">
      <c r="A92" s="204"/>
      <c r="B92" s="216"/>
      <c r="C92" s="216"/>
      <c r="D92" s="216"/>
      <c r="E92" s="216"/>
      <c r="F92" s="216"/>
      <c r="G92" s="216"/>
      <c r="H92" s="216"/>
      <c r="I92" s="216"/>
      <c r="J92" s="216"/>
      <c r="K92" s="216"/>
      <c r="L92" s="157"/>
      <c r="M92" s="397"/>
      <c r="N92" s="977"/>
      <c r="O92" s="977"/>
      <c r="P92" s="981"/>
      <c r="Q92" s="981"/>
      <c r="R92" s="981"/>
      <c r="S92" s="981"/>
      <c r="T92" s="981"/>
      <c r="U92" s="397"/>
      <c r="V92" s="397"/>
      <c r="W92" s="973"/>
      <c r="X92" s="397"/>
      <c r="Y92" s="397"/>
      <c r="Z92" s="397"/>
      <c r="AA92" s="397"/>
      <c r="AB92" s="397"/>
      <c r="AC92" s="397"/>
      <c r="AD92" s="397"/>
    </row>
    <row r="93" spans="1:30" s="162" customFormat="1" ht="11.25" customHeight="1">
      <c r="A93" s="1304"/>
      <c r="B93" s="1304"/>
      <c r="C93" s="1304"/>
      <c r="D93" s="1304"/>
      <c r="E93" s="1304"/>
      <c r="F93" s="1304"/>
      <c r="G93" s="1304"/>
      <c r="H93" s="1304"/>
      <c r="I93" s="1304"/>
      <c r="J93" s="1304"/>
      <c r="K93" s="1304"/>
      <c r="L93" s="157"/>
      <c r="M93" s="397"/>
      <c r="N93" s="977"/>
      <c r="O93" s="977"/>
      <c r="P93" s="981"/>
      <c r="Q93" s="981"/>
      <c r="R93" s="981"/>
      <c r="S93" s="981"/>
      <c r="T93" s="981"/>
      <c r="U93" s="397"/>
      <c r="V93" s="397"/>
      <c r="W93" s="973"/>
      <c r="X93" s="397"/>
      <c r="Y93" s="397"/>
      <c r="Z93" s="397"/>
      <c r="AA93" s="397"/>
      <c r="AB93" s="397"/>
      <c r="AC93" s="397"/>
      <c r="AD93" s="397"/>
    </row>
    <row r="94" spans="1:30" s="162" customFormat="1" ht="11.25" customHeight="1">
      <c r="A94" s="496"/>
      <c r="B94" s="216"/>
      <c r="C94" s="216"/>
      <c r="D94" s="216"/>
      <c r="E94" s="216"/>
      <c r="F94" s="216"/>
      <c r="G94" s="216"/>
      <c r="H94" s="216"/>
      <c r="I94" s="216"/>
      <c r="J94" s="216"/>
      <c r="K94" s="216"/>
      <c r="L94" s="157"/>
      <c r="M94" s="397"/>
      <c r="N94" s="977"/>
      <c r="O94" s="977"/>
      <c r="P94" s="981"/>
      <c r="Q94" s="981"/>
      <c r="R94" s="981"/>
      <c r="S94" s="981"/>
      <c r="T94" s="981"/>
      <c r="U94" s="397"/>
      <c r="V94" s="397"/>
      <c r="W94" s="973"/>
      <c r="X94" s="397"/>
      <c r="Y94" s="397"/>
      <c r="Z94" s="397"/>
      <c r="AA94" s="397"/>
      <c r="AB94" s="397"/>
      <c r="AC94" s="397"/>
      <c r="AD94" s="397"/>
    </row>
    <row r="95" spans="1:30" s="162" customFormat="1" ht="11.25" customHeight="1">
      <c r="A95" s="496"/>
      <c r="B95" s="216"/>
      <c r="C95" s="216"/>
      <c r="D95" s="216"/>
      <c r="E95" s="216"/>
      <c r="F95" s="216"/>
      <c r="G95" s="216"/>
      <c r="H95" s="216"/>
      <c r="I95" s="216"/>
      <c r="J95" s="216"/>
      <c r="K95" s="216"/>
      <c r="L95" s="157"/>
      <c r="M95" s="397"/>
      <c r="N95" s="981"/>
      <c r="O95" s="981"/>
      <c r="P95" s="981"/>
      <c r="Q95" s="981"/>
      <c r="R95" s="981"/>
      <c r="S95" s="981"/>
      <c r="T95" s="981"/>
      <c r="U95" s="397"/>
      <c r="V95" s="397"/>
      <c r="W95" s="973"/>
      <c r="X95" s="397"/>
      <c r="Y95" s="397"/>
      <c r="Z95" s="397"/>
      <c r="AA95" s="397"/>
      <c r="AB95" s="397"/>
      <c r="AC95" s="397"/>
      <c r="AD95" s="397"/>
    </row>
    <row r="96" spans="1:30" s="162" customFormat="1" ht="11.25" customHeight="1">
      <c r="A96" s="495"/>
      <c r="B96" s="467"/>
      <c r="C96" s="467"/>
      <c r="D96" s="467"/>
      <c r="E96" s="467"/>
      <c r="F96" s="467"/>
      <c r="G96" s="216"/>
      <c r="H96" s="216"/>
      <c r="I96" s="216"/>
      <c r="J96" s="216"/>
      <c r="K96" s="216"/>
      <c r="L96" s="157"/>
      <c r="M96" s="397"/>
      <c r="N96" s="981"/>
      <c r="O96" s="981"/>
      <c r="P96" s="981"/>
      <c r="Q96" s="981"/>
      <c r="R96" s="981"/>
      <c r="S96" s="981"/>
      <c r="T96" s="981"/>
      <c r="U96" s="397"/>
      <c r="V96" s="397"/>
      <c r="W96" s="973"/>
      <c r="X96" s="397"/>
      <c r="Y96" s="397"/>
      <c r="Z96" s="397"/>
      <c r="AA96" s="397"/>
      <c r="AB96" s="397"/>
      <c r="AC96" s="397"/>
      <c r="AD96" s="397"/>
    </row>
    <row r="97" spans="1:30" s="162" customFormat="1" ht="12.75">
      <c r="A97" s="468"/>
      <c r="B97" s="469"/>
      <c r="C97" s="469"/>
      <c r="D97" s="470"/>
      <c r="E97" s="470"/>
      <c r="F97" s="470"/>
      <c r="G97" s="216"/>
      <c r="H97" s="216"/>
      <c r="I97" s="216"/>
      <c r="J97" s="216"/>
      <c r="K97" s="216"/>
      <c r="L97" s="157"/>
      <c r="M97" s="397"/>
      <c r="N97" s="981"/>
      <c r="O97" s="981"/>
      <c r="P97" s="981"/>
      <c r="Q97" s="981"/>
      <c r="R97" s="981"/>
      <c r="S97" s="981"/>
      <c r="T97" s="981"/>
      <c r="U97" s="397"/>
      <c r="V97" s="397"/>
      <c r="W97" s="973"/>
      <c r="X97" s="397"/>
      <c r="Y97" s="397"/>
      <c r="Z97" s="397"/>
      <c r="AA97" s="397"/>
      <c r="AB97" s="397"/>
      <c r="AC97" s="397"/>
      <c r="AD97" s="397"/>
    </row>
    <row r="98" spans="1:30" s="162" customFormat="1" ht="12.75">
      <c r="A98" s="468"/>
      <c r="B98" s="469"/>
      <c r="C98" s="469"/>
      <c r="D98" s="470"/>
      <c r="E98" s="470"/>
      <c r="F98" s="470"/>
      <c r="G98" s="216"/>
      <c r="H98" s="216"/>
      <c r="I98" s="216"/>
      <c r="J98" s="216"/>
      <c r="K98" s="216"/>
      <c r="L98" s="157"/>
      <c r="M98" s="397"/>
      <c r="N98" s="981"/>
      <c r="O98" s="981"/>
      <c r="P98" s="981"/>
      <c r="Q98" s="981"/>
      <c r="R98" s="981"/>
      <c r="S98" s="981"/>
      <c r="T98" s="981"/>
      <c r="U98" s="397"/>
      <c r="V98" s="397"/>
      <c r="W98" s="973"/>
      <c r="X98" s="397"/>
      <c r="Y98" s="397"/>
      <c r="Z98" s="397"/>
      <c r="AA98" s="397"/>
      <c r="AB98" s="397"/>
      <c r="AC98" s="397"/>
      <c r="AD98" s="397"/>
    </row>
    <row r="99" spans="1:30" s="162" customFormat="1" ht="12.75">
      <c r="A99" s="468"/>
      <c r="B99" s="469"/>
      <c r="C99" s="469"/>
      <c r="D99" s="470"/>
      <c r="E99" s="470"/>
      <c r="F99" s="470"/>
      <c r="G99" s="216"/>
      <c r="H99" s="216"/>
      <c r="I99" s="216"/>
      <c r="J99" s="216"/>
      <c r="K99" s="216"/>
      <c r="L99" s="157"/>
      <c r="M99" s="397"/>
      <c r="N99" s="981"/>
      <c r="O99" s="981"/>
      <c r="P99" s="981"/>
      <c r="Q99" s="981"/>
      <c r="R99" s="981"/>
      <c r="S99" s="981"/>
      <c r="T99" s="981"/>
      <c r="U99" s="397"/>
      <c r="V99" s="397"/>
      <c r="W99" s="973"/>
      <c r="X99" s="397"/>
      <c r="Y99" s="397"/>
      <c r="Z99" s="397"/>
      <c r="AA99" s="397"/>
      <c r="AB99" s="397"/>
      <c r="AC99" s="397"/>
      <c r="AD99" s="397"/>
    </row>
    <row r="100" spans="1:30" s="162" customFormat="1" ht="12.75">
      <c r="A100" s="468"/>
      <c r="B100" s="469"/>
      <c r="C100" s="469"/>
      <c r="D100" s="470"/>
      <c r="E100" s="470"/>
      <c r="F100" s="470"/>
      <c r="G100" s="216"/>
      <c r="H100" s="216"/>
      <c r="I100" s="216"/>
      <c r="J100" s="216"/>
      <c r="K100" s="216"/>
      <c r="L100" s="157"/>
      <c r="M100" s="397"/>
      <c r="N100" s="981"/>
      <c r="O100" s="981"/>
      <c r="P100" s="981"/>
      <c r="Q100" s="981"/>
      <c r="R100" s="981"/>
      <c r="S100" s="981"/>
      <c r="T100" s="981"/>
      <c r="U100" s="397"/>
      <c r="V100" s="397"/>
      <c r="W100" s="973"/>
      <c r="X100" s="397"/>
      <c r="Y100" s="397"/>
      <c r="Z100" s="397"/>
      <c r="AA100" s="397"/>
      <c r="AB100" s="397"/>
      <c r="AC100" s="397"/>
      <c r="AD100" s="397"/>
    </row>
    <row r="101" spans="1:30" s="162" customFormat="1" ht="12.75">
      <c r="A101" s="468"/>
      <c r="B101" s="469"/>
      <c r="C101" s="469"/>
      <c r="D101" s="470"/>
      <c r="E101" s="470"/>
      <c r="F101" s="470"/>
      <c r="G101" s="216"/>
      <c r="H101" s="216"/>
      <c r="I101" s="216"/>
      <c r="J101" s="216"/>
      <c r="K101" s="216"/>
      <c r="L101" s="157"/>
      <c r="M101" s="397"/>
      <c r="N101" s="981"/>
      <c r="O101" s="981"/>
      <c r="P101" s="981"/>
      <c r="Q101" s="981"/>
      <c r="R101" s="981"/>
      <c r="S101" s="981"/>
      <c r="T101" s="981"/>
      <c r="U101" s="397"/>
      <c r="V101" s="397"/>
      <c r="W101" s="973"/>
      <c r="X101" s="397"/>
      <c r="Y101" s="397"/>
      <c r="Z101" s="397"/>
      <c r="AA101" s="397"/>
      <c r="AB101" s="397"/>
      <c r="AC101" s="397"/>
      <c r="AD101" s="397"/>
    </row>
    <row r="102" spans="1:30" s="162" customFormat="1" ht="12.75">
      <c r="A102" s="468"/>
      <c r="B102" s="469"/>
      <c r="C102" s="469"/>
      <c r="D102" s="470"/>
      <c r="E102" s="470"/>
      <c r="F102" s="470"/>
      <c r="G102" s="216"/>
      <c r="H102" s="216"/>
      <c r="I102" s="216"/>
      <c r="J102" s="216"/>
      <c r="K102" s="216"/>
      <c r="L102" s="157"/>
      <c r="M102" s="397"/>
      <c r="N102" s="981"/>
      <c r="O102" s="981"/>
      <c r="P102" s="981"/>
      <c r="Q102" s="981"/>
      <c r="R102" s="981"/>
      <c r="S102" s="981"/>
      <c r="T102" s="981"/>
      <c r="U102" s="397"/>
      <c r="V102" s="397"/>
      <c r="W102" s="973"/>
      <c r="X102" s="397"/>
      <c r="Y102" s="397"/>
      <c r="Z102" s="397"/>
      <c r="AA102" s="397"/>
      <c r="AB102" s="397"/>
      <c r="AC102" s="397"/>
      <c r="AD102" s="397"/>
    </row>
    <row r="103" spans="1:30" s="162" customFormat="1" ht="12.75">
      <c r="A103" s="468"/>
      <c r="B103" s="469"/>
      <c r="C103" s="469"/>
      <c r="D103" s="470"/>
      <c r="E103" s="470"/>
      <c r="F103" s="470"/>
      <c r="G103" s="216"/>
      <c r="H103" s="216"/>
      <c r="I103" s="216"/>
      <c r="J103" s="216"/>
      <c r="K103" s="216"/>
      <c r="L103" s="157"/>
      <c r="M103" s="397"/>
      <c r="N103" s="981"/>
      <c r="O103" s="981"/>
      <c r="P103" s="981"/>
      <c r="Q103" s="981"/>
      <c r="R103" s="981"/>
      <c r="S103" s="981"/>
      <c r="T103" s="981"/>
      <c r="U103" s="397"/>
      <c r="V103" s="397"/>
      <c r="W103" s="973"/>
      <c r="X103" s="397"/>
      <c r="Y103" s="397"/>
      <c r="Z103" s="397"/>
      <c r="AA103" s="397"/>
      <c r="AB103" s="397"/>
      <c r="AC103" s="397"/>
      <c r="AD103" s="397"/>
    </row>
    <row r="104" spans="1:30" s="162" customFormat="1" ht="12.75">
      <c r="A104" s="468"/>
      <c r="B104" s="469"/>
      <c r="C104" s="469"/>
      <c r="D104" s="470"/>
      <c r="E104" s="470"/>
      <c r="F104" s="470"/>
      <c r="G104" s="216"/>
      <c r="H104" s="216"/>
      <c r="I104" s="216"/>
      <c r="J104" s="216"/>
      <c r="K104" s="216"/>
      <c r="L104" s="157"/>
      <c r="M104" s="397"/>
      <c r="N104" s="981"/>
      <c r="O104" s="981"/>
      <c r="P104" s="981"/>
      <c r="Q104" s="981"/>
      <c r="R104" s="981"/>
      <c r="S104" s="981"/>
      <c r="T104" s="981"/>
      <c r="U104" s="397"/>
      <c r="V104" s="397"/>
      <c r="W104" s="973"/>
      <c r="X104" s="397"/>
      <c r="Y104" s="397"/>
      <c r="Z104" s="397"/>
      <c r="AA104" s="397"/>
      <c r="AB104" s="397"/>
      <c r="AC104" s="397"/>
      <c r="AD104" s="397"/>
    </row>
    <row r="105" spans="1:30" s="162" customFormat="1" ht="12.75">
      <c r="A105" s="468"/>
      <c r="B105" s="469"/>
      <c r="C105" s="469"/>
      <c r="D105" s="470"/>
      <c r="E105" s="470"/>
      <c r="F105" s="470"/>
      <c r="G105" s="216"/>
      <c r="H105" s="216"/>
      <c r="I105" s="216"/>
      <c r="J105" s="216"/>
      <c r="K105" s="216"/>
      <c r="L105" s="157"/>
      <c r="M105" s="397"/>
      <c r="N105" s="981"/>
      <c r="O105" s="981"/>
      <c r="P105" s="981"/>
      <c r="Q105" s="981"/>
      <c r="R105" s="981"/>
      <c r="S105" s="981"/>
      <c r="T105" s="981"/>
      <c r="U105" s="397"/>
      <c r="V105" s="397"/>
      <c r="W105" s="973"/>
      <c r="X105" s="397"/>
      <c r="Y105" s="397"/>
      <c r="Z105" s="397"/>
      <c r="AA105" s="397"/>
      <c r="AB105" s="397"/>
      <c r="AC105" s="397"/>
      <c r="AD105" s="397"/>
    </row>
    <row r="106" spans="1:30" s="162" customFormat="1" ht="12.75">
      <c r="A106" s="468"/>
      <c r="B106" s="469"/>
      <c r="C106" s="469"/>
      <c r="D106" s="470"/>
      <c r="E106" s="470"/>
      <c r="F106" s="470"/>
      <c r="G106" s="216"/>
      <c r="H106" s="216"/>
      <c r="I106" s="216"/>
      <c r="J106" s="216"/>
      <c r="K106" s="216"/>
      <c r="L106" s="157"/>
      <c r="M106" s="397"/>
      <c r="N106" s="981"/>
      <c r="O106" s="981"/>
      <c r="P106" s="981"/>
      <c r="Q106" s="981"/>
      <c r="R106" s="981"/>
      <c r="S106" s="981"/>
      <c r="T106" s="981"/>
      <c r="U106" s="397"/>
      <c r="V106" s="397"/>
      <c r="W106" s="973"/>
      <c r="X106" s="397"/>
      <c r="Y106" s="397"/>
      <c r="Z106" s="397"/>
      <c r="AA106" s="397"/>
      <c r="AB106" s="397"/>
      <c r="AC106" s="397"/>
      <c r="AD106" s="397"/>
    </row>
    <row r="107" spans="1:30" s="162" customFormat="1" ht="12.75">
      <c r="A107" s="468"/>
      <c r="B107" s="469"/>
      <c r="C107" s="469"/>
      <c r="D107" s="470"/>
      <c r="E107" s="470"/>
      <c r="F107" s="470"/>
      <c r="G107" s="216"/>
      <c r="H107" s="216"/>
      <c r="I107" s="216"/>
      <c r="J107" s="216"/>
      <c r="K107" s="216"/>
      <c r="L107" s="157"/>
      <c r="M107" s="397"/>
      <c r="N107" s="981"/>
      <c r="O107" s="981"/>
      <c r="P107" s="981"/>
      <c r="Q107" s="981"/>
      <c r="R107" s="981"/>
      <c r="S107" s="981"/>
      <c r="T107" s="981"/>
      <c r="U107" s="397"/>
      <c r="V107" s="397"/>
      <c r="W107" s="397"/>
      <c r="X107" s="397"/>
      <c r="Y107" s="397"/>
      <c r="Z107" s="397"/>
      <c r="AA107" s="397"/>
      <c r="AB107" s="397"/>
      <c r="AC107" s="397"/>
      <c r="AD107" s="397"/>
    </row>
    <row r="108" spans="1:30" s="162" customFormat="1" ht="12.75">
      <c r="A108" s="468"/>
      <c r="B108" s="469"/>
      <c r="C108" s="469"/>
      <c r="D108" s="470"/>
      <c r="E108" s="470"/>
      <c r="F108" s="470"/>
      <c r="G108" s="216"/>
      <c r="H108" s="216"/>
      <c r="I108" s="216"/>
      <c r="J108" s="216"/>
      <c r="K108" s="216"/>
      <c r="L108" s="157"/>
      <c r="M108" s="397"/>
      <c r="N108" s="981"/>
      <c r="O108" s="981"/>
      <c r="P108" s="981"/>
      <c r="Q108" s="981"/>
      <c r="R108" s="981"/>
      <c r="S108" s="981"/>
      <c r="T108" s="981"/>
      <c r="U108" s="397"/>
      <c r="V108" s="397"/>
      <c r="W108" s="397"/>
      <c r="X108" s="397"/>
      <c r="Y108" s="397"/>
      <c r="Z108" s="397"/>
      <c r="AA108" s="397"/>
      <c r="AB108" s="397"/>
      <c r="AC108" s="397"/>
      <c r="AD108" s="397"/>
    </row>
    <row r="109" spans="1:30" s="162" customFormat="1" ht="12.75">
      <c r="A109" s="468"/>
      <c r="B109" s="469"/>
      <c r="C109" s="469"/>
      <c r="D109" s="470"/>
      <c r="E109" s="470"/>
      <c r="F109" s="470"/>
      <c r="G109" s="216"/>
      <c r="H109" s="216"/>
      <c r="I109" s="216"/>
      <c r="J109" s="216"/>
      <c r="K109" s="216"/>
      <c r="L109" s="157"/>
      <c r="M109" s="397"/>
      <c r="N109" s="981"/>
      <c r="O109" s="981"/>
      <c r="P109" s="981"/>
      <c r="Q109" s="981"/>
      <c r="R109" s="981"/>
      <c r="S109" s="981"/>
      <c r="T109" s="981"/>
      <c r="U109" s="397"/>
      <c r="V109" s="397"/>
      <c r="W109" s="397"/>
      <c r="X109" s="397"/>
      <c r="Y109" s="397"/>
      <c r="Z109" s="397"/>
      <c r="AA109" s="397"/>
      <c r="AB109" s="397"/>
      <c r="AC109" s="397"/>
      <c r="AD109" s="397"/>
    </row>
    <row r="110" spans="1:30" s="162" customFormat="1" ht="12.75">
      <c r="A110" s="468"/>
      <c r="B110" s="469"/>
      <c r="C110" s="469"/>
      <c r="D110" s="470"/>
      <c r="E110" s="470"/>
      <c r="F110" s="470"/>
      <c r="G110" s="216"/>
      <c r="H110" s="216"/>
      <c r="I110" s="216"/>
      <c r="J110" s="216"/>
      <c r="K110" s="216"/>
      <c r="L110" s="157"/>
      <c r="M110" s="397"/>
      <c r="N110" s="981"/>
      <c r="O110" s="981"/>
      <c r="P110" s="981"/>
      <c r="Q110" s="981"/>
      <c r="R110" s="981"/>
      <c r="S110" s="981"/>
      <c r="T110" s="981"/>
      <c r="U110" s="397"/>
      <c r="V110" s="397"/>
      <c r="W110" s="397"/>
      <c r="X110" s="397"/>
      <c r="Y110" s="397"/>
      <c r="Z110" s="397"/>
      <c r="AA110" s="397"/>
      <c r="AB110" s="397"/>
      <c r="AC110" s="397"/>
      <c r="AD110" s="397"/>
    </row>
    <row r="111" spans="1:30" s="162" customFormat="1" ht="12.75">
      <c r="A111" s="468"/>
      <c r="B111" s="469"/>
      <c r="C111" s="469"/>
      <c r="D111" s="470"/>
      <c r="E111" s="470"/>
      <c r="F111" s="470"/>
      <c r="G111" s="216"/>
      <c r="H111" s="216"/>
      <c r="I111" s="216"/>
      <c r="J111" s="216"/>
      <c r="K111" s="216"/>
      <c r="L111" s="157"/>
      <c r="M111" s="397"/>
      <c r="N111" s="981"/>
      <c r="O111" s="981"/>
      <c r="P111" s="981"/>
      <c r="Q111" s="981"/>
      <c r="R111" s="981"/>
      <c r="S111" s="981"/>
      <c r="T111" s="981"/>
      <c r="U111" s="397"/>
      <c r="V111" s="397"/>
      <c r="W111" s="397"/>
      <c r="X111" s="397"/>
      <c r="Y111" s="397"/>
      <c r="Z111" s="397"/>
      <c r="AA111" s="397"/>
      <c r="AB111" s="397"/>
      <c r="AC111" s="397"/>
      <c r="AD111" s="397"/>
    </row>
    <row r="112" spans="1:30" s="162" customFormat="1" ht="12.75">
      <c r="A112" s="468"/>
      <c r="B112" s="469"/>
      <c r="C112" s="469"/>
      <c r="D112" s="470"/>
      <c r="E112" s="470"/>
      <c r="F112" s="470"/>
      <c r="G112" s="216"/>
      <c r="H112" s="216"/>
      <c r="I112" s="216"/>
      <c r="J112" s="216"/>
      <c r="K112" s="216"/>
      <c r="L112" s="157"/>
      <c r="M112" s="397"/>
      <c r="N112" s="981"/>
      <c r="O112" s="981"/>
      <c r="P112" s="981"/>
      <c r="Q112" s="981"/>
      <c r="R112" s="981"/>
      <c r="S112" s="981"/>
      <c r="T112" s="981"/>
      <c r="U112" s="397"/>
      <c r="V112" s="397"/>
      <c r="W112" s="397"/>
      <c r="X112" s="397"/>
      <c r="Y112" s="397"/>
      <c r="Z112" s="397"/>
      <c r="AA112" s="397"/>
      <c r="AB112" s="397"/>
      <c r="AC112" s="397"/>
      <c r="AD112" s="397"/>
    </row>
    <row r="113" spans="1:30" s="162" customFormat="1" ht="12.75">
      <c r="A113" s="468"/>
      <c r="B113" s="469"/>
      <c r="C113" s="469"/>
      <c r="D113" s="470"/>
      <c r="E113" s="470"/>
      <c r="F113" s="470"/>
      <c r="G113" s="216"/>
      <c r="H113" s="216"/>
      <c r="I113" s="216"/>
      <c r="J113" s="216"/>
      <c r="K113" s="216"/>
      <c r="L113" s="157"/>
      <c r="M113" s="397"/>
      <c r="N113" s="981"/>
      <c r="O113" s="981"/>
      <c r="P113" s="981"/>
      <c r="Q113" s="981"/>
      <c r="R113" s="981"/>
      <c r="S113" s="981"/>
      <c r="T113" s="981"/>
      <c r="U113" s="397"/>
      <c r="V113" s="397"/>
      <c r="W113" s="397"/>
      <c r="X113" s="397"/>
      <c r="Y113" s="397"/>
      <c r="Z113" s="397"/>
      <c r="AA113" s="397"/>
      <c r="AB113" s="397"/>
      <c r="AC113" s="397"/>
      <c r="AD113" s="397"/>
    </row>
    <row r="114" spans="1:30" s="162" customFormat="1" ht="12.75">
      <c r="A114" s="468"/>
      <c r="B114" s="469"/>
      <c r="C114" s="469"/>
      <c r="D114" s="470"/>
      <c r="E114" s="470"/>
      <c r="F114" s="470"/>
      <c r="G114" s="216"/>
      <c r="H114" s="216"/>
      <c r="I114" s="216"/>
      <c r="J114" s="216"/>
      <c r="K114" s="216"/>
      <c r="L114" s="157"/>
      <c r="M114" s="397"/>
      <c r="N114" s="981"/>
      <c r="O114" s="981"/>
      <c r="P114" s="981"/>
      <c r="Q114" s="981"/>
      <c r="R114" s="981"/>
      <c r="S114" s="981"/>
      <c r="T114" s="981"/>
      <c r="U114" s="397"/>
      <c r="V114" s="397"/>
      <c r="W114" s="397"/>
      <c r="X114" s="397"/>
      <c r="Y114" s="397"/>
      <c r="Z114" s="397"/>
      <c r="AA114" s="397"/>
      <c r="AB114" s="397"/>
      <c r="AC114" s="397"/>
      <c r="AD114" s="397"/>
    </row>
    <row r="115" spans="1:30" s="162" customFormat="1" ht="12.75">
      <c r="A115" s="468"/>
      <c r="B115" s="469"/>
      <c r="C115" s="469"/>
      <c r="D115" s="470"/>
      <c r="E115" s="470"/>
      <c r="F115" s="470"/>
      <c r="G115" s="216"/>
      <c r="H115" s="216"/>
      <c r="I115" s="216"/>
      <c r="J115" s="216"/>
      <c r="K115" s="216"/>
      <c r="L115" s="157"/>
      <c r="M115" s="397"/>
      <c r="N115" s="981"/>
      <c r="O115" s="981"/>
      <c r="P115" s="981"/>
      <c r="Q115" s="981"/>
      <c r="R115" s="981"/>
      <c r="S115" s="981"/>
      <c r="T115" s="981"/>
      <c r="U115" s="397"/>
      <c r="V115" s="397"/>
      <c r="W115" s="397"/>
      <c r="X115" s="397"/>
      <c r="Y115" s="397"/>
      <c r="Z115" s="397"/>
      <c r="AA115" s="397"/>
      <c r="AB115" s="397"/>
      <c r="AC115" s="397"/>
      <c r="AD115" s="397"/>
    </row>
    <row r="116" spans="1:30" s="162" customFormat="1" ht="12.75">
      <c r="A116" s="468"/>
      <c r="B116" s="469"/>
      <c r="C116" s="469"/>
      <c r="D116" s="470"/>
      <c r="E116" s="470"/>
      <c r="F116" s="470"/>
      <c r="G116" s="216"/>
      <c r="H116" s="216"/>
      <c r="I116" s="216"/>
      <c r="J116" s="216"/>
      <c r="K116" s="216"/>
      <c r="L116" s="157"/>
      <c r="M116" s="397"/>
      <c r="N116" s="981"/>
      <c r="O116" s="981"/>
      <c r="P116" s="981"/>
      <c r="Q116" s="981"/>
      <c r="R116" s="981"/>
      <c r="S116" s="981"/>
      <c r="T116" s="981"/>
      <c r="U116" s="397"/>
      <c r="V116" s="397"/>
      <c r="W116" s="397"/>
      <c r="X116" s="397"/>
      <c r="Y116" s="397"/>
      <c r="Z116" s="397"/>
      <c r="AA116" s="397"/>
      <c r="AB116" s="397"/>
      <c r="AC116" s="397"/>
      <c r="AD116" s="397"/>
    </row>
    <row r="117" spans="1:30" s="162" customFormat="1" ht="12.75">
      <c r="A117" s="468"/>
      <c r="B117" s="469"/>
      <c r="C117" s="469"/>
      <c r="D117" s="470"/>
      <c r="E117" s="470"/>
      <c r="F117" s="470"/>
      <c r="G117" s="216"/>
      <c r="H117" s="216"/>
      <c r="I117" s="216"/>
      <c r="J117" s="216"/>
      <c r="K117" s="216"/>
      <c r="L117" s="157"/>
      <c r="M117" s="397"/>
      <c r="N117" s="981"/>
      <c r="O117" s="981"/>
      <c r="P117" s="981"/>
      <c r="Q117" s="981"/>
      <c r="R117" s="981"/>
      <c r="S117" s="981"/>
      <c r="T117" s="981"/>
      <c r="U117" s="397"/>
      <c r="V117" s="397"/>
      <c r="W117" s="397"/>
      <c r="X117" s="397"/>
      <c r="Y117" s="397"/>
      <c r="Z117" s="397"/>
      <c r="AA117" s="397"/>
      <c r="AB117" s="397"/>
      <c r="AC117" s="397"/>
      <c r="AD117" s="397"/>
    </row>
    <row r="118" spans="1:30" s="162" customFormat="1" ht="12.75">
      <c r="A118" s="468"/>
      <c r="B118" s="469"/>
      <c r="C118" s="469"/>
      <c r="D118" s="470"/>
      <c r="E118" s="470"/>
      <c r="F118" s="470"/>
      <c r="G118" s="216"/>
      <c r="H118" s="216"/>
      <c r="I118" s="216"/>
      <c r="J118" s="216"/>
      <c r="K118" s="216"/>
      <c r="L118" s="157"/>
      <c r="M118" s="397"/>
      <c r="N118" s="981"/>
      <c r="O118" s="981"/>
      <c r="P118" s="981"/>
      <c r="Q118" s="981"/>
      <c r="R118" s="981"/>
      <c r="S118" s="981"/>
      <c r="T118" s="981"/>
      <c r="U118" s="397"/>
      <c r="V118" s="397"/>
      <c r="W118" s="397"/>
      <c r="X118" s="397"/>
      <c r="Y118" s="397"/>
      <c r="Z118" s="397"/>
      <c r="AA118" s="397"/>
      <c r="AB118" s="397"/>
      <c r="AC118" s="397"/>
      <c r="AD118" s="397"/>
    </row>
    <row r="119" spans="1:30" s="162" customFormat="1" ht="12.75">
      <c r="A119" s="468"/>
      <c r="B119" s="469"/>
      <c r="C119" s="469"/>
      <c r="D119" s="470"/>
      <c r="E119" s="470"/>
      <c r="F119" s="470"/>
      <c r="G119" s="216"/>
      <c r="H119" s="216"/>
      <c r="I119" s="216"/>
      <c r="J119" s="216"/>
      <c r="K119" s="216"/>
      <c r="L119" s="157"/>
      <c r="M119" s="397"/>
      <c r="N119" s="981"/>
      <c r="O119" s="981"/>
      <c r="P119" s="981"/>
      <c r="Q119" s="981"/>
      <c r="R119" s="981"/>
      <c r="S119" s="981"/>
      <c r="T119" s="981"/>
      <c r="U119" s="397"/>
      <c r="V119" s="397"/>
      <c r="W119" s="397"/>
      <c r="X119" s="397"/>
      <c r="Y119" s="397"/>
      <c r="Z119" s="397"/>
      <c r="AA119" s="397"/>
      <c r="AB119" s="397"/>
      <c r="AC119" s="397"/>
      <c r="AD119" s="397"/>
    </row>
    <row r="120" spans="1:30" s="162" customFormat="1" ht="12.75">
      <c r="A120" s="468"/>
      <c r="B120" s="469"/>
      <c r="C120" s="469"/>
      <c r="D120" s="470"/>
      <c r="E120" s="470"/>
      <c r="F120" s="470"/>
      <c r="G120" s="216"/>
      <c r="H120" s="216"/>
      <c r="I120" s="216"/>
      <c r="J120" s="216"/>
      <c r="K120" s="216"/>
      <c r="L120" s="157"/>
      <c r="M120" s="397"/>
      <c r="N120" s="981"/>
      <c r="O120" s="981"/>
      <c r="P120" s="981"/>
      <c r="Q120" s="981"/>
      <c r="R120" s="981"/>
      <c r="S120" s="981"/>
      <c r="T120" s="981"/>
      <c r="U120" s="397"/>
      <c r="V120" s="397"/>
      <c r="W120" s="397"/>
      <c r="X120" s="397"/>
      <c r="Y120" s="397"/>
      <c r="Z120" s="397"/>
      <c r="AA120" s="397"/>
      <c r="AB120" s="397"/>
      <c r="AC120" s="397"/>
      <c r="AD120" s="397"/>
    </row>
    <row r="121" spans="1:30" s="162" customFormat="1" ht="12.75">
      <c r="A121" s="468"/>
      <c r="B121" s="469"/>
      <c r="C121" s="469"/>
      <c r="D121" s="470"/>
      <c r="E121" s="470"/>
      <c r="F121" s="470"/>
      <c r="G121" s="216"/>
      <c r="H121" s="216"/>
      <c r="I121" s="216"/>
      <c r="J121" s="216"/>
      <c r="K121" s="216"/>
      <c r="L121" s="157"/>
      <c r="M121" s="397"/>
      <c r="N121" s="981"/>
      <c r="O121" s="981"/>
      <c r="P121" s="981"/>
      <c r="Q121" s="981"/>
      <c r="R121" s="981"/>
      <c r="S121" s="981"/>
      <c r="T121" s="981"/>
      <c r="U121" s="397"/>
      <c r="V121" s="397"/>
      <c r="W121" s="397"/>
      <c r="X121" s="397"/>
      <c r="Y121" s="397"/>
      <c r="Z121" s="397"/>
      <c r="AA121" s="397"/>
      <c r="AB121" s="397"/>
      <c r="AC121" s="397"/>
      <c r="AD121" s="397"/>
    </row>
    <row r="122" spans="1:30" s="162" customFormat="1" ht="12.75">
      <c r="A122" s="468"/>
      <c r="B122" s="469"/>
      <c r="C122" s="469"/>
      <c r="D122" s="470"/>
      <c r="E122" s="470"/>
      <c r="F122" s="470"/>
      <c r="G122" s="216"/>
      <c r="H122" s="216"/>
      <c r="I122" s="216"/>
      <c r="J122" s="216"/>
      <c r="K122" s="216"/>
      <c r="L122" s="157"/>
      <c r="M122" s="397"/>
      <c r="N122" s="981"/>
      <c r="O122" s="981"/>
      <c r="P122" s="981"/>
      <c r="Q122" s="981"/>
      <c r="R122" s="981"/>
      <c r="S122" s="981"/>
      <c r="T122" s="981"/>
      <c r="U122" s="397"/>
      <c r="V122" s="397"/>
      <c r="W122" s="397"/>
      <c r="X122" s="397"/>
      <c r="Y122" s="397"/>
      <c r="Z122" s="397"/>
      <c r="AA122" s="397"/>
      <c r="AB122" s="397"/>
      <c r="AC122" s="397"/>
      <c r="AD122" s="397"/>
    </row>
    <row r="123" spans="1:30" s="162" customFormat="1" ht="12.75">
      <c r="A123" s="468"/>
      <c r="B123" s="469"/>
      <c r="C123" s="469"/>
      <c r="D123" s="470"/>
      <c r="E123" s="470"/>
      <c r="F123" s="470"/>
      <c r="G123" s="216"/>
      <c r="H123" s="216"/>
      <c r="I123" s="216"/>
      <c r="J123" s="216"/>
      <c r="K123" s="216"/>
      <c r="L123" s="157"/>
      <c r="M123" s="397"/>
      <c r="N123" s="981"/>
      <c r="O123" s="981"/>
      <c r="P123" s="981"/>
      <c r="Q123" s="981"/>
      <c r="R123" s="981"/>
      <c r="S123" s="981"/>
      <c r="T123" s="981"/>
      <c r="U123" s="397"/>
      <c r="V123" s="397"/>
      <c r="W123" s="397"/>
      <c r="X123" s="397"/>
      <c r="Y123" s="397"/>
      <c r="Z123" s="397"/>
      <c r="AA123" s="397"/>
      <c r="AB123" s="397"/>
      <c r="AC123" s="397"/>
      <c r="AD123" s="397"/>
    </row>
    <row r="124" spans="1:30" s="162" customFormat="1" ht="12.75">
      <c r="A124" s="468"/>
      <c r="B124" s="469"/>
      <c r="C124" s="469"/>
      <c r="D124" s="470"/>
      <c r="E124" s="470"/>
      <c r="F124" s="470"/>
      <c r="G124" s="216"/>
      <c r="H124" s="216"/>
      <c r="I124" s="216"/>
      <c r="J124" s="216"/>
      <c r="K124" s="216"/>
      <c r="L124" s="157"/>
      <c r="M124" s="397"/>
      <c r="N124" s="981"/>
      <c r="O124" s="981"/>
      <c r="P124" s="981"/>
      <c r="Q124" s="981"/>
      <c r="R124" s="981"/>
      <c r="S124" s="981"/>
      <c r="T124" s="981"/>
      <c r="U124" s="397"/>
      <c r="V124" s="397"/>
      <c r="W124" s="397"/>
      <c r="X124" s="397"/>
      <c r="Y124" s="397"/>
      <c r="Z124" s="397"/>
      <c r="AA124" s="397"/>
      <c r="AB124" s="397"/>
      <c r="AC124" s="397"/>
      <c r="AD124" s="397"/>
    </row>
    <row r="125" spans="1:30" s="162" customFormat="1" ht="12.75">
      <c r="A125" s="468"/>
      <c r="B125" s="469"/>
      <c r="C125" s="469"/>
      <c r="D125" s="470"/>
      <c r="E125" s="470"/>
      <c r="F125" s="470"/>
      <c r="G125" s="216"/>
      <c r="H125" s="216"/>
      <c r="I125" s="216"/>
      <c r="J125" s="216"/>
      <c r="K125" s="216"/>
      <c r="L125" s="157"/>
      <c r="M125" s="397"/>
      <c r="N125" s="981"/>
      <c r="O125" s="981"/>
      <c r="P125" s="981"/>
      <c r="Q125" s="981"/>
      <c r="R125" s="981"/>
      <c r="S125" s="981"/>
      <c r="T125" s="981"/>
      <c r="U125" s="397"/>
      <c r="V125" s="397"/>
      <c r="W125" s="397"/>
      <c r="X125" s="397"/>
      <c r="Y125" s="397"/>
      <c r="Z125" s="397"/>
      <c r="AA125" s="397"/>
      <c r="AB125" s="397"/>
      <c r="AC125" s="397"/>
      <c r="AD125" s="397"/>
    </row>
    <row r="126" spans="1:30" s="162" customFormat="1" ht="12.75">
      <c r="A126" s="468"/>
      <c r="B126" s="469"/>
      <c r="C126" s="469"/>
      <c r="D126" s="470"/>
      <c r="E126" s="470"/>
      <c r="F126" s="470"/>
      <c r="G126" s="216"/>
      <c r="H126" s="216"/>
      <c r="I126" s="216"/>
      <c r="J126" s="216"/>
      <c r="K126" s="216"/>
      <c r="L126" s="157"/>
      <c r="M126" s="397"/>
      <c r="N126" s="981"/>
      <c r="O126" s="981"/>
      <c r="P126" s="981"/>
      <c r="Q126" s="981"/>
      <c r="R126" s="981"/>
      <c r="S126" s="981"/>
      <c r="T126" s="981"/>
      <c r="U126" s="397"/>
      <c r="V126" s="397"/>
      <c r="W126" s="397"/>
      <c r="X126" s="397"/>
      <c r="Y126" s="397"/>
      <c r="Z126" s="397"/>
      <c r="AA126" s="397"/>
      <c r="AB126" s="397"/>
      <c r="AC126" s="397"/>
      <c r="AD126" s="397"/>
    </row>
    <row r="127" spans="1:30" s="162" customFormat="1" ht="12.75">
      <c r="A127" s="468"/>
      <c r="B127" s="469"/>
      <c r="C127" s="469"/>
      <c r="D127" s="470"/>
      <c r="E127" s="470"/>
      <c r="F127" s="470"/>
      <c r="G127" s="216"/>
      <c r="H127" s="216"/>
      <c r="I127" s="216"/>
      <c r="J127" s="216"/>
      <c r="K127" s="216"/>
      <c r="L127" s="157"/>
      <c r="M127" s="397"/>
      <c r="N127" s="981"/>
      <c r="O127" s="981"/>
      <c r="P127" s="981"/>
      <c r="Q127" s="981"/>
      <c r="R127" s="981"/>
      <c r="S127" s="981"/>
      <c r="T127" s="981"/>
      <c r="U127" s="397"/>
      <c r="V127" s="397"/>
      <c r="W127" s="397"/>
      <c r="X127" s="397"/>
      <c r="Y127" s="397"/>
      <c r="Z127" s="397"/>
      <c r="AA127" s="397"/>
      <c r="AB127" s="397"/>
      <c r="AC127" s="397"/>
      <c r="AD127" s="397"/>
    </row>
    <row r="128" spans="1:30" s="162" customFormat="1" ht="12.75">
      <c r="A128" s="468"/>
      <c r="B128" s="469"/>
      <c r="C128" s="469"/>
      <c r="D128" s="470"/>
      <c r="E128" s="470"/>
      <c r="F128" s="470"/>
      <c r="G128" s="216"/>
      <c r="H128" s="216"/>
      <c r="I128" s="216"/>
      <c r="J128" s="216"/>
      <c r="K128" s="216"/>
      <c r="L128" s="157"/>
      <c r="M128" s="397"/>
      <c r="N128" s="981"/>
      <c r="O128" s="981"/>
      <c r="P128" s="981"/>
      <c r="Q128" s="981"/>
      <c r="R128" s="981"/>
      <c r="S128" s="981"/>
      <c r="T128" s="981"/>
      <c r="U128" s="397"/>
      <c r="V128" s="397"/>
      <c r="W128" s="397"/>
      <c r="X128" s="397"/>
      <c r="Y128" s="397"/>
      <c r="Z128" s="397"/>
      <c r="AA128" s="397"/>
      <c r="AB128" s="397"/>
      <c r="AC128" s="397"/>
      <c r="AD128" s="397"/>
    </row>
    <row r="129" spans="1:30" s="162" customFormat="1" ht="12.75">
      <c r="A129" s="468"/>
      <c r="B129" s="469"/>
      <c r="C129" s="469"/>
      <c r="D129" s="470"/>
      <c r="E129" s="470"/>
      <c r="F129" s="470"/>
      <c r="G129" s="216"/>
      <c r="H129" s="216"/>
      <c r="I129" s="216"/>
      <c r="J129" s="216"/>
      <c r="K129" s="216"/>
      <c r="L129" s="157"/>
      <c r="M129" s="397"/>
      <c r="N129" s="981"/>
      <c r="O129" s="981"/>
      <c r="P129" s="981"/>
      <c r="Q129" s="981"/>
      <c r="R129" s="981"/>
      <c r="S129" s="981"/>
      <c r="T129" s="981"/>
      <c r="U129" s="397"/>
      <c r="V129" s="397"/>
      <c r="W129" s="397"/>
      <c r="X129" s="397"/>
      <c r="Y129" s="397"/>
      <c r="Z129" s="397"/>
      <c r="AA129" s="397"/>
      <c r="AB129" s="397"/>
      <c r="AC129" s="397"/>
      <c r="AD129" s="397"/>
    </row>
    <row r="130" spans="1:30" s="162" customFormat="1" ht="12.75">
      <c r="A130" s="468"/>
      <c r="B130" s="469"/>
      <c r="C130" s="469"/>
      <c r="D130" s="470"/>
      <c r="E130" s="470"/>
      <c r="F130" s="470"/>
      <c r="G130" s="216"/>
      <c r="H130" s="216"/>
      <c r="I130" s="216"/>
      <c r="J130" s="216"/>
      <c r="K130" s="216"/>
      <c r="L130" s="157"/>
      <c r="M130" s="397"/>
      <c r="N130" s="981"/>
      <c r="O130" s="981"/>
      <c r="P130" s="981"/>
      <c r="Q130" s="981"/>
      <c r="R130" s="981"/>
      <c r="S130" s="981"/>
      <c r="T130" s="981"/>
      <c r="U130" s="397"/>
      <c r="V130" s="397"/>
      <c r="W130" s="397"/>
      <c r="X130" s="397"/>
      <c r="Y130" s="397"/>
      <c r="Z130" s="397"/>
      <c r="AA130" s="397"/>
      <c r="AB130" s="397"/>
      <c r="AC130" s="397"/>
      <c r="AD130" s="397"/>
    </row>
    <row r="131" spans="1:30" s="162" customFormat="1" ht="12.75">
      <c r="A131" s="468"/>
      <c r="B131" s="469"/>
      <c r="C131" s="469"/>
      <c r="D131" s="470"/>
      <c r="E131" s="470"/>
      <c r="F131" s="470"/>
      <c r="G131" s="216"/>
      <c r="H131" s="216"/>
      <c r="I131" s="216"/>
      <c r="J131" s="216"/>
      <c r="K131" s="216"/>
      <c r="L131" s="157"/>
      <c r="M131" s="397"/>
      <c r="N131" s="981"/>
      <c r="O131" s="981"/>
      <c r="P131" s="981"/>
      <c r="Q131" s="981"/>
      <c r="R131" s="981"/>
      <c r="S131" s="981"/>
      <c r="T131" s="981"/>
      <c r="U131" s="397"/>
      <c r="V131" s="397"/>
      <c r="W131" s="397"/>
      <c r="X131" s="397"/>
      <c r="Y131" s="397"/>
      <c r="Z131" s="397"/>
      <c r="AA131" s="397"/>
      <c r="AB131" s="397"/>
      <c r="AC131" s="397"/>
      <c r="AD131" s="397"/>
    </row>
    <row r="132" spans="1:30" s="162" customFormat="1" ht="12.75">
      <c r="A132" s="468"/>
      <c r="B132" s="469"/>
      <c r="C132" s="469"/>
      <c r="D132" s="470"/>
      <c r="E132" s="470"/>
      <c r="F132" s="470"/>
      <c r="G132" s="216"/>
      <c r="H132" s="216"/>
      <c r="I132" s="216"/>
      <c r="J132" s="216"/>
      <c r="K132" s="216"/>
      <c r="L132" s="157"/>
      <c r="M132" s="397"/>
      <c r="N132" s="981"/>
      <c r="O132" s="981"/>
      <c r="P132" s="981"/>
      <c r="Q132" s="981"/>
      <c r="R132" s="981"/>
      <c r="S132" s="981"/>
      <c r="T132" s="981"/>
      <c r="U132" s="397"/>
      <c r="V132" s="397"/>
      <c r="W132" s="397"/>
      <c r="X132" s="397"/>
      <c r="Y132" s="397"/>
      <c r="Z132" s="397"/>
      <c r="AA132" s="397"/>
      <c r="AB132" s="397"/>
      <c r="AC132" s="397"/>
      <c r="AD132" s="397"/>
    </row>
    <row r="133" spans="1:30" s="162" customFormat="1" ht="12.75">
      <c r="A133" s="468"/>
      <c r="B133" s="469"/>
      <c r="C133" s="469"/>
      <c r="D133" s="470"/>
      <c r="E133" s="470"/>
      <c r="F133" s="470"/>
      <c r="G133" s="216"/>
      <c r="H133" s="216"/>
      <c r="I133" s="216"/>
      <c r="J133" s="216"/>
      <c r="K133" s="216"/>
      <c r="L133" s="157"/>
      <c r="M133" s="397"/>
      <c r="N133" s="981"/>
      <c r="O133" s="981"/>
      <c r="P133" s="981"/>
      <c r="Q133" s="981"/>
      <c r="R133" s="981"/>
      <c r="S133" s="981"/>
      <c r="T133" s="981"/>
      <c r="U133" s="397"/>
      <c r="V133" s="397"/>
      <c r="W133" s="397"/>
      <c r="X133" s="397"/>
      <c r="Y133" s="397"/>
      <c r="Z133" s="397"/>
      <c r="AA133" s="397"/>
      <c r="AB133" s="397"/>
      <c r="AC133" s="397"/>
      <c r="AD133" s="397"/>
    </row>
    <row r="134" spans="1:30" s="162" customFormat="1" ht="12.75">
      <c r="A134" s="468"/>
      <c r="B134" s="469"/>
      <c r="C134" s="469"/>
      <c r="D134" s="470"/>
      <c r="E134" s="470"/>
      <c r="F134" s="470"/>
      <c r="G134" s="216"/>
      <c r="H134" s="216"/>
      <c r="I134" s="216"/>
      <c r="J134" s="216"/>
      <c r="K134" s="216"/>
      <c r="L134" s="157"/>
      <c r="M134" s="397"/>
      <c r="N134" s="981"/>
      <c r="O134" s="981"/>
      <c r="P134" s="981"/>
      <c r="Q134" s="981"/>
      <c r="R134" s="981"/>
      <c r="S134" s="981"/>
      <c r="T134" s="981"/>
      <c r="U134" s="397"/>
      <c r="V134" s="397"/>
      <c r="W134" s="397"/>
      <c r="X134" s="397"/>
      <c r="Y134" s="397"/>
      <c r="Z134" s="397"/>
      <c r="AA134" s="397"/>
      <c r="AB134" s="397"/>
      <c r="AC134" s="397"/>
      <c r="AD134" s="397"/>
    </row>
    <row r="135" spans="1:30" s="162" customFormat="1" ht="12.75">
      <c r="A135" s="468"/>
      <c r="B135" s="469"/>
      <c r="C135" s="469"/>
      <c r="D135" s="470"/>
      <c r="E135" s="470"/>
      <c r="F135" s="470"/>
      <c r="G135" s="216"/>
      <c r="H135" s="216"/>
      <c r="I135" s="216"/>
      <c r="J135" s="216"/>
      <c r="K135" s="216"/>
      <c r="L135" s="157"/>
      <c r="M135" s="397"/>
      <c r="N135" s="981"/>
      <c r="O135" s="981"/>
      <c r="P135" s="981"/>
      <c r="Q135" s="981"/>
      <c r="R135" s="981"/>
      <c r="S135" s="981"/>
      <c r="T135" s="981"/>
      <c r="U135" s="397"/>
      <c r="V135" s="397"/>
      <c r="W135" s="397"/>
      <c r="X135" s="397"/>
      <c r="Y135" s="397"/>
      <c r="Z135" s="397"/>
      <c r="AA135" s="397"/>
      <c r="AB135" s="397"/>
      <c r="AC135" s="397"/>
      <c r="AD135" s="397"/>
    </row>
    <row r="136" spans="1:30" s="162" customFormat="1" ht="12.75">
      <c r="A136" s="468"/>
      <c r="B136" s="469"/>
      <c r="C136" s="469"/>
      <c r="D136" s="470"/>
      <c r="E136" s="470"/>
      <c r="F136" s="470"/>
      <c r="G136" s="216"/>
      <c r="H136" s="216"/>
      <c r="I136" s="216"/>
      <c r="J136" s="216"/>
      <c r="K136" s="216"/>
      <c r="L136" s="157"/>
      <c r="M136" s="397"/>
      <c r="N136" s="981"/>
      <c r="O136" s="981"/>
      <c r="P136" s="981"/>
      <c r="Q136" s="981"/>
      <c r="R136" s="981"/>
      <c r="S136" s="981"/>
      <c r="T136" s="981"/>
      <c r="U136" s="397"/>
      <c r="V136" s="397"/>
      <c r="W136" s="397"/>
      <c r="X136" s="397"/>
      <c r="Y136" s="397"/>
      <c r="Z136" s="397"/>
      <c r="AA136" s="397"/>
      <c r="AB136" s="397"/>
      <c r="AC136" s="397"/>
      <c r="AD136" s="397"/>
    </row>
    <row r="137" spans="1:30" s="162" customFormat="1" ht="12.75">
      <c r="A137" s="468"/>
      <c r="B137" s="469"/>
      <c r="C137" s="469"/>
      <c r="D137" s="470"/>
      <c r="E137" s="470"/>
      <c r="F137" s="470"/>
      <c r="G137" s="216"/>
      <c r="H137" s="216"/>
      <c r="I137" s="216"/>
      <c r="J137" s="216"/>
      <c r="K137" s="216"/>
      <c r="L137" s="157"/>
      <c r="M137" s="397"/>
      <c r="N137" s="981"/>
      <c r="O137" s="981"/>
      <c r="P137" s="981"/>
      <c r="Q137" s="981"/>
      <c r="R137" s="981"/>
      <c r="S137" s="981"/>
      <c r="T137" s="981"/>
      <c r="U137" s="397"/>
      <c r="V137" s="397"/>
      <c r="W137" s="397"/>
      <c r="X137" s="397"/>
      <c r="Y137" s="397"/>
      <c r="Z137" s="397"/>
      <c r="AA137" s="397"/>
      <c r="AB137" s="397"/>
      <c r="AC137" s="397"/>
      <c r="AD137" s="397"/>
    </row>
    <row r="138" spans="1:30" s="162" customFormat="1" ht="12.75">
      <c r="A138" s="468"/>
      <c r="B138" s="469"/>
      <c r="C138" s="469"/>
      <c r="D138" s="470"/>
      <c r="E138" s="470"/>
      <c r="F138" s="470"/>
      <c r="G138" s="216"/>
      <c r="H138" s="216"/>
      <c r="I138" s="216"/>
      <c r="J138" s="216"/>
      <c r="K138" s="216"/>
      <c r="L138" s="157"/>
      <c r="M138" s="397"/>
      <c r="N138" s="981"/>
      <c r="O138" s="981"/>
      <c r="P138" s="981"/>
      <c r="Q138" s="981"/>
      <c r="R138" s="981"/>
      <c r="S138" s="981"/>
      <c r="T138" s="981"/>
      <c r="U138" s="397"/>
      <c r="V138" s="397"/>
      <c r="W138" s="397"/>
      <c r="X138" s="397"/>
      <c r="Y138" s="397"/>
      <c r="Z138" s="397"/>
      <c r="AA138" s="397"/>
      <c r="AB138" s="397"/>
      <c r="AC138" s="397"/>
      <c r="AD138" s="397"/>
    </row>
    <row r="139" spans="1:30" s="162" customFormat="1" ht="12.75">
      <c r="A139" s="468"/>
      <c r="B139" s="469"/>
      <c r="C139" s="469"/>
      <c r="D139" s="470"/>
      <c r="E139" s="470"/>
      <c r="F139" s="470"/>
      <c r="G139" s="216"/>
      <c r="H139" s="216"/>
      <c r="I139" s="216"/>
      <c r="J139" s="216"/>
      <c r="K139" s="216"/>
      <c r="L139" s="157"/>
      <c r="M139" s="397"/>
      <c r="N139" s="981"/>
      <c r="O139" s="981"/>
      <c r="P139" s="981"/>
      <c r="Q139" s="981"/>
      <c r="R139" s="981"/>
      <c r="S139" s="981"/>
      <c r="T139" s="981"/>
      <c r="U139" s="397"/>
      <c r="V139" s="397"/>
      <c r="W139" s="397"/>
      <c r="X139" s="397"/>
      <c r="Y139" s="397"/>
      <c r="Z139" s="397"/>
      <c r="AA139" s="397"/>
      <c r="AB139" s="397"/>
      <c r="AC139" s="397"/>
      <c r="AD139" s="397"/>
    </row>
    <row r="140" spans="1:30" s="162" customFormat="1" ht="12.75">
      <c r="A140" s="468"/>
      <c r="B140" s="469"/>
      <c r="C140" s="469"/>
      <c r="D140" s="470"/>
      <c r="E140" s="470"/>
      <c r="F140" s="470"/>
      <c r="G140" s="216"/>
      <c r="H140" s="216"/>
      <c r="I140" s="216"/>
      <c r="J140" s="216"/>
      <c r="K140" s="216"/>
      <c r="L140" s="157"/>
      <c r="M140" s="397"/>
      <c r="N140" s="981"/>
      <c r="O140" s="981"/>
      <c r="P140" s="981"/>
      <c r="Q140" s="981"/>
      <c r="R140" s="981"/>
      <c r="S140" s="981"/>
      <c r="T140" s="981"/>
      <c r="U140" s="397"/>
      <c r="V140" s="397"/>
      <c r="W140" s="397"/>
      <c r="X140" s="397"/>
      <c r="Y140" s="397"/>
      <c r="Z140" s="397"/>
      <c r="AA140" s="397"/>
      <c r="AB140" s="397"/>
      <c r="AC140" s="397"/>
      <c r="AD140" s="397"/>
    </row>
    <row r="141" spans="1:30" s="162" customFormat="1" ht="12.75">
      <c r="A141" s="468"/>
      <c r="B141" s="469"/>
      <c r="C141" s="469"/>
      <c r="D141" s="470"/>
      <c r="E141" s="470"/>
      <c r="F141" s="470"/>
      <c r="G141" s="216"/>
      <c r="H141" s="216"/>
      <c r="I141" s="216"/>
      <c r="J141" s="216"/>
      <c r="K141" s="216"/>
      <c r="L141" s="157"/>
      <c r="M141" s="397"/>
      <c r="N141" s="981"/>
      <c r="O141" s="981"/>
      <c r="P141" s="981"/>
      <c r="Q141" s="981"/>
      <c r="R141" s="981"/>
      <c r="S141" s="981"/>
      <c r="T141" s="981"/>
      <c r="U141" s="397"/>
      <c r="V141" s="397"/>
      <c r="W141" s="397"/>
      <c r="X141" s="397"/>
      <c r="Y141" s="397"/>
      <c r="Z141" s="397"/>
      <c r="AA141" s="397"/>
      <c r="AB141" s="397"/>
      <c r="AC141" s="397"/>
      <c r="AD141" s="397"/>
    </row>
    <row r="142" spans="1:30" s="162" customFormat="1" ht="12.75">
      <c r="A142" s="468"/>
      <c r="B142" s="469"/>
      <c r="C142" s="469"/>
      <c r="D142" s="470"/>
      <c r="E142" s="470"/>
      <c r="F142" s="470"/>
      <c r="G142" s="216"/>
      <c r="H142" s="216"/>
      <c r="I142" s="216"/>
      <c r="J142" s="216"/>
      <c r="K142" s="216"/>
      <c r="L142" s="157"/>
      <c r="M142" s="397"/>
      <c r="N142" s="981"/>
      <c r="O142" s="981"/>
      <c r="P142" s="981"/>
      <c r="Q142" s="981"/>
      <c r="R142" s="981"/>
      <c r="S142" s="981"/>
      <c r="T142" s="981"/>
      <c r="U142" s="397"/>
      <c r="V142" s="397"/>
      <c r="W142" s="397"/>
      <c r="X142" s="397"/>
      <c r="Y142" s="397"/>
      <c r="Z142" s="397"/>
      <c r="AA142" s="397"/>
      <c r="AB142" s="397"/>
      <c r="AC142" s="397"/>
      <c r="AD142" s="397"/>
    </row>
    <row r="143" spans="1:30" s="162" customFormat="1" ht="12.75">
      <c r="A143" s="468"/>
      <c r="B143" s="469"/>
      <c r="C143" s="469"/>
      <c r="D143" s="470"/>
      <c r="E143" s="470"/>
      <c r="F143" s="470"/>
      <c r="G143" s="216"/>
      <c r="H143" s="216"/>
      <c r="I143" s="216"/>
      <c r="J143" s="216"/>
      <c r="K143" s="216"/>
      <c r="L143" s="157"/>
      <c r="M143" s="397"/>
      <c r="N143" s="981"/>
      <c r="O143" s="981"/>
      <c r="P143" s="981"/>
      <c r="Q143" s="981"/>
      <c r="R143" s="981"/>
      <c r="S143" s="981"/>
      <c r="T143" s="981"/>
      <c r="U143" s="397"/>
      <c r="V143" s="397"/>
      <c r="W143" s="397"/>
      <c r="X143" s="397"/>
      <c r="Y143" s="397"/>
      <c r="Z143" s="397"/>
      <c r="AA143" s="397"/>
      <c r="AB143" s="397"/>
      <c r="AC143" s="397"/>
      <c r="AD143" s="397"/>
    </row>
    <row r="144" spans="1:30" s="162" customFormat="1" ht="12.75">
      <c r="A144" s="468"/>
      <c r="B144" s="469"/>
      <c r="C144" s="469"/>
      <c r="D144" s="470"/>
      <c r="E144" s="470"/>
      <c r="F144" s="470"/>
      <c r="G144" s="216"/>
      <c r="H144" s="216"/>
      <c r="I144" s="216"/>
      <c r="J144" s="216"/>
      <c r="K144" s="216"/>
      <c r="L144" s="157"/>
      <c r="M144" s="397"/>
      <c r="N144" s="981"/>
      <c r="O144" s="981"/>
      <c r="P144" s="981"/>
      <c r="Q144" s="981"/>
      <c r="R144" s="981"/>
      <c r="S144" s="981"/>
      <c r="T144" s="981"/>
      <c r="U144" s="397"/>
      <c r="V144" s="397"/>
      <c r="W144" s="397"/>
      <c r="X144" s="397"/>
      <c r="Y144" s="397"/>
      <c r="Z144" s="397"/>
      <c r="AA144" s="397"/>
      <c r="AB144" s="397"/>
      <c r="AC144" s="397"/>
      <c r="AD144" s="397"/>
    </row>
    <row r="145" spans="1:30" s="162" customFormat="1" ht="12.75">
      <c r="A145" s="468"/>
      <c r="B145" s="469"/>
      <c r="C145" s="469"/>
      <c r="D145" s="470"/>
      <c r="E145" s="470"/>
      <c r="F145" s="470"/>
      <c r="G145" s="216"/>
      <c r="H145" s="216"/>
      <c r="I145" s="216"/>
      <c r="J145" s="216"/>
      <c r="K145" s="216"/>
      <c r="L145" s="157"/>
      <c r="M145" s="397"/>
      <c r="N145" s="981"/>
      <c r="O145" s="981"/>
      <c r="P145" s="981"/>
      <c r="Q145" s="981"/>
      <c r="R145" s="981"/>
      <c r="S145" s="981"/>
      <c r="T145" s="981"/>
      <c r="U145" s="397"/>
      <c r="V145" s="397"/>
      <c r="W145" s="397"/>
      <c r="X145" s="397"/>
      <c r="Y145" s="397"/>
      <c r="Z145" s="397"/>
      <c r="AA145" s="397"/>
      <c r="AB145" s="397"/>
      <c r="AC145" s="397"/>
      <c r="AD145" s="397"/>
    </row>
    <row r="146" spans="1:30" s="162" customFormat="1" ht="12.75">
      <c r="A146" s="468"/>
      <c r="B146" s="469"/>
      <c r="C146" s="469"/>
      <c r="D146" s="470"/>
      <c r="E146" s="470"/>
      <c r="F146" s="470"/>
      <c r="G146" s="216"/>
      <c r="H146" s="216"/>
      <c r="I146" s="216"/>
      <c r="J146" s="216"/>
      <c r="K146" s="216"/>
      <c r="L146" s="157"/>
      <c r="M146" s="397"/>
      <c r="N146" s="981"/>
      <c r="O146" s="981"/>
      <c r="P146" s="981"/>
      <c r="Q146" s="981"/>
      <c r="R146" s="981"/>
      <c r="S146" s="981"/>
      <c r="T146" s="981"/>
      <c r="U146" s="397"/>
      <c r="V146" s="397"/>
      <c r="W146" s="397"/>
      <c r="X146" s="397"/>
      <c r="Y146" s="397"/>
      <c r="Z146" s="397"/>
      <c r="AA146" s="397"/>
      <c r="AB146" s="397"/>
      <c r="AC146" s="397"/>
      <c r="AD146" s="397"/>
    </row>
    <row r="147" spans="1:30" s="162" customFormat="1" ht="12.75">
      <c r="A147" s="468"/>
      <c r="B147" s="469"/>
      <c r="C147" s="469"/>
      <c r="D147" s="470"/>
      <c r="E147" s="470"/>
      <c r="F147" s="470"/>
      <c r="G147" s="216"/>
      <c r="H147" s="216"/>
      <c r="I147" s="216"/>
      <c r="J147" s="216"/>
      <c r="K147" s="216"/>
      <c r="L147" s="157"/>
      <c r="M147" s="397"/>
      <c r="N147" s="981"/>
      <c r="O147" s="981"/>
      <c r="P147" s="981"/>
      <c r="Q147" s="981"/>
      <c r="R147" s="981"/>
      <c r="S147" s="981"/>
      <c r="T147" s="981"/>
      <c r="U147" s="397"/>
      <c r="V147" s="397"/>
      <c r="W147" s="397"/>
      <c r="X147" s="397"/>
      <c r="Y147" s="397"/>
      <c r="Z147" s="397"/>
      <c r="AA147" s="397"/>
      <c r="AB147" s="397"/>
      <c r="AC147" s="397"/>
      <c r="AD147" s="397"/>
    </row>
    <row r="148" spans="1:30" s="162" customFormat="1" ht="12.75">
      <c r="A148" s="468"/>
      <c r="B148" s="469"/>
      <c r="C148" s="469"/>
      <c r="D148" s="470"/>
      <c r="E148" s="470"/>
      <c r="F148" s="470"/>
      <c r="G148" s="216"/>
      <c r="H148" s="216"/>
      <c r="I148" s="216"/>
      <c r="J148" s="216"/>
      <c r="K148" s="216"/>
      <c r="L148" s="157"/>
      <c r="M148" s="397"/>
      <c r="N148" s="981"/>
      <c r="O148" s="981"/>
      <c r="P148" s="981"/>
      <c r="Q148" s="981"/>
      <c r="R148" s="981"/>
      <c r="S148" s="981"/>
      <c r="T148" s="981"/>
      <c r="U148" s="397"/>
      <c r="V148" s="397"/>
      <c r="W148" s="397"/>
      <c r="X148" s="397"/>
      <c r="Y148" s="397"/>
      <c r="Z148" s="397"/>
      <c r="AA148" s="397"/>
      <c r="AB148" s="397"/>
      <c r="AC148" s="397"/>
      <c r="AD148" s="397"/>
    </row>
    <row r="149" spans="1:30" s="162" customFormat="1" ht="12.75">
      <c r="A149" s="464"/>
      <c r="B149" s="465"/>
      <c r="C149" s="465"/>
      <c r="D149" s="466"/>
      <c r="E149" s="466"/>
      <c r="F149" s="466"/>
      <c r="G149" s="216"/>
      <c r="H149" s="216"/>
      <c r="I149" s="216"/>
      <c r="J149" s="216"/>
      <c r="K149" s="216"/>
      <c r="L149" s="157"/>
      <c r="M149" s="397"/>
      <c r="N149" s="981"/>
      <c r="O149" s="981"/>
      <c r="P149" s="981"/>
      <c r="Q149" s="981"/>
      <c r="R149" s="981"/>
      <c r="S149" s="981"/>
      <c r="T149" s="981"/>
      <c r="U149" s="397"/>
      <c r="V149" s="397"/>
      <c r="W149" s="397"/>
      <c r="X149" s="397"/>
      <c r="Y149" s="397"/>
      <c r="Z149" s="397"/>
      <c r="AA149" s="397"/>
      <c r="AB149" s="397"/>
      <c r="AC149" s="397"/>
      <c r="AD149" s="397"/>
    </row>
    <row r="150" spans="1:30" s="171" customFormat="1" ht="12" customHeight="1">
      <c r="A150" s="235"/>
      <c r="B150" s="216"/>
      <c r="C150" s="216"/>
      <c r="D150" s="216"/>
      <c r="E150" s="216"/>
      <c r="F150" s="216"/>
      <c r="G150" s="219"/>
      <c r="H150" s="219"/>
      <c r="I150" s="219"/>
      <c r="J150" s="221"/>
      <c r="K150" s="221"/>
      <c r="L150" s="170"/>
      <c r="M150" s="398"/>
      <c r="N150" s="983"/>
      <c r="O150" s="983"/>
      <c r="P150" s="983"/>
      <c r="Q150" s="983"/>
      <c r="R150" s="983"/>
      <c r="S150" s="983"/>
      <c r="T150" s="983"/>
      <c r="U150" s="398"/>
      <c r="V150" s="398"/>
      <c r="W150" s="398"/>
      <c r="X150" s="398"/>
      <c r="Y150" s="398"/>
      <c r="Z150" s="398"/>
      <c r="AA150" s="398"/>
      <c r="AB150" s="398"/>
      <c r="AC150" s="398"/>
      <c r="AD150" s="398"/>
    </row>
    <row r="151" spans="1:30" s="169" customFormat="1" ht="14.1" customHeight="1">
      <c r="A151" s="172"/>
      <c r="B151" s="173"/>
      <c r="C151" s="173"/>
      <c r="D151" s="173"/>
      <c r="E151" s="173"/>
      <c r="F151" s="173"/>
      <c r="G151" s="173"/>
      <c r="H151" s="171"/>
      <c r="I151" s="173"/>
      <c r="J151" s="170"/>
      <c r="K151" s="170"/>
      <c r="L151" s="174"/>
      <c r="M151" s="399"/>
      <c r="N151" s="983"/>
      <c r="O151" s="983"/>
      <c r="P151" s="983"/>
      <c r="Q151" s="983"/>
      <c r="R151" s="983"/>
      <c r="S151" s="983"/>
      <c r="T151" s="983"/>
      <c r="U151" s="399"/>
      <c r="V151" s="399"/>
      <c r="W151" s="399"/>
      <c r="X151" s="399"/>
      <c r="Y151" s="399"/>
      <c r="Z151" s="399"/>
      <c r="AA151" s="399"/>
      <c r="AB151" s="399"/>
      <c r="AC151" s="399"/>
      <c r="AD151" s="399"/>
    </row>
    <row r="152" spans="1:30" s="140" customFormat="1" ht="12" customHeight="1">
      <c r="A152" s="175"/>
      <c r="B152" s="176"/>
      <c r="C152" s="176"/>
      <c r="D152" s="176"/>
      <c r="E152" s="176"/>
      <c r="F152" s="176"/>
      <c r="G152" s="177"/>
      <c r="J152" s="157"/>
      <c r="K152" s="157"/>
      <c r="L152" s="157"/>
      <c r="M152" s="400"/>
      <c r="N152" s="984"/>
      <c r="O152" s="984"/>
      <c r="P152" s="984"/>
      <c r="Q152" s="984"/>
      <c r="R152" s="984"/>
      <c r="S152" s="984"/>
      <c r="T152" s="984"/>
      <c r="U152" s="400"/>
      <c r="V152" s="400"/>
      <c r="W152" s="400"/>
      <c r="X152" s="400"/>
      <c r="Y152" s="400"/>
      <c r="Z152" s="400"/>
      <c r="AA152" s="400"/>
      <c r="AB152" s="400"/>
      <c r="AC152" s="400"/>
      <c r="AD152" s="400"/>
    </row>
    <row r="153" spans="1:30" s="140" customFormat="1" ht="12" customHeight="1">
      <c r="B153" s="176"/>
      <c r="C153" s="176"/>
      <c r="D153" s="176"/>
      <c r="E153" s="176"/>
      <c r="F153" s="176"/>
      <c r="G153" s="176"/>
      <c r="H153" s="176"/>
      <c r="I153" s="176"/>
      <c r="J153" s="157"/>
      <c r="K153" s="157"/>
      <c r="L153" s="157"/>
      <c r="M153" s="400"/>
      <c r="N153" s="984"/>
      <c r="O153" s="984"/>
      <c r="P153" s="984"/>
      <c r="Q153" s="984"/>
      <c r="R153" s="984"/>
      <c r="S153" s="984"/>
      <c r="T153" s="984"/>
      <c r="U153" s="400"/>
      <c r="V153" s="400"/>
      <c r="W153" s="400"/>
      <c r="X153" s="400"/>
      <c r="Y153" s="400"/>
      <c r="Z153" s="400"/>
      <c r="AA153" s="400"/>
      <c r="AB153" s="400"/>
      <c r="AC153" s="400"/>
      <c r="AD153" s="400"/>
    </row>
    <row r="154" spans="1:30" s="140" customFormat="1" ht="12" customHeight="1">
      <c r="B154" s="178"/>
      <c r="C154" s="178"/>
      <c r="D154" s="178"/>
      <c r="E154" s="178"/>
      <c r="F154" s="178"/>
      <c r="G154" s="178"/>
      <c r="H154" s="178"/>
      <c r="J154" s="157"/>
      <c r="K154" s="157"/>
      <c r="L154" s="157"/>
      <c r="M154" s="400"/>
      <c r="N154" s="984"/>
      <c r="O154" s="984"/>
      <c r="P154" s="984"/>
      <c r="Q154" s="984"/>
      <c r="R154" s="984"/>
      <c r="S154" s="984"/>
      <c r="T154" s="984"/>
      <c r="U154" s="400"/>
      <c r="V154" s="400"/>
      <c r="W154" s="400"/>
      <c r="X154" s="400"/>
      <c r="Y154" s="400"/>
      <c r="Z154" s="400"/>
      <c r="AA154" s="400"/>
      <c r="AB154" s="400"/>
      <c r="AC154" s="400"/>
      <c r="AD154" s="400"/>
    </row>
    <row r="155" spans="1:30" s="179" customFormat="1" ht="12" customHeight="1">
      <c r="M155" s="401"/>
      <c r="N155" s="984"/>
      <c r="O155" s="984"/>
      <c r="P155" s="984"/>
      <c r="Q155" s="984"/>
      <c r="R155" s="984"/>
      <c r="S155" s="984"/>
      <c r="T155" s="984"/>
      <c r="U155" s="401"/>
      <c r="V155" s="401"/>
      <c r="W155" s="401"/>
      <c r="X155" s="401"/>
      <c r="Y155" s="401"/>
      <c r="Z155" s="401"/>
      <c r="AA155" s="401"/>
      <c r="AB155" s="401"/>
      <c r="AC155" s="401"/>
      <c r="AD155" s="401"/>
    </row>
    <row r="156" spans="1:30" s="140" customFormat="1" ht="12" customHeight="1">
      <c r="A156" s="180"/>
      <c r="B156" s="178"/>
      <c r="C156" s="178"/>
      <c r="D156" s="178"/>
      <c r="E156" s="178"/>
      <c r="F156" s="178"/>
      <c r="G156" s="178"/>
      <c r="H156" s="178"/>
      <c r="J156" s="157"/>
      <c r="K156" s="157"/>
      <c r="L156" s="157"/>
      <c r="M156" s="400"/>
      <c r="N156" s="984"/>
      <c r="O156" s="984"/>
      <c r="P156" s="984"/>
      <c r="Q156" s="984"/>
      <c r="R156" s="984"/>
      <c r="S156" s="984"/>
      <c r="T156" s="984"/>
      <c r="U156" s="400"/>
      <c r="V156" s="400"/>
      <c r="W156" s="400"/>
      <c r="X156" s="400"/>
      <c r="Y156" s="400"/>
      <c r="Z156" s="400"/>
      <c r="AA156" s="400"/>
      <c r="AB156" s="400"/>
      <c r="AC156" s="400"/>
      <c r="AD156" s="400"/>
    </row>
    <row r="157" spans="1:30" s="140" customFormat="1" ht="12" customHeight="1">
      <c r="J157" s="144"/>
      <c r="K157" s="144"/>
      <c r="L157" s="144"/>
      <c r="M157" s="400"/>
      <c r="N157" s="984"/>
      <c r="O157" s="984"/>
      <c r="P157" s="984"/>
      <c r="Q157" s="984"/>
      <c r="R157" s="984"/>
      <c r="S157" s="984"/>
      <c r="T157" s="984"/>
      <c r="U157" s="400"/>
      <c r="V157" s="400"/>
      <c r="W157" s="400"/>
      <c r="X157" s="400"/>
      <c r="Y157" s="400"/>
      <c r="Z157" s="400"/>
      <c r="AA157" s="400"/>
      <c r="AB157" s="400"/>
      <c r="AC157" s="400"/>
      <c r="AD157" s="400"/>
    </row>
    <row r="158" spans="1:30" s="140" customFormat="1" ht="12" customHeight="1">
      <c r="A158" s="139"/>
      <c r="B158" s="139"/>
      <c r="C158" s="139"/>
      <c r="D158" s="139"/>
      <c r="E158" s="139"/>
      <c r="F158" s="139"/>
      <c r="G158" s="139"/>
      <c r="H158" s="139"/>
      <c r="I158" s="139"/>
      <c r="M158" s="400"/>
      <c r="N158" s="984"/>
      <c r="O158" s="984"/>
      <c r="P158" s="984"/>
      <c r="Q158" s="984"/>
      <c r="R158" s="984"/>
      <c r="S158" s="984"/>
      <c r="T158" s="984"/>
      <c r="U158" s="400"/>
      <c r="V158" s="400"/>
      <c r="W158" s="400"/>
      <c r="X158" s="400"/>
      <c r="Y158" s="400"/>
      <c r="Z158" s="400"/>
      <c r="AA158" s="400"/>
      <c r="AB158" s="400"/>
      <c r="AC158" s="400"/>
      <c r="AD158" s="400"/>
    </row>
    <row r="159" spans="1:30" s="140" customFormat="1" ht="12" customHeight="1">
      <c r="A159" s="139"/>
      <c r="B159" s="139"/>
      <c r="C159" s="139"/>
      <c r="D159" s="139"/>
      <c r="E159" s="139"/>
      <c r="F159" s="139"/>
      <c r="G159" s="139"/>
      <c r="H159" s="139"/>
      <c r="I159" s="139"/>
      <c r="M159" s="400"/>
      <c r="N159" s="984"/>
      <c r="O159" s="984"/>
      <c r="P159" s="984"/>
      <c r="Q159" s="984"/>
      <c r="R159" s="984"/>
      <c r="S159" s="984"/>
      <c r="T159" s="984"/>
      <c r="U159" s="400"/>
      <c r="V159" s="400"/>
      <c r="W159" s="400"/>
      <c r="X159" s="400"/>
      <c r="Y159" s="400"/>
      <c r="Z159" s="400"/>
      <c r="AA159" s="400"/>
      <c r="AB159" s="400"/>
      <c r="AC159" s="400"/>
      <c r="AD159" s="400"/>
    </row>
    <row r="160" spans="1:30" s="140" customFormat="1" ht="12" customHeight="1">
      <c r="A160" s="139"/>
      <c r="B160" s="139"/>
      <c r="C160" s="139"/>
      <c r="D160" s="139"/>
      <c r="E160" s="139"/>
      <c r="F160" s="139"/>
      <c r="G160" s="139"/>
      <c r="H160" s="139"/>
      <c r="I160" s="139"/>
      <c r="M160" s="400"/>
      <c r="N160" s="984"/>
      <c r="O160" s="984"/>
      <c r="P160" s="984"/>
      <c r="Q160" s="984"/>
      <c r="R160" s="984"/>
      <c r="S160" s="984"/>
      <c r="T160" s="984"/>
      <c r="U160" s="400"/>
      <c r="V160" s="400"/>
      <c r="W160" s="400"/>
      <c r="X160" s="400"/>
      <c r="Y160" s="400"/>
      <c r="Z160" s="400"/>
      <c r="AA160" s="400"/>
      <c r="AB160" s="400"/>
      <c r="AC160" s="400"/>
      <c r="AD160" s="400"/>
    </row>
    <row r="161" spans="1:30" s="140" customFormat="1" ht="12" customHeight="1">
      <c r="A161" s="139"/>
      <c r="B161" s="139"/>
      <c r="C161" s="139"/>
      <c r="D161" s="139"/>
      <c r="E161" s="139"/>
      <c r="F161" s="139"/>
      <c r="G161" s="139"/>
      <c r="H161" s="139"/>
      <c r="I161" s="139"/>
      <c r="M161" s="400"/>
      <c r="N161" s="984"/>
      <c r="O161" s="984"/>
      <c r="P161" s="984"/>
      <c r="Q161" s="984"/>
      <c r="R161" s="984"/>
      <c r="S161" s="984"/>
      <c r="T161" s="984"/>
      <c r="U161" s="400"/>
      <c r="V161" s="400"/>
      <c r="W161" s="400"/>
      <c r="X161" s="400"/>
      <c r="Y161" s="400"/>
      <c r="Z161" s="400"/>
      <c r="AA161" s="400"/>
      <c r="AB161" s="400"/>
      <c r="AC161" s="400"/>
      <c r="AD161" s="400"/>
    </row>
    <row r="162" spans="1:30" s="140" customFormat="1" ht="12" customHeight="1">
      <c r="A162" s="139"/>
      <c r="B162" s="139"/>
      <c r="C162" s="139"/>
      <c r="D162" s="139"/>
      <c r="E162" s="139"/>
      <c r="F162" s="139"/>
      <c r="G162" s="139"/>
      <c r="H162" s="139"/>
      <c r="I162" s="139"/>
      <c r="M162" s="400"/>
      <c r="N162" s="984"/>
      <c r="O162" s="984"/>
      <c r="P162" s="984"/>
      <c r="Q162" s="984"/>
      <c r="R162" s="984"/>
      <c r="S162" s="984"/>
      <c r="T162" s="984"/>
      <c r="U162" s="400"/>
      <c r="V162" s="400"/>
      <c r="W162" s="400"/>
      <c r="X162" s="400"/>
      <c r="Y162" s="400"/>
      <c r="Z162" s="400"/>
      <c r="AA162" s="400"/>
      <c r="AB162" s="400"/>
      <c r="AC162" s="400"/>
      <c r="AD162" s="400"/>
    </row>
    <row r="163" spans="1:30" s="140" customFormat="1" ht="12" customHeight="1">
      <c r="A163" s="139"/>
      <c r="B163" s="139"/>
      <c r="C163" s="139"/>
      <c r="D163" s="139"/>
      <c r="E163" s="139"/>
      <c r="F163" s="139"/>
      <c r="G163" s="139"/>
      <c r="H163" s="139"/>
      <c r="I163" s="139"/>
      <c r="M163" s="400"/>
      <c r="N163" s="984"/>
      <c r="O163" s="984"/>
      <c r="P163" s="984"/>
      <c r="Q163" s="984"/>
      <c r="R163" s="984"/>
      <c r="S163" s="984"/>
      <c r="T163" s="984"/>
      <c r="U163" s="400"/>
      <c r="V163" s="400"/>
      <c r="W163" s="400"/>
      <c r="X163" s="400"/>
      <c r="Y163" s="400"/>
      <c r="Z163" s="400"/>
      <c r="AA163" s="400"/>
      <c r="AB163" s="400"/>
      <c r="AC163" s="400"/>
      <c r="AD163" s="400"/>
    </row>
    <row r="164" spans="1:30" s="179" customFormat="1" ht="12" customHeight="1">
      <c r="A164" s="139"/>
      <c r="B164" s="139"/>
      <c r="C164" s="139"/>
      <c r="D164" s="139"/>
      <c r="E164" s="139"/>
      <c r="F164" s="139"/>
      <c r="G164" s="139"/>
      <c r="H164" s="139"/>
      <c r="I164" s="139"/>
      <c r="M164" s="401"/>
      <c r="N164" s="984"/>
      <c r="O164" s="984"/>
      <c r="P164" s="984"/>
      <c r="Q164" s="984"/>
      <c r="R164" s="984"/>
      <c r="S164" s="984"/>
      <c r="T164" s="984"/>
      <c r="U164" s="401"/>
      <c r="V164" s="401"/>
      <c r="W164" s="401"/>
      <c r="X164" s="401"/>
      <c r="Y164" s="401"/>
      <c r="Z164" s="401"/>
      <c r="AA164" s="401"/>
      <c r="AB164" s="401"/>
      <c r="AC164" s="401"/>
      <c r="AD164" s="401"/>
    </row>
    <row r="165" spans="1:30" s="140" customFormat="1" ht="12" customHeight="1">
      <c r="A165" s="139"/>
      <c r="B165" s="139"/>
      <c r="C165" s="139"/>
      <c r="D165" s="139"/>
      <c r="E165" s="139"/>
      <c r="F165" s="139"/>
      <c r="G165" s="139"/>
      <c r="H165" s="139"/>
      <c r="I165" s="139"/>
      <c r="M165" s="400"/>
      <c r="N165" s="984"/>
      <c r="O165" s="984"/>
      <c r="P165" s="984"/>
      <c r="Q165" s="984"/>
      <c r="R165" s="984"/>
      <c r="S165" s="984"/>
      <c r="T165" s="984"/>
      <c r="U165" s="400"/>
      <c r="V165" s="400"/>
      <c r="W165" s="400"/>
      <c r="X165" s="400"/>
      <c r="Y165" s="400"/>
      <c r="Z165" s="400"/>
      <c r="AA165" s="400"/>
      <c r="AB165" s="400"/>
      <c r="AC165" s="400"/>
      <c r="AD165" s="400"/>
    </row>
    <row r="166" spans="1:30" s="179" customFormat="1" ht="12" customHeight="1">
      <c r="A166" s="139"/>
      <c r="B166" s="139"/>
      <c r="C166" s="139"/>
      <c r="D166" s="139"/>
      <c r="E166" s="139"/>
      <c r="F166" s="139"/>
      <c r="G166" s="139"/>
      <c r="H166" s="139"/>
      <c r="I166" s="139"/>
      <c r="J166" s="176"/>
      <c r="K166" s="176"/>
      <c r="L166" s="176"/>
      <c r="M166" s="401"/>
      <c r="N166" s="984"/>
      <c r="O166" s="984"/>
      <c r="P166" s="984"/>
      <c r="Q166" s="984"/>
      <c r="R166" s="984"/>
      <c r="S166" s="984"/>
      <c r="T166" s="984"/>
      <c r="U166" s="401"/>
      <c r="V166" s="401"/>
      <c r="W166" s="401"/>
      <c r="X166" s="401"/>
      <c r="Y166" s="401"/>
      <c r="Z166" s="401"/>
      <c r="AA166" s="401"/>
      <c r="AB166" s="401"/>
      <c r="AC166" s="401"/>
      <c r="AD166" s="401"/>
    </row>
    <row r="167" spans="1:30" s="140" customFormat="1" ht="12" customHeight="1">
      <c r="A167" s="139"/>
      <c r="B167" s="139"/>
      <c r="C167" s="139"/>
      <c r="D167" s="139"/>
      <c r="E167" s="139"/>
      <c r="F167" s="139"/>
      <c r="G167" s="139"/>
      <c r="H167" s="139"/>
      <c r="I167" s="139"/>
      <c r="J167" s="181"/>
      <c r="K167" s="181"/>
      <c r="L167" s="181"/>
      <c r="M167" s="400"/>
      <c r="N167" s="984"/>
      <c r="O167" s="984"/>
      <c r="P167" s="984"/>
      <c r="Q167" s="984"/>
      <c r="R167" s="984"/>
      <c r="S167" s="984"/>
      <c r="T167" s="984"/>
      <c r="U167" s="400"/>
      <c r="V167" s="400"/>
      <c r="W167" s="400"/>
      <c r="X167" s="400"/>
      <c r="Y167" s="400"/>
      <c r="Z167" s="400"/>
      <c r="AA167" s="400"/>
      <c r="AB167" s="400"/>
      <c r="AC167" s="400"/>
      <c r="AD167" s="400"/>
    </row>
    <row r="168" spans="1:30" ht="12" customHeight="1"/>
    <row r="169" spans="1:30" ht="12" customHeight="1"/>
    <row r="170" spans="1:30" ht="12" customHeight="1"/>
    <row r="171" spans="1:30" ht="12" customHeight="1"/>
    <row r="172" spans="1:30" ht="12" customHeight="1"/>
    <row r="173" spans="1:30" ht="12" customHeight="1"/>
    <row r="174" spans="1:30" ht="12" customHeight="1"/>
    <row r="175" spans="1:30" ht="12" customHeight="1"/>
    <row r="176" spans="1:30" ht="12" customHeight="1">
      <c r="A176" s="162"/>
    </row>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8.25" customHeight="1"/>
    <row r="188" ht="8.25" customHeight="1"/>
    <row r="189" ht="8.25" customHeight="1"/>
    <row r="190" ht="8.25" customHeight="1"/>
    <row r="191" ht="8.25" customHeight="1"/>
    <row r="192" ht="8.25" customHeight="1"/>
    <row r="193" ht="11.45" customHeight="1"/>
    <row r="194" ht="11.45" customHeight="1"/>
    <row r="195" ht="11.45" customHeight="1"/>
    <row r="196" ht="9"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sheetData>
  <mergeCells count="10">
    <mergeCell ref="A1:K1"/>
    <mergeCell ref="A93:K93"/>
    <mergeCell ref="B2:B3"/>
    <mergeCell ref="A2:A3"/>
    <mergeCell ref="C2:C3"/>
    <mergeCell ref="J2:K2"/>
    <mergeCell ref="H2:I2"/>
    <mergeCell ref="F2:G2"/>
    <mergeCell ref="D2:E2"/>
    <mergeCell ref="A38:K38"/>
  </mergeCells>
  <pageMargins left="0.51181102362204722" right="0.51181102362204722" top="0.90249999999999997" bottom="0.74803149606299213" header="0.31496062992125984" footer="0.31496062992125984"/>
  <pageSetup paperSize="9" scale="75" orientation="portrait" r:id="rId1"/>
  <headerFooter>
    <oddHeader>&amp;L&amp;"Calibri Light,Regular"&amp;10 &amp;C&amp;"Calibri Light,Regular"&amp;10 &amp;R&amp;"Tahoma,Negrita"&amp;10Informe de la Operación Mensual - Mayo 2017
INFSGI-MES-05-2017
12/06/2017
Versión: 01</oddHeader>
    <oddFooter>&amp;L&amp;"Calibri Light,Regular"&amp;10COES SINAC, 2017&amp;C&amp;"Calibri Light,Regular"&amp;10 6&amp;R&amp;"Calibri Light,Regular"&amp;10Dirección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V342"/>
  <sheetViews>
    <sheetView view="pageBreakPreview" zoomScale="115" zoomScaleNormal="100" zoomScaleSheetLayoutView="115" zoomScalePageLayoutView="115" workbookViewId="0"/>
  </sheetViews>
  <sheetFormatPr defaultRowHeight="11.25"/>
  <cols>
    <col min="1" max="1" width="48" style="139" customWidth="1"/>
    <col min="2" max="2" width="9.83203125" style="139" customWidth="1"/>
    <col min="3" max="3" width="11.1640625" style="139" customWidth="1"/>
    <col min="4" max="4" width="10.5" style="139" customWidth="1"/>
    <col min="5" max="5" width="11.6640625" style="139" customWidth="1"/>
    <col min="6" max="6" width="12.5" style="139" customWidth="1"/>
    <col min="7" max="7" width="11.1640625" style="139" customWidth="1"/>
    <col min="8" max="8" width="11" style="139" customWidth="1"/>
    <col min="9" max="9" width="10.1640625" style="139" customWidth="1"/>
    <col min="10" max="10" width="12.83203125" style="197" customWidth="1"/>
    <col min="11" max="11" width="1.5" style="139" customWidth="1"/>
    <col min="12" max="12" width="9.33203125" style="1089"/>
    <col min="13" max="13" width="52.6640625" style="402" bestFit="1" customWidth="1"/>
    <col min="14" max="18" width="9.33203125" style="402"/>
    <col min="19" max="20" width="9.33203125" style="629"/>
    <col min="21" max="21" width="46.6640625" style="629" customWidth="1"/>
    <col min="22" max="22" width="44.1640625" style="139" customWidth="1"/>
    <col min="23" max="23" width="52.6640625" style="139" bestFit="1" customWidth="1"/>
    <col min="24" max="16384" width="9.33203125" style="139"/>
  </cols>
  <sheetData>
    <row r="1" spans="1:22">
      <c r="A1" s="197"/>
      <c r="B1" s="197"/>
      <c r="C1" s="197"/>
      <c r="D1" s="197"/>
      <c r="E1" s="197"/>
      <c r="F1" s="197"/>
      <c r="G1" s="197"/>
      <c r="H1" s="197"/>
      <c r="I1" s="197"/>
    </row>
    <row r="2" spans="1:22" ht="21" customHeight="1">
      <c r="A2" s="1312" t="s">
        <v>660</v>
      </c>
      <c r="B2" s="1312"/>
      <c r="C2" s="1312"/>
      <c r="D2" s="1312"/>
      <c r="E2" s="1312"/>
      <c r="F2" s="1312"/>
      <c r="G2" s="1312"/>
      <c r="H2" s="1312"/>
      <c r="I2" s="1312"/>
    </row>
    <row r="3" spans="1:22" ht="6" hidden="1" customHeight="1">
      <c r="A3" s="197"/>
      <c r="B3" s="197"/>
      <c r="C3" s="197"/>
      <c r="D3" s="197"/>
      <c r="E3" s="197"/>
      <c r="F3" s="197"/>
      <c r="G3" s="197"/>
      <c r="H3" s="197"/>
      <c r="I3" s="197"/>
    </row>
    <row r="4" spans="1:22" ht="3.75" hidden="1" customHeight="1">
      <c r="A4" s="197"/>
      <c r="B4" s="197"/>
      <c r="C4" s="197"/>
      <c r="D4" s="197"/>
      <c r="E4" s="197"/>
      <c r="F4" s="197"/>
      <c r="G4" s="197"/>
      <c r="H4" s="197"/>
      <c r="I4" s="197"/>
    </row>
    <row r="5" spans="1:22" ht="3.75" hidden="1" customHeight="1">
      <c r="A5" s="197"/>
      <c r="B5" s="197"/>
      <c r="C5" s="197"/>
      <c r="D5" s="197"/>
      <c r="E5" s="197"/>
      <c r="F5" s="197"/>
      <c r="G5" s="197"/>
      <c r="H5" s="197"/>
      <c r="I5" s="197"/>
    </row>
    <row r="6" spans="1:22" s="162" customFormat="1" ht="6" customHeight="1">
      <c r="A6" s="204"/>
      <c r="B6" s="216"/>
      <c r="C6" s="216"/>
      <c r="D6" s="216"/>
      <c r="E6" s="216"/>
      <c r="F6" s="216"/>
      <c r="G6" s="216"/>
      <c r="H6" s="216"/>
      <c r="I6" s="216"/>
      <c r="J6" s="239"/>
      <c r="K6" s="157"/>
      <c r="L6" s="1091"/>
      <c r="M6" s="397"/>
      <c r="N6" s="397"/>
      <c r="O6" s="397"/>
      <c r="P6" s="397"/>
      <c r="Q6" s="397"/>
      <c r="R6" s="397"/>
      <c r="S6" s="630"/>
      <c r="T6" s="630"/>
      <c r="U6" s="630"/>
    </row>
    <row r="7" spans="1:22" s="162" customFormat="1" ht="12.75">
      <c r="A7" s="1313" t="s">
        <v>82</v>
      </c>
      <c r="B7" s="1315" t="s">
        <v>155</v>
      </c>
      <c r="C7" s="1316"/>
      <c r="D7" s="1317"/>
      <c r="E7" s="216"/>
      <c r="F7" s="216"/>
      <c r="G7" s="1284" t="s">
        <v>389</v>
      </c>
      <c r="H7" s="1284"/>
      <c r="I7" s="1284"/>
      <c r="J7" s="239"/>
      <c r="K7" s="157"/>
      <c r="L7" s="1091"/>
      <c r="M7" s="397"/>
      <c r="N7" s="397"/>
      <c r="O7" s="397"/>
      <c r="P7" s="397"/>
      <c r="Q7" s="397"/>
      <c r="R7" s="397"/>
      <c r="S7" s="630"/>
      <c r="T7" s="630"/>
      <c r="U7" s="630"/>
    </row>
    <row r="8" spans="1:22" s="162" customFormat="1" ht="12.75">
      <c r="A8" s="1314"/>
      <c r="B8" s="307">
        <v>2017</v>
      </c>
      <c r="C8" s="307">
        <v>2016</v>
      </c>
      <c r="D8" s="308" t="s">
        <v>51</v>
      </c>
      <c r="E8" s="216"/>
      <c r="F8" s="216"/>
      <c r="G8" s="216"/>
      <c r="H8" s="216"/>
      <c r="I8" s="216"/>
      <c r="J8" s="239"/>
      <c r="K8" s="157"/>
      <c r="L8" s="1091"/>
      <c r="M8" s="1007" t="s">
        <v>18</v>
      </c>
      <c r="N8" s="595">
        <v>2017</v>
      </c>
      <c r="O8" s="595">
        <v>2016</v>
      </c>
      <c r="P8" s="397"/>
      <c r="Q8" s="397"/>
      <c r="R8" s="397"/>
      <c r="S8" s="630"/>
      <c r="T8" s="630"/>
      <c r="U8" s="630"/>
    </row>
    <row r="9" spans="1:22" s="162" customFormat="1" ht="12.75">
      <c r="A9" s="302" t="s">
        <v>257</v>
      </c>
      <c r="B9" s="751">
        <v>616.07460000000003</v>
      </c>
      <c r="C9" s="751">
        <v>541.41750000000002</v>
      </c>
      <c r="D9" s="309">
        <f>IF(C9=0,"",B9/C9-1)</f>
        <v>0.13789192259208471</v>
      </c>
      <c r="E9" s="216"/>
      <c r="F9" s="216"/>
      <c r="G9" s="216"/>
      <c r="H9" s="216"/>
      <c r="I9" s="216"/>
      <c r="J9" s="239"/>
      <c r="K9" s="157"/>
      <c r="L9" s="1091"/>
      <c r="M9" s="1007" t="s">
        <v>546</v>
      </c>
      <c r="N9" s="397">
        <v>0</v>
      </c>
      <c r="O9" s="397">
        <v>0</v>
      </c>
      <c r="P9" s="397"/>
      <c r="Q9" s="397"/>
      <c r="R9" s="397"/>
      <c r="S9" s="630"/>
      <c r="T9" s="630"/>
      <c r="U9" s="631"/>
      <c r="V9" s="345"/>
    </row>
    <row r="10" spans="1:22" s="162" customFormat="1" ht="12.75">
      <c r="A10" s="1004" t="s">
        <v>219</v>
      </c>
      <c r="B10" s="1058">
        <v>517.70349999999996</v>
      </c>
      <c r="C10" s="1058">
        <v>699.15419999999995</v>
      </c>
      <c r="D10" s="1059">
        <f t="shared" ref="D10:D61" si="0">IF(C10=0,"",B10/C10-1)</f>
        <v>-0.25952887074124709</v>
      </c>
      <c r="E10" s="216"/>
      <c r="F10" s="216"/>
      <c r="G10" s="216"/>
      <c r="H10" s="216"/>
      <c r="I10" s="216"/>
      <c r="J10" s="239"/>
      <c r="K10" s="157"/>
      <c r="L10" s="1091"/>
      <c r="M10" s="1007" t="s">
        <v>548</v>
      </c>
      <c r="N10" s="397">
        <v>0</v>
      </c>
      <c r="O10" s="397">
        <v>0</v>
      </c>
      <c r="P10" s="397"/>
      <c r="Q10" s="397"/>
      <c r="R10" s="397"/>
      <c r="S10" s="630"/>
      <c r="T10" s="630"/>
      <c r="U10" s="631"/>
      <c r="V10" s="345"/>
    </row>
    <row r="11" spans="1:22" s="162" customFormat="1" ht="12.75">
      <c r="A11" s="1005" t="s">
        <v>601</v>
      </c>
      <c r="B11" s="1060">
        <v>375.0455</v>
      </c>
      <c r="C11" s="1060">
        <v>384.62470000000002</v>
      </c>
      <c r="D11" s="1061">
        <f t="shared" si="0"/>
        <v>-2.4905316793227272E-2</v>
      </c>
      <c r="E11" s="216"/>
      <c r="F11" s="216"/>
      <c r="G11" s="216"/>
      <c r="H11" s="216"/>
      <c r="I11" s="216"/>
      <c r="J11" s="239"/>
      <c r="K11" s="157"/>
      <c r="L11" s="1091"/>
      <c r="M11" s="1007" t="s">
        <v>556</v>
      </c>
      <c r="N11" s="397">
        <v>0</v>
      </c>
      <c r="O11" s="397">
        <v>0</v>
      </c>
      <c r="P11" s="397"/>
      <c r="Q11" s="397"/>
      <c r="R11" s="397"/>
      <c r="S11" s="630"/>
      <c r="T11" s="630"/>
      <c r="U11" s="631"/>
      <c r="V11" s="345"/>
    </row>
    <row r="12" spans="1:22" s="162" customFormat="1" ht="12.75">
      <c r="A12" s="1004" t="s">
        <v>564</v>
      </c>
      <c r="B12" s="1058">
        <v>335.50119999999998</v>
      </c>
      <c r="C12" s="1058">
        <v>531.92470000000003</v>
      </c>
      <c r="D12" s="1059">
        <f t="shared" si="0"/>
        <v>-0.36926937214985511</v>
      </c>
      <c r="E12" s="216"/>
      <c r="F12" s="216"/>
      <c r="G12" s="216"/>
      <c r="H12" s="216"/>
      <c r="I12" s="216"/>
      <c r="J12" s="239"/>
      <c r="K12" s="157"/>
      <c r="L12" s="1091"/>
      <c r="M12" s="1007" t="s">
        <v>76</v>
      </c>
      <c r="N12" s="397">
        <v>0</v>
      </c>
      <c r="O12" s="397">
        <v>12.54692</v>
      </c>
      <c r="P12" s="397"/>
      <c r="Q12" s="397"/>
      <c r="R12" s="397"/>
      <c r="S12" s="630"/>
      <c r="T12" s="630"/>
      <c r="U12" s="631"/>
      <c r="V12" s="345"/>
    </row>
    <row r="13" spans="1:22" s="162" customFormat="1" ht="12.75">
      <c r="A13" s="1005" t="s">
        <v>568</v>
      </c>
      <c r="B13" s="1060">
        <v>322.74450000000002</v>
      </c>
      <c r="C13" s="1060">
        <v>532.20119999999997</v>
      </c>
      <c r="D13" s="1061">
        <f t="shared" si="0"/>
        <v>-0.39356675633200366</v>
      </c>
      <c r="E13" s="216"/>
      <c r="F13" s="216"/>
      <c r="G13" s="216"/>
      <c r="H13" s="216"/>
      <c r="I13" s="216"/>
      <c r="J13" s="239"/>
      <c r="K13" s="157"/>
      <c r="L13" s="1091"/>
      <c r="M13" s="1007" t="s">
        <v>79</v>
      </c>
      <c r="N13" s="397">
        <v>0</v>
      </c>
      <c r="O13" s="397">
        <v>92.468410000000006</v>
      </c>
      <c r="P13" s="397"/>
      <c r="Q13" s="397"/>
      <c r="R13" s="397"/>
      <c r="S13" s="630"/>
      <c r="T13" s="630"/>
      <c r="U13" s="631"/>
      <c r="V13" s="345"/>
    </row>
    <row r="14" spans="1:22" s="162" customFormat="1" ht="12.75">
      <c r="A14" s="1004" t="s">
        <v>191</v>
      </c>
      <c r="B14" s="1058">
        <v>247.4383</v>
      </c>
      <c r="C14" s="1058">
        <v>162.86869999999999</v>
      </c>
      <c r="D14" s="1059">
        <f t="shared" si="0"/>
        <v>0.51925016900116483</v>
      </c>
      <c r="E14" s="216"/>
      <c r="F14" s="216"/>
      <c r="G14" s="216"/>
      <c r="H14" s="216"/>
      <c r="I14" s="216"/>
      <c r="J14" s="239"/>
      <c r="K14" s="157"/>
      <c r="L14" s="1091"/>
      <c r="M14" s="1007" t="s">
        <v>549</v>
      </c>
      <c r="N14" s="397">
        <v>3.7780000000000001E-3</v>
      </c>
      <c r="O14" s="397">
        <v>0</v>
      </c>
      <c r="P14" s="397"/>
      <c r="Q14" s="397"/>
      <c r="R14" s="397"/>
      <c r="S14" s="630"/>
      <c r="T14" s="630"/>
      <c r="U14" s="631"/>
      <c r="V14" s="345"/>
    </row>
    <row r="15" spans="1:22" s="162" customFormat="1" ht="12.75">
      <c r="A15" s="1005" t="s">
        <v>602</v>
      </c>
      <c r="B15" s="1060">
        <v>246.55350000000001</v>
      </c>
      <c r="C15" s="1060">
        <v>196.5317</v>
      </c>
      <c r="D15" s="1061">
        <f t="shared" si="0"/>
        <v>0.25452280726213639</v>
      </c>
      <c r="E15" s="216"/>
      <c r="F15" s="216"/>
      <c r="G15" s="216"/>
      <c r="H15" s="216"/>
      <c r="I15" s="216"/>
      <c r="J15" s="239"/>
      <c r="K15" s="157"/>
      <c r="L15" s="1091"/>
      <c r="M15" s="1007" t="s">
        <v>713</v>
      </c>
      <c r="N15" s="397">
        <v>1.3879000000000001E-2</v>
      </c>
      <c r="O15" s="397">
        <v>0</v>
      </c>
      <c r="P15" s="397"/>
      <c r="Q15" s="397"/>
      <c r="R15" s="397"/>
      <c r="S15" s="630"/>
      <c r="T15" s="630"/>
      <c r="U15" s="631"/>
      <c r="V15" s="345"/>
    </row>
    <row r="16" spans="1:22" s="162" customFormat="1" ht="12.75">
      <c r="A16" s="1004" t="s">
        <v>562</v>
      </c>
      <c r="B16" s="1058">
        <v>234.0085</v>
      </c>
      <c r="C16" s="1058">
        <v>0</v>
      </c>
      <c r="D16" s="1059" t="str">
        <f t="shared" si="0"/>
        <v/>
      </c>
      <c r="E16" s="216"/>
      <c r="F16" s="216"/>
      <c r="G16" s="216"/>
      <c r="H16" s="216"/>
      <c r="I16" s="216"/>
      <c r="J16" s="239"/>
      <c r="K16" s="157"/>
      <c r="L16" s="1091"/>
      <c r="M16" s="1007" t="s">
        <v>77</v>
      </c>
      <c r="N16" s="1014">
        <v>7.2441000000000005E-2</v>
      </c>
      <c r="O16" s="397">
        <v>2.4580000000000001E-3</v>
      </c>
      <c r="P16" s="397"/>
      <c r="Q16" s="397"/>
      <c r="R16" s="397"/>
      <c r="S16" s="630"/>
      <c r="T16" s="630"/>
      <c r="U16" s="631"/>
      <c r="V16" s="345"/>
    </row>
    <row r="17" spans="1:22" s="162" customFormat="1" ht="12.75">
      <c r="A17" s="1005" t="s">
        <v>563</v>
      </c>
      <c r="B17" s="1060">
        <v>233.0659</v>
      </c>
      <c r="C17" s="1060">
        <v>4.2036150000000001</v>
      </c>
      <c r="D17" s="1061">
        <f t="shared" si="0"/>
        <v>54.444159372349752</v>
      </c>
      <c r="E17" s="216"/>
      <c r="F17" s="216"/>
      <c r="G17" s="216"/>
      <c r="H17" s="216"/>
      <c r="I17" s="216"/>
      <c r="J17" s="239"/>
      <c r="K17" s="157"/>
      <c r="L17" s="1091"/>
      <c r="M17" s="1007" t="s">
        <v>547</v>
      </c>
      <c r="N17" s="397">
        <v>0.25850800000000002</v>
      </c>
      <c r="O17" s="397">
        <v>0.26700600000000002</v>
      </c>
      <c r="P17" s="397"/>
      <c r="Q17" s="397"/>
      <c r="R17" s="397"/>
      <c r="S17" s="630"/>
      <c r="T17" s="630"/>
      <c r="U17" s="631"/>
      <c r="V17" s="345"/>
    </row>
    <row r="18" spans="1:22" s="162" customFormat="1" ht="12.75">
      <c r="A18" s="1004" t="s">
        <v>68</v>
      </c>
      <c r="B18" s="1058">
        <v>139.9083</v>
      </c>
      <c r="C18" s="1058">
        <v>71.772549999999995</v>
      </c>
      <c r="D18" s="1059">
        <f t="shared" si="0"/>
        <v>0.94932881721493811</v>
      </c>
      <c r="E18" s="216"/>
      <c r="F18" s="216"/>
      <c r="G18" s="216"/>
      <c r="H18" s="216"/>
      <c r="I18" s="216"/>
      <c r="J18" s="239"/>
      <c r="K18" s="157"/>
      <c r="L18" s="1091"/>
      <c r="M18" s="1007" t="s">
        <v>74</v>
      </c>
      <c r="N18" s="397">
        <v>0.59041999999999994</v>
      </c>
      <c r="O18" s="397">
        <v>0.70067100000000004</v>
      </c>
      <c r="P18" s="397"/>
      <c r="Q18" s="397"/>
      <c r="R18" s="397"/>
      <c r="S18" s="630"/>
      <c r="T18" s="630"/>
      <c r="U18" s="631"/>
      <c r="V18" s="345"/>
    </row>
    <row r="19" spans="1:22" s="162" customFormat="1" ht="12.75">
      <c r="A19" s="1005" t="s">
        <v>70</v>
      </c>
      <c r="B19" s="1060">
        <v>122.9598</v>
      </c>
      <c r="C19" s="1060">
        <v>119.4272</v>
      </c>
      <c r="D19" s="1061">
        <f t="shared" si="0"/>
        <v>2.9579526272071943E-2</v>
      </c>
      <c r="E19" s="216"/>
      <c r="F19" s="216"/>
      <c r="G19" s="216"/>
      <c r="H19" s="216"/>
      <c r="I19" s="216"/>
      <c r="J19" s="239" t="s">
        <v>842</v>
      </c>
      <c r="K19" s="157"/>
      <c r="L19" s="1091"/>
      <c r="M19" s="1007" t="s">
        <v>530</v>
      </c>
      <c r="N19" s="397">
        <v>1.09345</v>
      </c>
      <c r="O19" s="397">
        <v>1.8649910000000001</v>
      </c>
      <c r="P19" s="397"/>
      <c r="Q19" s="397"/>
      <c r="R19" s="397"/>
      <c r="S19" s="630"/>
      <c r="T19" s="630"/>
      <c r="U19" s="631"/>
      <c r="V19" s="345"/>
    </row>
    <row r="20" spans="1:22" s="162" customFormat="1" ht="12.75">
      <c r="A20" s="1004" t="s">
        <v>69</v>
      </c>
      <c r="B20" s="1058">
        <v>122.5102</v>
      </c>
      <c r="C20" s="1058">
        <v>114.3565</v>
      </c>
      <c r="D20" s="1059">
        <f t="shared" si="0"/>
        <v>7.1300713120810766E-2</v>
      </c>
      <c r="E20" s="216"/>
      <c r="F20" s="216"/>
      <c r="G20" s="216"/>
      <c r="H20" s="216"/>
      <c r="I20" s="216"/>
      <c r="J20" s="239"/>
      <c r="K20" s="157"/>
      <c r="L20" s="1091"/>
      <c r="M20" s="1007" t="s">
        <v>80</v>
      </c>
      <c r="N20" s="397">
        <v>1.5478179999999999</v>
      </c>
      <c r="O20" s="397">
        <v>30.611499999999999</v>
      </c>
      <c r="P20" s="397"/>
      <c r="Q20" s="397"/>
      <c r="R20" s="397"/>
      <c r="S20" s="630"/>
      <c r="T20" s="630"/>
      <c r="U20" s="631"/>
      <c r="V20" s="345"/>
    </row>
    <row r="21" spans="1:22" s="162" customFormat="1" ht="12.75">
      <c r="A21" s="1005" t="s">
        <v>561</v>
      </c>
      <c r="B21" s="1060">
        <v>116.69029999999999</v>
      </c>
      <c r="C21" s="1060">
        <v>67.555930000000004</v>
      </c>
      <c r="D21" s="1061">
        <f t="shared" si="0"/>
        <v>0.72731394564474194</v>
      </c>
      <c r="E21" s="216"/>
      <c r="F21" s="216"/>
      <c r="G21" s="216"/>
      <c r="H21" s="216"/>
      <c r="I21" s="216"/>
      <c r="J21" s="239"/>
      <c r="K21" s="157"/>
      <c r="L21" s="1091"/>
      <c r="M21" s="1007" t="s">
        <v>550</v>
      </c>
      <c r="N21" s="397">
        <v>1.620428</v>
      </c>
      <c r="O21" s="397">
        <v>1.8257159999999999</v>
      </c>
      <c r="P21" s="397"/>
      <c r="Q21" s="397"/>
      <c r="R21" s="397"/>
      <c r="S21" s="630"/>
      <c r="T21" s="630"/>
      <c r="U21" s="631"/>
      <c r="V21" s="345"/>
    </row>
    <row r="22" spans="1:22" s="162" customFormat="1" ht="12.75">
      <c r="A22" s="1004" t="s">
        <v>262</v>
      </c>
      <c r="B22" s="1058">
        <v>79.522810000000007</v>
      </c>
      <c r="C22" s="1058">
        <v>62.103760000000001</v>
      </c>
      <c r="D22" s="1059">
        <f t="shared" si="0"/>
        <v>0.28048301745337167</v>
      </c>
      <c r="E22" s="216"/>
      <c r="F22" s="216"/>
      <c r="G22" s="216"/>
      <c r="H22" s="216"/>
      <c r="I22" s="216"/>
      <c r="J22" s="239"/>
      <c r="K22" s="157"/>
      <c r="L22" s="1091"/>
      <c r="M22" s="1007" t="s">
        <v>551</v>
      </c>
      <c r="N22" s="397">
        <v>2.0819000000000001</v>
      </c>
      <c r="O22" s="397">
        <v>1.8895999999999999</v>
      </c>
      <c r="P22" s="397"/>
      <c r="Q22" s="397"/>
      <c r="R22" s="397"/>
      <c r="S22" s="630"/>
      <c r="T22" s="630"/>
      <c r="U22" s="631"/>
      <c r="V22" s="345"/>
    </row>
    <row r="23" spans="1:22" s="162" customFormat="1" ht="12.75">
      <c r="A23" s="1005" t="s">
        <v>72</v>
      </c>
      <c r="B23" s="1060">
        <v>66.298670000000001</v>
      </c>
      <c r="C23" s="1060">
        <v>62.395240000000001</v>
      </c>
      <c r="D23" s="1061">
        <f t="shared" si="0"/>
        <v>6.255974013402299E-2</v>
      </c>
      <c r="E23" s="216"/>
      <c r="F23" s="216"/>
      <c r="G23" s="216"/>
      <c r="H23" s="216"/>
      <c r="I23" s="216"/>
      <c r="J23" s="239"/>
      <c r="K23" s="157"/>
      <c r="L23" s="1091"/>
      <c r="M23" s="1007" t="s">
        <v>531</v>
      </c>
      <c r="N23" s="397">
        <v>2.210035</v>
      </c>
      <c r="O23" s="397">
        <v>1.949746</v>
      </c>
      <c r="P23" s="397"/>
      <c r="Q23" s="397"/>
      <c r="R23" s="397"/>
      <c r="S23" s="630"/>
      <c r="T23" s="630"/>
      <c r="U23" s="631"/>
      <c r="V23" s="345"/>
    </row>
    <row r="24" spans="1:22" s="162" customFormat="1" ht="12.75">
      <c r="A24" s="1004" t="s">
        <v>560</v>
      </c>
      <c r="B24" s="1058">
        <v>54.127139999999997</v>
      </c>
      <c r="C24" s="1058">
        <v>28.543869999999998</v>
      </c>
      <c r="D24" s="1059">
        <f t="shared" si="0"/>
        <v>0.89627895586688133</v>
      </c>
      <c r="E24" s="216"/>
      <c r="F24" s="216"/>
      <c r="G24" s="216"/>
      <c r="H24" s="216"/>
      <c r="I24" s="216"/>
      <c r="J24" s="239"/>
      <c r="K24" s="157"/>
      <c r="L24" s="1091"/>
      <c r="M24" s="1007" t="s">
        <v>552</v>
      </c>
      <c r="N24" s="397">
        <v>2.4977619999999998</v>
      </c>
      <c r="O24" s="397">
        <v>2.0911219999999999</v>
      </c>
      <c r="P24" s="397"/>
      <c r="Q24" s="397"/>
      <c r="R24" s="397"/>
      <c r="S24" s="630"/>
      <c r="T24" s="630"/>
      <c r="U24" s="631"/>
      <c r="V24" s="345"/>
    </row>
    <row r="25" spans="1:22" s="162" customFormat="1" ht="12.75">
      <c r="A25" s="1005" t="s">
        <v>557</v>
      </c>
      <c r="B25" s="1060">
        <v>42.662590000000002</v>
      </c>
      <c r="C25" s="1060">
        <v>42.531370000000003</v>
      </c>
      <c r="D25" s="1061">
        <f t="shared" si="0"/>
        <v>3.0852521327198179E-3</v>
      </c>
      <c r="E25" s="216"/>
      <c r="F25" s="216"/>
      <c r="G25" s="216"/>
      <c r="H25" s="216"/>
      <c r="I25" s="216"/>
      <c r="J25" s="239"/>
      <c r="K25" s="157"/>
      <c r="L25" s="1091"/>
      <c r="M25" s="1007" t="s">
        <v>73</v>
      </c>
      <c r="N25" s="397">
        <v>2.589896</v>
      </c>
      <c r="O25" s="397">
        <v>1.553623</v>
      </c>
      <c r="P25" s="397"/>
      <c r="Q25" s="397"/>
      <c r="R25" s="397"/>
      <c r="S25" s="630"/>
      <c r="T25" s="630"/>
      <c r="U25" s="631"/>
      <c r="V25" s="345"/>
    </row>
    <row r="26" spans="1:22" s="162" customFormat="1" ht="12.75">
      <c r="A26" s="1004" t="s">
        <v>604</v>
      </c>
      <c r="B26" s="1058">
        <v>37.884900000000002</v>
      </c>
      <c r="C26" s="1058">
        <v>47.736440000000002</v>
      </c>
      <c r="D26" s="1059">
        <f t="shared" si="0"/>
        <v>-0.20637357959663516</v>
      </c>
      <c r="E26" s="216"/>
      <c r="F26" s="216"/>
      <c r="G26" s="216"/>
      <c r="H26" s="216"/>
      <c r="I26" s="216"/>
      <c r="J26" s="239"/>
      <c r="K26" s="157"/>
      <c r="L26" s="1091"/>
      <c r="M26" s="1007" t="s">
        <v>538</v>
      </c>
      <c r="N26" s="397">
        <v>3.0032640000000002</v>
      </c>
      <c r="O26" s="397">
        <v>3.588927</v>
      </c>
      <c r="P26" s="397"/>
      <c r="Q26" s="397"/>
      <c r="R26" s="397"/>
      <c r="S26" s="630"/>
      <c r="T26" s="630"/>
      <c r="U26" s="631"/>
      <c r="V26" s="345"/>
    </row>
    <row r="27" spans="1:22" s="162" customFormat="1" ht="12.75">
      <c r="A27" s="1005" t="s">
        <v>598</v>
      </c>
      <c r="B27" s="1060">
        <v>35.215130000000002</v>
      </c>
      <c r="C27" s="1060">
        <v>31.040939999999999</v>
      </c>
      <c r="D27" s="1061">
        <f t="shared" si="0"/>
        <v>0.13447369828362166</v>
      </c>
      <c r="E27" s="216"/>
      <c r="F27" s="216"/>
      <c r="G27" s="216"/>
      <c r="H27" s="216"/>
      <c r="I27" s="216"/>
      <c r="J27" s="239"/>
      <c r="K27" s="157"/>
      <c r="L27" s="1091"/>
      <c r="M27" s="1007" t="s">
        <v>540</v>
      </c>
      <c r="N27" s="397">
        <v>3.0476679999999998</v>
      </c>
      <c r="O27" s="397">
        <v>3.9477699999999998</v>
      </c>
      <c r="P27" s="397"/>
      <c r="Q27" s="397"/>
      <c r="R27" s="397"/>
      <c r="S27" s="630"/>
      <c r="T27" s="630"/>
      <c r="U27" s="631"/>
      <c r="V27" s="345"/>
    </row>
    <row r="28" spans="1:22" s="162" customFormat="1" ht="12.75">
      <c r="A28" s="1004" t="s">
        <v>559</v>
      </c>
      <c r="B28" s="1058">
        <v>27.259779999999999</v>
      </c>
      <c r="C28" s="1058">
        <v>47.12735</v>
      </c>
      <c r="D28" s="1059">
        <f t="shared" si="0"/>
        <v>-0.42157197466014962</v>
      </c>
      <c r="E28" s="216"/>
      <c r="F28" s="216"/>
      <c r="G28" s="216"/>
      <c r="H28" s="216"/>
      <c r="I28" s="216"/>
      <c r="J28" s="239"/>
      <c r="K28" s="157"/>
      <c r="L28" s="1091"/>
      <c r="M28" s="1007" t="s">
        <v>566</v>
      </c>
      <c r="N28" s="397">
        <v>3.2463340000000001</v>
      </c>
      <c r="O28" s="397">
        <v>3.6582819999999998</v>
      </c>
      <c r="P28" s="397"/>
      <c r="Q28" s="397"/>
      <c r="R28" s="397"/>
      <c r="S28" s="630"/>
      <c r="T28" s="630"/>
      <c r="U28" s="631"/>
      <c r="V28" s="345"/>
    </row>
    <row r="29" spans="1:22" s="162" customFormat="1" ht="12.75">
      <c r="A29" s="1005" t="s">
        <v>597</v>
      </c>
      <c r="B29" s="1060">
        <v>25.057120000000001</v>
      </c>
      <c r="C29" s="1060">
        <v>11.639699999999999</v>
      </c>
      <c r="D29" s="1061">
        <f t="shared" si="0"/>
        <v>1.152729022225659</v>
      </c>
      <c r="E29" s="216"/>
      <c r="F29" s="216"/>
      <c r="G29" s="216"/>
      <c r="H29" s="216"/>
      <c r="I29" s="216"/>
      <c r="J29" s="239"/>
      <c r="K29" s="157"/>
      <c r="L29" s="1091"/>
      <c r="M29" s="1007" t="s">
        <v>539</v>
      </c>
      <c r="N29" s="397">
        <v>3.3325969999999998</v>
      </c>
      <c r="O29" s="397">
        <v>4.1177489999999999</v>
      </c>
      <c r="P29" s="397"/>
      <c r="Q29" s="397"/>
      <c r="R29" s="397"/>
      <c r="S29" s="630"/>
      <c r="T29" s="630"/>
      <c r="U29" s="631"/>
      <c r="V29" s="345"/>
    </row>
    <row r="30" spans="1:22" s="162" customFormat="1" ht="12.75">
      <c r="A30" s="1004" t="s">
        <v>230</v>
      </c>
      <c r="B30" s="1058">
        <v>20.432120000000001</v>
      </c>
      <c r="C30" s="1058">
        <v>11.41539</v>
      </c>
      <c r="D30" s="1059">
        <f t="shared" si="0"/>
        <v>0.78987489695928037</v>
      </c>
      <c r="E30" s="216"/>
      <c r="F30" s="216"/>
      <c r="G30" s="216"/>
      <c r="H30" s="216"/>
      <c r="I30" s="216"/>
      <c r="J30" s="239"/>
      <c r="K30" s="157"/>
      <c r="L30" s="1091"/>
      <c r="M30" s="1007" t="s">
        <v>565</v>
      </c>
      <c r="N30" s="397">
        <v>3.3449550000000001</v>
      </c>
      <c r="O30" s="397">
        <v>3.7513040000000002</v>
      </c>
      <c r="P30" s="397"/>
      <c r="Q30" s="397"/>
      <c r="R30" s="397"/>
      <c r="S30" s="630"/>
      <c r="T30" s="630"/>
      <c r="U30" s="631"/>
      <c r="V30" s="345"/>
    </row>
    <row r="31" spans="1:22" s="162" customFormat="1" ht="12.75">
      <c r="A31" s="1055" t="s">
        <v>71</v>
      </c>
      <c r="B31" s="1056">
        <v>20.26145</v>
      </c>
      <c r="C31" s="1056">
        <v>14.50465</v>
      </c>
      <c r="D31" s="1057">
        <f t="shared" si="0"/>
        <v>0.39689341004436507</v>
      </c>
      <c r="E31" s="216"/>
      <c r="F31" s="216"/>
      <c r="G31" s="216"/>
      <c r="H31" s="216"/>
      <c r="I31" s="216"/>
      <c r="J31" s="239"/>
      <c r="K31" s="157"/>
      <c r="L31" s="1091"/>
      <c r="M31" s="1007" t="s">
        <v>553</v>
      </c>
      <c r="N31" s="397">
        <v>4.2582599999999999</v>
      </c>
      <c r="O31" s="397">
        <v>4.3475229999999998</v>
      </c>
      <c r="P31" s="397"/>
      <c r="Q31" s="397"/>
      <c r="R31" s="397"/>
      <c r="S31" s="630"/>
      <c r="T31" s="630"/>
      <c r="U31" s="631"/>
      <c r="V31" s="345"/>
    </row>
    <row r="32" spans="1:22" s="162" customFormat="1" ht="12.75">
      <c r="A32" s="306" t="s">
        <v>558</v>
      </c>
      <c r="B32" s="753">
        <v>16.055569999999999</v>
      </c>
      <c r="C32" s="753">
        <v>10.51243</v>
      </c>
      <c r="D32" s="311">
        <f t="shared" si="0"/>
        <v>0.52729387972143438</v>
      </c>
      <c r="E32" s="216"/>
      <c r="F32" s="216"/>
      <c r="G32" s="216"/>
      <c r="H32" s="216"/>
      <c r="I32" s="216"/>
      <c r="J32" s="239"/>
      <c r="K32" s="157"/>
      <c r="L32" s="1091"/>
      <c r="M32" s="1007" t="s">
        <v>78</v>
      </c>
      <c r="N32" s="397">
        <v>6.3659970000000001</v>
      </c>
      <c r="O32" s="397">
        <v>6.9353800000000003</v>
      </c>
      <c r="P32" s="397"/>
      <c r="Q32" s="397"/>
      <c r="R32" s="397"/>
      <c r="S32" s="630"/>
      <c r="T32" s="630"/>
      <c r="U32" s="631"/>
      <c r="V32" s="345"/>
    </row>
    <row r="33" spans="1:22" s="162" customFormat="1" ht="12.75">
      <c r="A33" s="305" t="s">
        <v>567</v>
      </c>
      <c r="B33" s="752">
        <v>14.223990000000001</v>
      </c>
      <c r="C33" s="752">
        <v>14.15865</v>
      </c>
      <c r="D33" s="310">
        <f t="shared" si="0"/>
        <v>4.6148467544575578E-3</v>
      </c>
      <c r="E33" s="216"/>
      <c r="F33" s="216"/>
      <c r="G33" s="216"/>
      <c r="H33" s="216"/>
      <c r="I33" s="216"/>
      <c r="J33" s="239"/>
      <c r="K33" s="157"/>
      <c r="L33" s="1091"/>
      <c r="M33" s="1007" t="s">
        <v>555</v>
      </c>
      <c r="N33" s="397">
        <v>8.8477390000000007</v>
      </c>
      <c r="O33" s="397">
        <v>6.9507680000000001</v>
      </c>
      <c r="P33" s="397"/>
      <c r="Q33" s="397"/>
      <c r="R33" s="397"/>
      <c r="S33" s="630"/>
      <c r="T33" s="630"/>
      <c r="U33" s="631"/>
      <c r="V33" s="345"/>
    </row>
    <row r="34" spans="1:22" s="162" customFormat="1" ht="12.75">
      <c r="A34" s="306" t="s">
        <v>600</v>
      </c>
      <c r="B34" s="753">
        <v>14.177149999999999</v>
      </c>
      <c r="C34" s="753">
        <v>9.5336219999999994</v>
      </c>
      <c r="D34" s="311">
        <f t="shared" si="0"/>
        <v>0.48706860834213894</v>
      </c>
      <c r="E34" s="216"/>
      <c r="F34" s="216"/>
      <c r="G34" s="216"/>
      <c r="H34" s="216"/>
      <c r="I34" s="216"/>
      <c r="J34" s="239"/>
      <c r="K34" s="157"/>
      <c r="L34" s="1091"/>
      <c r="M34" s="1007" t="s">
        <v>554</v>
      </c>
      <c r="N34" s="397">
        <v>8.8779760000000003</v>
      </c>
      <c r="O34" s="397">
        <v>7.8877360000000003</v>
      </c>
      <c r="P34" s="397"/>
      <c r="Q34" s="397"/>
      <c r="R34" s="397"/>
      <c r="S34" s="630"/>
      <c r="T34" s="630"/>
      <c r="U34" s="631"/>
      <c r="V34" s="345"/>
    </row>
    <row r="35" spans="1:22" s="162" customFormat="1" ht="12.75">
      <c r="A35" s="305" t="s">
        <v>603</v>
      </c>
      <c r="B35" s="752">
        <v>12.46514</v>
      </c>
      <c r="C35" s="752">
        <v>17.300850000000001</v>
      </c>
      <c r="D35" s="310">
        <f t="shared" si="0"/>
        <v>-0.27950707624191873</v>
      </c>
      <c r="E35" s="216"/>
      <c r="F35" s="216"/>
      <c r="G35" s="216"/>
      <c r="H35" s="216"/>
      <c r="I35" s="216"/>
      <c r="J35" s="239"/>
      <c r="K35" s="157"/>
      <c r="L35" s="1091"/>
      <c r="M35" s="1007" t="s">
        <v>599</v>
      </c>
      <c r="N35" s="397">
        <v>9.3126499999999997</v>
      </c>
      <c r="O35" s="397">
        <v>0</v>
      </c>
      <c r="P35" s="397"/>
      <c r="Q35" s="397"/>
      <c r="R35" s="397"/>
      <c r="S35" s="630"/>
      <c r="T35" s="630"/>
      <c r="U35" s="631"/>
      <c r="V35" s="345"/>
    </row>
    <row r="36" spans="1:22" s="162" customFormat="1" ht="12.75">
      <c r="A36" s="306" t="s">
        <v>599</v>
      </c>
      <c r="B36" s="753">
        <v>9.3126499999999997</v>
      </c>
      <c r="C36" s="753">
        <v>0</v>
      </c>
      <c r="D36" s="311" t="str">
        <f t="shared" si="0"/>
        <v/>
      </c>
      <c r="E36" s="216"/>
      <c r="F36" s="216"/>
      <c r="G36" s="216"/>
      <c r="H36" s="216"/>
      <c r="I36" s="216"/>
      <c r="J36" s="239"/>
      <c r="K36" s="157"/>
      <c r="L36" s="1091"/>
      <c r="M36" s="1007" t="s">
        <v>603</v>
      </c>
      <c r="N36" s="397">
        <v>12.46514</v>
      </c>
      <c r="O36" s="397">
        <v>17.300850000000001</v>
      </c>
      <c r="P36" s="397"/>
      <c r="Q36" s="397"/>
      <c r="R36" s="397"/>
      <c r="S36" s="630"/>
      <c r="T36" s="630"/>
      <c r="U36" s="631"/>
      <c r="V36" s="345"/>
    </row>
    <row r="37" spans="1:22" s="162" customFormat="1" ht="12.75">
      <c r="A37" s="305" t="s">
        <v>554</v>
      </c>
      <c r="B37" s="752">
        <v>8.8779760000000003</v>
      </c>
      <c r="C37" s="752">
        <v>7.8877360000000003</v>
      </c>
      <c r="D37" s="310">
        <f>IF(C37=0,"",B37/C37-1)</f>
        <v>0.12554172705577371</v>
      </c>
      <c r="E37" s="216"/>
      <c r="F37" s="216"/>
      <c r="G37" s="216"/>
      <c r="H37" s="216"/>
      <c r="I37" s="216"/>
      <c r="J37" s="239"/>
      <c r="K37" s="157"/>
      <c r="L37" s="1091"/>
      <c r="M37" s="1007" t="s">
        <v>600</v>
      </c>
      <c r="N37" s="397">
        <v>14.177149999999999</v>
      </c>
      <c r="O37" s="397">
        <v>9.5336219999999994</v>
      </c>
      <c r="P37" s="397"/>
      <c r="Q37" s="397"/>
      <c r="R37" s="397"/>
      <c r="S37" s="630"/>
      <c r="T37" s="630"/>
      <c r="U37" s="631"/>
      <c r="V37" s="345"/>
    </row>
    <row r="38" spans="1:22" s="162" customFormat="1" ht="12.75">
      <c r="A38" s="306" t="s">
        <v>555</v>
      </c>
      <c r="B38" s="753">
        <v>8.8477390000000007</v>
      </c>
      <c r="C38" s="753">
        <v>6.9507680000000001</v>
      </c>
      <c r="D38" s="311">
        <f>IF(C38=0,"",B38/C38-1)</f>
        <v>0.27291530950248966</v>
      </c>
      <c r="E38" s="216"/>
      <c r="F38" s="216"/>
      <c r="G38" s="216"/>
      <c r="H38" s="216"/>
      <c r="I38" s="216"/>
      <c r="J38" s="239"/>
      <c r="K38" s="157"/>
      <c r="L38" s="1091"/>
      <c r="M38" s="1007" t="s">
        <v>567</v>
      </c>
      <c r="N38" s="397">
        <v>14.223990000000001</v>
      </c>
      <c r="O38" s="397">
        <v>14.15865</v>
      </c>
      <c r="P38" s="397"/>
      <c r="Q38" s="397"/>
      <c r="R38" s="397"/>
      <c r="S38" s="630"/>
      <c r="T38" s="630"/>
      <c r="U38" s="631"/>
      <c r="V38" s="345"/>
    </row>
    <row r="39" spans="1:22" s="162" customFormat="1" ht="12.75">
      <c r="A39" s="305" t="s">
        <v>78</v>
      </c>
      <c r="B39" s="752">
        <v>6.3659970000000001</v>
      </c>
      <c r="C39" s="752">
        <v>6.9353800000000003</v>
      </c>
      <c r="D39" s="310">
        <f t="shared" si="0"/>
        <v>-8.2098313286366409E-2</v>
      </c>
      <c r="E39" s="216"/>
      <c r="F39" s="216"/>
      <c r="G39" s="216"/>
      <c r="H39" s="216"/>
      <c r="I39" s="216"/>
      <c r="J39" s="239"/>
      <c r="K39" s="157"/>
      <c r="L39" s="1091"/>
      <c r="M39" s="1007" t="s">
        <v>558</v>
      </c>
      <c r="N39" s="397">
        <v>16.055569999999999</v>
      </c>
      <c r="O39" s="397">
        <v>10.51243</v>
      </c>
      <c r="P39" s="397"/>
      <c r="Q39" s="397"/>
      <c r="R39" s="397"/>
      <c r="S39" s="630"/>
      <c r="T39" s="630"/>
      <c r="U39" s="631"/>
      <c r="V39" s="345"/>
    </row>
    <row r="40" spans="1:22" s="162" customFormat="1" ht="12.75">
      <c r="A40" s="306" t="s">
        <v>553</v>
      </c>
      <c r="B40" s="753">
        <v>4.2582599999999999</v>
      </c>
      <c r="C40" s="753">
        <v>4.3475229999999998</v>
      </c>
      <c r="D40" s="311">
        <f t="shared" si="0"/>
        <v>-2.0531921280232401E-2</v>
      </c>
      <c r="E40" s="216"/>
      <c r="F40" s="216"/>
      <c r="G40" s="216"/>
      <c r="H40" s="216"/>
      <c r="I40" s="216"/>
      <c r="J40" s="239"/>
      <c r="K40" s="157"/>
      <c r="L40" s="1091"/>
      <c r="M40" s="1007" t="s">
        <v>71</v>
      </c>
      <c r="N40" s="397">
        <v>20.26145</v>
      </c>
      <c r="O40" s="397">
        <v>14.50465</v>
      </c>
      <c r="P40" s="397"/>
      <c r="Q40" s="397"/>
      <c r="R40" s="397"/>
      <c r="S40" s="630"/>
      <c r="T40" s="630"/>
      <c r="U40" s="631"/>
      <c r="V40" s="345"/>
    </row>
    <row r="41" spans="1:22" s="162" customFormat="1" ht="12.75">
      <c r="A41" s="305" t="s">
        <v>565</v>
      </c>
      <c r="B41" s="752">
        <v>3.3449550000000001</v>
      </c>
      <c r="C41" s="752">
        <v>3.7513040000000002</v>
      </c>
      <c r="D41" s="310">
        <f t="shared" si="0"/>
        <v>-0.1083220661402009</v>
      </c>
      <c r="E41" s="216"/>
      <c r="F41" s="216"/>
      <c r="G41" s="216"/>
      <c r="H41" s="216"/>
      <c r="I41" s="216"/>
      <c r="J41" s="239"/>
      <c r="K41" s="157"/>
      <c r="L41" s="1091"/>
      <c r="M41" s="1007" t="s">
        <v>230</v>
      </c>
      <c r="N41" s="397">
        <v>20.432120000000001</v>
      </c>
      <c r="O41" s="397">
        <v>11.41539</v>
      </c>
      <c r="P41" s="397"/>
      <c r="Q41" s="397"/>
      <c r="R41" s="397"/>
      <c r="S41" s="630"/>
      <c r="T41" s="630"/>
      <c r="U41" s="631"/>
      <c r="V41" s="345"/>
    </row>
    <row r="42" spans="1:22" s="162" customFormat="1" ht="12.75">
      <c r="A42" s="306" t="s">
        <v>539</v>
      </c>
      <c r="B42" s="753">
        <v>3.3325969999999998</v>
      </c>
      <c r="C42" s="753">
        <v>4.1177489999999999</v>
      </c>
      <c r="D42" s="311">
        <f t="shared" si="0"/>
        <v>-0.19067505085909808</v>
      </c>
      <c r="E42" s="216"/>
      <c r="F42" s="216"/>
      <c r="G42" s="216"/>
      <c r="H42" s="216"/>
      <c r="I42" s="216"/>
      <c r="J42" s="239"/>
      <c r="K42" s="157"/>
      <c r="L42" s="1091"/>
      <c r="M42" s="1007" t="s">
        <v>597</v>
      </c>
      <c r="N42" s="397">
        <v>25.057120000000001</v>
      </c>
      <c r="O42" s="397">
        <v>11.639699999999999</v>
      </c>
      <c r="P42" s="397"/>
      <c r="Q42" s="397"/>
      <c r="R42" s="397"/>
      <c r="S42" s="630"/>
      <c r="T42" s="630"/>
      <c r="U42" s="631"/>
      <c r="V42" s="345"/>
    </row>
    <row r="43" spans="1:22" s="162" customFormat="1" ht="12.75">
      <c r="A43" s="305" t="s">
        <v>566</v>
      </c>
      <c r="B43" s="752">
        <v>3.2463340000000001</v>
      </c>
      <c r="C43" s="752">
        <v>3.6582819999999998</v>
      </c>
      <c r="D43" s="310">
        <f t="shared" si="0"/>
        <v>-0.11260695594270742</v>
      </c>
      <c r="E43" s="216"/>
      <c r="F43" s="216"/>
      <c r="G43" s="216"/>
      <c r="H43" s="216"/>
      <c r="I43" s="216"/>
      <c r="J43" s="239"/>
      <c r="K43" s="157"/>
      <c r="L43" s="1091"/>
      <c r="M43" s="1007" t="s">
        <v>559</v>
      </c>
      <c r="N43" s="397">
        <v>27.259779999999999</v>
      </c>
      <c r="O43" s="397">
        <v>47.12735</v>
      </c>
      <c r="P43" s="397"/>
      <c r="Q43" s="397"/>
      <c r="R43" s="397"/>
      <c r="S43" s="630"/>
      <c r="T43" s="630"/>
      <c r="U43" s="631"/>
      <c r="V43" s="345"/>
    </row>
    <row r="44" spans="1:22" s="162" customFormat="1" ht="12.75">
      <c r="A44" s="306" t="s">
        <v>540</v>
      </c>
      <c r="B44" s="753">
        <v>3.0476679999999998</v>
      </c>
      <c r="C44" s="753">
        <v>3.9477699999999998</v>
      </c>
      <c r="D44" s="311">
        <f t="shared" si="0"/>
        <v>-0.22800264453096308</v>
      </c>
      <c r="E44" s="216"/>
      <c r="F44" s="216"/>
      <c r="G44" s="216"/>
      <c r="H44" s="216"/>
      <c r="I44" s="216"/>
      <c r="J44" s="239"/>
      <c r="K44" s="157"/>
      <c r="L44" s="1091"/>
      <c r="M44" s="1007" t="s">
        <v>598</v>
      </c>
      <c r="N44" s="397">
        <v>35.215130000000002</v>
      </c>
      <c r="O44" s="397">
        <v>31.040939999999999</v>
      </c>
      <c r="P44" s="397"/>
      <c r="Q44" s="397"/>
      <c r="R44" s="397"/>
      <c r="S44" s="630"/>
      <c r="T44" s="630"/>
      <c r="U44" s="631"/>
      <c r="V44" s="345"/>
    </row>
    <row r="45" spans="1:22" s="162" customFormat="1" ht="12.75">
      <c r="A45" s="305" t="s">
        <v>538</v>
      </c>
      <c r="B45" s="752">
        <v>3.0032640000000002</v>
      </c>
      <c r="C45" s="752">
        <v>3.588927</v>
      </c>
      <c r="D45" s="310">
        <f t="shared" si="0"/>
        <v>-0.16318609991231359</v>
      </c>
      <c r="E45" s="216"/>
      <c r="F45" s="216"/>
      <c r="G45" s="216"/>
      <c r="H45" s="216"/>
      <c r="I45" s="216"/>
      <c r="J45" s="239"/>
      <c r="K45" s="157"/>
      <c r="L45" s="1091"/>
      <c r="M45" s="1007" t="s">
        <v>604</v>
      </c>
      <c r="N45" s="397">
        <v>37.884900000000002</v>
      </c>
      <c r="O45" s="397">
        <v>47.736440000000002</v>
      </c>
      <c r="P45" s="397"/>
      <c r="Q45" s="397"/>
      <c r="R45" s="397"/>
      <c r="S45" s="630"/>
      <c r="T45" s="630"/>
      <c r="U45" s="631"/>
      <c r="V45" s="345"/>
    </row>
    <row r="46" spans="1:22" s="162" customFormat="1" ht="12.75">
      <c r="A46" s="306" t="s">
        <v>73</v>
      </c>
      <c r="B46" s="753">
        <v>2.589896</v>
      </c>
      <c r="C46" s="753">
        <v>1.553623</v>
      </c>
      <c r="D46" s="311">
        <f t="shared" si="0"/>
        <v>0.66700415737923557</v>
      </c>
      <c r="E46" s="216"/>
      <c r="F46" s="216"/>
      <c r="G46" s="216"/>
      <c r="H46" s="216"/>
      <c r="I46" s="216"/>
      <c r="J46" s="239"/>
      <c r="K46" s="157"/>
      <c r="L46" s="1091"/>
      <c r="M46" s="1007" t="s">
        <v>557</v>
      </c>
      <c r="N46" s="397">
        <v>42.662590000000002</v>
      </c>
      <c r="O46" s="397">
        <v>42.531370000000003</v>
      </c>
      <c r="P46" s="397"/>
      <c r="Q46" s="397"/>
      <c r="R46" s="397"/>
      <c r="S46" s="630"/>
      <c r="T46" s="630"/>
      <c r="U46" s="631"/>
      <c r="V46" s="345"/>
    </row>
    <row r="47" spans="1:22" s="162" customFormat="1" ht="12.75">
      <c r="A47" s="305" t="s">
        <v>552</v>
      </c>
      <c r="B47" s="752">
        <v>2.4977619999999998</v>
      </c>
      <c r="C47" s="752">
        <v>2.0911219999999999</v>
      </c>
      <c r="D47" s="310">
        <f t="shared" si="0"/>
        <v>0.19446019887887944</v>
      </c>
      <c r="E47" s="216"/>
      <c r="F47" s="216"/>
      <c r="G47" s="216"/>
      <c r="H47" s="216"/>
      <c r="I47" s="216"/>
      <c r="J47" s="239"/>
      <c r="K47" s="157"/>
      <c r="L47" s="1091"/>
      <c r="M47" s="1007" t="s">
        <v>560</v>
      </c>
      <c r="N47" s="397">
        <v>54.127139999999997</v>
      </c>
      <c r="O47" s="397">
        <v>28.543869999999998</v>
      </c>
      <c r="P47" s="397"/>
      <c r="Q47" s="397"/>
      <c r="R47" s="397"/>
      <c r="S47" s="630"/>
      <c r="T47" s="630"/>
      <c r="U47" s="631"/>
      <c r="V47" s="345"/>
    </row>
    <row r="48" spans="1:22" s="162" customFormat="1" ht="12.75">
      <c r="A48" s="306" t="s">
        <v>531</v>
      </c>
      <c r="B48" s="753">
        <v>2.210035</v>
      </c>
      <c r="C48" s="753">
        <v>1.949746</v>
      </c>
      <c r="D48" s="311">
        <f t="shared" si="0"/>
        <v>0.13349892755261461</v>
      </c>
      <c r="E48" s="216"/>
      <c r="F48" s="216"/>
      <c r="G48" s="216"/>
      <c r="H48" s="216"/>
      <c r="I48" s="216"/>
      <c r="J48" s="239"/>
      <c r="K48" s="157"/>
      <c r="L48" s="1091"/>
      <c r="M48" s="1007" t="s">
        <v>72</v>
      </c>
      <c r="N48" s="397">
        <v>66.298670000000001</v>
      </c>
      <c r="O48" s="397">
        <v>62.395240000000001</v>
      </c>
      <c r="P48" s="397"/>
      <c r="Q48" s="397"/>
      <c r="R48" s="397"/>
      <c r="S48" s="630"/>
      <c r="T48" s="630"/>
      <c r="U48" s="631"/>
      <c r="V48" s="345"/>
    </row>
    <row r="49" spans="1:22" s="162" customFormat="1" ht="12.75">
      <c r="A49" s="305" t="s">
        <v>551</v>
      </c>
      <c r="B49" s="752">
        <v>2.0819000000000001</v>
      </c>
      <c r="C49" s="752">
        <v>1.8895999999999999</v>
      </c>
      <c r="D49" s="310">
        <f t="shared" si="0"/>
        <v>0.10176756985605429</v>
      </c>
      <c r="E49" s="216"/>
      <c r="F49" s="216"/>
      <c r="G49" s="216"/>
      <c r="H49" s="216"/>
      <c r="I49" s="216"/>
      <c r="J49" s="239"/>
      <c r="K49" s="157"/>
      <c r="L49" s="1091"/>
      <c r="M49" s="1007" t="s">
        <v>262</v>
      </c>
      <c r="N49" s="397">
        <v>79.522810000000007</v>
      </c>
      <c r="O49" s="397">
        <v>62.103760000000001</v>
      </c>
      <c r="P49" s="397"/>
      <c r="Q49" s="397"/>
      <c r="R49" s="397"/>
      <c r="S49" s="630"/>
      <c r="T49" s="630"/>
      <c r="U49" s="631"/>
      <c r="V49" s="345"/>
    </row>
    <row r="50" spans="1:22" s="162" customFormat="1" ht="12.75">
      <c r="A50" s="306" t="s">
        <v>550</v>
      </c>
      <c r="B50" s="753">
        <v>1.620428</v>
      </c>
      <c r="C50" s="753">
        <v>1.8257159999999999</v>
      </c>
      <c r="D50" s="311">
        <f t="shared" si="0"/>
        <v>-0.11244246093039656</v>
      </c>
      <c r="E50" s="216"/>
      <c r="F50" s="216"/>
      <c r="G50" s="216"/>
      <c r="H50" s="216"/>
      <c r="I50" s="216"/>
      <c r="J50" s="239"/>
      <c r="K50" s="157"/>
      <c r="L50" s="1091"/>
      <c r="M50" s="1007" t="s">
        <v>561</v>
      </c>
      <c r="N50" s="397">
        <v>116.69029999999999</v>
      </c>
      <c r="O50" s="397">
        <v>67.555930000000004</v>
      </c>
      <c r="P50" s="397"/>
      <c r="Q50" s="397"/>
      <c r="R50" s="397"/>
      <c r="S50" s="630"/>
      <c r="T50" s="630"/>
      <c r="U50" s="631"/>
      <c r="V50" s="345"/>
    </row>
    <row r="51" spans="1:22" s="162" customFormat="1" ht="12.75">
      <c r="A51" s="305" t="s">
        <v>80</v>
      </c>
      <c r="B51" s="752">
        <v>1.5478179999999999</v>
      </c>
      <c r="C51" s="752">
        <v>30.611499999999999</v>
      </c>
      <c r="D51" s="310">
        <f t="shared" si="0"/>
        <v>-0.94943671496006399</v>
      </c>
      <c r="E51" s="216"/>
      <c r="F51" s="216"/>
      <c r="G51" s="216"/>
      <c r="H51" s="216"/>
      <c r="I51" s="216"/>
      <c r="J51" s="239"/>
      <c r="K51" s="157"/>
      <c r="L51" s="1091"/>
      <c r="M51" s="1007" t="s">
        <v>69</v>
      </c>
      <c r="N51" s="397">
        <v>122.5102</v>
      </c>
      <c r="O51" s="397">
        <v>114.3565</v>
      </c>
      <c r="P51" s="397"/>
      <c r="Q51" s="397"/>
      <c r="R51" s="397"/>
      <c r="S51" s="630"/>
      <c r="T51" s="630"/>
      <c r="U51" s="631"/>
      <c r="V51" s="345"/>
    </row>
    <row r="52" spans="1:22" s="162" customFormat="1" ht="12.75">
      <c r="A52" s="306" t="s">
        <v>530</v>
      </c>
      <c r="B52" s="753">
        <v>1.09345</v>
      </c>
      <c r="C52" s="753">
        <v>1.8649910000000001</v>
      </c>
      <c r="D52" s="311">
        <f t="shared" si="0"/>
        <v>-0.41369690255877911</v>
      </c>
      <c r="E52" s="216"/>
      <c r="F52" s="216"/>
      <c r="G52" s="216"/>
      <c r="H52" s="216"/>
      <c r="I52" s="216"/>
      <c r="J52" s="239"/>
      <c r="K52" s="157"/>
      <c r="L52" s="1091"/>
      <c r="M52" s="1007" t="s">
        <v>70</v>
      </c>
      <c r="N52" s="397">
        <v>122.9598</v>
      </c>
      <c r="O52" s="397">
        <v>119.4272</v>
      </c>
      <c r="P52" s="397"/>
      <c r="Q52" s="397"/>
      <c r="R52" s="397"/>
      <c r="S52" s="630"/>
      <c r="T52" s="630"/>
      <c r="U52" s="631"/>
      <c r="V52" s="345"/>
    </row>
    <row r="53" spans="1:22" s="162" customFormat="1" ht="12.75">
      <c r="A53" s="305" t="s">
        <v>74</v>
      </c>
      <c r="B53" s="752">
        <v>0.59041999999999994</v>
      </c>
      <c r="C53" s="752">
        <v>0.70067100000000004</v>
      </c>
      <c r="D53" s="310">
        <f t="shared" si="0"/>
        <v>-0.1573505967850819</v>
      </c>
      <c r="E53" s="216"/>
      <c r="F53" s="216"/>
      <c r="G53" s="216"/>
      <c r="H53" s="216"/>
      <c r="I53" s="216"/>
      <c r="J53" s="239"/>
      <c r="K53" s="157"/>
      <c r="L53" s="1091"/>
      <c r="M53" s="1007" t="s">
        <v>68</v>
      </c>
      <c r="N53" s="397">
        <v>139.9083</v>
      </c>
      <c r="O53" s="397">
        <v>71.772549999999995</v>
      </c>
      <c r="P53" s="397"/>
      <c r="Q53" s="397"/>
      <c r="R53" s="397"/>
      <c r="S53" s="630"/>
      <c r="T53" s="630"/>
      <c r="U53" s="631"/>
      <c r="V53" s="345"/>
    </row>
    <row r="54" spans="1:22" s="162" customFormat="1" ht="12.75">
      <c r="A54" s="306" t="s">
        <v>547</v>
      </c>
      <c r="B54" s="753">
        <v>0.25850800000000002</v>
      </c>
      <c r="C54" s="753">
        <v>0.26700600000000002</v>
      </c>
      <c r="D54" s="311">
        <f t="shared" si="0"/>
        <v>-3.1827000142318873E-2</v>
      </c>
      <c r="E54" s="216"/>
      <c r="F54" s="216"/>
      <c r="G54" s="216"/>
      <c r="H54" s="216"/>
      <c r="I54" s="216"/>
      <c r="J54" s="239"/>
      <c r="K54" s="157"/>
      <c r="L54" s="1091"/>
      <c r="M54" s="1007" t="s">
        <v>563</v>
      </c>
      <c r="N54" s="397">
        <v>233.0659</v>
      </c>
      <c r="O54" s="397">
        <v>4.2036150000000001</v>
      </c>
      <c r="P54" s="397"/>
      <c r="Q54" s="397"/>
      <c r="R54" s="397"/>
      <c r="S54" s="630"/>
      <c r="T54" s="630"/>
      <c r="U54" s="631"/>
      <c r="V54" s="345"/>
    </row>
    <row r="55" spans="1:22" s="162" customFormat="1" ht="12.75">
      <c r="A55" s="305" t="s">
        <v>77</v>
      </c>
      <c r="B55" s="752">
        <v>7.2441000000000005E-2</v>
      </c>
      <c r="C55" s="752">
        <v>2.4580000000000001E-3</v>
      </c>
      <c r="D55" s="310">
        <f t="shared" si="0"/>
        <v>28.47152156224573</v>
      </c>
      <c r="E55" s="216"/>
      <c r="F55" s="216"/>
      <c r="G55" s="216"/>
      <c r="H55" s="216"/>
      <c r="I55" s="216"/>
      <c r="J55" s="239"/>
      <c r="K55" s="157"/>
      <c r="L55" s="1091"/>
      <c r="M55" s="1007" t="s">
        <v>562</v>
      </c>
      <c r="N55" s="397">
        <v>234.0085</v>
      </c>
      <c r="O55" s="397">
        <v>0</v>
      </c>
      <c r="P55" s="397"/>
      <c r="Q55" s="397"/>
      <c r="R55" s="397"/>
      <c r="S55" s="630"/>
      <c r="T55" s="630"/>
      <c r="U55" s="631"/>
      <c r="V55" s="345"/>
    </row>
    <row r="56" spans="1:22" s="162" customFormat="1" ht="12.75">
      <c r="A56" s="306" t="s">
        <v>713</v>
      </c>
      <c r="B56" s="753">
        <v>1.3879000000000001E-2</v>
      </c>
      <c r="C56" s="753">
        <v>0</v>
      </c>
      <c r="D56" s="311" t="str">
        <f t="shared" si="0"/>
        <v/>
      </c>
      <c r="E56" s="216"/>
      <c r="F56" s="216"/>
      <c r="G56" s="216"/>
      <c r="H56" s="216"/>
      <c r="I56" s="216"/>
      <c r="J56" s="239"/>
      <c r="K56" s="157"/>
      <c r="L56" s="1091"/>
      <c r="M56" s="1007" t="s">
        <v>602</v>
      </c>
      <c r="N56" s="397">
        <v>246.55350000000001</v>
      </c>
      <c r="O56" s="397">
        <v>196.5317</v>
      </c>
      <c r="P56" s="397"/>
      <c r="Q56" s="397"/>
      <c r="R56" s="397"/>
      <c r="S56" s="630"/>
      <c r="T56" s="630"/>
      <c r="U56" s="631"/>
      <c r="V56" s="345"/>
    </row>
    <row r="57" spans="1:22" s="162" customFormat="1" ht="12.75">
      <c r="A57" s="305" t="s">
        <v>549</v>
      </c>
      <c r="B57" s="752">
        <v>3.7780000000000001E-3</v>
      </c>
      <c r="C57" s="752">
        <v>0</v>
      </c>
      <c r="D57" s="310" t="str">
        <f t="shared" si="0"/>
        <v/>
      </c>
      <c r="E57" s="216"/>
      <c r="F57" s="216"/>
      <c r="G57" s="216"/>
      <c r="H57" s="216"/>
      <c r="I57" s="216"/>
      <c r="J57" s="239"/>
      <c r="K57" s="157"/>
      <c r="L57" s="1091"/>
      <c r="M57" s="1007" t="s">
        <v>191</v>
      </c>
      <c r="N57" s="397">
        <v>247.4383</v>
      </c>
      <c r="O57" s="397">
        <v>162.86869999999999</v>
      </c>
      <c r="P57" s="397"/>
      <c r="Q57" s="397"/>
      <c r="R57" s="397"/>
      <c r="S57" s="630"/>
      <c r="T57" s="630"/>
      <c r="U57" s="631"/>
      <c r="V57" s="345"/>
    </row>
    <row r="58" spans="1:22" s="162" customFormat="1" ht="12.75">
      <c r="A58" s="306" t="s">
        <v>79</v>
      </c>
      <c r="B58" s="753">
        <v>0</v>
      </c>
      <c r="C58" s="753">
        <v>92.468410000000006</v>
      </c>
      <c r="D58" s="311">
        <f t="shared" si="0"/>
        <v>-1</v>
      </c>
      <c r="E58" s="216"/>
      <c r="F58" s="216"/>
      <c r="G58" s="216"/>
      <c r="H58" s="216"/>
      <c r="I58" s="216"/>
      <c r="J58" s="239"/>
      <c r="K58" s="157"/>
      <c r="L58" s="1091"/>
      <c r="M58" s="1007" t="s">
        <v>568</v>
      </c>
      <c r="N58" s="397">
        <v>322.74450000000002</v>
      </c>
      <c r="O58" s="397">
        <v>532.20119999999997</v>
      </c>
      <c r="P58" s="397"/>
      <c r="Q58" s="397"/>
      <c r="R58" s="397"/>
      <c r="S58" s="630"/>
      <c r="T58" s="630"/>
      <c r="U58" s="631"/>
      <c r="V58" s="345"/>
    </row>
    <row r="59" spans="1:22" s="162" customFormat="1" ht="12.75">
      <c r="A59" s="305" t="s">
        <v>76</v>
      </c>
      <c r="B59" s="752">
        <v>0</v>
      </c>
      <c r="C59" s="752">
        <v>12.54692</v>
      </c>
      <c r="D59" s="310">
        <f t="shared" si="0"/>
        <v>-1</v>
      </c>
      <c r="E59" s="216"/>
      <c r="F59" s="216"/>
      <c r="G59" s="216"/>
      <c r="H59" s="216"/>
      <c r="I59" s="216"/>
      <c r="J59" s="239"/>
      <c r="K59" s="157"/>
      <c r="L59" s="1091"/>
      <c r="M59" s="1007" t="s">
        <v>564</v>
      </c>
      <c r="N59" s="397">
        <v>335.50119999999998</v>
      </c>
      <c r="O59" s="397">
        <v>531.92470000000003</v>
      </c>
      <c r="P59" s="397"/>
      <c r="Q59" s="397"/>
      <c r="R59" s="397"/>
      <c r="S59" s="630"/>
      <c r="T59" s="630"/>
      <c r="U59" s="631"/>
      <c r="V59" s="345"/>
    </row>
    <row r="60" spans="1:22" s="162" customFormat="1" ht="12.75">
      <c r="A60" s="306" t="s">
        <v>556</v>
      </c>
      <c r="B60" s="753">
        <v>0</v>
      </c>
      <c r="C60" s="753">
        <v>0</v>
      </c>
      <c r="D60" s="311" t="str">
        <f t="shared" si="0"/>
        <v/>
      </c>
      <c r="E60" s="216"/>
      <c r="F60" s="216"/>
      <c r="G60" s="216"/>
      <c r="H60" s="216"/>
      <c r="I60" s="216"/>
      <c r="J60" s="239"/>
      <c r="K60" s="157"/>
      <c r="L60" s="1091"/>
      <c r="M60" s="1007" t="s">
        <v>601</v>
      </c>
      <c r="N60" s="397">
        <v>375.0455</v>
      </c>
      <c r="O60" s="397">
        <v>384.62470000000002</v>
      </c>
      <c r="P60" s="397"/>
      <c r="Q60" s="397"/>
      <c r="R60" s="397"/>
      <c r="S60" s="630"/>
      <c r="T60" s="630"/>
      <c r="U60" s="631"/>
      <c r="V60" s="345"/>
    </row>
    <row r="61" spans="1:22" s="162" customFormat="1" ht="12.75">
      <c r="A61" s="305" t="s">
        <v>548</v>
      </c>
      <c r="B61" s="752">
        <v>0</v>
      </c>
      <c r="C61" s="752">
        <v>0</v>
      </c>
      <c r="D61" s="310" t="str">
        <f t="shared" si="0"/>
        <v/>
      </c>
      <c r="E61" s="216"/>
      <c r="F61" s="216"/>
      <c r="G61" s="216"/>
      <c r="H61" s="216"/>
      <c r="I61" s="216"/>
      <c r="J61" s="239"/>
      <c r="K61" s="157"/>
      <c r="L61" s="1091"/>
      <c r="M61" s="1007" t="s">
        <v>219</v>
      </c>
      <c r="N61" s="397">
        <v>517.70349999999996</v>
      </c>
      <c r="O61" s="397">
        <v>699.15419999999995</v>
      </c>
      <c r="P61" s="397"/>
      <c r="Q61" s="397"/>
      <c r="R61" s="397"/>
      <c r="S61" s="630"/>
      <c r="T61" s="630"/>
      <c r="U61" s="631"/>
      <c r="V61" s="345"/>
    </row>
    <row r="62" spans="1:22" s="162" customFormat="1" ht="12.75">
      <c r="A62" s="306" t="s">
        <v>546</v>
      </c>
      <c r="B62" s="753">
        <v>0</v>
      </c>
      <c r="C62" s="753">
        <v>0</v>
      </c>
      <c r="D62" s="311" t="str">
        <f>IF(C62=0,"",B62/C62-1)</f>
        <v/>
      </c>
      <c r="E62" s="216"/>
      <c r="F62" s="216"/>
      <c r="G62" s="216"/>
      <c r="H62" s="216"/>
      <c r="I62" s="216"/>
      <c r="J62" s="239"/>
      <c r="K62" s="157"/>
      <c r="L62" s="1091"/>
      <c r="M62" s="1007" t="s">
        <v>257</v>
      </c>
      <c r="N62" s="397">
        <v>616.07460000000003</v>
      </c>
      <c r="O62" s="397">
        <v>541.41750000000002</v>
      </c>
      <c r="P62" s="397"/>
      <c r="Q62" s="397"/>
      <c r="R62" s="397"/>
      <c r="S62" s="630"/>
      <c r="T62" s="630"/>
      <c r="U62" s="631"/>
      <c r="V62" s="345"/>
    </row>
    <row r="63" spans="1:22" s="162" customFormat="1" ht="12.75">
      <c r="A63" s="303" t="s">
        <v>54</v>
      </c>
      <c r="B63" s="754">
        <f>SUM(B9:B62)</f>
        <v>4164.0654150000009</v>
      </c>
      <c r="C63" s="754">
        <f>SUM(C9:C62)</f>
        <v>4029.5399589999997</v>
      </c>
      <c r="D63" s="312">
        <f>+B63/C63-1</f>
        <v>3.3384817465214045E-2</v>
      </c>
      <c r="E63" s="216"/>
      <c r="F63" s="216"/>
      <c r="G63" s="216"/>
      <c r="H63" s="216"/>
      <c r="I63" s="216"/>
      <c r="J63" s="239"/>
      <c r="K63" s="157"/>
      <c r="L63" s="1091"/>
      <c r="M63" s="397"/>
      <c r="N63" s="397"/>
      <c r="O63" s="397"/>
      <c r="P63" s="397"/>
      <c r="Q63" s="397"/>
      <c r="R63" s="397"/>
      <c r="S63" s="630"/>
      <c r="T63" s="630"/>
      <c r="U63" s="630"/>
    </row>
    <row r="64" spans="1:22" s="162" customFormat="1" ht="40.5" customHeight="1">
      <c r="A64" s="1319" t="s">
        <v>719</v>
      </c>
      <c r="B64" s="1319"/>
      <c r="C64" s="1319"/>
      <c r="D64" s="1319"/>
      <c r="E64" s="1319"/>
      <c r="F64" s="1318" t="s">
        <v>718</v>
      </c>
      <c r="G64" s="1318"/>
      <c r="H64" s="1318"/>
      <c r="I64" s="1318"/>
      <c r="J64" s="1318"/>
      <c r="K64" s="157"/>
      <c r="L64" s="1091"/>
      <c r="M64" s="397"/>
      <c r="N64" s="397"/>
      <c r="O64" s="397"/>
      <c r="P64" s="397"/>
      <c r="Q64" s="397"/>
      <c r="R64" s="397"/>
      <c r="S64" s="630"/>
      <c r="T64" s="630"/>
      <c r="U64" s="630"/>
    </row>
    <row r="65" spans="1:21" s="162" customFormat="1" ht="12.75">
      <c r="A65" s="204"/>
      <c r="B65" s="216"/>
      <c r="C65" s="216"/>
      <c r="D65" s="216"/>
      <c r="E65" s="216"/>
      <c r="F65" s="216"/>
      <c r="G65" s="216"/>
      <c r="H65" s="216"/>
      <c r="I65" s="216"/>
      <c r="J65" s="239"/>
      <c r="K65" s="157"/>
      <c r="L65" s="1091"/>
      <c r="M65" s="397"/>
      <c r="N65" s="397"/>
      <c r="O65" s="397"/>
      <c r="P65" s="397"/>
      <c r="Q65" s="397"/>
      <c r="R65" s="397"/>
      <c r="S65" s="630"/>
      <c r="T65" s="630"/>
      <c r="U65" s="630"/>
    </row>
    <row r="66" spans="1:21" s="162" customFormat="1" ht="12.75">
      <c r="B66" s="216"/>
      <c r="C66" s="216"/>
      <c r="D66" s="216"/>
      <c r="E66" s="216"/>
      <c r="F66" s="216"/>
      <c r="G66" s="216"/>
      <c r="H66" s="216"/>
      <c r="I66" s="216"/>
      <c r="J66" s="239"/>
      <c r="K66" s="157"/>
      <c r="L66" s="1091"/>
      <c r="M66" s="397"/>
      <c r="N66" s="397"/>
      <c r="O66" s="397"/>
      <c r="P66" s="397"/>
      <c r="Q66" s="397"/>
      <c r="R66" s="397"/>
      <c r="S66" s="630"/>
      <c r="T66" s="630"/>
      <c r="U66" s="630"/>
    </row>
    <row r="67" spans="1:21" s="162" customFormat="1" ht="18" customHeight="1">
      <c r="A67" s="204" t="s">
        <v>426</v>
      </c>
      <c r="B67" s="216"/>
      <c r="C67" s="216"/>
      <c r="D67" s="216"/>
      <c r="E67" s="216"/>
      <c r="F67" s="216"/>
      <c r="G67" s="216"/>
      <c r="H67" s="216"/>
      <c r="I67" s="216"/>
      <c r="J67" s="239"/>
      <c r="K67" s="157"/>
      <c r="L67" s="1091"/>
      <c r="M67" s="397"/>
      <c r="N67" s="397"/>
      <c r="O67" s="397"/>
      <c r="P67" s="397"/>
      <c r="Q67" s="397"/>
      <c r="R67" s="397"/>
      <c r="S67" s="630"/>
      <c r="T67" s="630"/>
      <c r="U67" s="630"/>
    </row>
    <row r="68" spans="1:21" s="162" customFormat="1" ht="12.75">
      <c r="A68" s="345"/>
      <c r="B68" s="216"/>
      <c r="C68" s="216"/>
      <c r="D68" s="216"/>
      <c r="E68" s="216"/>
      <c r="F68" s="216"/>
      <c r="G68" s="216"/>
      <c r="H68" s="216"/>
      <c r="I68" s="216"/>
      <c r="J68" s="239"/>
      <c r="K68" s="157"/>
      <c r="L68" s="1091"/>
      <c r="M68" s="397"/>
      <c r="N68" s="397"/>
      <c r="O68" s="397"/>
      <c r="P68" s="397"/>
      <c r="Q68" s="397"/>
      <c r="R68" s="397"/>
      <c r="S68" s="630"/>
      <c r="T68" s="630"/>
      <c r="U68" s="630"/>
    </row>
    <row r="69" spans="1:21" s="171" customFormat="1" ht="12" customHeight="1">
      <c r="A69" s="235"/>
      <c r="B69" s="216"/>
      <c r="C69" s="216"/>
      <c r="D69" s="216"/>
      <c r="E69" s="219"/>
      <c r="F69" s="219"/>
      <c r="G69" s="219"/>
      <c r="H69" s="221"/>
      <c r="I69" s="221"/>
      <c r="J69" s="221"/>
      <c r="K69" s="170"/>
      <c r="L69" s="490"/>
      <c r="M69" s="398"/>
      <c r="N69" s="398"/>
      <c r="O69" s="398"/>
      <c r="P69" s="398"/>
      <c r="Q69" s="398"/>
      <c r="R69" s="398"/>
      <c r="S69" s="490"/>
      <c r="T69" s="490"/>
      <c r="U69" s="490"/>
    </row>
    <row r="70" spans="1:21" s="169" customFormat="1" ht="14.1" customHeight="1">
      <c r="A70" s="172"/>
      <c r="B70" s="173"/>
      <c r="C70" s="173"/>
      <c r="D70" s="173"/>
      <c r="E70" s="173"/>
      <c r="F70" s="171"/>
      <c r="G70" s="173"/>
      <c r="H70" s="170"/>
      <c r="I70" s="170"/>
      <c r="J70" s="219"/>
      <c r="K70" s="174"/>
      <c r="L70" s="491"/>
      <c r="M70" s="399"/>
      <c r="N70" s="399"/>
      <c r="O70" s="399"/>
      <c r="P70" s="399"/>
      <c r="Q70" s="399"/>
      <c r="R70" s="399"/>
      <c r="S70" s="491"/>
      <c r="T70" s="491"/>
      <c r="U70" s="491"/>
    </row>
    <row r="71" spans="1:21" s="140" customFormat="1" ht="12" customHeight="1">
      <c r="A71" s="175"/>
      <c r="B71" s="176"/>
      <c r="C71" s="176"/>
      <c r="D71" s="176"/>
      <c r="E71" s="177"/>
      <c r="H71" s="157"/>
      <c r="I71" s="157"/>
      <c r="J71" s="239"/>
      <c r="K71" s="157"/>
      <c r="L71" s="1092"/>
      <c r="M71" s="400"/>
      <c r="N71" s="400"/>
      <c r="O71" s="400"/>
      <c r="P71" s="400"/>
      <c r="Q71" s="400"/>
      <c r="R71" s="400"/>
      <c r="S71" s="632"/>
      <c r="T71" s="632"/>
      <c r="U71" s="632"/>
    </row>
    <row r="72" spans="1:21" s="140" customFormat="1" ht="12" customHeight="1">
      <c r="B72" s="176"/>
      <c r="C72" s="176"/>
      <c r="D72" s="176"/>
      <c r="E72" s="176"/>
      <c r="F72" s="176"/>
      <c r="G72" s="176"/>
      <c r="H72" s="157"/>
      <c r="I72" s="157"/>
      <c r="J72" s="239"/>
      <c r="K72" s="157"/>
      <c r="L72" s="1092"/>
      <c r="M72" s="400"/>
      <c r="N72" s="400"/>
      <c r="O72" s="400"/>
      <c r="P72" s="400"/>
      <c r="Q72" s="400"/>
      <c r="R72" s="400"/>
      <c r="S72" s="632"/>
      <c r="T72" s="632"/>
      <c r="U72" s="632"/>
    </row>
    <row r="73" spans="1:21" s="140" customFormat="1" ht="12" customHeight="1">
      <c r="B73" s="178"/>
      <c r="C73" s="178"/>
      <c r="D73" s="178"/>
      <c r="E73" s="178"/>
      <c r="F73" s="178"/>
      <c r="H73" s="157"/>
      <c r="I73" s="157"/>
      <c r="J73" s="239"/>
      <c r="K73" s="157"/>
      <c r="L73" s="1092"/>
      <c r="M73" s="400"/>
      <c r="N73" s="400"/>
      <c r="O73" s="400"/>
      <c r="P73" s="400"/>
      <c r="Q73" s="400"/>
      <c r="R73" s="400"/>
      <c r="S73" s="632"/>
      <c r="T73" s="632"/>
      <c r="U73" s="632"/>
    </row>
    <row r="74" spans="1:21" s="179" customFormat="1" ht="12" customHeight="1">
      <c r="J74" s="240"/>
      <c r="L74" s="492"/>
      <c r="M74" s="401"/>
      <c r="N74" s="401"/>
      <c r="O74" s="401"/>
      <c r="P74" s="401"/>
      <c r="Q74" s="401"/>
      <c r="R74" s="401"/>
      <c r="S74" s="492"/>
      <c r="T74" s="492"/>
      <c r="U74" s="492"/>
    </row>
    <row r="75" spans="1:21" s="140" customFormat="1" ht="12" customHeight="1">
      <c r="A75" s="180"/>
      <c r="B75" s="178"/>
      <c r="C75" s="178"/>
      <c r="D75" s="178"/>
      <c r="E75" s="178"/>
      <c r="F75" s="178"/>
      <c r="H75" s="157"/>
      <c r="I75" s="157"/>
      <c r="J75" s="239"/>
      <c r="K75" s="157"/>
      <c r="L75" s="1092"/>
      <c r="M75" s="400"/>
      <c r="N75" s="400"/>
      <c r="O75" s="400"/>
      <c r="P75" s="400"/>
      <c r="Q75" s="400"/>
      <c r="R75" s="400"/>
      <c r="S75" s="632"/>
      <c r="T75" s="632"/>
      <c r="U75" s="632"/>
    </row>
    <row r="76" spans="1:21" s="140" customFormat="1" ht="12" customHeight="1">
      <c r="H76" s="144"/>
      <c r="I76" s="144"/>
      <c r="J76" s="242"/>
      <c r="K76" s="144"/>
      <c r="L76" s="1092"/>
      <c r="M76" s="400"/>
      <c r="N76" s="400"/>
      <c r="O76" s="400"/>
      <c r="P76" s="400"/>
      <c r="Q76" s="400"/>
      <c r="R76" s="400"/>
      <c r="S76" s="632"/>
      <c r="T76" s="632"/>
      <c r="U76" s="632"/>
    </row>
    <row r="77" spans="1:21" s="140" customFormat="1" ht="12" customHeight="1">
      <c r="A77" s="139"/>
      <c r="B77" s="139"/>
      <c r="C77" s="139"/>
      <c r="D77" s="139"/>
      <c r="E77" s="139"/>
      <c r="F77" s="139"/>
      <c r="G77" s="139"/>
      <c r="J77" s="195"/>
      <c r="L77" s="1092"/>
      <c r="M77" s="400"/>
      <c r="N77" s="400"/>
      <c r="O77" s="400"/>
      <c r="P77" s="400"/>
      <c r="Q77" s="400"/>
      <c r="R77" s="400"/>
      <c r="S77" s="632"/>
      <c r="T77" s="632"/>
      <c r="U77" s="632"/>
    </row>
    <row r="78" spans="1:21" s="140" customFormat="1" ht="12" customHeight="1">
      <c r="A78" s="139"/>
      <c r="B78" s="139"/>
      <c r="C78" s="139"/>
      <c r="D78" s="139"/>
      <c r="E78" s="139"/>
      <c r="F78" s="139"/>
      <c r="G78" s="139"/>
      <c r="J78" s="195"/>
      <c r="L78" s="1092"/>
      <c r="M78" s="400"/>
      <c r="N78" s="400"/>
      <c r="O78" s="400"/>
      <c r="P78" s="400"/>
      <c r="Q78" s="400"/>
      <c r="R78" s="400"/>
      <c r="S78" s="632"/>
      <c r="T78" s="632"/>
      <c r="U78" s="632"/>
    </row>
    <row r="79" spans="1:21" s="140" customFormat="1" ht="12" customHeight="1">
      <c r="A79" s="139"/>
      <c r="B79" s="139"/>
      <c r="C79" s="139"/>
      <c r="D79" s="139"/>
      <c r="E79" s="139"/>
      <c r="F79" s="139"/>
      <c r="G79" s="139"/>
      <c r="J79" s="195"/>
      <c r="L79" s="1092"/>
      <c r="M79" s="400"/>
      <c r="N79" s="400"/>
      <c r="O79" s="400"/>
      <c r="P79" s="400"/>
      <c r="Q79" s="400"/>
      <c r="R79" s="400"/>
      <c r="S79" s="632"/>
      <c r="T79" s="632"/>
      <c r="U79" s="632"/>
    </row>
    <row r="80" spans="1:21" s="140" customFormat="1" ht="12" customHeight="1">
      <c r="A80" s="139"/>
      <c r="B80" s="139"/>
      <c r="C80" s="139"/>
      <c r="D80" s="139"/>
      <c r="E80" s="139"/>
      <c r="F80" s="139"/>
      <c r="G80" s="139"/>
      <c r="J80" s="195"/>
      <c r="L80" s="1092"/>
      <c r="M80" s="400"/>
      <c r="N80" s="400"/>
      <c r="O80" s="400"/>
      <c r="P80" s="400"/>
      <c r="Q80" s="400"/>
      <c r="R80" s="400"/>
      <c r="S80" s="632"/>
      <c r="T80" s="632"/>
      <c r="U80" s="632"/>
    </row>
    <row r="81" spans="1:21" s="140" customFormat="1" ht="12" customHeight="1">
      <c r="A81" s="139"/>
      <c r="B81" s="139"/>
      <c r="C81" s="139"/>
      <c r="D81" s="139"/>
      <c r="E81" s="139"/>
      <c r="F81" s="139"/>
      <c r="G81" s="139"/>
      <c r="J81" s="195"/>
      <c r="L81" s="1092"/>
      <c r="M81" s="400"/>
      <c r="N81" s="400"/>
      <c r="O81" s="400"/>
      <c r="P81" s="400"/>
      <c r="Q81" s="400"/>
      <c r="R81" s="400"/>
      <c r="S81" s="632"/>
      <c r="T81" s="632"/>
      <c r="U81" s="632"/>
    </row>
    <row r="82" spans="1:21" s="140" customFormat="1" ht="12" customHeight="1">
      <c r="A82" s="139"/>
      <c r="B82" s="139"/>
      <c r="C82" s="139"/>
      <c r="D82" s="139"/>
      <c r="E82" s="139"/>
      <c r="F82" s="139"/>
      <c r="G82" s="139"/>
      <c r="J82" s="195"/>
      <c r="L82" s="1092"/>
      <c r="M82" s="400"/>
      <c r="N82" s="400"/>
      <c r="O82" s="400"/>
      <c r="P82" s="400"/>
      <c r="Q82" s="400"/>
      <c r="R82" s="400"/>
      <c r="S82" s="632"/>
      <c r="T82" s="632"/>
      <c r="U82" s="632"/>
    </row>
    <row r="83" spans="1:21" s="179" customFormat="1" ht="12" customHeight="1">
      <c r="A83" s="139"/>
      <c r="B83" s="139"/>
      <c r="C83" s="139"/>
      <c r="D83" s="139"/>
      <c r="E83" s="139"/>
      <c r="F83" s="139"/>
      <c r="G83" s="139"/>
      <c r="J83" s="240"/>
      <c r="L83" s="492"/>
      <c r="M83" s="401"/>
      <c r="N83" s="401"/>
      <c r="O83" s="401"/>
      <c r="P83" s="401"/>
      <c r="Q83" s="401"/>
      <c r="R83" s="401"/>
      <c r="S83" s="492"/>
      <c r="T83" s="492"/>
      <c r="U83" s="492"/>
    </row>
    <row r="84" spans="1:21" s="140" customFormat="1" ht="12" customHeight="1">
      <c r="A84" s="139"/>
      <c r="B84" s="139"/>
      <c r="C84" s="139"/>
      <c r="D84" s="139"/>
      <c r="E84" s="139"/>
      <c r="F84" s="139"/>
      <c r="G84" s="139"/>
      <c r="J84" s="195"/>
      <c r="L84" s="1092"/>
      <c r="M84" s="400"/>
      <c r="N84" s="400"/>
      <c r="O84" s="400"/>
      <c r="P84" s="400"/>
      <c r="Q84" s="400"/>
      <c r="R84" s="400"/>
      <c r="S84" s="632"/>
      <c r="T84" s="632"/>
      <c r="U84" s="632"/>
    </row>
    <row r="85" spans="1:21" s="179" customFormat="1" ht="12" customHeight="1">
      <c r="A85" s="139"/>
      <c r="B85" s="139"/>
      <c r="C85" s="139"/>
      <c r="D85" s="139"/>
      <c r="E85" s="139"/>
      <c r="F85" s="139"/>
      <c r="G85" s="139"/>
      <c r="H85" s="176"/>
      <c r="I85" s="176"/>
      <c r="J85" s="238"/>
      <c r="K85" s="176"/>
      <c r="L85" s="492"/>
      <c r="M85" s="401"/>
      <c r="N85" s="401"/>
      <c r="O85" s="401"/>
      <c r="P85" s="401"/>
      <c r="Q85" s="401"/>
      <c r="R85" s="401"/>
      <c r="S85" s="492"/>
      <c r="T85" s="492"/>
      <c r="U85" s="492"/>
    </row>
    <row r="86" spans="1:21" s="140" customFormat="1" ht="12" customHeight="1">
      <c r="A86" s="139"/>
      <c r="B86" s="139"/>
      <c r="C86" s="139"/>
      <c r="D86" s="139"/>
      <c r="E86" s="139"/>
      <c r="F86" s="139"/>
      <c r="G86" s="139"/>
      <c r="H86" s="181"/>
      <c r="I86" s="181"/>
      <c r="J86" s="243"/>
      <c r="K86" s="181"/>
      <c r="L86" s="1092"/>
      <c r="M86" s="400"/>
      <c r="N86" s="400"/>
      <c r="O86" s="400"/>
      <c r="P86" s="400"/>
      <c r="Q86" s="400"/>
      <c r="R86" s="400"/>
      <c r="S86" s="632"/>
      <c r="T86" s="632"/>
      <c r="U86" s="632"/>
    </row>
    <row r="87" spans="1:21" ht="12" customHeight="1"/>
    <row r="88" spans="1:21" ht="12" customHeight="1"/>
    <row r="89" spans="1:21" ht="12" customHeight="1"/>
    <row r="90" spans="1:21" ht="12" customHeight="1"/>
    <row r="91" spans="1:21" ht="12" customHeight="1"/>
    <row r="92" spans="1:21" ht="12" customHeight="1"/>
    <row r="93" spans="1:21" ht="12" customHeight="1"/>
    <row r="94" spans="1:21" ht="12" customHeight="1"/>
    <row r="95" spans="1:21" ht="12" customHeight="1">
      <c r="A95" s="162"/>
    </row>
    <row r="96" spans="1:21"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8.25" customHeight="1"/>
    <row r="107" ht="8.25" customHeight="1"/>
    <row r="108" ht="8.25" customHeight="1"/>
    <row r="109" ht="8.25" customHeight="1"/>
    <row r="110" ht="8.25" customHeight="1"/>
    <row r="111" ht="8.25" customHeight="1"/>
    <row r="112" ht="11.45" customHeight="1"/>
    <row r="113" ht="11.45" customHeight="1"/>
    <row r="114" ht="11.45" customHeight="1"/>
    <row r="115" ht="9"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sheetData>
  <mergeCells count="6">
    <mergeCell ref="A2:I2"/>
    <mergeCell ref="A7:A8"/>
    <mergeCell ref="B7:D7"/>
    <mergeCell ref="G7:I7"/>
    <mergeCell ref="F64:J64"/>
    <mergeCell ref="A64:E64"/>
  </mergeCells>
  <pageMargins left="0.51181102362204722" right="0.51181102362204722" top="0.96062499999999995" bottom="0.74803149606299213" header="0.31496062992125984" footer="0.31496062992125984"/>
  <pageSetup paperSize="9" scale="78" orientation="portrait" r:id="rId1"/>
  <headerFooter>
    <oddHeader>&amp;L&amp;"Calibri Light,Regular"&amp;10 &amp;C&amp;"Calibri Light,Regular"&amp;10 &amp;R&amp;"Tahoma,Negrita"&amp;9Informe de la Operación Mensual - Mayo 2017
INFSGI-MES-05-2017
12/06/2017
Versión: 01</oddHeader>
    <oddFooter>&amp;L&amp;"Calibri Light,Regular"&amp;10COES SINAC, 2017&amp;C&amp;"Calibri Light,Regular"&amp;10 7&amp;R&amp;"Calibri Light,Regular"&amp;10Dirección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1.Portada</vt:lpstr>
      <vt:lpstr>2. Contenido</vt:lpstr>
      <vt:lpstr>3. Resumen_Relevante</vt:lpstr>
      <vt:lpstr>4. Oferta Generación</vt:lpstr>
      <vt:lpstr>5. MatrizGeneraciónSEIN (1)</vt:lpstr>
      <vt:lpstr>6. MatrizGeneraciónSEIN (2)</vt:lpstr>
      <vt:lpstr>7. MatrizGeneraciónSEIN (3)</vt:lpstr>
      <vt:lpstr>8. FP RER</vt:lpstr>
      <vt:lpstr>9. MatrizGeneraciónSEIN (4)</vt:lpstr>
      <vt:lpstr>10. MáxDemandaSEIN (1)</vt:lpstr>
      <vt:lpstr>11. MáxDemandaSEIN (2)</vt:lpstr>
      <vt:lpstr>12. Hidrología (1)</vt:lpstr>
      <vt:lpstr>13. Hidrología (2)</vt:lpstr>
      <vt:lpstr>14. Hidrología (3)</vt:lpstr>
      <vt:lpstr>15. Hidrología (4)</vt:lpstr>
      <vt:lpstr>16. CostosMarginalesSEIN</vt:lpstr>
      <vt:lpstr>17. HorasCongestionTransmisión</vt:lpstr>
      <vt:lpstr>18. Eventos</vt:lpstr>
      <vt:lpstr>19. Anexos_Producción (1)</vt:lpstr>
      <vt:lpstr>20. Anexos_Producción (2)</vt:lpstr>
      <vt:lpstr>21.Anexos_MáxDemanda (1)</vt:lpstr>
      <vt:lpstr>22.Anexos_MáxDemanda (2)</vt:lpstr>
      <vt:lpstr>23.Anexos_MáxDemanda (3)</vt:lpstr>
      <vt:lpstr>24. Anexos_Eventos (1)</vt:lpstr>
      <vt:lpstr>25. Anexos_Eventos (2)</vt:lpstr>
      <vt:lpstr>26. Anexos_Eventos (3)</vt:lpstr>
      <vt:lpstr>Portada_2</vt:lpstr>
      <vt:lpstr>'1.Portada'!Print_Area</vt:lpstr>
      <vt:lpstr>'10. MáxDemandaSEIN (1)'!Print_Area</vt:lpstr>
      <vt:lpstr>'11. MáxDemandaSEIN (2)'!Print_Area</vt:lpstr>
      <vt:lpstr>'12. Hidrología (1)'!Print_Area</vt:lpstr>
      <vt:lpstr>'13. Hidrología (2)'!Print_Area</vt:lpstr>
      <vt:lpstr>'14. Hidrología (3)'!Print_Area</vt:lpstr>
      <vt:lpstr>'15. Hidrología (4)'!Print_Area</vt:lpstr>
      <vt:lpstr>'16. CostosMarginalesSEIN'!Print_Area</vt:lpstr>
      <vt:lpstr>'17. HorasCongestionTransmisión'!Print_Area</vt:lpstr>
      <vt:lpstr>'18. Eventos'!Print_Area</vt:lpstr>
      <vt:lpstr>'19. Anexos_Producción (1)'!Print_Area</vt:lpstr>
      <vt:lpstr>'2. Contenido'!Print_Area</vt:lpstr>
      <vt:lpstr>'20. Anexos_Producción (2)'!Print_Area</vt:lpstr>
      <vt:lpstr>'21.Anexos_MáxDemanda (1)'!Print_Area</vt:lpstr>
      <vt:lpstr>'22.Anexos_MáxDemanda (2)'!Print_Area</vt:lpstr>
      <vt:lpstr>'23.Anexos_MáxDemanda (3)'!Print_Area</vt:lpstr>
      <vt:lpstr>'24. Anexos_Eventos (1)'!Print_Area</vt:lpstr>
      <vt:lpstr>'25. Anexos_Eventos (2)'!Print_Area</vt:lpstr>
      <vt:lpstr>'26. Anexos_Eventos (3)'!Print_Area</vt:lpstr>
      <vt:lpstr>'3. Resumen_Relevante'!Print_Area</vt:lpstr>
      <vt:lpstr>'4. Oferta Generación'!Print_Area</vt:lpstr>
      <vt:lpstr>'5. MatrizGeneraciónSEIN (1)'!Print_Area</vt:lpstr>
      <vt:lpstr>'6. MatrizGeneraciónSEIN (2)'!Print_Area</vt:lpstr>
      <vt:lpstr>'7. MatrizGeneraciónSEIN (3)'!Print_Area</vt:lpstr>
      <vt:lpstr>'8. FP RER'!Print_Area</vt:lpstr>
      <vt:lpstr>'9. MatrizGeneraciónSEIN (4)'!Print_Area</vt:lpstr>
      <vt:lpstr>Portada_2!Print_Area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Izquierdo</dc:creator>
  <cp:lastModifiedBy>Jorge Izquierdo</cp:lastModifiedBy>
  <cp:lastPrinted>2017-06-13T16:29:02Z</cp:lastPrinted>
  <dcterms:created xsi:type="dcterms:W3CDTF">2016-10-21T16:22:48Z</dcterms:created>
  <dcterms:modified xsi:type="dcterms:W3CDTF">2017-06-13T19:43:13Z</dcterms:modified>
</cp:coreProperties>
</file>